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Budgets, Packets and Templates\Budgets\2019-2020\"/>
    </mc:Choice>
  </mc:AlternateContent>
  <bookViews>
    <workbookView xWindow="0" yWindow="0" windowWidth="28800" windowHeight="12330"/>
  </bookViews>
  <sheets>
    <sheet name="2019-2020" sheetId="2" r:id="rId1"/>
    <sheet name="CEPS Grant Request" sheetId="1" r:id="rId2"/>
  </sheets>
  <definedNames>
    <definedName name="_xlnm.Print_Titles" localSheetId="1">'CEPS Grant Request'!#REF!</definedName>
  </definedNames>
  <calcPr calcId="162913"/>
</workbook>
</file>

<file path=xl/calcChain.xml><?xml version="1.0" encoding="utf-8"?>
<calcChain xmlns="http://schemas.openxmlformats.org/spreadsheetml/2006/main">
  <c r="B74" i="2" l="1"/>
  <c r="B71" i="2"/>
  <c r="B70" i="2"/>
  <c r="B69" i="2"/>
  <c r="B68" i="2"/>
  <c r="B67" i="2"/>
  <c r="B66" i="2"/>
  <c r="B65" i="2"/>
  <c r="B64" i="2"/>
  <c r="C92" i="2" l="1"/>
  <c r="C84" i="2"/>
  <c r="C75" i="2"/>
  <c r="C105" i="2" s="1"/>
  <c r="C57" i="2" l="1"/>
  <c r="C103" i="2" s="1"/>
  <c r="B46" i="2"/>
  <c r="B45" i="2"/>
  <c r="B44" i="2"/>
  <c r="B36" i="2"/>
  <c r="C37" i="2" s="1"/>
  <c r="B27" i="2"/>
  <c r="B26" i="2"/>
  <c r="B25" i="2"/>
  <c r="B17" i="2"/>
  <c r="B18" i="2"/>
  <c r="B9" i="2"/>
  <c r="B8" i="2"/>
  <c r="B7" i="2"/>
  <c r="B4" i="1"/>
  <c r="C47" i="2" l="1"/>
  <c r="C101" i="2" s="1"/>
  <c r="C10" i="2"/>
  <c r="C28" i="2"/>
  <c r="C29" i="2" s="1"/>
  <c r="C19" i="2"/>
  <c r="C20" i="2" s="1"/>
  <c r="B6" i="1"/>
  <c r="B5" i="1"/>
  <c r="C7" i="1"/>
  <c r="C8" i="1"/>
  <c r="C11" i="2" l="1"/>
  <c r="C99" i="2"/>
  <c r="C107" i="2" s="1"/>
</calcChain>
</file>

<file path=xl/sharedStrings.xml><?xml version="1.0" encoding="utf-8"?>
<sst xmlns="http://schemas.openxmlformats.org/spreadsheetml/2006/main" count="80" uniqueCount="61">
  <si>
    <t>Total Membership Expenses</t>
  </si>
  <si>
    <t>Airplane Ticket and General Travel</t>
  </si>
  <si>
    <t>Hotel Housing (3 Nights)</t>
  </si>
  <si>
    <t>Admission to the SEDS Conference</t>
  </si>
  <si>
    <t>SpaceVision Networking Event (Tempe, AZ) (20 Members in Attendence)</t>
  </si>
  <si>
    <t>Price per Student</t>
  </si>
  <si>
    <t>UNH SEDS 2019-2020 CEPS Request</t>
  </si>
  <si>
    <t>SEDS-Sponsored and Planned Conference</t>
  </si>
  <si>
    <t>Cost</t>
  </si>
  <si>
    <t>Total</t>
  </si>
  <si>
    <t>Engineering</t>
  </si>
  <si>
    <t>Outreach</t>
  </si>
  <si>
    <t>UNH SEDS 2019-2020 Budget - Full</t>
  </si>
  <si>
    <t>Conferences and Competitions</t>
  </si>
  <si>
    <t>Admission to the Conference</t>
  </si>
  <si>
    <t>Hotel Housing (6 Nights)</t>
  </si>
  <si>
    <t>General Travel (Car)</t>
  </si>
  <si>
    <t>Hotel Housing (4 Nights)</t>
  </si>
  <si>
    <t>Admission into the Competition</t>
  </si>
  <si>
    <t>Business</t>
  </si>
  <si>
    <t>Consumables</t>
  </si>
  <si>
    <r>
      <t xml:space="preserve">Spaceport America Cup Competition                 </t>
    </r>
    <r>
      <rPr>
        <b/>
        <sz val="10"/>
        <rFont val="Tahoma"/>
        <family val="2"/>
      </rPr>
      <t>(Washington,DC) (12 Members in Attendence)</t>
    </r>
  </si>
  <si>
    <r>
      <t xml:space="preserve">IAC Networking Event                 </t>
    </r>
    <r>
      <rPr>
        <b/>
        <sz val="10"/>
        <rFont val="Tahoma"/>
        <family val="2"/>
      </rPr>
      <t>(Washington,DC) (5 Members in Attendence)</t>
    </r>
  </si>
  <si>
    <r>
      <t xml:space="preserve">SpaceVision Networking Event                 </t>
    </r>
    <r>
      <rPr>
        <b/>
        <sz val="10"/>
        <rFont val="Tahoma"/>
        <family val="2"/>
      </rPr>
      <t>(Tempe, AZ) (20 Members in Attendence)</t>
    </r>
  </si>
  <si>
    <t>Food and Drink (Introductory Meetings and Events)</t>
  </si>
  <si>
    <t>UNH SEDS Swag</t>
  </si>
  <si>
    <t>Pens (500)</t>
  </si>
  <si>
    <t>Stickers (500 Assorted)</t>
  </si>
  <si>
    <t>Member T-Shirts (15)</t>
  </si>
  <si>
    <t>Member Sweatshirts (10)</t>
  </si>
  <si>
    <t>Graduating Seniors SEDS Stoles (13)</t>
  </si>
  <si>
    <t>Total Club Expenses</t>
  </si>
  <si>
    <t>Model Rocket Program (5 Schools)</t>
  </si>
  <si>
    <t>Kid-Friendly Ground Equipment</t>
  </si>
  <si>
    <t>Engine Consumable</t>
  </si>
  <si>
    <t>Rocket Consumables</t>
  </si>
  <si>
    <t>UNH Hybrid Rocket</t>
  </si>
  <si>
    <t>Thrust Vectoring</t>
  </si>
  <si>
    <t>Hot-Fire Safety Structures</t>
  </si>
  <si>
    <t>Trailer Frame</t>
  </si>
  <si>
    <t>Structure Material</t>
  </si>
  <si>
    <t>Supporting Equipment (Media/Control)</t>
  </si>
  <si>
    <t>Suporting Quadcopter Equipment</t>
  </si>
  <si>
    <t>Test Rocket Materials</t>
  </si>
  <si>
    <t>Consumable Engines</t>
  </si>
  <si>
    <t>TVC Electronics and Hardware</t>
  </si>
  <si>
    <t>Electronic Navigation Components</t>
  </si>
  <si>
    <t>Parachutes</t>
  </si>
  <si>
    <t xml:space="preserve">Frame Support Material </t>
  </si>
  <si>
    <t xml:space="preserve">Frame Body Shell </t>
  </si>
  <si>
    <t xml:space="preserve">Flow Regulator </t>
  </si>
  <si>
    <t>Nitrous Oxide Refills</t>
  </si>
  <si>
    <t xml:space="preserve">HTPB Rubber Fuel </t>
  </si>
  <si>
    <t xml:space="preserve">Stainless Steel Nozzle </t>
  </si>
  <si>
    <t xml:space="preserve">Inconel Nozzle </t>
  </si>
  <si>
    <t>Combustion Chamber and Injector</t>
  </si>
  <si>
    <t xml:space="preserve">Misc. Rocket Hardware </t>
  </si>
  <si>
    <t>UNH SEDS Total Budget</t>
  </si>
  <si>
    <t>Budget Totals</t>
  </si>
  <si>
    <t>The 2019 SpaceVision conference is hosted by the SEDS-ASU chapter. This conference brings together all of the nationwide SEDS chapters and all people who have a shared passion for space. In 2018, 16 of UNH SEDS's members travelled to San Deigo out of their own pocket to experience this amazing conference.</t>
  </si>
  <si>
    <t xml:space="preserve">The Inernation Astronautical Congress (IAC)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</si>
</sst>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mmm\-yy;@"/>
  </numFmts>
  <fonts count="24" x14ac:knownFonts="1"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</font>
    <font>
      <b/>
      <sz val="16"/>
      <name val="Arial"/>
      <family val="2"/>
    </font>
    <font>
      <b/>
      <sz val="16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color rgb="FF0070C0"/>
      <name val="Tahoma"/>
      <family val="2"/>
    </font>
    <font>
      <b/>
      <sz val="11"/>
      <color rgb="FFFF0000"/>
      <name val="Tahoma"/>
      <family val="2"/>
    </font>
    <font>
      <sz val="8"/>
      <color theme="1" tint="0.34998626667073579"/>
      <name val="Tahoma"/>
      <family val="2"/>
    </font>
    <font>
      <sz val="10"/>
      <color theme="1" tint="0.34998626667073579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Tahoma"/>
      <family val="2"/>
    </font>
    <font>
      <b/>
      <sz val="12"/>
      <color rgb="FF0070C0"/>
      <name val="Tahoma"/>
      <family val="2"/>
    </font>
    <font>
      <b/>
      <sz val="14"/>
      <color rgb="FF00B050"/>
      <name val="Tahoma"/>
      <family val="2"/>
    </font>
    <font>
      <b/>
      <sz val="18"/>
      <color rgb="FF00B050"/>
      <name val="Tahoma"/>
      <family val="2"/>
    </font>
    <font>
      <sz val="18"/>
      <color rgb="FF00B05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indexed="2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21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indexed="21"/>
      </left>
      <right style="thin">
        <color theme="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indexed="21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44" fontId="7" fillId="0" borderId="0" xfId="1" applyFont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/>
    <xf numFmtId="164" fontId="10" fillId="2" borderId="1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165" fontId="5" fillId="0" borderId="1" xfId="0" applyNumberFormat="1" applyFont="1" applyBorder="1" applyAlignment="1" applyProtection="1">
      <alignment horizontal="center" wrapText="1"/>
    </xf>
    <xf numFmtId="44" fontId="7" fillId="0" borderId="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4" fontId="7" fillId="0" borderId="3" xfId="1" applyFont="1" applyFill="1" applyBorder="1" applyAlignment="1">
      <alignment vertical="center" wrapText="1"/>
    </xf>
    <xf numFmtId="44" fontId="6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6" borderId="0" xfId="0" applyFont="1" applyFill="1" applyAlignment="1"/>
    <xf numFmtId="3" fontId="1" fillId="6" borderId="0" xfId="0" applyNumberFormat="1" applyFont="1" applyFill="1" applyAlignment="1"/>
    <xf numFmtId="0" fontId="0" fillId="5" borderId="0" xfId="0" applyFill="1"/>
    <xf numFmtId="0" fontId="6" fillId="0" borderId="0" xfId="0" applyFont="1" applyBorder="1" applyAlignment="1">
      <alignment vertical="center"/>
    </xf>
    <xf numFmtId="0" fontId="0" fillId="3" borderId="0" xfId="0" applyFill="1" applyAlignment="1"/>
    <xf numFmtId="0" fontId="4" fillId="7" borderId="0" xfId="0" applyFont="1" applyFill="1" applyAlignment="1">
      <alignment horizontal="center"/>
    </xf>
    <xf numFmtId="0" fontId="0" fillId="7" borderId="0" xfId="0" applyFill="1" applyAlignment="1"/>
    <xf numFmtId="44" fontId="13" fillId="3" borderId="1" xfId="1" applyFont="1" applyFill="1" applyBorder="1" applyAlignment="1">
      <alignment vertical="center" wrapText="1"/>
    </xf>
    <xf numFmtId="164" fontId="4" fillId="7" borderId="0" xfId="1" applyNumberFormat="1" applyFont="1" applyFill="1" applyAlignment="1">
      <alignment horizontal="center"/>
    </xf>
    <xf numFmtId="164" fontId="6" fillId="0" borderId="0" xfId="1" applyNumberFormat="1" applyFont="1" applyBorder="1" applyAlignment="1">
      <alignment vertical="center"/>
    </xf>
    <xf numFmtId="164" fontId="1" fillId="0" borderId="0" xfId="1" applyNumberFormat="1" applyFont="1" applyAlignment="1">
      <alignment horizontal="right"/>
    </xf>
    <xf numFmtId="164" fontId="1" fillId="6" borderId="0" xfId="1" applyNumberFormat="1" applyFont="1" applyFill="1" applyAlignment="1">
      <alignment horizontal="right"/>
    </xf>
    <xf numFmtId="164" fontId="7" fillId="0" borderId="0" xfId="1" applyNumberFormat="1" applyFont="1" applyBorder="1" applyAlignment="1">
      <alignment horizontal="right" vertical="center" wrapText="1"/>
    </xf>
    <xf numFmtId="164" fontId="5" fillId="3" borderId="0" xfId="1" applyNumberFormat="1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vertical="center" wrapText="1"/>
    </xf>
    <xf numFmtId="44" fontId="16" fillId="4" borderId="0" xfId="1" applyFont="1" applyFill="1" applyBorder="1" applyAlignment="1">
      <alignment vertical="center" wrapText="1"/>
    </xf>
    <xf numFmtId="164" fontId="16" fillId="4" borderId="0" xfId="1" applyNumberFormat="1" applyFont="1" applyFill="1" applyBorder="1" applyAlignment="1">
      <alignment horizontal="right" vertical="center" wrapText="1"/>
    </xf>
    <xf numFmtId="0" fontId="17" fillId="4" borderId="0" xfId="0" applyFont="1" applyFill="1" applyAlignment="1"/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44" fontId="7" fillId="3" borderId="1" xfId="1" applyFont="1" applyFill="1" applyBorder="1" applyAlignment="1">
      <alignment vertical="center" wrapText="1"/>
    </xf>
    <xf numFmtId="0" fontId="18" fillId="0" borderId="0" xfId="0" applyFont="1" applyAlignment="1"/>
    <xf numFmtId="0" fontId="19" fillId="0" borderId="2" xfId="0" applyFont="1" applyBorder="1" applyAlignment="1">
      <alignment horizontal="left" vertical="center"/>
    </xf>
    <xf numFmtId="44" fontId="19" fillId="3" borderId="1" xfId="1" applyFont="1" applyFill="1" applyBorder="1" applyAlignment="1">
      <alignment vertical="center" wrapText="1"/>
    </xf>
    <xf numFmtId="0" fontId="0" fillId="5" borderId="0" xfId="0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/>
    <xf numFmtId="164" fontId="1" fillId="5" borderId="0" xfId="1" applyNumberFormat="1" applyFont="1" applyFill="1" applyAlignment="1"/>
    <xf numFmtId="164" fontId="20" fillId="0" borderId="0" xfId="1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horizontal="left" vertical="center"/>
    </xf>
    <xf numFmtId="164" fontId="1" fillId="5" borderId="0" xfId="1" applyNumberFormat="1" applyFont="1" applyFill="1" applyAlignment="1">
      <alignment horizontal="right"/>
    </xf>
    <xf numFmtId="0" fontId="22" fillId="0" borderId="0" xfId="0" applyFont="1" applyBorder="1" applyAlignment="1">
      <alignment horizontal="left" vertical="center"/>
    </xf>
    <xf numFmtId="44" fontId="23" fillId="0" borderId="0" xfId="1" applyFont="1" applyBorder="1" applyAlignment="1">
      <alignment vertical="center" wrapText="1"/>
    </xf>
    <xf numFmtId="164" fontId="22" fillId="0" borderId="0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164" fontId="7" fillId="0" borderId="5" xfId="1" applyNumberFormat="1" applyFont="1" applyFill="1" applyBorder="1" applyAlignment="1">
      <alignment vertical="center" wrapText="1"/>
    </xf>
    <xf numFmtId="164" fontId="7" fillId="3" borderId="5" xfId="1" applyNumberFormat="1" applyFont="1" applyFill="1" applyBorder="1" applyAlignment="1">
      <alignment horizontal="right" vertical="center" wrapText="1"/>
    </xf>
    <xf numFmtId="164" fontId="7" fillId="3" borderId="6" xfId="1" applyNumberFormat="1" applyFont="1" applyFill="1" applyBorder="1" applyAlignment="1">
      <alignment horizontal="right" vertical="center" wrapText="1"/>
    </xf>
    <xf numFmtId="164" fontId="19" fillId="2" borderId="5" xfId="1" applyNumberFormat="1" applyFont="1" applyFill="1" applyBorder="1" applyAlignment="1">
      <alignment horizontal="right" vertical="center" wrapText="1"/>
    </xf>
    <xf numFmtId="164" fontId="15" fillId="2" borderId="5" xfId="1" applyNumberFormat="1" applyFont="1" applyFill="1" applyBorder="1" applyAlignment="1">
      <alignment horizontal="right" vertical="center" wrapText="1"/>
    </xf>
    <xf numFmtId="0" fontId="0" fillId="0" borderId="7" xfId="0" applyBorder="1"/>
    <xf numFmtId="164" fontId="6" fillId="0" borderId="8" xfId="1" applyNumberFormat="1" applyFont="1" applyBorder="1" applyAlignment="1">
      <alignment vertical="center"/>
    </xf>
    <xf numFmtId="164" fontId="7" fillId="3" borderId="9" xfId="1" applyNumberFormat="1" applyFont="1" applyFill="1" applyBorder="1" applyAlignment="1">
      <alignment horizontal="right" vertical="center" wrapText="1"/>
    </xf>
    <xf numFmtId="0" fontId="0" fillId="3" borderId="10" xfId="0" applyFill="1" applyBorder="1" applyAlignment="1">
      <alignment horizontal="center"/>
    </xf>
    <xf numFmtId="164" fontId="5" fillId="0" borderId="5" xfId="1" applyNumberFormat="1" applyFont="1" applyBorder="1" applyAlignment="1" applyProtection="1">
      <alignment horizontal="right" wrapText="1"/>
    </xf>
    <xf numFmtId="164" fontId="7" fillId="3" borderId="5" xfId="1" applyNumberFormat="1" applyFont="1" applyFill="1" applyBorder="1" applyAlignment="1">
      <alignment horizontal="center" vertical="center" wrapText="1"/>
    </xf>
    <xf numFmtId="164" fontId="6" fillId="3" borderId="5" xfId="1" applyNumberFormat="1" applyFont="1" applyFill="1" applyBorder="1" applyAlignment="1">
      <alignment horizontal="right" vertical="center" wrapText="1"/>
    </xf>
    <xf numFmtId="164" fontId="1" fillId="0" borderId="4" xfId="1" applyNumberFormat="1" applyFont="1" applyBorder="1" applyAlignment="1">
      <alignment horizontal="right"/>
    </xf>
    <xf numFmtId="164" fontId="12" fillId="0" borderId="7" xfId="1" applyNumberFormat="1" applyFont="1" applyBorder="1" applyAlignment="1">
      <alignment horizontal="center" vertical="center"/>
    </xf>
    <xf numFmtId="164" fontId="7" fillId="3" borderId="11" xfId="1" applyNumberFormat="1" applyFont="1" applyFill="1" applyBorder="1" applyAlignment="1">
      <alignment horizontal="right" vertical="center" wrapText="1"/>
    </xf>
    <xf numFmtId="164" fontId="1" fillId="0" borderId="12" xfId="1" applyNumberFormat="1" applyFont="1" applyBorder="1" applyAlignment="1">
      <alignment horizontal="right"/>
    </xf>
    <xf numFmtId="0" fontId="0" fillId="3" borderId="0" xfId="0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zoomScaleNormal="100" workbookViewId="0">
      <pane ySplit="1" topLeftCell="A80" activePane="bottomLeft" state="frozen"/>
      <selection pane="bottomLeft" activeCell="E99" sqref="E99"/>
    </sheetView>
  </sheetViews>
  <sheetFormatPr defaultRowHeight="12.75" x14ac:dyDescent="0.2"/>
  <cols>
    <col min="1" max="1" width="45.140625" style="53" customWidth="1"/>
    <col min="2" max="2" width="11.85546875" style="54" customWidth="1"/>
    <col min="3" max="3" width="21.28515625" style="55" bestFit="1" customWidth="1"/>
    <col min="4" max="4" width="35" style="52" customWidth="1"/>
    <col min="5" max="5" width="178.85546875" style="29" customWidth="1"/>
    <col min="6" max="23" width="43.7109375" style="29" customWidth="1"/>
  </cols>
  <sheetData>
    <row r="1" spans="1:4" ht="18" x14ac:dyDescent="0.25">
      <c r="A1" s="62" t="s">
        <v>12</v>
      </c>
      <c r="B1" s="62"/>
      <c r="C1" s="62"/>
      <c r="D1" s="31"/>
    </row>
    <row r="2" spans="1:4" ht="10.5" customHeight="1" x14ac:dyDescent="0.25">
      <c r="A2" s="32"/>
      <c r="B2" s="32"/>
      <c r="C2" s="35"/>
      <c r="D2" s="33"/>
    </row>
    <row r="3" spans="1:4" ht="15" x14ac:dyDescent="0.2">
      <c r="A3" s="30"/>
      <c r="B3" s="25" t="s">
        <v>8</v>
      </c>
      <c r="C3" s="77" t="s">
        <v>9</v>
      </c>
      <c r="D3" s="80" t="s">
        <v>59</v>
      </c>
    </row>
    <row r="4" spans="1:4" ht="18" x14ac:dyDescent="0.2">
      <c r="A4" s="45" t="s">
        <v>13</v>
      </c>
      <c r="B4" s="17"/>
      <c r="C4" s="69"/>
      <c r="D4" s="80"/>
    </row>
    <row r="5" spans="1:4" ht="10.5" customHeight="1" x14ac:dyDescent="0.2">
      <c r="A5" s="26"/>
      <c r="B5" s="17"/>
      <c r="C5" s="36"/>
      <c r="D5" s="80"/>
    </row>
    <row r="6" spans="1:4" ht="27" x14ac:dyDescent="0.2">
      <c r="A6" s="47" t="s">
        <v>23</v>
      </c>
      <c r="B6" s="10"/>
      <c r="C6" s="70"/>
      <c r="D6" s="80"/>
    </row>
    <row r="7" spans="1:4" x14ac:dyDescent="0.2">
      <c r="A7" s="6" t="s">
        <v>1</v>
      </c>
      <c r="B7" s="64">
        <f>397.82*20</f>
        <v>7956.4</v>
      </c>
      <c r="C7" s="71"/>
      <c r="D7" s="80"/>
    </row>
    <row r="8" spans="1:4" x14ac:dyDescent="0.2">
      <c r="A8" s="6" t="s">
        <v>2</v>
      </c>
      <c r="B8" s="16">
        <f>107*5*3</f>
        <v>1605</v>
      </c>
      <c r="C8" s="78"/>
      <c r="D8" s="80"/>
    </row>
    <row r="9" spans="1:4" x14ac:dyDescent="0.2">
      <c r="A9" s="6" t="s">
        <v>3</v>
      </c>
      <c r="B9" s="16">
        <f>77*20</f>
        <v>1540</v>
      </c>
      <c r="C9" s="66"/>
      <c r="D9" s="80"/>
    </row>
    <row r="10" spans="1:4" ht="15" x14ac:dyDescent="0.2">
      <c r="A10" s="50" t="s">
        <v>0</v>
      </c>
      <c r="B10" s="51"/>
      <c r="C10" s="67">
        <f>SUM(B7:B9)</f>
        <v>11101.4</v>
      </c>
      <c r="D10" s="80"/>
    </row>
    <row r="11" spans="1:4" ht="15" x14ac:dyDescent="0.25">
      <c r="A11" s="49" t="s">
        <v>5</v>
      </c>
      <c r="B11" s="34"/>
      <c r="C11" s="68">
        <f>C10/20</f>
        <v>555.06999999999994</v>
      </c>
      <c r="D11" s="80"/>
    </row>
    <row r="12" spans="1:4" x14ac:dyDescent="0.2">
      <c r="A12" s="3"/>
      <c r="B12" s="4"/>
      <c r="C12" s="79"/>
      <c r="D12" s="80"/>
    </row>
    <row r="13" spans="1:4" ht="6" customHeight="1" x14ac:dyDescent="0.2">
      <c r="A13" s="27"/>
      <c r="B13" s="28"/>
      <c r="C13" s="38"/>
      <c r="D13" s="28"/>
    </row>
    <row r="14" spans="1:4" x14ac:dyDescent="0.2">
      <c r="A14" s="3"/>
      <c r="B14" s="4"/>
      <c r="C14" s="37"/>
      <c r="D14" s="72" t="s">
        <v>60</v>
      </c>
    </row>
    <row r="15" spans="1:4" ht="27" x14ac:dyDescent="0.2">
      <c r="A15" s="47" t="s">
        <v>22</v>
      </c>
      <c r="B15" s="10"/>
      <c r="C15" s="39"/>
      <c r="D15" s="72"/>
    </row>
    <row r="16" spans="1:4" x14ac:dyDescent="0.2">
      <c r="A16" s="6" t="s">
        <v>16</v>
      </c>
      <c r="B16" s="16">
        <v>200</v>
      </c>
      <c r="C16" s="65"/>
      <c r="D16" s="72"/>
    </row>
    <row r="17" spans="1:4" x14ac:dyDescent="0.2">
      <c r="A17" s="6" t="s">
        <v>15</v>
      </c>
      <c r="B17" s="16">
        <f>200*6</f>
        <v>1200</v>
      </c>
      <c r="C17" s="65"/>
      <c r="D17" s="72"/>
    </row>
    <row r="18" spans="1:4" x14ac:dyDescent="0.2">
      <c r="A18" s="6" t="s">
        <v>14</v>
      </c>
      <c r="B18" s="16">
        <f>150*5</f>
        <v>750</v>
      </c>
      <c r="C18" s="65"/>
      <c r="D18" s="72"/>
    </row>
    <row r="19" spans="1:4" ht="15" x14ac:dyDescent="0.2">
      <c r="A19" s="50" t="s">
        <v>0</v>
      </c>
      <c r="B19" s="51"/>
      <c r="C19" s="67">
        <f>SUM(B16:B18)</f>
        <v>2150</v>
      </c>
      <c r="D19" s="72"/>
    </row>
    <row r="20" spans="1:4" ht="15" x14ac:dyDescent="0.25">
      <c r="A20" s="49" t="s">
        <v>5</v>
      </c>
      <c r="B20" s="34"/>
      <c r="C20" s="68">
        <f>C19/5</f>
        <v>430</v>
      </c>
      <c r="D20" s="72"/>
    </row>
    <row r="21" spans="1:4" x14ac:dyDescent="0.2">
      <c r="A21" s="15"/>
      <c r="B21" s="15"/>
      <c r="C21" s="40"/>
      <c r="D21" s="72"/>
    </row>
    <row r="22" spans="1:4" ht="6.75" customHeight="1" x14ac:dyDescent="0.2">
      <c r="A22" s="27"/>
      <c r="B22" s="28"/>
      <c r="C22" s="38"/>
      <c r="D22" s="28"/>
    </row>
    <row r="23" spans="1:4" x14ac:dyDescent="0.2">
      <c r="A23" s="18"/>
      <c r="B23" s="19"/>
      <c r="C23" s="73"/>
      <c r="D23" s="72"/>
    </row>
    <row r="24" spans="1:4" ht="39.75" x14ac:dyDescent="0.2">
      <c r="A24" s="47" t="s">
        <v>21</v>
      </c>
      <c r="B24" s="10"/>
      <c r="C24" s="39"/>
      <c r="D24" s="72"/>
    </row>
    <row r="25" spans="1:4" x14ac:dyDescent="0.2">
      <c r="A25" s="6" t="s">
        <v>1</v>
      </c>
      <c r="B25" s="16">
        <f>365.54*12</f>
        <v>4386.4800000000005</v>
      </c>
      <c r="C25" s="65"/>
      <c r="D25" s="72"/>
    </row>
    <row r="26" spans="1:4" x14ac:dyDescent="0.2">
      <c r="A26" s="6" t="s">
        <v>17</v>
      </c>
      <c r="B26" s="16">
        <f>186.4*3*4</f>
        <v>2236.8000000000002</v>
      </c>
      <c r="C26" s="65"/>
      <c r="D26" s="72"/>
    </row>
    <row r="27" spans="1:4" x14ac:dyDescent="0.2">
      <c r="A27" s="6" t="s">
        <v>18</v>
      </c>
      <c r="B27" s="16">
        <f>50*12</f>
        <v>600</v>
      </c>
      <c r="C27" s="65"/>
      <c r="D27" s="72"/>
    </row>
    <row r="28" spans="1:4" ht="15" x14ac:dyDescent="0.2">
      <c r="A28" s="50" t="s">
        <v>0</v>
      </c>
      <c r="B28" s="51"/>
      <c r="C28" s="67">
        <f>SUM(B25:B27)</f>
        <v>7223.2800000000007</v>
      </c>
      <c r="D28" s="72"/>
    </row>
    <row r="29" spans="1:4" ht="15" x14ac:dyDescent="0.25">
      <c r="A29" s="49" t="s">
        <v>5</v>
      </c>
      <c r="B29" s="34"/>
      <c r="C29" s="68">
        <f>C28/12</f>
        <v>601.94000000000005</v>
      </c>
      <c r="D29" s="72"/>
    </row>
    <row r="30" spans="1:4" x14ac:dyDescent="0.2">
      <c r="A30" s="21"/>
      <c r="B30" s="10"/>
      <c r="C30" s="39"/>
      <c r="D30" s="72"/>
    </row>
    <row r="31" spans="1:4" x14ac:dyDescent="0.2">
      <c r="A31" s="41"/>
      <c r="B31" s="42"/>
      <c r="C31" s="43"/>
      <c r="D31" s="44"/>
    </row>
    <row r="32" spans="1:4" x14ac:dyDescent="0.2">
      <c r="A32" s="21"/>
      <c r="B32" s="10"/>
      <c r="C32" s="39"/>
      <c r="D32" s="72"/>
    </row>
    <row r="33" spans="1:4" ht="18" x14ac:dyDescent="0.2">
      <c r="A33" s="45" t="s">
        <v>19</v>
      </c>
      <c r="B33" s="10"/>
      <c r="C33" s="39"/>
      <c r="D33" s="72"/>
    </row>
    <row r="34" spans="1:4" ht="10.5" customHeight="1" x14ac:dyDescent="0.2">
      <c r="A34" s="45"/>
      <c r="B34" s="10"/>
      <c r="C34" s="39"/>
      <c r="D34" s="72"/>
    </row>
    <row r="35" spans="1:4" ht="14.25" x14ac:dyDescent="0.2">
      <c r="A35" s="46" t="s">
        <v>20</v>
      </c>
      <c r="B35" s="10"/>
      <c r="C35" s="39"/>
      <c r="D35" s="72"/>
    </row>
    <row r="36" spans="1:4" x14ac:dyDescent="0.2">
      <c r="A36" s="6" t="s">
        <v>24</v>
      </c>
      <c r="B36" s="20">
        <f>15*4*8</f>
        <v>480</v>
      </c>
      <c r="C36" s="65"/>
      <c r="D36" s="72"/>
    </row>
    <row r="37" spans="1:4" ht="15" x14ac:dyDescent="0.2">
      <c r="A37" s="50" t="s">
        <v>31</v>
      </c>
      <c r="B37" s="51"/>
      <c r="C37" s="67">
        <f>SUM(B36:B37)</f>
        <v>480</v>
      </c>
      <c r="D37" s="72"/>
    </row>
    <row r="38" spans="1:4" x14ac:dyDescent="0.2">
      <c r="A38" s="3"/>
      <c r="B38" s="4"/>
      <c r="C38" s="37"/>
      <c r="D38" s="72"/>
    </row>
    <row r="39" spans="1:4" ht="6" customHeight="1" x14ac:dyDescent="0.2">
      <c r="A39" s="27"/>
      <c r="B39" s="28"/>
      <c r="C39" s="38"/>
      <c r="D39" s="28"/>
    </row>
    <row r="40" spans="1:4" x14ac:dyDescent="0.2">
      <c r="A40" s="3"/>
      <c r="B40" s="4"/>
      <c r="C40" s="76"/>
      <c r="D40" s="72"/>
    </row>
    <row r="41" spans="1:4" ht="14.25" x14ac:dyDescent="0.2">
      <c r="A41" s="46" t="s">
        <v>25</v>
      </c>
      <c r="B41" s="22"/>
      <c r="C41" s="65"/>
      <c r="D41" s="72"/>
    </row>
    <row r="42" spans="1:4" x14ac:dyDescent="0.2">
      <c r="A42" s="6" t="s">
        <v>26</v>
      </c>
      <c r="B42" s="22">
        <v>67.95</v>
      </c>
      <c r="C42" s="65"/>
      <c r="D42" s="72"/>
    </row>
    <row r="43" spans="1:4" x14ac:dyDescent="0.2">
      <c r="A43" s="6" t="s">
        <v>27</v>
      </c>
      <c r="B43" s="22">
        <v>95</v>
      </c>
      <c r="C43" s="65"/>
      <c r="D43" s="72"/>
    </row>
    <row r="44" spans="1:4" x14ac:dyDescent="0.2">
      <c r="A44" s="6" t="s">
        <v>28</v>
      </c>
      <c r="B44" s="22">
        <f>15*16.5</f>
        <v>247.5</v>
      </c>
      <c r="C44" s="65"/>
      <c r="D44" s="72"/>
    </row>
    <row r="45" spans="1:4" x14ac:dyDescent="0.2">
      <c r="A45" s="6" t="s">
        <v>29</v>
      </c>
      <c r="B45" s="22">
        <f>10*31.76</f>
        <v>317.60000000000002</v>
      </c>
      <c r="C45" s="65"/>
      <c r="D45" s="72"/>
    </row>
    <row r="46" spans="1:4" x14ac:dyDescent="0.2">
      <c r="A46" s="6" t="s">
        <v>30</v>
      </c>
      <c r="B46" s="48">
        <f>24.99*13</f>
        <v>324.87</v>
      </c>
      <c r="C46" s="75"/>
      <c r="D46" s="72"/>
    </row>
    <row r="47" spans="1:4" ht="15" x14ac:dyDescent="0.2">
      <c r="A47" s="50" t="s">
        <v>31</v>
      </c>
      <c r="B47" s="51"/>
      <c r="C47" s="67">
        <f>SUM(B42:B46)</f>
        <v>1052.92</v>
      </c>
      <c r="D47" s="72"/>
    </row>
    <row r="48" spans="1:4" x14ac:dyDescent="0.2">
      <c r="A48" s="21"/>
      <c r="B48" s="10"/>
      <c r="C48" s="39"/>
      <c r="D48" s="72"/>
    </row>
    <row r="49" spans="1:4" x14ac:dyDescent="0.2">
      <c r="A49" s="41"/>
      <c r="B49" s="42"/>
      <c r="C49" s="43"/>
      <c r="D49" s="44"/>
    </row>
    <row r="50" spans="1:4" x14ac:dyDescent="0.2">
      <c r="A50" s="21"/>
      <c r="B50" s="10"/>
      <c r="C50" s="39"/>
      <c r="D50" s="72"/>
    </row>
    <row r="51" spans="1:4" ht="18" x14ac:dyDescent="0.2">
      <c r="A51" s="45" t="s">
        <v>11</v>
      </c>
      <c r="B51" s="10"/>
      <c r="C51" s="39"/>
      <c r="D51" s="72"/>
    </row>
    <row r="52" spans="1:4" ht="18" x14ac:dyDescent="0.2">
      <c r="A52" s="45"/>
      <c r="B52" s="10"/>
      <c r="C52" s="39"/>
      <c r="D52" s="72"/>
    </row>
    <row r="53" spans="1:4" ht="14.25" x14ac:dyDescent="0.2">
      <c r="A53" s="46" t="s">
        <v>32</v>
      </c>
      <c r="B53" s="20"/>
      <c r="C53" s="65"/>
      <c r="D53" s="72"/>
    </row>
    <row r="54" spans="1:4" x14ac:dyDescent="0.2">
      <c r="A54" s="6" t="s">
        <v>33</v>
      </c>
      <c r="B54" s="20">
        <v>273.39999999999998</v>
      </c>
      <c r="C54" s="74"/>
      <c r="D54" s="72"/>
    </row>
    <row r="55" spans="1:4" x14ac:dyDescent="0.2">
      <c r="A55" s="6" t="s">
        <v>34</v>
      </c>
      <c r="B55" s="20">
        <v>177</v>
      </c>
      <c r="C55" s="74"/>
      <c r="D55" s="72"/>
    </row>
    <row r="56" spans="1:4" x14ac:dyDescent="0.2">
      <c r="A56" s="6" t="s">
        <v>35</v>
      </c>
      <c r="B56" s="20">
        <v>347</v>
      </c>
      <c r="C56" s="74"/>
      <c r="D56" s="72"/>
    </row>
    <row r="57" spans="1:4" ht="15" x14ac:dyDescent="0.2">
      <c r="A57" s="50" t="s">
        <v>31</v>
      </c>
      <c r="B57" s="51"/>
      <c r="C57" s="67">
        <f>SUM(B53:B57)</f>
        <v>797.4</v>
      </c>
      <c r="D57" s="72"/>
    </row>
    <row r="58" spans="1:4" x14ac:dyDescent="0.2">
      <c r="A58" s="21"/>
      <c r="B58" s="10"/>
      <c r="C58" s="39"/>
      <c r="D58" s="72"/>
    </row>
    <row r="59" spans="1:4" x14ac:dyDescent="0.2">
      <c r="A59" s="41"/>
      <c r="B59" s="42"/>
      <c r="C59" s="43"/>
      <c r="D59" s="44"/>
    </row>
    <row r="60" spans="1:4" x14ac:dyDescent="0.2">
      <c r="A60" s="21"/>
      <c r="B60" s="10"/>
      <c r="C60" s="39"/>
      <c r="D60" s="72"/>
    </row>
    <row r="61" spans="1:4" ht="18" x14ac:dyDescent="0.2">
      <c r="A61" s="45" t="s">
        <v>10</v>
      </c>
      <c r="B61"/>
      <c r="C61"/>
      <c r="D61" s="72"/>
    </row>
    <row r="62" spans="1:4" x14ac:dyDescent="0.2">
      <c r="A62"/>
      <c r="B62"/>
      <c r="C62"/>
      <c r="D62" s="72"/>
    </row>
    <row r="63" spans="1:4" ht="14.25" x14ac:dyDescent="0.2">
      <c r="A63" s="46" t="s">
        <v>36</v>
      </c>
      <c r="B63" s="22"/>
      <c r="C63" s="65"/>
      <c r="D63" s="72"/>
    </row>
    <row r="64" spans="1:4" x14ac:dyDescent="0.2">
      <c r="A64" s="6" t="s">
        <v>46</v>
      </c>
      <c r="B64" s="22">
        <f>500</f>
        <v>500</v>
      </c>
      <c r="C64" s="65"/>
      <c r="D64" s="72"/>
    </row>
    <row r="65" spans="1:4" x14ac:dyDescent="0.2">
      <c r="A65" s="6" t="s">
        <v>47</v>
      </c>
      <c r="B65" s="22">
        <f>625</f>
        <v>625</v>
      </c>
      <c r="C65" s="65"/>
      <c r="D65" s="72"/>
    </row>
    <row r="66" spans="1:4" x14ac:dyDescent="0.2">
      <c r="A66" s="6" t="s">
        <v>48</v>
      </c>
      <c r="B66" s="22">
        <f>150</f>
        <v>150</v>
      </c>
      <c r="C66" s="65"/>
      <c r="D66" s="72"/>
    </row>
    <row r="67" spans="1:4" x14ac:dyDescent="0.2">
      <c r="A67" s="6" t="s">
        <v>49</v>
      </c>
      <c r="B67" s="22">
        <f>500</f>
        <v>500</v>
      </c>
      <c r="C67" s="65"/>
      <c r="D67" s="72"/>
    </row>
    <row r="68" spans="1:4" x14ac:dyDescent="0.2">
      <c r="A68" s="6" t="s">
        <v>50</v>
      </c>
      <c r="B68" s="22">
        <f>375</f>
        <v>375</v>
      </c>
      <c r="C68" s="65"/>
      <c r="D68" s="72"/>
    </row>
    <row r="69" spans="1:4" x14ac:dyDescent="0.2">
      <c r="A69" s="6" t="s">
        <v>51</v>
      </c>
      <c r="B69" s="22">
        <f>450</f>
        <v>450</v>
      </c>
      <c r="C69" s="65"/>
      <c r="D69" s="72"/>
    </row>
    <row r="70" spans="1:4" x14ac:dyDescent="0.2">
      <c r="A70" s="6" t="s">
        <v>52</v>
      </c>
      <c r="B70" s="22">
        <f>100</f>
        <v>100</v>
      </c>
      <c r="C70" s="65"/>
      <c r="D70" s="72"/>
    </row>
    <row r="71" spans="1:4" x14ac:dyDescent="0.2">
      <c r="A71" s="6" t="s">
        <v>53</v>
      </c>
      <c r="B71" s="22">
        <f>500</f>
        <v>500</v>
      </c>
      <c r="C71" s="65"/>
      <c r="D71" s="72"/>
    </row>
    <row r="72" spans="1:4" x14ac:dyDescent="0.2">
      <c r="A72" s="6" t="s">
        <v>54</v>
      </c>
      <c r="B72" s="22">
        <v>1000</v>
      </c>
      <c r="C72" s="65"/>
      <c r="D72" s="72"/>
    </row>
    <row r="73" spans="1:4" x14ac:dyDescent="0.2">
      <c r="A73" s="6" t="s">
        <v>55</v>
      </c>
      <c r="B73" s="22">
        <v>650</v>
      </c>
      <c r="C73" s="65"/>
      <c r="D73" s="72"/>
    </row>
    <row r="74" spans="1:4" x14ac:dyDescent="0.2">
      <c r="A74" s="6" t="s">
        <v>56</v>
      </c>
      <c r="B74" s="48">
        <f>750</f>
        <v>750</v>
      </c>
      <c r="C74" s="75"/>
      <c r="D74" s="72"/>
    </row>
    <row r="75" spans="1:4" ht="15" x14ac:dyDescent="0.2">
      <c r="A75" s="50" t="s">
        <v>31</v>
      </c>
      <c r="B75" s="51"/>
      <c r="C75" s="67">
        <f>SUM(B64:B74)</f>
        <v>5600</v>
      </c>
      <c r="D75" s="72"/>
    </row>
    <row r="76" spans="1:4" x14ac:dyDescent="0.2">
      <c r="A76" s="3"/>
      <c r="B76" s="4"/>
      <c r="C76" s="37"/>
      <c r="D76" s="72"/>
    </row>
    <row r="77" spans="1:4" ht="6" customHeight="1" x14ac:dyDescent="0.2">
      <c r="A77" s="27"/>
      <c r="B77" s="28"/>
      <c r="C77" s="38"/>
      <c r="D77" s="28"/>
    </row>
    <row r="78" spans="1:4" x14ac:dyDescent="0.2">
      <c r="A78" s="3"/>
      <c r="B78" s="4"/>
      <c r="C78" s="37"/>
      <c r="D78" s="72"/>
    </row>
    <row r="79" spans="1:4" ht="14.25" x14ac:dyDescent="0.2">
      <c r="A79" s="46" t="s">
        <v>37</v>
      </c>
      <c r="B79" s="22"/>
      <c r="C79" s="65"/>
      <c r="D79" s="72"/>
    </row>
    <row r="80" spans="1:4" ht="15.75" customHeight="1" x14ac:dyDescent="0.2">
      <c r="A80" s="6" t="s">
        <v>42</v>
      </c>
      <c r="B80" s="22">
        <v>350</v>
      </c>
      <c r="C80" s="65"/>
      <c r="D80" s="72"/>
    </row>
    <row r="81" spans="1:4" x14ac:dyDescent="0.2">
      <c r="A81" s="6" t="s">
        <v>43</v>
      </c>
      <c r="B81" s="22">
        <v>250</v>
      </c>
      <c r="C81" s="65"/>
      <c r="D81" s="72"/>
    </row>
    <row r="82" spans="1:4" x14ac:dyDescent="0.2">
      <c r="A82" s="6" t="s">
        <v>44</v>
      </c>
      <c r="B82" s="22">
        <v>200</v>
      </c>
      <c r="C82" s="65"/>
      <c r="D82" s="72"/>
    </row>
    <row r="83" spans="1:4" x14ac:dyDescent="0.2">
      <c r="A83" s="6" t="s">
        <v>45</v>
      </c>
      <c r="B83" s="22">
        <v>550</v>
      </c>
      <c r="C83" s="65"/>
      <c r="D83" s="72"/>
    </row>
    <row r="84" spans="1:4" ht="15" x14ac:dyDescent="0.2">
      <c r="A84" s="50" t="s">
        <v>31</v>
      </c>
      <c r="B84" s="51"/>
      <c r="C84" s="67">
        <f>SUM(B80:B83)</f>
        <v>1350</v>
      </c>
      <c r="D84" s="72"/>
    </row>
    <row r="85" spans="1:4" x14ac:dyDescent="0.2">
      <c r="A85" s="3"/>
      <c r="B85" s="4"/>
      <c r="C85" s="37"/>
      <c r="D85" s="72"/>
    </row>
    <row r="86" spans="1:4" ht="6" customHeight="1" x14ac:dyDescent="0.2">
      <c r="A86" s="27"/>
      <c r="B86" s="28"/>
      <c r="C86" s="38"/>
      <c r="D86" s="28"/>
    </row>
    <row r="87" spans="1:4" x14ac:dyDescent="0.2">
      <c r="A87" s="3"/>
      <c r="B87" s="4"/>
      <c r="C87" s="37"/>
      <c r="D87" s="72"/>
    </row>
    <row r="88" spans="1:4" ht="14.25" x14ac:dyDescent="0.2">
      <c r="A88" s="46" t="s">
        <v>38</v>
      </c>
      <c r="B88" s="22"/>
      <c r="C88" s="65"/>
      <c r="D88" s="72"/>
    </row>
    <row r="89" spans="1:4" ht="15.75" customHeight="1" x14ac:dyDescent="0.2">
      <c r="A89" s="6" t="s">
        <v>39</v>
      </c>
      <c r="B89" s="22">
        <v>544.99</v>
      </c>
      <c r="C89" s="65"/>
      <c r="D89" s="72"/>
    </row>
    <row r="90" spans="1:4" x14ac:dyDescent="0.2">
      <c r="A90" s="6" t="s">
        <v>40</v>
      </c>
      <c r="B90" s="22">
        <v>1100</v>
      </c>
      <c r="C90" s="65"/>
      <c r="D90" s="72"/>
    </row>
    <row r="91" spans="1:4" x14ac:dyDescent="0.2">
      <c r="A91" s="6" t="s">
        <v>41</v>
      </c>
      <c r="B91" s="22">
        <v>800</v>
      </c>
      <c r="C91" s="65"/>
      <c r="D91" s="72"/>
    </row>
    <row r="92" spans="1:4" ht="15" x14ac:dyDescent="0.2">
      <c r="A92" s="50" t="s">
        <v>31</v>
      </c>
      <c r="B92" s="51"/>
      <c r="C92" s="67">
        <f>SUM(B89:B91)</f>
        <v>2444.9899999999998</v>
      </c>
      <c r="D92" s="72"/>
    </row>
    <row r="93" spans="1:4" x14ac:dyDescent="0.2">
      <c r="A93" s="21"/>
      <c r="B93" s="10"/>
      <c r="C93" s="39"/>
      <c r="D93" s="72"/>
    </row>
    <row r="94" spans="1:4" x14ac:dyDescent="0.2">
      <c r="A94" s="41"/>
      <c r="B94" s="42"/>
      <c r="C94" s="43"/>
      <c r="D94" s="44"/>
    </row>
    <row r="95" spans="1:4" ht="15" x14ac:dyDescent="0.2">
      <c r="A95" s="21"/>
      <c r="B95" s="10"/>
      <c r="C95" s="56"/>
      <c r="D95" s="72"/>
    </row>
    <row r="96" spans="1:4" ht="18" x14ac:dyDescent="0.2">
      <c r="A96" s="57" t="s">
        <v>58</v>
      </c>
      <c r="B96" s="10"/>
      <c r="C96" s="39"/>
      <c r="D96" s="72"/>
    </row>
    <row r="97" spans="1:4" s="29" customFormat="1" ht="3" customHeight="1" x14ac:dyDescent="0.2">
      <c r="A97" s="53"/>
      <c r="B97" s="54"/>
      <c r="C97" s="58"/>
      <c r="D97" s="54"/>
    </row>
    <row r="98" spans="1:4" x14ac:dyDescent="0.2">
      <c r="A98" s="21"/>
      <c r="B98" s="10"/>
      <c r="C98" s="39"/>
      <c r="D98" s="72"/>
    </row>
    <row r="99" spans="1:4" ht="18" x14ac:dyDescent="0.2">
      <c r="A99" s="45" t="s">
        <v>13</v>
      </c>
      <c r="B99" s="10"/>
      <c r="C99" s="56">
        <f>C10+C19+C28</f>
        <v>20474.68</v>
      </c>
      <c r="D99" s="72"/>
    </row>
    <row r="100" spans="1:4" ht="15" x14ac:dyDescent="0.2">
      <c r="A100" s="21"/>
      <c r="B100" s="10"/>
      <c r="C100" s="56"/>
      <c r="D100" s="72"/>
    </row>
    <row r="101" spans="1:4" ht="18" x14ac:dyDescent="0.2">
      <c r="A101" s="45" t="s">
        <v>19</v>
      </c>
      <c r="B101" s="10"/>
      <c r="C101" s="56">
        <f>C37+C47</f>
        <v>1532.92</v>
      </c>
      <c r="D101" s="72"/>
    </row>
    <row r="102" spans="1:4" ht="15" x14ac:dyDescent="0.2">
      <c r="A102" s="21"/>
      <c r="B102" s="10"/>
      <c r="C102" s="56"/>
      <c r="D102" s="72"/>
    </row>
    <row r="103" spans="1:4" ht="18" x14ac:dyDescent="0.2">
      <c r="A103" s="45" t="s">
        <v>11</v>
      </c>
      <c r="B103" s="10"/>
      <c r="C103" s="56">
        <f>C57</f>
        <v>797.4</v>
      </c>
      <c r="D103" s="72"/>
    </row>
    <row r="104" spans="1:4" ht="15" x14ac:dyDescent="0.2">
      <c r="A104" s="21"/>
      <c r="B104" s="10"/>
      <c r="C104" s="56"/>
      <c r="D104" s="72"/>
    </row>
    <row r="105" spans="1:4" ht="18" x14ac:dyDescent="0.2">
      <c r="A105" s="45" t="s">
        <v>10</v>
      </c>
      <c r="B105" s="10"/>
      <c r="C105" s="56">
        <f>C75+C84+C92</f>
        <v>9394.99</v>
      </c>
      <c r="D105" s="72"/>
    </row>
    <row r="106" spans="1:4" x14ac:dyDescent="0.2">
      <c r="A106" s="21"/>
      <c r="B106" s="10"/>
      <c r="C106" s="39"/>
      <c r="D106" s="72"/>
    </row>
    <row r="107" spans="1:4" ht="22.5" x14ac:dyDescent="0.2">
      <c r="A107" s="59" t="s">
        <v>57</v>
      </c>
      <c r="B107" s="60"/>
      <c r="C107" s="61">
        <f>C99+C101+C103+C105</f>
        <v>32199.989999999998</v>
      </c>
      <c r="D107" s="72"/>
    </row>
    <row r="108" spans="1:4" x14ac:dyDescent="0.2">
      <c r="A108" s="29"/>
      <c r="B108" s="29"/>
      <c r="C108" s="29"/>
    </row>
    <row r="109" spans="1:4" x14ac:dyDescent="0.2">
      <c r="A109" s="29"/>
      <c r="B109" s="29"/>
      <c r="C109" s="29"/>
    </row>
    <row r="110" spans="1:4" x14ac:dyDescent="0.2">
      <c r="A110" s="29"/>
      <c r="B110" s="29"/>
      <c r="C110" s="29"/>
    </row>
    <row r="111" spans="1:4" x14ac:dyDescent="0.2">
      <c r="A111" s="29"/>
      <c r="B111" s="29"/>
      <c r="C111" s="29"/>
    </row>
    <row r="112" spans="1:4" x14ac:dyDescent="0.2">
      <c r="A112" s="29"/>
      <c r="B112" s="29"/>
      <c r="C112" s="29"/>
    </row>
    <row r="113" spans="1:3" x14ac:dyDescent="0.2">
      <c r="A113" s="29"/>
      <c r="B113" s="29"/>
      <c r="C113" s="29"/>
    </row>
    <row r="114" spans="1:3" x14ac:dyDescent="0.2">
      <c r="A114" s="29"/>
      <c r="B114" s="29"/>
      <c r="C114" s="29"/>
    </row>
    <row r="115" spans="1:3" x14ac:dyDescent="0.2">
      <c r="A115" s="29"/>
      <c r="B115" s="29"/>
      <c r="C115" s="29"/>
    </row>
    <row r="116" spans="1:3" x14ac:dyDescent="0.2">
      <c r="A116" s="29"/>
      <c r="B116" s="29"/>
      <c r="C116" s="29"/>
    </row>
    <row r="117" spans="1:3" x14ac:dyDescent="0.2">
      <c r="A117" s="29"/>
      <c r="B117" s="29"/>
      <c r="C117" s="29"/>
    </row>
    <row r="118" spans="1:3" x14ac:dyDescent="0.2">
      <c r="A118" s="29"/>
      <c r="B118" s="29"/>
      <c r="C118" s="29"/>
    </row>
    <row r="119" spans="1:3" x14ac:dyDescent="0.2">
      <c r="A119" s="29"/>
      <c r="B119" s="29"/>
      <c r="C119" s="29"/>
    </row>
    <row r="120" spans="1:3" x14ac:dyDescent="0.2">
      <c r="A120" s="29"/>
      <c r="B120" s="29"/>
      <c r="C120" s="29"/>
    </row>
    <row r="121" spans="1:3" x14ac:dyDescent="0.2">
      <c r="A121" s="29"/>
      <c r="B121" s="29"/>
      <c r="C121" s="29"/>
    </row>
    <row r="122" spans="1:3" x14ac:dyDescent="0.2">
      <c r="A122" s="29"/>
      <c r="B122" s="29"/>
      <c r="C122" s="29"/>
    </row>
    <row r="123" spans="1:3" x14ac:dyDescent="0.2">
      <c r="A123" s="29"/>
      <c r="B123" s="29"/>
      <c r="C123" s="29"/>
    </row>
    <row r="124" spans="1:3" x14ac:dyDescent="0.2">
      <c r="A124" s="29"/>
      <c r="B124" s="29"/>
      <c r="C124" s="29"/>
    </row>
    <row r="125" spans="1:3" x14ac:dyDescent="0.2">
      <c r="A125" s="29"/>
      <c r="B125" s="29"/>
      <c r="C125" s="29"/>
    </row>
    <row r="126" spans="1:3" x14ac:dyDescent="0.2">
      <c r="A126" s="29"/>
      <c r="B126" s="29"/>
      <c r="C126" s="29"/>
    </row>
    <row r="127" spans="1:3" x14ac:dyDescent="0.2">
      <c r="A127" s="29"/>
      <c r="B127" s="29"/>
      <c r="C127" s="29"/>
    </row>
    <row r="128" spans="1:3" x14ac:dyDescent="0.2">
      <c r="A128" s="29"/>
      <c r="B128" s="29"/>
      <c r="C128" s="29"/>
    </row>
    <row r="129" spans="1:3" x14ac:dyDescent="0.2">
      <c r="A129" s="29"/>
      <c r="B129" s="29"/>
      <c r="C129" s="29"/>
    </row>
  </sheetData>
  <mergeCells count="12">
    <mergeCell ref="D95:D96"/>
    <mergeCell ref="D98:D107"/>
    <mergeCell ref="D3:D12"/>
    <mergeCell ref="D40:D48"/>
    <mergeCell ref="D50:D58"/>
    <mergeCell ref="D60:D76"/>
    <mergeCell ref="D78:D85"/>
    <mergeCell ref="D87:D93"/>
    <mergeCell ref="A1:C1"/>
    <mergeCell ref="D14:D21"/>
    <mergeCell ref="D23:D30"/>
    <mergeCell ref="D32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showGridLines="0" zoomScaleNormal="100" workbookViewId="0">
      <pane ySplit="1" topLeftCell="A2" activePane="bottomLeft" state="frozen"/>
      <selection pane="bottomLeft" activeCell="E11" sqref="E11"/>
    </sheetView>
  </sheetViews>
  <sheetFormatPr defaultRowHeight="12.75" x14ac:dyDescent="0.2"/>
  <cols>
    <col min="1" max="1" width="42.85546875" style="3" customWidth="1"/>
    <col min="2" max="2" width="11.85546875" style="4" customWidth="1"/>
    <col min="3" max="3" width="18.7109375" style="4" bestFit="1" customWidth="1"/>
    <col min="4" max="16384" width="9.140625" style="4"/>
  </cols>
  <sheetData>
    <row r="1" spans="1:24" s="1" customFormat="1" ht="18" x14ac:dyDescent="0.25">
      <c r="A1" s="62" t="s">
        <v>6</v>
      </c>
      <c r="B1" s="62"/>
      <c r="C1" s="6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5" customFormat="1" ht="24" customHeight="1" x14ac:dyDescent="0.2">
      <c r="A2" s="63" t="s">
        <v>7</v>
      </c>
      <c r="B2" s="63"/>
      <c r="C2" s="6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5" customFormat="1" ht="24" customHeight="1" x14ac:dyDescent="0.2">
      <c r="A3" s="12" t="s">
        <v>4</v>
      </c>
      <c r="B3" s="10"/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5" customFormat="1" ht="24" customHeight="1" x14ac:dyDescent="0.2">
      <c r="A4" s="6" t="s">
        <v>1</v>
      </c>
      <c r="B4" s="16">
        <f>397.82*20</f>
        <v>7956.4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2" customFormat="1" ht="24" customHeight="1" x14ac:dyDescent="0.2">
      <c r="A5" s="6" t="s">
        <v>2</v>
      </c>
      <c r="B5" s="16">
        <f>107*5*3</f>
        <v>1605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x14ac:dyDescent="0.2">
      <c r="A6" s="6" t="s">
        <v>3</v>
      </c>
      <c r="B6" s="16">
        <f>77*20</f>
        <v>1540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x14ac:dyDescent="0.2">
      <c r="A7" s="7" t="s">
        <v>0</v>
      </c>
      <c r="B7" s="23"/>
      <c r="C7" s="11">
        <f>SUM(B4:B6)</f>
        <v>11101.4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 x14ac:dyDescent="0.3">
      <c r="A8" s="13" t="s">
        <v>5</v>
      </c>
      <c r="B8" s="24"/>
      <c r="C8" s="14">
        <f>C7/20</f>
        <v>555.06999999999994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4" customHeight="1" x14ac:dyDescent="0.2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4" customHeight="1" x14ac:dyDescent="0.2">
      <c r="A10" s="15"/>
      <c r="B10" s="15"/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4" customHeight="1" x14ac:dyDescent="0.2">
      <c r="A11" s="15"/>
      <c r="B11" s="15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customHeight="1" x14ac:dyDescent="0.2">
      <c r="A12" s="15"/>
      <c r="B12" s="15"/>
      <c r="C12" s="1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4" customHeight="1" x14ac:dyDescent="0.2">
      <c r="A13" s="15"/>
      <c r="B13" s="15"/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4" customHeight="1" x14ac:dyDescent="0.2">
      <c r="A14" s="15"/>
      <c r="B14" s="15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4" customHeight="1" x14ac:dyDescent="0.2">
      <c r="A15" s="15"/>
      <c r="B15" s="15"/>
      <c r="C15" s="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4" customHeight="1" x14ac:dyDescent="0.2">
      <c r="A16" s="15"/>
      <c r="B16" s="15"/>
      <c r="C16" s="1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4" customHeight="1" x14ac:dyDescent="0.2">
      <c r="A17" s="15"/>
      <c r="B17" s="15"/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4" customHeight="1" x14ac:dyDescent="0.2">
      <c r="A18" s="15"/>
      <c r="B18" s="15"/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4" customHeight="1" x14ac:dyDescent="0.2">
      <c r="A19" s="15"/>
      <c r="B19" s="15"/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4" customHeight="1" x14ac:dyDescent="0.2">
      <c r="A20" s="15"/>
      <c r="B20" s="15"/>
      <c r="C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4" customHeight="1" x14ac:dyDescent="0.2">
      <c r="A21" s="15"/>
      <c r="B21" s="15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4" customHeight="1" x14ac:dyDescent="0.2">
      <c r="A22" s="15"/>
      <c r="B22" s="15"/>
      <c r="C22" s="1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4" customHeight="1" x14ac:dyDescent="0.2">
      <c r="A23" s="15"/>
      <c r="B23" s="15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4" customHeight="1" x14ac:dyDescent="0.2">
      <c r="A24" s="15"/>
      <c r="B24" s="15"/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4" customHeight="1" x14ac:dyDescent="0.2">
      <c r="A25" s="15"/>
      <c r="B25" s="15"/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4" customHeight="1" x14ac:dyDescent="0.2">
      <c r="A26" s="15"/>
      <c r="B26" s="15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4" customHeight="1" x14ac:dyDescent="0.2">
      <c r="A27" s="15"/>
      <c r="B27" s="15"/>
      <c r="C27" s="1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4" customHeight="1" x14ac:dyDescent="0.2">
      <c r="A28" s="15"/>
      <c r="B28" s="15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4" customHeight="1" x14ac:dyDescent="0.2">
      <c r="A29" s="15"/>
      <c r="B29" s="15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4" customHeight="1" x14ac:dyDescent="0.2">
      <c r="A30" s="15"/>
      <c r="B30" s="15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4" customHeight="1" x14ac:dyDescent="0.2">
      <c r="A31" s="15"/>
      <c r="B31" s="15"/>
      <c r="C31" s="15"/>
    </row>
    <row r="32" spans="1:24" ht="24" customHeight="1" x14ac:dyDescent="0.2">
      <c r="A32" s="15"/>
      <c r="B32" s="15"/>
      <c r="C32" s="15"/>
    </row>
    <row r="33" spans="1:3" ht="24" customHeight="1" x14ac:dyDescent="0.2">
      <c r="A33" s="15"/>
      <c r="B33" s="15"/>
      <c r="C33" s="15"/>
    </row>
    <row r="34" spans="1:3" ht="24" customHeight="1" x14ac:dyDescent="0.2">
      <c r="A34" s="15"/>
      <c r="B34" s="15"/>
      <c r="C34" s="15"/>
    </row>
    <row r="35" spans="1:3" ht="24" customHeight="1" x14ac:dyDescent="0.2"/>
  </sheetData>
  <mergeCells count="2">
    <mergeCell ref="A1:C1"/>
    <mergeCell ref="A2:C2"/>
  </mergeCells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2019-2020</vt:lpstr>
      <vt:lpstr>CEPS Grant Request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2019-09-04T19:09:19Z</cp:lastPrinted>
  <dcterms:created xsi:type="dcterms:W3CDTF">2001-02-14T23:59:14Z</dcterms:created>
  <dcterms:modified xsi:type="dcterms:W3CDTF">2019-09-04T21:29:25Z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