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filterPrivacy="1" codeName="ThisWorkbook" autoCompressPictures="0"/>
  <xr:revisionPtr revIDLastSave="0" documentId="13_ncr:1_{171E1E4B-3BFC-4AF4-8A81-66B7476B9D39}" xr6:coauthVersionLast="47" xr6:coauthVersionMax="47" xr10:uidLastSave="{00000000-0000-0000-0000-000000000000}"/>
  <bookViews>
    <workbookView xWindow="12405" yWindow="3045" windowWidth="24405" windowHeight="15345" tabRatio="788" activeTab="7" xr2:uid="{00000000-000D-0000-FFFF-FFFF00000000}"/>
  </bookViews>
  <sheets>
    <sheet name="1월" sheetId="14" r:id="rId1"/>
    <sheet name="2월" sheetId="15" r:id="rId2"/>
    <sheet name="3월" sheetId="16" r:id="rId3"/>
    <sheet name="4월" sheetId="17" r:id="rId4"/>
    <sheet name="5월" sheetId="18" r:id="rId5"/>
    <sheet name="6월" sheetId="19" r:id="rId6"/>
    <sheet name="7월" sheetId="20" r:id="rId7"/>
    <sheet name="8월" sheetId="21" r:id="rId8"/>
    <sheet name="9월" sheetId="22" r:id="rId9"/>
    <sheet name="10월" sheetId="23" r:id="rId10"/>
    <sheet name="11월" sheetId="24" r:id="rId11"/>
    <sheet name="12월" sheetId="25" r:id="rId12"/>
  </sheets>
  <definedNames>
    <definedName name="_xlnm.Print_Area" localSheetId="0">'1월'!$A$1:$H$14</definedName>
    <definedName name="달력연도">'1월'!$K$3</definedName>
    <definedName name="열제목영역1..H12.1">'1월'!$B$2</definedName>
    <definedName name="열제목영역1..H12.10">'10월'!$B$2</definedName>
    <definedName name="열제목영역1..H12.11">'11월'!$B$2</definedName>
    <definedName name="열제목영역1..H12.12">'12월'!$B$2</definedName>
    <definedName name="열제목영역1..H12.2">'2월'!$B$2</definedName>
    <definedName name="열제목영역1..H12.3">'3월'!$B$2</definedName>
    <definedName name="열제목영역1..H12.4">'4월'!$B$2</definedName>
    <definedName name="열제목영역1..H12.5">'5월'!$B$2</definedName>
    <definedName name="열제목영역1..H12.6">'6월'!$B$2</definedName>
    <definedName name="열제목영역1..H12.7">'7월'!$B$2</definedName>
    <definedName name="열제목영역1..H12.8">'8월'!$B$2</definedName>
    <definedName name="열제목영역1..H12.9">'9월'!$B$2</definedName>
    <definedName name="열제목영역2..C14.1">'1월'!$B$2</definedName>
    <definedName name="열제목영역2..C14.10">'10월'!$B$2</definedName>
    <definedName name="열제목영역2..C14.11">'11월'!$B$2</definedName>
    <definedName name="열제목영역2..C14.12">'12월'!$B$2</definedName>
    <definedName name="열제목영역2..C14.2">'2월'!$B$2</definedName>
    <definedName name="열제목영역2..C14.3">'3월'!$B$2</definedName>
    <definedName name="열제목영역2..C14.4">'4월'!$B$2</definedName>
    <definedName name="열제목영역2..C14.5">'5월'!$B$2</definedName>
    <definedName name="열제목영역2..C14.6">'6월'!$B$2</definedName>
    <definedName name="열제목영역2..C14.7">'7월'!$B$2</definedName>
    <definedName name="열제목영역2..C14.8">'8월'!$B$2</definedName>
    <definedName name="열제목영역2..C14.9">'9월'!$B$2</definedName>
    <definedName name="요일및주">{0,1,2,3,4,5,6} + {0;1;2;3;4;5}*7</definedName>
    <definedName name="주시작">'1월'!$K$4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5" i="20" l="1" a="1"/>
  <c r="B5" i="20" s="1"/>
  <c r="B7" i="20" a="1"/>
  <c r="E7" i="20" s="1"/>
  <c r="B9" i="20" a="1"/>
  <c r="D9" i="20" s="1"/>
  <c r="B11" i="20" a="1"/>
  <c r="E11" i="20" s="1"/>
  <c r="B13" i="20" a="1"/>
  <c r="B13" i="20" s="1"/>
  <c r="B1" i="15"/>
  <c r="B2" i="15"/>
  <c r="B3" i="15" a="1"/>
  <c r="B3" i="15" s="1"/>
  <c r="B5" i="15" a="1"/>
  <c r="B5" i="15" s="1"/>
  <c r="B7" i="15" a="1"/>
  <c r="B7" i="15" s="1"/>
  <c r="B9" i="15" a="1"/>
  <c r="D9" i="15" s="1"/>
  <c r="B11" i="15" a="1"/>
  <c r="C11" i="15" s="1"/>
  <c r="B13" i="15" a="1"/>
  <c r="B13" i="15" s="1"/>
  <c r="B1" i="14"/>
  <c r="B13" i="16" a="1"/>
  <c r="C13" i="16" s="1"/>
  <c r="H11" i="16"/>
  <c r="F11" i="16"/>
  <c r="B11" i="16"/>
  <c r="B11" i="16" a="1"/>
  <c r="G11" i="16" s="1"/>
  <c r="B9" i="16"/>
  <c r="B9" i="16" a="1"/>
  <c r="G9" i="16" s="1"/>
  <c r="B7" i="16" a="1"/>
  <c r="G7" i="16" s="1"/>
  <c r="B5" i="16" a="1"/>
  <c r="G5" i="16" s="1"/>
  <c r="B3" i="16" a="1"/>
  <c r="G3" i="16" s="1"/>
  <c r="B2" i="16"/>
  <c r="B13" i="17" a="1"/>
  <c r="C13" i="17" s="1"/>
  <c r="H11" i="17"/>
  <c r="F11" i="17"/>
  <c r="D11" i="17"/>
  <c r="B11" i="17"/>
  <c r="B11" i="17" a="1"/>
  <c r="G11" i="17" s="1"/>
  <c r="H9" i="17"/>
  <c r="D9" i="17"/>
  <c r="B9" i="17"/>
  <c r="B9" i="17" a="1"/>
  <c r="G9" i="17" s="1"/>
  <c r="B7" i="17" a="1"/>
  <c r="G7" i="17" s="1"/>
  <c r="B5" i="17" a="1"/>
  <c r="G5" i="17" s="1"/>
  <c r="B3" i="17" a="1"/>
  <c r="G3" i="17" s="1"/>
  <c r="B2" i="17"/>
  <c r="B13" i="18" a="1"/>
  <c r="C13" i="18" s="1"/>
  <c r="B11" i="18" a="1"/>
  <c r="G11" i="18" s="1"/>
  <c r="B9" i="18" a="1"/>
  <c r="G9" i="18" s="1"/>
  <c r="F7" i="18"/>
  <c r="B7" i="18" a="1"/>
  <c r="G7" i="18" s="1"/>
  <c r="B5" i="18" a="1"/>
  <c r="G5" i="18" s="1"/>
  <c r="F3" i="18"/>
  <c r="D3" i="18"/>
  <c r="B3" i="18"/>
  <c r="B3" i="18" a="1"/>
  <c r="G3" i="18" s="1"/>
  <c r="B2" i="18"/>
  <c r="B13" i="19" a="1"/>
  <c r="C13" i="19" s="1"/>
  <c r="B11" i="19" a="1"/>
  <c r="G11" i="19" s="1"/>
  <c r="D9" i="19"/>
  <c r="B9" i="19"/>
  <c r="B9" i="19" a="1"/>
  <c r="G9" i="19" s="1"/>
  <c r="H7" i="19"/>
  <c r="F7" i="19"/>
  <c r="D7" i="19"/>
  <c r="B7" i="19"/>
  <c r="B7" i="19" a="1"/>
  <c r="G7" i="19" s="1"/>
  <c r="B5" i="19" a="1"/>
  <c r="G5" i="19" s="1"/>
  <c r="B3" i="19" a="1"/>
  <c r="G3" i="19" s="1"/>
  <c r="B2" i="19"/>
  <c r="B3" i="20" a="1"/>
  <c r="H3" i="20" s="1"/>
  <c r="B2" i="20"/>
  <c r="B13" i="21" a="1"/>
  <c r="B13" i="21" s="1"/>
  <c r="B11" i="21" a="1"/>
  <c r="H11" i="21" s="1"/>
  <c r="B9" i="21" a="1"/>
  <c r="H9" i="21" s="1"/>
  <c r="B7" i="21" a="1"/>
  <c r="H7" i="21" s="1"/>
  <c r="B5" i="21" a="1"/>
  <c r="H5" i="21" s="1"/>
  <c r="B3" i="21" a="1"/>
  <c r="H3" i="21" s="1"/>
  <c r="B2" i="21"/>
  <c r="B13" i="22" a="1"/>
  <c r="B13" i="22" s="1"/>
  <c r="B11" i="22" a="1"/>
  <c r="H11" i="22" s="1"/>
  <c r="B9" i="22" a="1"/>
  <c r="H9" i="22" s="1"/>
  <c r="B7" i="22" a="1"/>
  <c r="H7" i="22" s="1"/>
  <c r="B5" i="22" a="1"/>
  <c r="H5" i="22" s="1"/>
  <c r="B3" i="22" a="1"/>
  <c r="H3" i="22" s="1"/>
  <c r="B2" i="22"/>
  <c r="B13" i="23" a="1"/>
  <c r="B13" i="23" s="1"/>
  <c r="B11" i="23" a="1"/>
  <c r="H11" i="23" s="1"/>
  <c r="B9" i="23" a="1"/>
  <c r="H9" i="23" s="1"/>
  <c r="B7" i="23" a="1"/>
  <c r="H7" i="23" s="1"/>
  <c r="B5" i="23" a="1"/>
  <c r="H5" i="23" s="1"/>
  <c r="B3" i="23" a="1"/>
  <c r="H3" i="23" s="1"/>
  <c r="B2" i="23"/>
  <c r="B13" i="24" a="1"/>
  <c r="B11" i="24" a="1"/>
  <c r="B9" i="24" a="1"/>
  <c r="B7" i="24" a="1"/>
  <c r="B5" i="24" a="1"/>
  <c r="B3" i="24" a="1"/>
  <c r="B2" i="24"/>
  <c r="B13" i="25" a="1"/>
  <c r="B13" i="25" s="1"/>
  <c r="G11" i="25"/>
  <c r="B11" i="25" a="1"/>
  <c r="C11" i="25" s="1"/>
  <c r="G9" i="25"/>
  <c r="C9" i="25"/>
  <c r="B9" i="25" a="1"/>
  <c r="G7" i="25"/>
  <c r="C7" i="25"/>
  <c r="B7" i="25" a="1"/>
  <c r="G5" i="25"/>
  <c r="B5" i="25" a="1"/>
  <c r="C5" i="25" s="1"/>
  <c r="B3" i="25" a="1"/>
  <c r="C3" i="25" s="1"/>
  <c r="B2" i="25"/>
  <c r="B13" i="14" a="1"/>
  <c r="B13" i="14" s="1"/>
  <c r="B11" i="14" a="1"/>
  <c r="B9" i="14" a="1"/>
  <c r="B7" i="14" a="1"/>
  <c r="B5" i="14" a="1"/>
  <c r="B3" i="14" a="1"/>
  <c r="B1" i="25"/>
  <c r="B1" i="24"/>
  <c r="B1" i="23"/>
  <c r="B1" i="22"/>
  <c r="B1" i="21"/>
  <c r="B1" i="20"/>
  <c r="B1" i="19"/>
  <c r="B1" i="18"/>
  <c r="B1" i="17"/>
  <c r="B1" i="16"/>
  <c r="F11" i="20" l="1"/>
  <c r="C11" i="20"/>
  <c r="B11" i="20"/>
  <c r="H5" i="20"/>
  <c r="H11" i="20"/>
  <c r="D11" i="20"/>
  <c r="H9" i="20"/>
  <c r="F9" i="20"/>
  <c r="B9" i="20"/>
  <c r="C7" i="20"/>
  <c r="G5" i="20"/>
  <c r="G11" i="20"/>
  <c r="C9" i="20"/>
  <c r="G7" i="20"/>
  <c r="D7" i="20"/>
  <c r="F5" i="20"/>
  <c r="G9" i="20"/>
  <c r="E9" i="20"/>
  <c r="B7" i="20"/>
  <c r="E5" i="20"/>
  <c r="F7" i="20"/>
  <c r="C13" i="20"/>
  <c r="D5" i="20"/>
  <c r="C5" i="20"/>
  <c r="H7" i="20"/>
  <c r="H5" i="15"/>
  <c r="F7" i="15"/>
  <c r="G5" i="15"/>
  <c r="F5" i="15"/>
  <c r="C9" i="15"/>
  <c r="C7" i="15"/>
  <c r="E5" i="15"/>
  <c r="D7" i="15"/>
  <c r="C13" i="15"/>
  <c r="D5" i="15"/>
  <c r="C5" i="15"/>
  <c r="H7" i="15"/>
  <c r="G7" i="15"/>
  <c r="E7" i="15"/>
  <c r="H11" i="15"/>
  <c r="H3" i="15"/>
  <c r="H2" i="15" s="1"/>
  <c r="G11" i="15"/>
  <c r="G3" i="15"/>
  <c r="G2" i="15" s="1"/>
  <c r="F3" i="15"/>
  <c r="F2" i="15" s="1"/>
  <c r="E11" i="15"/>
  <c r="E3" i="15"/>
  <c r="E2" i="15" s="1"/>
  <c r="B9" i="15"/>
  <c r="F11" i="15"/>
  <c r="D11" i="15"/>
  <c r="D3" i="15"/>
  <c r="D2" i="15" s="1"/>
  <c r="C3" i="15"/>
  <c r="C2" i="15" s="1"/>
  <c r="B11" i="15"/>
  <c r="H9" i="15"/>
  <c r="G9" i="15"/>
  <c r="F9" i="15"/>
  <c r="E9" i="15"/>
  <c r="B9" i="18"/>
  <c r="D9" i="18"/>
  <c r="F9" i="18"/>
  <c r="B13" i="16"/>
  <c r="H9" i="18"/>
  <c r="B11" i="18"/>
  <c r="F9" i="19"/>
  <c r="D11" i="18"/>
  <c r="B13" i="17"/>
  <c r="H9" i="19"/>
  <c r="F11" i="18"/>
  <c r="B3" i="16"/>
  <c r="H11" i="18"/>
  <c r="B11" i="19"/>
  <c r="C13" i="25"/>
  <c r="D11" i="19"/>
  <c r="B13" i="18"/>
  <c r="D3" i="16"/>
  <c r="F11" i="19"/>
  <c r="F3" i="16"/>
  <c r="H11" i="19"/>
  <c r="H3" i="16"/>
  <c r="B3" i="17"/>
  <c r="B13" i="19"/>
  <c r="D3" i="17"/>
  <c r="B5" i="16"/>
  <c r="F3" i="17"/>
  <c r="D5" i="16"/>
  <c r="H3" i="17"/>
  <c r="F5" i="16"/>
  <c r="H5" i="16"/>
  <c r="H3" i="18"/>
  <c r="F5" i="17"/>
  <c r="D7" i="16"/>
  <c r="H5" i="17"/>
  <c r="F7" i="16"/>
  <c r="H7" i="16"/>
  <c r="F3" i="19"/>
  <c r="D5" i="18"/>
  <c r="B7" i="17"/>
  <c r="D7" i="17"/>
  <c r="H5" i="18"/>
  <c r="F7" i="17"/>
  <c r="D9" i="16"/>
  <c r="B3" i="19"/>
  <c r="F5" i="18"/>
  <c r="B5" i="19"/>
  <c r="H7" i="17"/>
  <c r="F9" i="16"/>
  <c r="D5" i="19"/>
  <c r="B7" i="18"/>
  <c r="H9" i="16"/>
  <c r="B5" i="18"/>
  <c r="F5" i="19"/>
  <c r="D7" i="18"/>
  <c r="B5" i="17"/>
  <c r="D3" i="19"/>
  <c r="H3" i="19"/>
  <c r="G3" i="25"/>
  <c r="D5" i="17"/>
  <c r="B7" i="16"/>
  <c r="H5" i="19"/>
  <c r="H7" i="18"/>
  <c r="F9" i="17"/>
  <c r="D11" i="16"/>
  <c r="H5" i="14"/>
  <c r="F5" i="14"/>
  <c r="D5" i="14"/>
  <c r="B5" i="14"/>
  <c r="E5" i="14"/>
  <c r="H9" i="14"/>
  <c r="F9" i="14"/>
  <c r="D9" i="14"/>
  <c r="B9" i="14"/>
  <c r="E9" i="14"/>
  <c r="H3" i="24"/>
  <c r="F3" i="24"/>
  <c r="D3" i="24"/>
  <c r="B3" i="24"/>
  <c r="E3" i="24"/>
  <c r="H5" i="24"/>
  <c r="F5" i="24"/>
  <c r="D5" i="24"/>
  <c r="B5" i="24"/>
  <c r="E5" i="24"/>
  <c r="H7" i="24"/>
  <c r="F7" i="24"/>
  <c r="D7" i="24"/>
  <c r="B7" i="24"/>
  <c r="E7" i="24"/>
  <c r="H9" i="24"/>
  <c r="F9" i="24"/>
  <c r="D9" i="24"/>
  <c r="B9" i="24"/>
  <c r="E9" i="24"/>
  <c r="H11" i="24"/>
  <c r="F11" i="24"/>
  <c r="D11" i="24"/>
  <c r="B11" i="24"/>
  <c r="E11" i="24"/>
  <c r="B13" i="24"/>
  <c r="C13" i="24"/>
  <c r="H3" i="14"/>
  <c r="F3" i="14"/>
  <c r="D3" i="14"/>
  <c r="B3" i="14"/>
  <c r="E3" i="14"/>
  <c r="H7" i="14"/>
  <c r="F7" i="14"/>
  <c r="D7" i="14"/>
  <c r="B7" i="14"/>
  <c r="E7" i="14"/>
  <c r="H11" i="14"/>
  <c r="F11" i="14"/>
  <c r="D11" i="14"/>
  <c r="B11" i="14"/>
  <c r="E11" i="14"/>
  <c r="C3" i="14"/>
  <c r="G3" i="14"/>
  <c r="C5" i="14"/>
  <c r="G5" i="14"/>
  <c r="C7" i="14"/>
  <c r="G7" i="14"/>
  <c r="C9" i="14"/>
  <c r="G9" i="14"/>
  <c r="C11" i="14"/>
  <c r="G11" i="14"/>
  <c r="C13" i="14"/>
  <c r="H3" i="25"/>
  <c r="F3" i="25"/>
  <c r="D3" i="25"/>
  <c r="B3" i="25"/>
  <c r="E3" i="25"/>
  <c r="H5" i="25"/>
  <c r="F5" i="25"/>
  <c r="D5" i="25"/>
  <c r="B5" i="25"/>
  <c r="E5" i="25"/>
  <c r="H7" i="25"/>
  <c r="F7" i="25"/>
  <c r="D7" i="25"/>
  <c r="B7" i="25"/>
  <c r="E7" i="25"/>
  <c r="H9" i="25"/>
  <c r="F9" i="25"/>
  <c r="D9" i="25"/>
  <c r="B9" i="25"/>
  <c r="E9" i="25"/>
  <c r="H11" i="25"/>
  <c r="F11" i="25"/>
  <c r="D11" i="25"/>
  <c r="B11" i="25"/>
  <c r="E11" i="25"/>
  <c r="C3" i="24"/>
  <c r="G3" i="24"/>
  <c r="G2" i="24" s="1"/>
  <c r="C5" i="24"/>
  <c r="G5" i="24"/>
  <c r="C7" i="24"/>
  <c r="G7" i="24"/>
  <c r="C9" i="24"/>
  <c r="G9" i="24"/>
  <c r="C11" i="24"/>
  <c r="G11" i="24"/>
  <c r="C3" i="23"/>
  <c r="E3" i="23"/>
  <c r="G3" i="23"/>
  <c r="C7" i="23"/>
  <c r="E7" i="23"/>
  <c r="G7" i="23"/>
  <c r="C11" i="23"/>
  <c r="E11" i="23"/>
  <c r="G11" i="23"/>
  <c r="C5" i="22"/>
  <c r="E5" i="22"/>
  <c r="G5" i="22"/>
  <c r="C9" i="22"/>
  <c r="E9" i="22"/>
  <c r="G9" i="22"/>
  <c r="C13" i="22"/>
  <c r="C5" i="21"/>
  <c r="E5" i="21"/>
  <c r="G5" i="21"/>
  <c r="C9" i="21"/>
  <c r="E9" i="21"/>
  <c r="G9" i="21"/>
  <c r="C13" i="21"/>
  <c r="C3" i="20"/>
  <c r="E3" i="20"/>
  <c r="E2" i="20" s="1"/>
  <c r="G3" i="20"/>
  <c r="C5" i="23"/>
  <c r="E5" i="23"/>
  <c r="G5" i="23"/>
  <c r="C9" i="23"/>
  <c r="E9" i="23"/>
  <c r="G9" i="23"/>
  <c r="C13" i="23"/>
  <c r="C3" i="22"/>
  <c r="E3" i="22"/>
  <c r="G3" i="22"/>
  <c r="C7" i="22"/>
  <c r="E7" i="22"/>
  <c r="G7" i="22"/>
  <c r="C11" i="22"/>
  <c r="E11" i="22"/>
  <c r="G11" i="22"/>
  <c r="C3" i="21"/>
  <c r="E3" i="21"/>
  <c r="G3" i="21"/>
  <c r="C7" i="21"/>
  <c r="E7" i="21"/>
  <c r="G7" i="21"/>
  <c r="C11" i="21"/>
  <c r="E11" i="21"/>
  <c r="G11" i="21"/>
  <c r="B3" i="23"/>
  <c r="D3" i="23"/>
  <c r="F3" i="23"/>
  <c r="B5" i="23"/>
  <c r="D5" i="23"/>
  <c r="F5" i="23"/>
  <c r="B7" i="23"/>
  <c r="D7" i="23"/>
  <c r="F7" i="23"/>
  <c r="B9" i="23"/>
  <c r="D9" i="23"/>
  <c r="F9" i="23"/>
  <c r="B11" i="23"/>
  <c r="D11" i="23"/>
  <c r="F11" i="23"/>
  <c r="B3" i="22"/>
  <c r="D3" i="22"/>
  <c r="F3" i="22"/>
  <c r="B5" i="22"/>
  <c r="D5" i="22"/>
  <c r="F5" i="22"/>
  <c r="B7" i="22"/>
  <c r="D7" i="22"/>
  <c r="F7" i="22"/>
  <c r="B9" i="22"/>
  <c r="D9" i="22"/>
  <c r="F9" i="22"/>
  <c r="B11" i="22"/>
  <c r="D11" i="22"/>
  <c r="F11" i="22"/>
  <c r="B3" i="21"/>
  <c r="D3" i="21"/>
  <c r="F3" i="21"/>
  <c r="B5" i="21"/>
  <c r="D5" i="21"/>
  <c r="F5" i="21"/>
  <c r="B7" i="21"/>
  <c r="D7" i="21"/>
  <c r="F7" i="21"/>
  <c r="B9" i="21"/>
  <c r="D9" i="21"/>
  <c r="F9" i="21"/>
  <c r="B11" i="21"/>
  <c r="D11" i="21"/>
  <c r="F11" i="21"/>
  <c r="B3" i="20"/>
  <c r="D3" i="20"/>
  <c r="F3" i="20"/>
  <c r="C3" i="19"/>
  <c r="E3" i="19"/>
  <c r="C5" i="19"/>
  <c r="E5" i="19"/>
  <c r="C7" i="19"/>
  <c r="E7" i="19"/>
  <c r="C9" i="19"/>
  <c r="E9" i="19"/>
  <c r="C11" i="19"/>
  <c r="E11" i="19"/>
  <c r="C3" i="18"/>
  <c r="E3" i="18"/>
  <c r="C5" i="18"/>
  <c r="E5" i="18"/>
  <c r="C7" i="18"/>
  <c r="E7" i="18"/>
  <c r="C9" i="18"/>
  <c r="E9" i="18"/>
  <c r="C11" i="18"/>
  <c r="E11" i="18"/>
  <c r="C3" i="17"/>
  <c r="E3" i="17"/>
  <c r="C5" i="17"/>
  <c r="E5" i="17"/>
  <c r="C7" i="17"/>
  <c r="E7" i="17"/>
  <c r="C9" i="17"/>
  <c r="E9" i="17"/>
  <c r="C11" i="17"/>
  <c r="E11" i="17"/>
  <c r="C3" i="16"/>
  <c r="E3" i="16"/>
  <c r="C5" i="16"/>
  <c r="E5" i="16"/>
  <c r="C7" i="16"/>
  <c r="E7" i="16"/>
  <c r="C9" i="16"/>
  <c r="E9" i="16"/>
  <c r="C11" i="16"/>
  <c r="E11" i="16"/>
  <c r="G2" i="25"/>
  <c r="G2" i="23"/>
  <c r="H2" i="22"/>
  <c r="G2" i="21"/>
  <c r="H2" i="19"/>
  <c r="G2" i="18"/>
  <c r="H2" i="17"/>
  <c r="H2" i="16"/>
  <c r="F2" i="18" l="1"/>
  <c r="D2" i="18"/>
  <c r="H2" i="18"/>
  <c r="D2" i="25"/>
  <c r="F2" i="25"/>
  <c r="H2" i="25"/>
  <c r="C2" i="25"/>
  <c r="E2" i="25"/>
  <c r="D2" i="24"/>
  <c r="F2" i="24"/>
  <c r="H2" i="24"/>
  <c r="C2" i="24"/>
  <c r="E2" i="24"/>
  <c r="D2" i="23"/>
  <c r="F2" i="23"/>
  <c r="H2" i="23"/>
  <c r="C2" i="23"/>
  <c r="E2" i="23"/>
  <c r="C2" i="22"/>
  <c r="E2" i="22"/>
  <c r="G2" i="22"/>
  <c r="D2" i="22"/>
  <c r="F2" i="22"/>
  <c r="D2" i="21"/>
  <c r="F2" i="21"/>
  <c r="H2" i="21"/>
  <c r="C2" i="21"/>
  <c r="E2" i="21"/>
  <c r="C2" i="20"/>
  <c r="G2" i="20"/>
  <c r="D2" i="20"/>
  <c r="F2" i="20"/>
  <c r="H2" i="20"/>
  <c r="C2" i="19"/>
  <c r="E2" i="19"/>
  <c r="G2" i="19"/>
  <c r="D2" i="19"/>
  <c r="F2" i="19"/>
  <c r="C2" i="18"/>
  <c r="E2" i="18"/>
  <c r="C2" i="17"/>
  <c r="E2" i="17"/>
  <c r="G2" i="17"/>
  <c r="D2" i="17"/>
  <c r="F2" i="17"/>
  <c r="C2" i="16"/>
  <c r="E2" i="16"/>
  <c r="G2" i="16"/>
  <c r="D2" i="16"/>
  <c r="F2" i="16"/>
  <c r="B2" i="14"/>
  <c r="G2" i="14" l="1"/>
  <c r="E2" i="14"/>
  <c r="C2" i="14"/>
  <c r="H2" i="14"/>
  <c r="F2" i="14"/>
  <c r="D2" i="14"/>
</calcChain>
</file>

<file path=xl/sharedStrings.xml><?xml version="1.0" encoding="utf-8"?>
<sst xmlns="http://schemas.openxmlformats.org/spreadsheetml/2006/main" count="31" uniqueCount="20">
  <si>
    <t>메모</t>
  </si>
  <si>
    <t>달력 설정</t>
  </si>
  <si>
    <t>연도</t>
  </si>
  <si>
    <t>주 시작</t>
  </si>
  <si>
    <t>일요일</t>
  </si>
  <si>
    <t>1.인벤토리 구현(Slot, Inventory 등),아이템 부분 구현
2.기술적요소 구현1(충돌처리)</t>
    <phoneticPr fontId="27" type="noConversion"/>
  </si>
  <si>
    <t>1.각각의 좀비 AI 추가
2. 각각 캐릭터 세부기능 추가 3. 플레이어 애니메이션 적용</t>
    <phoneticPr fontId="27" type="noConversion"/>
  </si>
  <si>
    <t>1.기술적요소 구현2(프로시저럴 메쉬, 애니메이션)</t>
    <phoneticPr fontId="27" type="noConversion"/>
  </si>
  <si>
    <t>1.기술적요소 구현2(좀비 절단)
2.인벤토리 구현2</t>
    <phoneticPr fontId="27" type="noConversion"/>
  </si>
  <si>
    <t>1.기술적요소 구현3(상황에 따른 움직임 구현)</t>
    <phoneticPr fontId="27" type="noConversion"/>
  </si>
  <si>
    <t>상시</t>
    <phoneticPr fontId="27" type="noConversion"/>
  </si>
  <si>
    <t>계획에 없더라도 부족한 부분들은 수정,추가</t>
    <phoneticPr fontId="27" type="noConversion"/>
  </si>
  <si>
    <t>플레이어 애니메이션(리깅등)</t>
    <phoneticPr fontId="27" type="noConversion"/>
  </si>
  <si>
    <t xml:space="preserve"> 회복 아이템 크래쉬 등 수정
플레이어 모델링</t>
    <phoneticPr fontId="27" type="noConversion"/>
  </si>
  <si>
    <t>좀비 모델링
절단 부위 생성(중점연구)</t>
    <phoneticPr fontId="27" type="noConversion"/>
  </si>
  <si>
    <t>좀비 애니메이션
절단면 생성(피 뭍는 텍스쳐 구현)</t>
    <phoneticPr fontId="27" type="noConversion"/>
  </si>
  <si>
    <t>AI(서버와 협업)</t>
    <phoneticPr fontId="27" type="noConversion"/>
  </si>
  <si>
    <t>AI작업 마무리(서버와 협업)</t>
    <phoneticPr fontId="27" type="noConversion"/>
  </si>
  <si>
    <t>투척무기</t>
    <phoneticPr fontId="27" type="noConversion"/>
  </si>
  <si>
    <t>9~10월은 복수절단 구현, 클라 마무리 작업, 서버 클라 동기화 작업 마무리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</si>
</sst>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&quot;₩&quot;* #,##0_-;\-&quot;₩&quot;* #,##0_-;_-&quot;₩&quot;* &quot;-&quot;_-;_-@_-"/>
    <numFmt numFmtId="44" formatCode="_-&quot;₩&quot;* #,##0.00_-;\-&quot;₩&quot;* #,##0.00_-;_-&quot;₩&quot;* &quot;-&quot;??_-;_-@_-"/>
    <numFmt numFmtId="176" formatCode="_(* #,##0_);_(* \(#,##0\);_(* &quot;-&quot;_);_(@_)"/>
    <numFmt numFmtId="177" formatCode="_(* #,##0.00_);_(* \(#,##0.00\);_(* &quot;-&quot;??_);_(@_)"/>
    <numFmt numFmtId="178" formatCode="d"/>
  </numFmts>
  <fonts count="36">
    <font>
      <sz val="11"/>
      <color theme="1" tint="0.24994659260841701"/>
      <name val="Malgun Gothic"/>
      <family val="2"/>
    </font>
    <font>
      <sz val="8"/>
      <name val="Arial"/>
      <family val="2"/>
    </font>
    <font>
      <sz val="11"/>
      <color theme="1"/>
      <name val="Malgun Gothic"/>
      <family val="2"/>
    </font>
    <font>
      <sz val="11"/>
      <color indexed="63"/>
      <name val="Malgun Gothic"/>
      <family val="2"/>
    </font>
    <font>
      <b/>
      <sz val="11"/>
      <color theme="0"/>
      <name val="Malgun Gothic"/>
      <family val="2"/>
    </font>
    <font>
      <sz val="11"/>
      <color theme="0"/>
      <name val="Malgun Gothic"/>
      <family val="2"/>
    </font>
    <font>
      <b/>
      <sz val="14"/>
      <color theme="0"/>
      <name val="Malgun Gothic"/>
      <family val="2"/>
    </font>
    <font>
      <sz val="11"/>
      <color rgb="FF9C0006"/>
      <name val="Malgun Gothic"/>
      <family val="2"/>
    </font>
    <font>
      <b/>
      <sz val="11"/>
      <color rgb="FFFA7D00"/>
      <name val="Malgun Gothic"/>
      <family val="2"/>
    </font>
    <font>
      <sz val="11"/>
      <color theme="1" tint="0.34998626667073579"/>
      <name val="Malgun Gothic"/>
      <family val="2"/>
    </font>
    <font>
      <i/>
      <sz val="11"/>
      <color rgb="FF7F7F7F"/>
      <name val="Malgun Gothic"/>
      <family val="2"/>
    </font>
    <font>
      <sz val="11"/>
      <color rgb="FF006100"/>
      <name val="Malgun Gothic"/>
      <family val="2"/>
    </font>
    <font>
      <sz val="11"/>
      <color theme="4" tint="-0.24994659260841701"/>
      <name val="Malgun Gothic"/>
      <family val="2"/>
    </font>
    <font>
      <sz val="11"/>
      <color theme="1" tint="0.24994659260841701"/>
      <name val="Malgun Gothic"/>
      <family val="2"/>
    </font>
    <font>
      <b/>
      <sz val="11"/>
      <color theme="1" tint="0.34998626667073579"/>
      <name val="Malgun Gothic"/>
      <family val="2"/>
    </font>
    <font>
      <sz val="11"/>
      <color rgb="FF3F3F76"/>
      <name val="Malgun Gothic"/>
      <family val="2"/>
    </font>
    <font>
      <sz val="11"/>
      <color rgb="FFFA7D00"/>
      <name val="Malgun Gothic"/>
      <family val="2"/>
    </font>
    <font>
      <sz val="11"/>
      <color rgb="FF9C5700"/>
      <name val="Malgun Gothic"/>
      <family val="2"/>
    </font>
    <font>
      <b/>
      <sz val="11"/>
      <color rgb="FF3F3F3F"/>
      <name val="Malgun Gothic"/>
      <family val="2"/>
    </font>
    <font>
      <sz val="35"/>
      <color theme="4"/>
      <name val="Malgun Gothic"/>
      <family val="2"/>
    </font>
    <font>
      <b/>
      <sz val="11"/>
      <color theme="1"/>
      <name val="Malgun Gothic"/>
      <family val="2"/>
    </font>
    <font>
      <sz val="11"/>
      <color rgb="FFFF0000"/>
      <name val="Malgun Gothic"/>
      <family val="2"/>
    </font>
    <font>
      <sz val="35"/>
      <color theme="1"/>
      <name val="Malgun Gothic"/>
      <family val="2"/>
    </font>
    <font>
      <sz val="10"/>
      <name val="Malgun Gothic"/>
      <family val="2"/>
    </font>
    <font>
      <b/>
      <sz val="11"/>
      <color theme="1" tint="0.24994659260841701"/>
      <name val="Malgun Gothic"/>
      <family val="2"/>
    </font>
    <font>
      <i/>
      <sz val="11"/>
      <color theme="1" tint="0.34998626667073579"/>
      <name val="Malgun Gothic"/>
      <family val="2"/>
    </font>
    <font>
      <sz val="35"/>
      <color theme="0"/>
      <name val="Malgun Gothic"/>
      <family val="2"/>
    </font>
    <font>
      <sz val="8"/>
      <name val="돋움"/>
      <family val="3"/>
      <charset val="129"/>
    </font>
    <font>
      <sz val="10"/>
      <name val="Malgun Gothic"/>
      <family val="3"/>
      <charset val="129"/>
    </font>
    <font>
      <sz val="11"/>
      <color theme="1" tint="0.24994659260841701"/>
      <name val="Malgun Gothic"/>
      <family val="3"/>
      <charset val="129"/>
    </font>
    <font>
      <b/>
      <sz val="11"/>
      <color theme="2"/>
      <name val="Malgun Gothic"/>
      <family val="2"/>
    </font>
    <font>
      <b/>
      <sz val="16"/>
      <color theme="1" tint="0.34998626667073579"/>
      <name val="Malgun Gothic"/>
      <family val="3"/>
      <charset val="129"/>
    </font>
    <font>
      <b/>
      <sz val="16"/>
      <color theme="1" tint="0.34998626667073579"/>
      <name val="Malgun Gothic"/>
      <family val="2"/>
    </font>
    <font>
      <b/>
      <sz val="11"/>
      <color theme="7" tint="0.59999389629810485"/>
      <name val="Malgun Gothic"/>
      <family val="2"/>
    </font>
    <font>
      <b/>
      <sz val="16"/>
      <color theme="1"/>
      <name val="Malgun Gothic"/>
      <family val="3"/>
      <charset val="129"/>
    </font>
    <font>
      <sz val="12"/>
      <color theme="1" tint="0.24994659260841701"/>
      <name val="Malgun Gothic"/>
      <family val="3"/>
      <charset val="129"/>
    </font>
  </fonts>
  <fills count="5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/>
      <top/>
      <bottom style="medium">
        <color theme="4" tint="-0.24994659260841701"/>
      </bottom>
      <diagonal/>
    </border>
    <border>
      <left/>
      <right/>
      <top/>
      <bottom style="thin">
        <color theme="1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/>
      <diagonal/>
    </border>
    <border>
      <left/>
      <right/>
      <top style="thin">
        <color theme="2" tint="-9.9978637043366805E-2"/>
      </top>
      <bottom/>
      <diagonal/>
    </border>
    <border>
      <left/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/>
      <right/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top"/>
    </xf>
    <xf numFmtId="0" fontId="3" fillId="3" borderId="0" applyNumberFormat="0" applyBorder="0" applyAlignment="0" applyProtection="0"/>
    <xf numFmtId="0" fontId="12" fillId="0" borderId="3" applyNumberFormat="0" applyFill="0" applyProtection="0">
      <alignment horizontal="left" vertical="center" indent="1"/>
    </xf>
    <xf numFmtId="0" fontId="4" fillId="4" borderId="1" applyNumberFormat="0" applyAlignment="0" applyProtection="0"/>
    <xf numFmtId="0" fontId="6" fillId="5" borderId="2" applyNumberFormat="0" applyProtection="0">
      <alignment vertical="center"/>
    </xf>
    <xf numFmtId="0" fontId="19" fillId="0" borderId="0" applyFill="0" applyBorder="0" applyProtection="0">
      <alignment vertical="center"/>
    </xf>
    <xf numFmtId="177" fontId="9" fillId="0" borderId="0" applyFont="0" applyFill="0" applyBorder="0" applyAlignment="0" applyProtection="0"/>
    <xf numFmtId="176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2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4" fillId="6" borderId="0" applyBorder="0" applyProtection="0">
      <alignment horizontal="left" vertical="top" wrapText="1" indent="1"/>
    </xf>
    <xf numFmtId="0" fontId="12" fillId="0" borderId="0" applyFill="0" applyProtection="0"/>
    <xf numFmtId="0" fontId="13" fillId="0" borderId="0" applyFill="0" applyProtection="0"/>
    <xf numFmtId="0" fontId="22" fillId="2" borderId="0">
      <alignment vertical="center"/>
    </xf>
    <xf numFmtId="0" fontId="2" fillId="0" borderId="4">
      <alignment horizontal="left" vertical="center" indent="1"/>
    </xf>
    <xf numFmtId="178" fontId="14" fillId="7" borderId="0">
      <alignment horizontal="left" wrapText="1" indent="1"/>
    </xf>
    <xf numFmtId="178" fontId="14" fillId="0" borderId="0">
      <alignment horizontal="left" indent="1"/>
    </xf>
    <xf numFmtId="0" fontId="9" fillId="0" borderId="0" applyAlignment="0">
      <alignment horizontal="left"/>
    </xf>
    <xf numFmtId="0" fontId="11" fillId="21" borderId="0" applyNumberFormat="0" applyBorder="0" applyAlignment="0" applyProtection="0"/>
    <xf numFmtId="0" fontId="7" fillId="22" borderId="0" applyNumberFormat="0" applyBorder="0" applyAlignment="0" applyProtection="0"/>
    <xf numFmtId="0" fontId="17" fillId="23" borderId="0" applyNumberFormat="0" applyBorder="0" applyAlignment="0" applyProtection="0"/>
    <xf numFmtId="0" fontId="15" fillId="24" borderId="11" applyNumberFormat="0" applyAlignment="0" applyProtection="0"/>
    <xf numFmtId="0" fontId="18" fillId="25" borderId="12" applyNumberFormat="0" applyAlignment="0" applyProtection="0"/>
    <xf numFmtId="0" fontId="8" fillId="25" borderId="11" applyNumberFormat="0" applyAlignment="0" applyProtection="0"/>
    <xf numFmtId="0" fontId="16" fillId="0" borderId="13" applyNumberFormat="0" applyFill="0" applyAlignment="0" applyProtection="0"/>
    <xf numFmtId="0" fontId="4" fillId="26" borderId="14" applyNumberFormat="0" applyAlignment="0" applyProtection="0"/>
    <xf numFmtId="0" fontId="21" fillId="0" borderId="0" applyNumberFormat="0" applyFill="0" applyBorder="0" applyAlignment="0" applyProtection="0"/>
    <xf numFmtId="0" fontId="13" fillId="27" borderId="15" applyNumberFormat="0" applyFont="0" applyAlignment="0" applyProtection="0"/>
    <xf numFmtId="0" fontId="10" fillId="0" borderId="0" applyNumberFormat="0" applyFill="0" applyBorder="0" applyAlignment="0" applyProtection="0"/>
    <xf numFmtId="0" fontId="20" fillId="0" borderId="16" applyNumberFormat="0" applyFill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5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5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5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2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5" fillId="45" borderId="0" applyNumberFormat="0" applyBorder="0" applyAlignment="0" applyProtection="0"/>
    <xf numFmtId="0" fontId="2" fillId="46" borderId="0" applyNumberFormat="0" applyBorder="0" applyAlignment="0" applyProtection="0"/>
    <xf numFmtId="0" fontId="2" fillId="47" borderId="0" applyNumberFormat="0" applyBorder="0" applyAlignment="0" applyProtection="0"/>
    <xf numFmtId="0" fontId="2" fillId="48" borderId="0" applyNumberFormat="0" applyBorder="0" applyAlignment="0" applyProtection="0"/>
  </cellStyleXfs>
  <cellXfs count="109">
    <xf numFmtId="0" fontId="0" fillId="0" borderId="0" xfId="0">
      <alignment vertical="top"/>
    </xf>
    <xf numFmtId="0" fontId="0" fillId="2" borderId="0" xfId="0" applyFill="1">
      <alignment vertical="top"/>
    </xf>
    <xf numFmtId="0" fontId="0" fillId="0" borderId="0" xfId="0" applyAlignment="1">
      <alignment horizontal="left" indent="1"/>
    </xf>
    <xf numFmtId="0" fontId="0" fillId="2" borderId="0" xfId="0" applyFill="1" applyAlignment="1">
      <alignment horizontal="right"/>
    </xf>
    <xf numFmtId="0" fontId="2" fillId="0" borderId="4" xfId="15">
      <alignment horizontal="left" vertical="center" indent="1"/>
    </xf>
    <xf numFmtId="0" fontId="14" fillId="8" borderId="8" xfId="11" applyFill="1" applyBorder="1" applyAlignment="1">
      <alignment vertical="top" wrapText="1"/>
    </xf>
    <xf numFmtId="0" fontId="9" fillId="0" borderId="0" xfId="18" applyAlignment="1">
      <alignment horizontal="left"/>
    </xf>
    <xf numFmtId="0" fontId="9" fillId="0" borderId="0" xfId="18" applyAlignment="1">
      <alignment horizontal="left" vertical="top"/>
    </xf>
    <xf numFmtId="0" fontId="19" fillId="9" borderId="0" xfId="5" applyFill="1" applyBorder="1" applyAlignment="1">
      <alignment horizontal="left" vertical="center"/>
    </xf>
    <xf numFmtId="0" fontId="12" fillId="9" borderId="0" xfId="2" applyFill="1" applyBorder="1" applyAlignment="1">
      <alignment vertical="center"/>
    </xf>
    <xf numFmtId="0" fontId="19" fillId="11" borderId="0" xfId="5" applyFill="1" applyBorder="1" applyAlignment="1">
      <alignment horizontal="left" vertical="center"/>
    </xf>
    <xf numFmtId="0" fontId="12" fillId="11" borderId="0" xfId="2" applyFill="1" applyBorder="1" applyAlignment="1">
      <alignment vertical="center"/>
    </xf>
    <xf numFmtId="0" fontId="19" fillId="11" borderId="0" xfId="5" applyFill="1" applyAlignment="1">
      <alignment horizontal="left" vertical="center"/>
    </xf>
    <xf numFmtId="0" fontId="22" fillId="12" borderId="0" xfId="14" applyFill="1">
      <alignment vertical="center"/>
    </xf>
    <xf numFmtId="0" fontId="19" fillId="12" borderId="0" xfId="5" applyFill="1" applyBorder="1" applyAlignment="1">
      <alignment horizontal="left" vertical="center"/>
    </xf>
    <xf numFmtId="0" fontId="12" fillId="12" borderId="0" xfId="2" applyFill="1" applyBorder="1" applyAlignment="1">
      <alignment vertical="center"/>
    </xf>
    <xf numFmtId="0" fontId="19" fillId="12" borderId="0" xfId="5" applyFill="1" applyBorder="1" applyAlignment="1">
      <alignment horizontal="right" vertical="center"/>
    </xf>
    <xf numFmtId="0" fontId="22" fillId="13" borderId="0" xfId="14" applyFill="1">
      <alignment vertical="center"/>
    </xf>
    <xf numFmtId="0" fontId="19" fillId="13" borderId="0" xfId="5" applyFill="1" applyBorder="1" applyAlignment="1">
      <alignment horizontal="left" vertical="center"/>
    </xf>
    <xf numFmtId="0" fontId="12" fillId="13" borderId="0" xfId="2" applyFill="1" applyBorder="1" applyAlignment="1">
      <alignment vertical="center"/>
    </xf>
    <xf numFmtId="0" fontId="19" fillId="13" borderId="0" xfId="5" applyFill="1" applyBorder="1" applyAlignment="1">
      <alignment horizontal="right" vertical="center"/>
    </xf>
    <xf numFmtId="0" fontId="22" fillId="9" borderId="0" xfId="14" applyFill="1">
      <alignment vertical="center"/>
    </xf>
    <xf numFmtId="0" fontId="19" fillId="9" borderId="0" xfId="5" applyFill="1" applyBorder="1" applyAlignment="1">
      <alignment horizontal="right" vertical="center"/>
    </xf>
    <xf numFmtId="0" fontId="22" fillId="14" borderId="0" xfId="14" applyFill="1">
      <alignment vertical="center"/>
    </xf>
    <xf numFmtId="0" fontId="19" fillId="14" borderId="0" xfId="5" applyFill="1" applyBorder="1" applyAlignment="1">
      <alignment horizontal="left" vertical="center"/>
    </xf>
    <xf numFmtId="0" fontId="12" fillId="14" borderId="0" xfId="2" applyFill="1" applyBorder="1" applyAlignment="1">
      <alignment vertical="center"/>
    </xf>
    <xf numFmtId="0" fontId="19" fillId="14" borderId="0" xfId="5" applyFill="1" applyBorder="1" applyAlignment="1">
      <alignment horizontal="right" vertical="center"/>
    </xf>
    <xf numFmtId="0" fontId="22" fillId="15" borderId="0" xfId="14" applyFill="1">
      <alignment vertical="center"/>
    </xf>
    <xf numFmtId="0" fontId="19" fillId="15" borderId="0" xfId="5" applyFill="1" applyBorder="1" applyAlignment="1">
      <alignment horizontal="left" vertical="center"/>
    </xf>
    <xf numFmtId="0" fontId="12" fillId="15" borderId="0" xfId="2" applyFill="1" applyBorder="1" applyAlignment="1">
      <alignment vertical="center"/>
    </xf>
    <xf numFmtId="0" fontId="19" fillId="15" borderId="0" xfId="5" applyFill="1" applyBorder="1" applyAlignment="1">
      <alignment horizontal="right" vertical="center"/>
    </xf>
    <xf numFmtId="0" fontId="22" fillId="16" borderId="0" xfId="14" applyFill="1">
      <alignment vertical="center"/>
    </xf>
    <xf numFmtId="0" fontId="19" fillId="16" borderId="0" xfId="5" applyFill="1" applyBorder="1" applyAlignment="1">
      <alignment horizontal="left" vertical="center"/>
    </xf>
    <xf numFmtId="0" fontId="12" fillId="16" borderId="0" xfId="2" applyFill="1" applyBorder="1" applyAlignment="1">
      <alignment vertical="center"/>
    </xf>
    <xf numFmtId="0" fontId="19" fillId="16" borderId="0" xfId="5" applyFill="1" applyBorder="1" applyAlignment="1">
      <alignment horizontal="right" vertical="center"/>
    </xf>
    <xf numFmtId="0" fontId="22" fillId="17" borderId="0" xfId="14" applyFill="1">
      <alignment vertical="center"/>
    </xf>
    <xf numFmtId="0" fontId="19" fillId="17" borderId="0" xfId="5" applyFill="1" applyBorder="1" applyAlignment="1">
      <alignment horizontal="left" vertical="center"/>
    </xf>
    <xf numFmtId="0" fontId="12" fillId="17" borderId="0" xfId="2" applyFill="1" applyBorder="1" applyAlignment="1">
      <alignment vertical="center"/>
    </xf>
    <xf numFmtId="0" fontId="19" fillId="17" borderId="0" xfId="5" applyFill="1" applyBorder="1" applyAlignment="1">
      <alignment horizontal="right" vertical="center"/>
    </xf>
    <xf numFmtId="0" fontId="19" fillId="18" borderId="0" xfId="5" applyFill="1" applyBorder="1" applyAlignment="1">
      <alignment horizontal="left" vertical="center"/>
    </xf>
    <xf numFmtId="0" fontId="12" fillId="18" borderId="0" xfId="2" applyFill="1" applyBorder="1" applyAlignment="1">
      <alignment vertical="center"/>
    </xf>
    <xf numFmtId="0" fontId="19" fillId="18" borderId="0" xfId="5" applyFill="1" applyBorder="1" applyAlignment="1">
      <alignment horizontal="right" vertical="center"/>
    </xf>
    <xf numFmtId="0" fontId="19" fillId="19" borderId="0" xfId="5" applyFill="1" applyBorder="1" applyAlignment="1">
      <alignment horizontal="left" vertical="center"/>
    </xf>
    <xf numFmtId="0" fontId="12" fillId="19" borderId="0" xfId="2" applyFill="1" applyBorder="1" applyAlignment="1">
      <alignment vertical="center"/>
    </xf>
    <xf numFmtId="0" fontId="19" fillId="19" borderId="0" xfId="5" applyFill="1" applyBorder="1" applyAlignment="1">
      <alignment horizontal="right" vertical="center"/>
    </xf>
    <xf numFmtId="0" fontId="22" fillId="20" borderId="0" xfId="14" applyFill="1">
      <alignment vertical="center"/>
    </xf>
    <xf numFmtId="0" fontId="19" fillId="20" borderId="0" xfId="5" applyFill="1" applyBorder="1" applyAlignment="1">
      <alignment horizontal="left" vertical="center"/>
    </xf>
    <xf numFmtId="0" fontId="12" fillId="20" borderId="0" xfId="2" applyFill="1" applyBorder="1" applyAlignment="1">
      <alignment vertical="center"/>
    </xf>
    <xf numFmtId="0" fontId="19" fillId="20" borderId="0" xfId="5" applyFill="1" applyBorder="1" applyAlignment="1">
      <alignment horizontal="right" vertical="center"/>
    </xf>
    <xf numFmtId="0" fontId="22" fillId="11" borderId="0" xfId="14" applyFill="1">
      <alignment vertical="center"/>
    </xf>
    <xf numFmtId="0" fontId="23" fillId="0" borderId="0" xfId="0" applyFont="1">
      <alignment vertical="top"/>
    </xf>
    <xf numFmtId="14" fontId="14" fillId="0" borderId="0" xfId="17" applyNumberFormat="1">
      <alignment horizontal="left" indent="1"/>
    </xf>
    <xf numFmtId="0" fontId="24" fillId="0" borderId="0" xfId="13" applyFont="1" applyAlignment="1">
      <alignment horizontal="right"/>
    </xf>
    <xf numFmtId="0" fontId="24" fillId="0" borderId="0" xfId="13" applyFont="1" applyAlignment="1">
      <alignment horizontal="right" vertical="top"/>
    </xf>
    <xf numFmtId="0" fontId="26" fillId="10" borderId="0" xfId="14" applyFont="1" applyFill="1">
      <alignment vertical="center"/>
    </xf>
    <xf numFmtId="0" fontId="26" fillId="10" borderId="0" xfId="5" applyFont="1" applyFill="1" applyBorder="1" applyAlignment="1">
      <alignment horizontal="left" vertical="center"/>
    </xf>
    <xf numFmtId="0" fontId="5" fillId="10" borderId="0" xfId="2" applyFont="1" applyFill="1" applyBorder="1" applyAlignment="1">
      <alignment vertical="center"/>
    </xf>
    <xf numFmtId="0" fontId="26" fillId="10" borderId="0" xfId="5" applyFont="1" applyFill="1" applyBorder="1" applyAlignment="1">
      <alignment horizontal="right" vertical="center"/>
    </xf>
    <xf numFmtId="0" fontId="26" fillId="19" borderId="0" xfId="14" applyFont="1" applyFill="1">
      <alignment vertical="center"/>
    </xf>
    <xf numFmtId="0" fontId="26" fillId="18" borderId="0" xfId="14" applyFont="1" applyFill="1">
      <alignment vertical="center"/>
    </xf>
    <xf numFmtId="178" fontId="14" fillId="7" borderId="0" xfId="16">
      <alignment horizontal="left" wrapText="1" indent="1"/>
    </xf>
    <xf numFmtId="178" fontId="14" fillId="0" borderId="0" xfId="17">
      <alignment horizontal="left" indent="1"/>
    </xf>
    <xf numFmtId="178" fontId="25" fillId="8" borderId="5" xfId="0" applyNumberFormat="1" applyFont="1" applyFill="1" applyBorder="1" applyAlignment="1">
      <alignment horizontal="left" indent="1"/>
    </xf>
    <xf numFmtId="0" fontId="28" fillId="0" borderId="0" xfId="0" applyFont="1">
      <alignment vertical="top"/>
    </xf>
    <xf numFmtId="0" fontId="29" fillId="0" borderId="0" xfId="0" applyFont="1" applyAlignment="1">
      <alignment horizontal="left" indent="1"/>
    </xf>
    <xf numFmtId="0" fontId="29" fillId="0" borderId="0" xfId="0" applyFont="1">
      <alignment vertical="top"/>
    </xf>
    <xf numFmtId="178" fontId="14" fillId="49" borderId="0" xfId="17" applyFill="1">
      <alignment horizontal="left" indent="1"/>
    </xf>
    <xf numFmtId="178" fontId="14" fillId="50" borderId="0" xfId="17" applyFill="1">
      <alignment horizontal="left" indent="1"/>
    </xf>
    <xf numFmtId="178" fontId="14" fillId="50" borderId="0" xfId="16" applyFill="1">
      <alignment horizontal="left" wrapText="1" indent="1"/>
    </xf>
    <xf numFmtId="178" fontId="14" fillId="8" borderId="0" xfId="17" applyFill="1">
      <alignment horizontal="left" indent="1"/>
    </xf>
    <xf numFmtId="178" fontId="14" fillId="51" borderId="0" xfId="17" applyFill="1">
      <alignment horizontal="left" indent="1"/>
    </xf>
    <xf numFmtId="178" fontId="30" fillId="51" borderId="0" xfId="17" applyFont="1" applyFill="1">
      <alignment horizontal="left" indent="1"/>
    </xf>
    <xf numFmtId="178" fontId="14" fillId="51" borderId="0" xfId="16" applyFill="1">
      <alignment horizontal="left" wrapText="1" indent="1"/>
    </xf>
    <xf numFmtId="178" fontId="14" fillId="52" borderId="0" xfId="16" applyFill="1">
      <alignment horizontal="left" wrapText="1" indent="1"/>
    </xf>
    <xf numFmtId="178" fontId="14" fillId="52" borderId="0" xfId="17" applyFill="1">
      <alignment horizontal="left" indent="1"/>
    </xf>
    <xf numFmtId="178" fontId="14" fillId="53" borderId="0" xfId="17" applyFill="1">
      <alignment horizontal="left" indent="1"/>
    </xf>
    <xf numFmtId="178" fontId="14" fillId="53" borderId="0" xfId="16" applyFill="1">
      <alignment horizontal="left" wrapText="1" indent="1"/>
    </xf>
    <xf numFmtId="178" fontId="14" fillId="54" borderId="0" xfId="16" applyFill="1">
      <alignment horizontal="left" wrapText="1" indent="1"/>
    </xf>
    <xf numFmtId="178" fontId="14" fillId="54" borderId="0" xfId="17" applyFill="1">
      <alignment horizontal="left" indent="1"/>
    </xf>
    <xf numFmtId="178" fontId="14" fillId="49" borderId="0" xfId="16" applyFill="1">
      <alignment horizontal="left" wrapText="1" indent="1"/>
    </xf>
    <xf numFmtId="178" fontId="14" fillId="55" borderId="0" xfId="16" applyFill="1">
      <alignment horizontal="left" wrapText="1" indent="1"/>
    </xf>
    <xf numFmtId="178" fontId="33" fillId="49" borderId="0" xfId="17" applyFont="1" applyFill="1">
      <alignment horizontal="left" indent="1"/>
    </xf>
    <xf numFmtId="0" fontId="0" fillId="8" borderId="6" xfId="0" applyFill="1" applyBorder="1">
      <alignment vertical="top"/>
    </xf>
    <xf numFmtId="0" fontId="0" fillId="8" borderId="7" xfId="0" applyFill="1" applyBorder="1">
      <alignment vertical="top"/>
    </xf>
    <xf numFmtId="0" fontId="0" fillId="8" borderId="9" xfId="0" applyFill="1" applyBorder="1">
      <alignment vertical="top"/>
    </xf>
    <xf numFmtId="0" fontId="0" fillId="8" borderId="10" xfId="0" applyFill="1" applyBorder="1">
      <alignment vertical="top"/>
    </xf>
    <xf numFmtId="0" fontId="2" fillId="0" borderId="4" xfId="15" applyAlignment="1">
      <alignment horizontal="center" vertical="center"/>
    </xf>
    <xf numFmtId="178" fontId="31" fillId="51" borderId="0" xfId="17" applyFont="1" applyFill="1" applyAlignment="1">
      <alignment horizontal="center" wrapText="1"/>
    </xf>
    <xf numFmtId="178" fontId="14" fillId="51" borderId="0" xfId="17" applyFill="1" applyAlignment="1">
      <alignment horizontal="center"/>
    </xf>
    <xf numFmtId="178" fontId="32" fillId="52" borderId="0" xfId="16" applyFont="1" applyFill="1" applyAlignment="1">
      <alignment horizontal="center" wrapText="1"/>
    </xf>
    <xf numFmtId="178" fontId="32" fillId="53" borderId="0" xfId="17" applyFont="1" applyFill="1" applyAlignment="1">
      <alignment horizontal="center" wrapText="1"/>
    </xf>
    <xf numFmtId="178" fontId="32" fillId="53" borderId="0" xfId="17" applyFont="1" applyFill="1" applyAlignment="1">
      <alignment horizontal="center"/>
    </xf>
    <xf numFmtId="178" fontId="32" fillId="54" borderId="0" xfId="16" applyFont="1" applyFill="1" applyAlignment="1">
      <alignment horizontal="center" wrapText="1"/>
    </xf>
    <xf numFmtId="178" fontId="32" fillId="49" borderId="9" xfId="17" applyFont="1" applyFill="1" applyBorder="1" applyAlignment="1">
      <alignment horizontal="center"/>
    </xf>
    <xf numFmtId="178" fontId="31" fillId="55" borderId="0" xfId="17" applyFont="1" applyFill="1" applyAlignment="1">
      <alignment horizontal="center" wrapText="1"/>
    </xf>
    <xf numFmtId="178" fontId="14" fillId="55" borderId="0" xfId="17" applyFill="1" applyAlignment="1">
      <alignment horizontal="center" wrapText="1"/>
    </xf>
    <xf numFmtId="178" fontId="34" fillId="49" borderId="0" xfId="16" applyFont="1" applyFill="1" applyAlignment="1">
      <alignment horizontal="center" wrapText="1"/>
    </xf>
    <xf numFmtId="178" fontId="33" fillId="49" borderId="0" xfId="16" applyFont="1" applyFill="1" applyAlignment="1">
      <alignment horizontal="center" wrapText="1"/>
    </xf>
    <xf numFmtId="178" fontId="32" fillId="54" borderId="9" xfId="17" applyFont="1" applyFill="1" applyBorder="1" applyAlignment="1">
      <alignment horizontal="center" wrapText="1"/>
    </xf>
    <xf numFmtId="178" fontId="32" fillId="54" borderId="9" xfId="17" applyFont="1" applyFill="1" applyBorder="1" applyAlignment="1">
      <alignment horizontal="center"/>
    </xf>
    <xf numFmtId="0" fontId="35" fillId="8" borderId="6" xfId="0" applyFont="1" applyFill="1" applyBorder="1">
      <alignment vertical="top"/>
    </xf>
    <xf numFmtId="178" fontId="31" fillId="53" borderId="0" xfId="16" applyFont="1" applyFill="1" applyAlignment="1">
      <alignment horizontal="center" wrapText="1"/>
    </xf>
    <xf numFmtId="178" fontId="14" fillId="53" borderId="0" xfId="16" applyFill="1" applyAlignment="1">
      <alignment horizontal="center" wrapText="1"/>
    </xf>
    <xf numFmtId="178" fontId="31" fillId="52" borderId="0" xfId="17" applyFont="1" applyFill="1" applyAlignment="1">
      <alignment horizontal="center" wrapText="1"/>
    </xf>
    <xf numFmtId="178" fontId="14" fillId="52" borderId="0" xfId="17" applyFill="1" applyAlignment="1">
      <alignment horizontal="center"/>
    </xf>
    <xf numFmtId="178" fontId="31" fillId="50" borderId="0" xfId="16" applyFont="1" applyFill="1" applyAlignment="1">
      <alignment horizontal="center" wrapText="1"/>
    </xf>
    <xf numFmtId="178" fontId="14" fillId="50" borderId="0" xfId="16" applyFill="1" applyAlignment="1">
      <alignment horizontal="center" wrapText="1"/>
    </xf>
    <xf numFmtId="178" fontId="31" fillId="51" borderId="9" xfId="17" applyFont="1" applyFill="1" applyBorder="1" applyAlignment="1">
      <alignment horizontal="center"/>
    </xf>
    <xf numFmtId="178" fontId="14" fillId="51" borderId="9" xfId="17" applyFill="1" applyBorder="1" applyAlignment="1">
      <alignment horizontal="center"/>
    </xf>
  </cellXfs>
  <cellStyles count="52">
    <cellStyle name="20% - 강조색1" xfId="31" builtinId="30" customBuiltin="1"/>
    <cellStyle name="20% - 강조색2" xfId="34" builtinId="34" customBuiltin="1"/>
    <cellStyle name="20% - 강조색3" xfId="38" builtinId="38" customBuiltin="1"/>
    <cellStyle name="20% - 강조색4" xfId="42" builtinId="42" customBuiltin="1"/>
    <cellStyle name="20% - 강조색5" xfId="45" builtinId="46" customBuiltin="1"/>
    <cellStyle name="20% - 강조색6" xfId="49" builtinId="50" customBuiltin="1"/>
    <cellStyle name="40% - 강조색1" xfId="1" builtinId="31" customBuiltin="1"/>
    <cellStyle name="40% - 강조색2" xfId="35" builtinId="35" customBuiltin="1"/>
    <cellStyle name="40% - 강조색3" xfId="39" builtinId="39" customBuiltin="1"/>
    <cellStyle name="40% - 강조색4" xfId="43" builtinId="43" customBuiltin="1"/>
    <cellStyle name="40% - 강조색5" xfId="46" builtinId="47" customBuiltin="1"/>
    <cellStyle name="40% - 강조색6" xfId="50" builtinId="51" customBuiltin="1"/>
    <cellStyle name="60% - 강조색1" xfId="32" builtinId="32" customBuiltin="1"/>
    <cellStyle name="60% - 강조색2" xfId="36" builtinId="36" customBuiltin="1"/>
    <cellStyle name="60% - 강조색3" xfId="40" builtinId="40" customBuiltin="1"/>
    <cellStyle name="60% - 강조색4" xfId="44" builtinId="44" customBuiltin="1"/>
    <cellStyle name="60% - 강조색5" xfId="47" builtinId="48" customBuiltin="1"/>
    <cellStyle name="60% - 강조색6" xfId="51" builtinId="52" customBuiltin="1"/>
    <cellStyle name="강조색1" xfId="3" builtinId="29" customBuiltin="1"/>
    <cellStyle name="강조색2" xfId="33" builtinId="33" customBuiltin="1"/>
    <cellStyle name="강조색3" xfId="37" builtinId="37" customBuiltin="1"/>
    <cellStyle name="강조색4" xfId="41" builtinId="41" customBuiltin="1"/>
    <cellStyle name="강조색5" xfId="4" builtinId="45" customBuiltin="1"/>
    <cellStyle name="강조색6" xfId="48" builtinId="49" customBuiltin="1"/>
    <cellStyle name="경고문" xfId="27" builtinId="11" customBuiltin="1"/>
    <cellStyle name="계산" xfId="24" builtinId="22" customBuiltin="1"/>
    <cellStyle name="나쁨" xfId="20" builtinId="27" customBuiltin="1"/>
    <cellStyle name="메모" xfId="28" builtinId="10" customBuiltin="1"/>
    <cellStyle name="백분율" xfId="10" builtinId="5" customBuiltin="1"/>
    <cellStyle name="보통" xfId="21" builtinId="28" customBuiltin="1"/>
    <cellStyle name="설명 텍스트" xfId="29" builtinId="53" customBuiltin="1"/>
    <cellStyle name="설정 항목" xfId="18" xr:uid="{8F0303C9-060A-4378-B3BA-99408B995F90}"/>
    <cellStyle name="셀 확인" xfId="26" builtinId="23" customBuiltin="1"/>
    <cellStyle name="쉼표" xfId="6" builtinId="3" customBuiltin="1"/>
    <cellStyle name="쉼표 [0]" xfId="7" builtinId="6" customBuiltin="1"/>
    <cellStyle name="연결된 셀" xfId="25" builtinId="24" customBuiltin="1"/>
    <cellStyle name="요약" xfId="30" builtinId="25" customBuiltin="1"/>
    <cellStyle name="요일" xfId="17" xr:uid="{CB09B5E3-8995-4BCC-99D7-4E3B52C29B71}"/>
    <cellStyle name="요일 이름" xfId="15" xr:uid="{F4C59F2B-B807-4231-B5C0-B51F441FA314}"/>
    <cellStyle name="월" xfId="14" xr:uid="{0620BD55-CC6D-4E32-846C-ED1E5CA86C76}"/>
    <cellStyle name="입력" xfId="22" builtinId="20" customBuiltin="1"/>
    <cellStyle name="제목" xfId="5" builtinId="15" customBuiltin="1"/>
    <cellStyle name="제목 1" xfId="2" builtinId="16" customBuiltin="1"/>
    <cellStyle name="제목 2" xfId="12" builtinId="17" customBuiltin="1"/>
    <cellStyle name="제목 3" xfId="13" builtinId="18" customBuiltin="1"/>
    <cellStyle name="제목 4" xfId="11" builtinId="19" customBuiltin="1"/>
    <cellStyle name="좋음" xfId="19" builtinId="26" customBuiltin="1"/>
    <cellStyle name="줄무늬" xfId="16" xr:uid="{372A1842-8DB4-4B05-A4F9-194B0B56EABA}"/>
    <cellStyle name="출력" xfId="23" builtinId="21" customBuiltin="1"/>
    <cellStyle name="통화" xfId="8" builtinId="4" customBuiltin="1"/>
    <cellStyle name="통화 [0]" xfId="9" builtinId="7" customBuiltin="1"/>
    <cellStyle name="표준" xfId="0" builtinId="0" customBuiltin="1"/>
  </cellStyles>
  <dxfs count="36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Personal">
  <a:themeElements>
    <a:clrScheme name="Rainbow">
      <a:dk1>
        <a:srgbClr val="000000"/>
      </a:dk1>
      <a:lt1>
        <a:srgbClr val="FFFFFF"/>
      </a:lt1>
      <a:dk2>
        <a:srgbClr val="7E8083"/>
      </a:dk2>
      <a:lt2>
        <a:srgbClr val="E4E5E6"/>
      </a:lt2>
      <a:accent1>
        <a:srgbClr val="7AC143"/>
      </a:accent1>
      <a:accent2>
        <a:srgbClr val="00853E"/>
      </a:accent2>
      <a:accent3>
        <a:srgbClr val="00ADEE"/>
      </a:accent3>
      <a:accent4>
        <a:srgbClr val="FFC000"/>
      </a:accent4>
      <a:accent5>
        <a:srgbClr val="F47920"/>
      </a:accent5>
      <a:accent6>
        <a:srgbClr val="E51937"/>
      </a:accent6>
      <a:hlink>
        <a:srgbClr val="F47920"/>
      </a:hlink>
      <a:folHlink>
        <a:srgbClr val="954F72"/>
      </a:folHlink>
    </a:clrScheme>
    <a:fontScheme name="Custom 2">
      <a:majorFont>
        <a:latin typeface="Rockwell"/>
        <a:ea typeface=""/>
        <a:cs typeface=""/>
      </a:majorFont>
      <a:minorFont>
        <a:latin typeface="Lucida San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/>
    <pageSetUpPr autoPageBreaks="0" fitToPage="1"/>
  </sheetPr>
  <dimension ref="A1:K14"/>
  <sheetViews>
    <sheetView showGridLines="0" zoomScale="90" zoomScaleNormal="90" workbookViewId="0">
      <selection activeCell="D12" sqref="D12:H12"/>
    </sheetView>
  </sheetViews>
  <sheetFormatPr defaultColWidth="8.75" defaultRowHeight="16.5"/>
  <cols>
    <col min="1" max="1" width="2.625" customWidth="1"/>
    <col min="2" max="2" width="18.25" customWidth="1"/>
    <col min="3" max="8" width="17.625" customWidth="1"/>
    <col min="9" max="9" width="2.625" customWidth="1"/>
    <col min="10" max="10" width="12.625" customWidth="1"/>
    <col min="11" max="11" width="13.625" customWidth="1"/>
    <col min="12" max="16384" width="8.75" style="65"/>
  </cols>
  <sheetData>
    <row r="1" spans="1:11" s="1" customFormat="1" ht="60" customHeight="1">
      <c r="A1"/>
      <c r="B1" s="49" t="str">
        <f>달력연도&amp;"년"&amp;" 1월"</f>
        <v>2024년 1월</v>
      </c>
      <c r="C1" s="10"/>
      <c r="D1" s="10"/>
      <c r="E1" s="11"/>
      <c r="F1" s="11"/>
      <c r="G1" s="11"/>
      <c r="H1" s="12"/>
    </row>
    <row r="2" spans="1:11" s="63" customFormat="1" ht="21.75" customHeight="1">
      <c r="A2"/>
      <c r="B2" s="4" t="str">
        <f>주시작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  <c r="I2" s="50"/>
      <c r="J2" s="86" t="s">
        <v>1</v>
      </c>
      <c r="K2" s="86"/>
    </row>
    <row r="3" spans="1:11" s="64" customFormat="1" ht="19.5" customHeight="1">
      <c r="A3"/>
      <c r="B3" s="61">
        <f t="array" ref="B3:H3">요일및주+DATE(달력연도,1,1)-WEEKDAY(DATE(달력연도,1,1),(주시작="월요일")+1)+1</f>
        <v>45291</v>
      </c>
      <c r="C3" s="61">
        <v>45292</v>
      </c>
      <c r="D3" s="61">
        <v>45293</v>
      </c>
      <c r="E3" s="61">
        <v>45294</v>
      </c>
      <c r="F3" s="61">
        <v>45295</v>
      </c>
      <c r="G3" s="61">
        <v>45296</v>
      </c>
      <c r="H3" s="61">
        <v>45297</v>
      </c>
      <c r="I3" s="2"/>
      <c r="J3" s="52" t="s">
        <v>2</v>
      </c>
      <c r="K3" s="6">
        <v>2024</v>
      </c>
    </row>
    <row r="4" spans="1:11" ht="57.95" customHeight="1">
      <c r="B4" s="61"/>
      <c r="C4" s="61"/>
      <c r="D4" s="61"/>
      <c r="E4" s="61"/>
      <c r="F4" s="61"/>
      <c r="G4" s="61"/>
      <c r="H4" s="61"/>
      <c r="J4" s="53" t="s">
        <v>3</v>
      </c>
      <c r="K4" s="7" t="s">
        <v>4</v>
      </c>
    </row>
    <row r="5" spans="1:11" s="64" customFormat="1" ht="19.5" customHeight="1">
      <c r="A5"/>
      <c r="B5" s="60">
        <f t="array" ref="B5:H5">요일및주+DATE(달력연도,1,1)-WEEKDAY(DATE(달력연도,1,1),(주시작="월요일")+1)+8</f>
        <v>45298</v>
      </c>
      <c r="C5" s="60">
        <v>45299</v>
      </c>
      <c r="D5" s="60">
        <v>45300</v>
      </c>
      <c r="E5" s="60">
        <v>45301</v>
      </c>
      <c r="F5" s="60">
        <v>45302</v>
      </c>
      <c r="G5" s="60">
        <v>45303</v>
      </c>
      <c r="H5" s="60">
        <v>45304</v>
      </c>
      <c r="I5" s="2"/>
      <c r="J5" s="2"/>
      <c r="K5" s="2"/>
    </row>
    <row r="6" spans="1:11" ht="57.95" customHeight="1">
      <c r="B6" s="60"/>
      <c r="C6" s="60"/>
      <c r="D6" s="60"/>
      <c r="E6" s="60"/>
      <c r="F6" s="60"/>
      <c r="G6" s="60"/>
      <c r="H6" s="60"/>
      <c r="J6" s="3"/>
    </row>
    <row r="7" spans="1:11" s="64" customFormat="1" ht="19.5" customHeight="1">
      <c r="A7"/>
      <c r="B7" s="61">
        <f t="array" ref="B7:H7">요일및주+DATE(달력연도,1,1)-WEEKDAY(DATE(달력연도,1,1),(주시작="월요일")+1)+15</f>
        <v>45305</v>
      </c>
      <c r="C7" s="61">
        <v>45306</v>
      </c>
      <c r="D7" s="61">
        <v>45307</v>
      </c>
      <c r="E7" s="61">
        <v>45308</v>
      </c>
      <c r="F7" s="61">
        <v>45309</v>
      </c>
      <c r="G7" s="61">
        <v>45310</v>
      </c>
      <c r="H7" s="61">
        <v>45311</v>
      </c>
      <c r="I7" s="2"/>
      <c r="J7" s="3"/>
      <c r="K7" s="2"/>
    </row>
    <row r="8" spans="1:11" ht="57.95" customHeight="1">
      <c r="B8" s="61"/>
      <c r="C8" s="61"/>
      <c r="D8" s="61"/>
      <c r="E8" s="61"/>
      <c r="F8" s="61"/>
      <c r="G8" s="61"/>
      <c r="H8" s="61"/>
    </row>
    <row r="9" spans="1:11" s="64" customFormat="1" ht="19.5" customHeight="1">
      <c r="A9"/>
      <c r="B9" s="60">
        <f t="array" ref="B9:H9">요일및주+DATE(달력연도,1,1)-WEEKDAY(DATE(달력연도,1,1),(주시작="월요일")+1)+22</f>
        <v>45312</v>
      </c>
      <c r="C9" s="60">
        <v>45313</v>
      </c>
      <c r="D9" s="60">
        <v>45314</v>
      </c>
      <c r="E9" s="60">
        <v>45315</v>
      </c>
      <c r="F9" s="60">
        <v>45316</v>
      </c>
      <c r="G9" s="60">
        <v>45317</v>
      </c>
      <c r="H9" s="60">
        <v>45318</v>
      </c>
      <c r="I9" s="2"/>
      <c r="J9" s="2"/>
      <c r="K9" s="2"/>
    </row>
    <row r="10" spans="1:11" ht="57.95" customHeight="1">
      <c r="B10" s="60"/>
      <c r="C10" s="60"/>
      <c r="D10" s="60"/>
      <c r="E10" s="60"/>
      <c r="F10" s="60"/>
      <c r="G10" s="60"/>
      <c r="H10" s="60"/>
    </row>
    <row r="11" spans="1:11" s="64" customFormat="1" ht="19.5" customHeight="1">
      <c r="A11"/>
      <c r="B11" s="61">
        <f t="array" ref="B11:H11">요일및주+DATE(달력연도,1,1)-WEEKDAY(DATE(달력연도,1,1),(주시작="월요일")+1)+29</f>
        <v>45319</v>
      </c>
      <c r="C11" s="61">
        <v>45320</v>
      </c>
      <c r="D11" s="67">
        <v>45321</v>
      </c>
      <c r="E11" s="67">
        <v>45322</v>
      </c>
      <c r="F11" s="67">
        <v>45323</v>
      </c>
      <c r="G11" s="67">
        <v>45324</v>
      </c>
      <c r="H11" s="67">
        <v>45325</v>
      </c>
      <c r="I11" s="2"/>
      <c r="J11" s="2"/>
      <c r="K11" s="2"/>
    </row>
    <row r="12" spans="1:11" ht="57.95" customHeight="1">
      <c r="B12" s="61"/>
      <c r="C12" s="61"/>
      <c r="D12" s="67"/>
      <c r="E12" s="67"/>
      <c r="F12" s="67"/>
      <c r="G12" s="67"/>
      <c r="H12" s="67"/>
    </row>
    <row r="13" spans="1:11" s="64" customFormat="1" ht="19.5" customHeight="1">
      <c r="A13"/>
      <c r="B13" s="68">
        <f t="array" ref="B13:C13">요일및주+DATE(달력연도,1,1)-WEEKDAY(DATE(달력연도,1,1),(주시작="월요일")+1)+36</f>
        <v>45326</v>
      </c>
      <c r="C13" s="68">
        <v>45327</v>
      </c>
      <c r="D13" s="62" t="s">
        <v>0</v>
      </c>
      <c r="E13" s="82"/>
      <c r="F13" s="82"/>
      <c r="G13" s="82"/>
      <c r="H13" s="83"/>
      <c r="I13" s="2"/>
      <c r="J13" s="2"/>
      <c r="K13" s="2"/>
    </row>
    <row r="14" spans="1:11" ht="57.95" customHeight="1">
      <c r="B14" s="68"/>
      <c r="C14" s="68"/>
      <c r="D14" s="5"/>
      <c r="E14" s="84"/>
      <c r="F14" s="84"/>
      <c r="G14" s="84"/>
      <c r="H14" s="85"/>
    </row>
  </sheetData>
  <mergeCells count="2">
    <mergeCell ref="E13:H14"/>
    <mergeCell ref="J2:K2"/>
  </mergeCells>
  <phoneticPr fontId="1" type="noConversion"/>
  <conditionalFormatting sqref="B13:D13">
    <cfRule type="expression" dxfId="35" priority="1">
      <formula>AND(DAY(B13)&gt;=1,DAY(B13)&lt;=15)</formula>
    </cfRule>
  </conditionalFormatting>
  <conditionalFormatting sqref="B3:G3">
    <cfRule type="expression" dxfId="34" priority="24">
      <formula>DAY(B3)&gt;8</formula>
    </cfRule>
  </conditionalFormatting>
  <conditionalFormatting sqref="B11:H11">
    <cfRule type="expression" dxfId="33" priority="25">
      <formula>AND(DAY(B11)&gt;=1,DAY(B11)&lt;=15)</formula>
    </cfRule>
  </conditionalFormatting>
  <dataValidations count="14">
    <dataValidation type="list" errorStyle="warning" allowBlank="1" showInputMessage="1" showErrorMessage="1" error="목록에서 요일을 선택합니다. 취소를 선택한 다음 Alt+아래쪽 화살표를 눌러 드롭다운 목록에서 요일을 선택합니다" prompt="이 셀에서 주 시작 요일을 선택합니다. Alt+아래쪽 화살표를 눌러 드롭다운 목록을 연 다음 Enter 키를 눌러 주 시작 요일을 선택합니다" sqref="K4" xr:uid="{00000000-0002-0000-0000-000000000000}">
      <formula1>"일요일,월요일"</formula1>
    </dataValidation>
    <dataValidation allowBlank="1" showInputMessage="1" showErrorMessage="1" prompt="이 통합 문서에서 사용자 지정 월별 달력을 만듭니다. 이 1월 워크시트에서 모든 달의 연도와 주의 시작 요일을 사용자 지정합니다. 각 달은 별도의 워크시트에 있습니다" sqref="A1" xr:uid="{00000000-0002-0000-0000-000001000000}"/>
    <dataValidation allowBlank="1" showInputMessage="1" showErrorMessage="1" prompt="연도를 입력하고 아래 셀에서 달력 시작 요일을 선택합니다. 이 달력 설정 셀은 인쇄되지 않습니다" sqref="J2" xr:uid="{00000000-0002-0000-0000-000003000000}"/>
    <dataValidation allowBlank="1" showInputMessage="1" showErrorMessage="1" prompt="오른쪽 셀에 연도를 입력합니다" sqref="J3" xr:uid="{00000000-0002-0000-0000-000004000000}"/>
    <dataValidation allowBlank="1" showInputMessage="1" showErrorMessage="1" prompt="오른쪽 셀에 주 시작 요일을 선택합니다." sqref="J4" xr:uid="{00000000-0002-0000-0000-000005000000}"/>
    <dataValidation allowBlank="1" showInputMessage="1" showErrorMessage="1" prompt="이 셀에 연도를 입력합니다" sqref="K3" xr:uid="{00000000-0002-0000-0000-000006000000}"/>
    <dataValidation allowBlank="1" showInputMessage="1" showErrorMessage="1" prompt="이 행에는 이 달력의 요일 이름이 포함됩니다. 이 셀에는 주의 시작 요일이 포함됩니다. 시작 요일을 변경하려면 K4 셀에 새 요일을 입력하세요" sqref="B2" xr:uid="{00000000-0002-0000-0000-000007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000-000008000000}"/>
    <dataValidation allowBlank="1" showErrorMessage="1" prompt="이 셀의 연도는 K2 셀에 입력한 연도에 따라 자동으로 업데이트됩니다. 아래 일정에는 이전 달과 다음 달의 날짜가 연한 글꼴 음영으로 표시됩니다." sqref="B1" xr:uid="{00000000-0002-0000-0000-000009000000}"/>
    <dataValidation allowBlank="1" showInputMessage="1" showErrorMessage="1" prompt="자동으로 결정된 평일입니다." sqref="C2:H2" xr:uid="{00000000-0002-0000-0000-00000A000000}"/>
    <dataValidation allowBlank="1" showInputMessage="1" showErrorMessage="1" prompt="이 행과 6, 8, 10, 12, 14 행은 위의 셀에 있는 날짜와 관련된 일별 메모를 입력하는 셀입니다." sqref="B4" xr:uid="{00000000-0002-0000-0000-00000B000000}"/>
    <dataValidation allowBlank="1" showInputMessage="1" showErrorMessage="1" prompt="이 셀에 메모를 입력합니다." sqref="E13:H14" xr:uid="{00000000-0002-0000-0000-00000C000000}"/>
    <dataValidation allowBlank="1" showInputMessage="1" showErrorMessage="1" prompt="오른쪽 셀에 메모를 입력합니다" sqref="D13:D14" xr:uid="{00000000-0002-0000-0000-00000D000000}"/>
    <dataValidation allowBlank="1" showInputMessage="1" showErrorMessage="1" prompt="이 셀의 연도는 자동으로 업데이트됩니다. 연도를 변경하려면 K3 셀에서 다른 연도를 선택합니다" sqref="C1" xr:uid="{68DB1B5F-672F-42EA-B173-279D18DF96BF}"/>
  </dataValidations>
  <printOptions horizontalCentered="1" verticalCentered="1"/>
  <pageMargins left="0.7" right="0.7" top="0.75" bottom="0.75" header="0.3" footer="0.3"/>
  <pageSetup paperSize="9" orientation="landscape" r:id="rId1"/>
  <headerFooter differentFirst="1" alignWithMargins="0">
    <oddFooter>Page &amp;P of &amp;N</oddFooter>
  </headerFooter>
  <customProperties>
    <customPr name="SheetChanged" r:id="rId2"/>
  </customPropertie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6" tint="0.39997558519241921"/>
    <pageSetUpPr fitToPage="1"/>
  </sheetPr>
  <dimension ref="A1:H14"/>
  <sheetViews>
    <sheetView showGridLines="0" zoomScale="90" zoomScaleNormal="90" workbookViewId="0">
      <selection activeCell="D8" sqref="D8:H8"/>
    </sheetView>
  </sheetViews>
  <sheetFormatPr defaultColWidth="8.75" defaultRowHeight="16.5"/>
  <cols>
    <col min="1" max="1" width="2.625" customWidth="1"/>
    <col min="2" max="2" width="18.25" customWidth="1"/>
    <col min="3" max="8" width="17.625" customWidth="1"/>
    <col min="9" max="9" width="2.625" style="65" customWidth="1"/>
    <col min="10" max="10" width="12" style="65" customWidth="1"/>
    <col min="11" max="16384" width="8.75" style="65"/>
  </cols>
  <sheetData>
    <row r="1" spans="1:8" s="1" customFormat="1" ht="59.25" customHeight="1">
      <c r="A1"/>
      <c r="B1" s="17" t="str">
        <f>달력연도&amp;"년"&amp;" 2월"</f>
        <v>2024년 2월</v>
      </c>
      <c r="C1" s="18"/>
      <c r="D1" s="18"/>
      <c r="E1" s="19"/>
      <c r="F1" s="19"/>
      <c r="G1" s="19"/>
      <c r="H1" s="20"/>
    </row>
    <row r="2" spans="1:8" s="63" customFormat="1" ht="21.75" customHeight="1">
      <c r="A2"/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1:8" s="64" customFormat="1" ht="19.5" customHeight="1">
      <c r="A3"/>
      <c r="B3" s="69">
        <f t="array" ref="B3:H3">요일및주+DATE(달력연도,2,1)-WEEKDAY(DATE(달력연도,2,1),(주시작="월요일")+1)+1</f>
        <v>45319</v>
      </c>
      <c r="C3" s="69">
        <v>45320</v>
      </c>
      <c r="D3" s="71">
        <v>45321</v>
      </c>
      <c r="E3" s="71">
        <v>45322</v>
      </c>
      <c r="F3" s="70">
        <v>45323</v>
      </c>
      <c r="G3" s="70">
        <v>45324</v>
      </c>
      <c r="H3" s="70">
        <v>45325</v>
      </c>
    </row>
    <row r="4" spans="1:8" ht="57.95" customHeight="1">
      <c r="B4" s="69"/>
      <c r="C4" s="69"/>
      <c r="D4" s="87" t="s">
        <v>6</v>
      </c>
      <c r="E4" s="88"/>
      <c r="F4" s="88"/>
      <c r="G4" s="88"/>
      <c r="H4" s="88"/>
    </row>
    <row r="5" spans="1:8" s="64" customFormat="1" ht="19.5" customHeight="1">
      <c r="A5"/>
      <c r="B5" s="72">
        <f t="array" ref="B5:H5">요일및주+DATE(달력연도,2,1)-WEEKDAY(DATE(달력연도,2,1),(주시작="월요일")+1)+8</f>
        <v>45326</v>
      </c>
      <c r="C5" s="72">
        <v>45327</v>
      </c>
      <c r="D5" s="73">
        <v>45328</v>
      </c>
      <c r="E5" s="73">
        <v>45329</v>
      </c>
      <c r="F5" s="73">
        <v>45330</v>
      </c>
      <c r="G5" s="73">
        <v>45331</v>
      </c>
      <c r="H5" s="73">
        <v>45332</v>
      </c>
    </row>
    <row r="6" spans="1:8" ht="57.95" customHeight="1">
      <c r="B6" s="72"/>
      <c r="C6" s="72"/>
      <c r="D6" s="89" t="s">
        <v>5</v>
      </c>
      <c r="E6" s="89"/>
      <c r="F6" s="89"/>
      <c r="G6" s="89"/>
      <c r="H6" s="89"/>
    </row>
    <row r="7" spans="1:8" s="64" customFormat="1" ht="19.5" customHeight="1">
      <c r="A7"/>
      <c r="B7" s="74">
        <f t="array" ref="B7:H7">요일및주+DATE(달력연도,2,1)-WEEKDAY(DATE(달력연도,2,1),(주시작="월요일")+1)+15</f>
        <v>45333</v>
      </c>
      <c r="C7" s="74">
        <v>45334</v>
      </c>
      <c r="D7" s="75">
        <v>45335</v>
      </c>
      <c r="E7" s="75">
        <v>45336</v>
      </c>
      <c r="F7" s="75">
        <v>45337</v>
      </c>
      <c r="G7" s="75">
        <v>45338</v>
      </c>
      <c r="H7" s="75">
        <v>45339</v>
      </c>
    </row>
    <row r="8" spans="1:8" ht="57.95" customHeight="1">
      <c r="B8" s="74"/>
      <c r="C8" s="74"/>
      <c r="D8" s="90" t="s">
        <v>8</v>
      </c>
      <c r="E8" s="91"/>
      <c r="F8" s="91"/>
      <c r="G8" s="91"/>
      <c r="H8" s="91"/>
    </row>
    <row r="9" spans="1:8" s="64" customFormat="1" ht="19.5" customHeight="1">
      <c r="A9"/>
      <c r="B9" s="76">
        <f t="array" ref="B9:H9">요일및주+DATE(달력연도,2,1)-WEEKDAY(DATE(달력연도,2,1),(주시작="월요일")+1)+22</f>
        <v>45340</v>
      </c>
      <c r="C9" s="76">
        <v>45341</v>
      </c>
      <c r="D9" s="77">
        <v>45342</v>
      </c>
      <c r="E9" s="77">
        <v>45343</v>
      </c>
      <c r="F9" s="77">
        <v>45344</v>
      </c>
      <c r="G9" s="77">
        <v>45345</v>
      </c>
      <c r="H9" s="77">
        <v>45346</v>
      </c>
    </row>
    <row r="10" spans="1:8" ht="57.95" customHeight="1">
      <c r="B10" s="76"/>
      <c r="C10" s="76"/>
      <c r="D10" s="92" t="s">
        <v>7</v>
      </c>
      <c r="E10" s="92"/>
      <c r="F10" s="92"/>
      <c r="G10" s="92"/>
      <c r="H10" s="92"/>
    </row>
    <row r="11" spans="1:8" s="64" customFormat="1" ht="19.5" customHeight="1">
      <c r="A11"/>
      <c r="B11" s="78">
        <f t="array" ref="B11:H11">요일및주+DATE(달력연도,2,1)-WEEKDAY(DATE(달력연도,2,1),(주시작="월요일")+1)+29</f>
        <v>45347</v>
      </c>
      <c r="C11" s="78">
        <v>45348</v>
      </c>
      <c r="D11" s="66">
        <v>45349</v>
      </c>
      <c r="E11" s="66">
        <v>45350</v>
      </c>
      <c r="F11" s="66">
        <v>45351</v>
      </c>
      <c r="G11" s="66">
        <v>45352</v>
      </c>
      <c r="H11" s="66">
        <v>45353</v>
      </c>
    </row>
    <row r="12" spans="1:8" ht="57.95" customHeight="1">
      <c r="B12" s="78"/>
      <c r="C12" s="78"/>
      <c r="D12" s="93" t="s">
        <v>9</v>
      </c>
      <c r="E12" s="93"/>
      <c r="F12" s="93"/>
      <c r="G12" s="93"/>
      <c r="H12" s="93"/>
    </row>
    <row r="13" spans="1:8" s="64" customFormat="1" ht="19.5" customHeight="1">
      <c r="A13"/>
      <c r="B13" s="79">
        <f t="array" ref="B13:C13">요일및주+DATE(달력연도,2,1)-WEEKDAY(DATE(달력연도,2,1),(주시작="월요일")+1)+36</f>
        <v>45354</v>
      </c>
      <c r="C13" s="79">
        <v>45355</v>
      </c>
      <c r="D13" s="62" t="s">
        <v>10</v>
      </c>
      <c r="E13" s="82" t="s">
        <v>11</v>
      </c>
      <c r="F13" s="82"/>
      <c r="G13" s="82"/>
      <c r="H13" s="83"/>
    </row>
    <row r="14" spans="1:8" ht="57.95" customHeight="1">
      <c r="B14" s="79"/>
      <c r="C14" s="79"/>
      <c r="D14" s="5"/>
      <c r="E14" s="84"/>
      <c r="F14" s="84"/>
      <c r="G14" s="84"/>
      <c r="H14" s="85"/>
    </row>
  </sheetData>
  <mergeCells count="6">
    <mergeCell ref="E13:H14"/>
    <mergeCell ref="D4:H4"/>
    <mergeCell ref="D6:H6"/>
    <mergeCell ref="D8:H8"/>
    <mergeCell ref="D10:H10"/>
    <mergeCell ref="D12:H12"/>
  </mergeCells>
  <phoneticPr fontId="27" type="noConversion"/>
  <conditionalFormatting sqref="B13:D13">
    <cfRule type="expression" dxfId="32" priority="1">
      <formula>AND(DAY(B13)&gt;=1,DAY(B13)&lt;=15)</formula>
    </cfRule>
  </conditionalFormatting>
  <conditionalFormatting sqref="B3:G3">
    <cfRule type="expression" dxfId="31" priority="3">
      <formula>DAY(B3)&gt;8</formula>
    </cfRule>
  </conditionalFormatting>
  <conditionalFormatting sqref="B11:H11">
    <cfRule type="expression" dxfId="30" priority="4">
      <formula>AND(DAY(B11)&gt;=1,DAY(B11)&lt;=15)</formula>
    </cfRule>
  </conditionalFormatting>
  <dataValidations count="9">
    <dataValidation allowBlank="1" showInputMessage="1" showErrorMessage="1" prompt="자동으로 요일이 결정됩니다" sqref="C2:H2" xr:uid="{00000000-0002-0000-01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1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1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100-000003000000}"/>
    <dataValidation allowBlank="1" showInputMessage="1" showErrorMessage="1" prompt="2월 달력" sqref="A1" xr:uid="{00000000-0002-0000-0100-000005000000}"/>
    <dataValidation allowBlank="1" showInputMessage="1" showErrorMessage="1" prompt="오른쪽 셀에 메모를 입력합니다." sqref="D13:D14" xr:uid="{00000000-0002-0000-0100-000006000000}"/>
    <dataValidation allowBlank="1" showInputMessage="1" showErrorMessage="1" prompt="이 셀에 메모를 입력합니다." sqref="E13:H14" xr:uid="{00000000-0002-0000-0100-000007000000}"/>
    <dataValidation allowBlank="1" showInputMessage="1" showErrorMessage="1" prompt="이 행과 6, 8, 10, 12, 14 행은 위의 셀에 있는 날짜와 관련된 일별 메모를 입력하는 셀입니다" sqref="B4" xr:uid="{00000000-0002-0000-0100-000008000000}"/>
    <dataValidation allowBlank="1" showInputMessage="1" showErrorMessage="1" prompt="이 셀의 연도는 자동으로 업데이트됩니다. 연도를 변경하려면 1월 워크시트의 K3 셀에서 다른 연도를 선택하세요" sqref="C1" xr:uid="{B76B5EE0-7A31-4E98-9046-DEB20A06C325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4" tint="0.39997558519241921"/>
    <pageSetUpPr fitToPage="1"/>
  </sheetPr>
  <dimension ref="A1:H14"/>
  <sheetViews>
    <sheetView showGridLines="0" zoomScale="90" zoomScaleNormal="90" workbookViewId="0"/>
  </sheetViews>
  <sheetFormatPr defaultColWidth="8.75" defaultRowHeight="16.5"/>
  <cols>
    <col min="1" max="1" width="2.625" customWidth="1"/>
    <col min="2" max="2" width="18.25" customWidth="1"/>
    <col min="3" max="8" width="17.625" customWidth="1"/>
    <col min="9" max="9" width="2.625" style="65" customWidth="1"/>
    <col min="10" max="10" width="12" style="65" customWidth="1"/>
    <col min="11" max="16384" width="8.75" style="65"/>
  </cols>
  <sheetData>
    <row r="1" spans="2:8" customFormat="1" ht="59.25" customHeight="1">
      <c r="B1" s="23" t="str">
        <f>달력연도&amp;"년"&amp;" 3월"</f>
        <v>2024년 3월</v>
      </c>
      <c r="C1" s="24"/>
      <c r="D1" s="24"/>
      <c r="E1" s="25"/>
      <c r="F1" s="25"/>
      <c r="G1" s="25"/>
      <c r="H1" s="26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요일및주+DATE(달력연도,3,1)-WEEKDAY(DATE(달력연도,3,1),(주시작="월요일")+1)+1</f>
        <v>45347</v>
      </c>
      <c r="C3" s="61">
        <v>45348</v>
      </c>
      <c r="D3" s="61">
        <v>45349</v>
      </c>
      <c r="E3" s="61">
        <v>45350</v>
      </c>
      <c r="F3" s="61">
        <v>45351</v>
      </c>
      <c r="G3" s="61">
        <v>45352</v>
      </c>
      <c r="H3" s="61">
        <v>45353</v>
      </c>
    </row>
    <row r="4" spans="2:8" ht="57.95" customHeight="1">
      <c r="H4" s="51"/>
    </row>
    <row r="5" spans="2:8" ht="19.5" customHeight="1">
      <c r="B5" s="60">
        <f t="array" ref="B5:H5">요일및주+DATE(달력연도,3,1)-WEEKDAY(DATE(달력연도,3,1),(주시작="월요일")+1)+8</f>
        <v>45354</v>
      </c>
      <c r="C5" s="60">
        <v>45355</v>
      </c>
      <c r="D5" s="60">
        <v>45356</v>
      </c>
      <c r="E5" s="60">
        <v>45357</v>
      </c>
      <c r="F5" s="60">
        <v>45358</v>
      </c>
      <c r="G5" s="60">
        <v>45359</v>
      </c>
      <c r="H5" s="60">
        <v>45360</v>
      </c>
    </row>
    <row r="6" spans="2:8" ht="57.95" customHeight="1">
      <c r="B6" s="60"/>
      <c r="C6" s="60"/>
      <c r="D6" s="60"/>
      <c r="E6" s="60"/>
      <c r="F6" s="60"/>
      <c r="G6" s="60"/>
      <c r="H6" s="60"/>
    </row>
    <row r="7" spans="2:8" ht="19.5" customHeight="1">
      <c r="B7" s="61">
        <f t="array" ref="B7:H7">요일및주+DATE(달력연도,3,1)-WEEKDAY(DATE(달력연도,3,1),(주시작="월요일")+1)+15</f>
        <v>45361</v>
      </c>
      <c r="C7" s="61">
        <v>45362</v>
      </c>
      <c r="D7" s="61">
        <v>45363</v>
      </c>
      <c r="E7" s="61">
        <v>45364</v>
      </c>
      <c r="F7" s="61">
        <v>45365</v>
      </c>
      <c r="G7" s="61">
        <v>45366</v>
      </c>
      <c r="H7" s="61">
        <v>45367</v>
      </c>
    </row>
    <row r="8" spans="2:8" ht="57.95" customHeight="1">
      <c r="B8" s="61"/>
      <c r="C8" s="61"/>
      <c r="D8" s="61"/>
      <c r="E8" s="61"/>
      <c r="F8" s="61"/>
      <c r="G8" s="61"/>
      <c r="H8" s="61"/>
    </row>
    <row r="9" spans="2:8" ht="19.5" customHeight="1">
      <c r="B9" s="60">
        <f t="array" ref="B9:H9">요일및주+DATE(달력연도,3,1)-WEEKDAY(DATE(달력연도,3,1),(주시작="월요일")+1)+22</f>
        <v>45368</v>
      </c>
      <c r="C9" s="60">
        <v>45369</v>
      </c>
      <c r="D9" s="60">
        <v>45370</v>
      </c>
      <c r="E9" s="60">
        <v>45371</v>
      </c>
      <c r="F9" s="60">
        <v>45372</v>
      </c>
      <c r="G9" s="60">
        <v>45373</v>
      </c>
      <c r="H9" s="60">
        <v>45374</v>
      </c>
    </row>
    <row r="10" spans="2:8" ht="57.95" customHeight="1">
      <c r="B10" s="60"/>
      <c r="C10" s="60"/>
      <c r="D10" s="60"/>
      <c r="E10" s="60"/>
      <c r="F10" s="60"/>
      <c r="G10" s="60"/>
      <c r="H10" s="60"/>
    </row>
    <row r="11" spans="2:8" ht="19.5" customHeight="1">
      <c r="B11" s="61">
        <f t="array" ref="B11:H11">요일및주+DATE(달력연도,3,1)-WEEKDAY(DATE(달력연도,3,1),(주시작="월요일")+1)+29</f>
        <v>45375</v>
      </c>
      <c r="C11" s="61">
        <v>45376</v>
      </c>
      <c r="D11" s="61">
        <v>45377</v>
      </c>
      <c r="E11" s="61">
        <v>45378</v>
      </c>
      <c r="F11" s="61">
        <v>45379</v>
      </c>
      <c r="G11" s="61">
        <v>45380</v>
      </c>
      <c r="H11" s="61">
        <v>45381</v>
      </c>
    </row>
    <row r="12" spans="2:8" ht="57.95" customHeight="1">
      <c r="B12" s="61"/>
      <c r="C12" s="61"/>
      <c r="D12" s="61"/>
      <c r="E12" s="61"/>
      <c r="F12" s="61"/>
      <c r="G12" s="61"/>
      <c r="H12" s="61"/>
    </row>
    <row r="13" spans="2:8" ht="19.5" customHeight="1">
      <c r="B13" s="60">
        <f t="array" ref="B13:C13">요일및주+DATE(달력연도,3,1)-WEEKDAY(DATE(달력연도,3,1),(주시작="월요일")+1)+36</f>
        <v>45382</v>
      </c>
      <c r="C13" s="60">
        <v>45383</v>
      </c>
      <c r="D13" s="62" t="s">
        <v>0</v>
      </c>
      <c r="E13" s="82"/>
      <c r="F13" s="82"/>
      <c r="G13" s="82"/>
      <c r="H13" s="83"/>
    </row>
    <row r="14" spans="2:8" ht="57.95" customHeight="1">
      <c r="B14" s="60"/>
      <c r="C14" s="60"/>
      <c r="D14" s="5"/>
      <c r="E14" s="84"/>
      <c r="F14" s="84"/>
      <c r="G14" s="84"/>
      <c r="H14" s="85"/>
    </row>
  </sheetData>
  <mergeCells count="1">
    <mergeCell ref="E13:H14"/>
  </mergeCells>
  <phoneticPr fontId="27" type="noConversion"/>
  <conditionalFormatting sqref="B13:D13">
    <cfRule type="expression" dxfId="29" priority="7">
      <formula>AND(DAY(B13)&gt;=1,DAY(B13)&lt;=15)</formula>
    </cfRule>
  </conditionalFormatting>
  <conditionalFormatting sqref="B3:G3">
    <cfRule type="expression" dxfId="28" priority="1">
      <formula>DAY(B3)&gt;8</formula>
    </cfRule>
  </conditionalFormatting>
  <conditionalFormatting sqref="B11:H11">
    <cfRule type="expression" dxfId="27" priority="10">
      <formula>AND(DAY(B11)&gt;=1,DAY(B11)&lt;=15)</formula>
    </cfRule>
  </conditionalFormatting>
  <dataValidations xWindow="208" yWindow="410" count="9">
    <dataValidation allowBlank="1" showInputMessage="1" showErrorMessage="1" prompt="이 행과 6, 8, 10, 12, 14 행은 위의 셀에 있는 날짜와 관련된 일별 메모를 입력하는 셀입니다" sqref="B4" xr:uid="{00000000-0002-0000-0200-000000000000}"/>
    <dataValidation allowBlank="1" showInputMessage="1" showErrorMessage="1" prompt="이 셀에 메모를 입력합니다." sqref="E13:H14" xr:uid="{00000000-0002-0000-0200-000001000000}"/>
    <dataValidation allowBlank="1" showInputMessage="1" showErrorMessage="1" prompt="오른쪽 셀에 메모를 입력합니다." sqref="D13:D14" xr:uid="{00000000-0002-0000-0200-000002000000}"/>
    <dataValidation allowBlank="1" showInputMessage="1" showErrorMessage="1" prompt="3월 달력" sqref="A1" xr:uid="{00000000-0002-0000-0200-000003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200-000005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200-000006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200-000007000000}"/>
    <dataValidation allowBlank="1" showInputMessage="1" showErrorMessage="1" prompt="자동으로 요일이 결정됩니다" sqref="C2:H2" xr:uid="{00000000-0002-0000-0200-000008000000}"/>
    <dataValidation allowBlank="1" showInputMessage="1" showErrorMessage="1" prompt="이 셀의 연도는 자동으로 업데이트됩니다. 연도를 변경하려면 1월 워크시트의 K3 셀에서 다른 연도를 선택하세요" sqref="C1" xr:uid="{C1995E01-AAE3-4041-A81C-0B13ED717A16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4"/>
    <pageSetUpPr fitToPage="1"/>
  </sheetPr>
  <dimension ref="A1:H14"/>
  <sheetViews>
    <sheetView showGridLines="0" zoomScale="90" zoomScaleNormal="90" workbookViewId="0"/>
  </sheetViews>
  <sheetFormatPr defaultColWidth="8.75" defaultRowHeight="16.5"/>
  <cols>
    <col min="1" max="1" width="2.625" customWidth="1"/>
    <col min="2" max="2" width="18.25" customWidth="1"/>
    <col min="3" max="8" width="17.625" customWidth="1"/>
    <col min="9" max="9" width="2.625" style="65" customWidth="1"/>
    <col min="10" max="10" width="12" style="65" customWidth="1"/>
    <col min="11" max="16384" width="8.75" style="65"/>
  </cols>
  <sheetData>
    <row r="1" spans="2:8" customFormat="1" ht="59.25" customHeight="1">
      <c r="B1" s="21" t="str">
        <f>달력연도&amp;"년"&amp;" 4월"</f>
        <v>2024년 4월</v>
      </c>
      <c r="C1" s="8"/>
      <c r="D1" s="8"/>
      <c r="E1" s="9"/>
      <c r="F1" s="9"/>
      <c r="G1" s="9"/>
      <c r="H1" s="22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요일및주+DATE(달력연도,4,1)-WEEKDAY(DATE(달력연도,4,1),(주시작="월요일")+1)+1</f>
        <v>45382</v>
      </c>
      <c r="C3" s="61">
        <v>45383</v>
      </c>
      <c r="D3" s="61">
        <v>45384</v>
      </c>
      <c r="E3" s="61">
        <v>45385</v>
      </c>
      <c r="F3" s="61">
        <v>45386</v>
      </c>
      <c r="G3" s="61">
        <v>45387</v>
      </c>
      <c r="H3" s="61">
        <v>45388</v>
      </c>
    </row>
    <row r="4" spans="2:8" ht="57.95" customHeight="1">
      <c r="B4" s="61"/>
      <c r="C4" s="61"/>
      <c r="D4" s="61"/>
      <c r="E4" s="61"/>
      <c r="F4" s="61"/>
      <c r="G4" s="61"/>
      <c r="H4" s="61"/>
    </row>
    <row r="5" spans="2:8" ht="19.5" customHeight="1">
      <c r="B5" s="60">
        <f t="array" ref="B5:H5">요일및주+DATE(달력연도,4,1)-WEEKDAY(DATE(달력연도,4,1),(주시작="월요일")+1)+8</f>
        <v>45389</v>
      </c>
      <c r="C5" s="60">
        <v>45390</v>
      </c>
      <c r="D5" s="60">
        <v>45391</v>
      </c>
      <c r="E5" s="60">
        <v>45392</v>
      </c>
      <c r="F5" s="60">
        <v>45393</v>
      </c>
      <c r="G5" s="60">
        <v>45394</v>
      </c>
      <c r="H5" s="60">
        <v>45395</v>
      </c>
    </row>
    <row r="6" spans="2:8" ht="57.95" customHeight="1">
      <c r="B6" s="60"/>
      <c r="C6" s="60"/>
      <c r="D6" s="60"/>
      <c r="E6" s="60"/>
      <c r="F6" s="60"/>
      <c r="G6" s="60"/>
      <c r="H6" s="60"/>
    </row>
    <row r="7" spans="2:8" ht="19.5" customHeight="1">
      <c r="B7" s="61">
        <f t="array" ref="B7:H7">요일및주+DATE(달력연도,4,1)-WEEKDAY(DATE(달력연도,4,1),(주시작="월요일")+1)+15</f>
        <v>45396</v>
      </c>
      <c r="C7" s="61">
        <v>45397</v>
      </c>
      <c r="D7" s="61">
        <v>45398</v>
      </c>
      <c r="E7" s="61">
        <v>45399</v>
      </c>
      <c r="F7" s="61">
        <v>45400</v>
      </c>
      <c r="G7" s="61">
        <v>45401</v>
      </c>
      <c r="H7" s="61">
        <v>45402</v>
      </c>
    </row>
    <row r="8" spans="2:8" ht="57.95" customHeight="1">
      <c r="B8" s="61"/>
      <c r="C8" s="61"/>
      <c r="D8" s="61"/>
      <c r="E8" s="61"/>
      <c r="F8" s="61"/>
      <c r="G8" s="61"/>
      <c r="H8" s="61"/>
    </row>
    <row r="9" spans="2:8" ht="19.5" customHeight="1">
      <c r="B9" s="60">
        <f t="array" ref="B9:H9">요일및주+DATE(달력연도,4,1)-WEEKDAY(DATE(달력연도,4,1),(주시작="월요일")+1)+22</f>
        <v>45403</v>
      </c>
      <c r="C9" s="60">
        <v>45404</v>
      </c>
      <c r="D9" s="60">
        <v>45405</v>
      </c>
      <c r="E9" s="60">
        <v>45406</v>
      </c>
      <c r="F9" s="60">
        <v>45407</v>
      </c>
      <c r="G9" s="60">
        <v>45408</v>
      </c>
      <c r="H9" s="60">
        <v>45409</v>
      </c>
    </row>
    <row r="10" spans="2:8" ht="57.95" customHeight="1">
      <c r="B10" s="60"/>
      <c r="C10" s="60"/>
      <c r="D10" s="60"/>
      <c r="E10" s="60"/>
      <c r="F10" s="60"/>
      <c r="G10" s="60"/>
      <c r="H10" s="60"/>
    </row>
    <row r="11" spans="2:8" ht="19.5" customHeight="1">
      <c r="B11" s="61">
        <f t="array" ref="B11:H11">요일및주+DATE(달력연도,4,1)-WEEKDAY(DATE(달력연도,4,1),(주시작="월요일")+1)+29</f>
        <v>45410</v>
      </c>
      <c r="C11" s="61">
        <v>45411</v>
      </c>
      <c r="D11" s="61">
        <v>45412</v>
      </c>
      <c r="E11" s="61">
        <v>45413</v>
      </c>
      <c r="F11" s="61">
        <v>45414</v>
      </c>
      <c r="G11" s="61">
        <v>45415</v>
      </c>
      <c r="H11" s="61">
        <v>45416</v>
      </c>
    </row>
    <row r="12" spans="2:8" ht="57.95" customHeight="1">
      <c r="B12" s="61"/>
      <c r="C12" s="61"/>
      <c r="D12" s="61"/>
      <c r="E12" s="61"/>
      <c r="F12" s="61"/>
      <c r="G12" s="61"/>
      <c r="H12" s="61"/>
    </row>
    <row r="13" spans="2:8" ht="19.5" customHeight="1">
      <c r="B13" s="60">
        <f t="array" ref="B13:C13">요일및주+DATE(달력연도,4,1)-WEEKDAY(DATE(달력연도,4,1),(주시작="월요일")+1)+36</f>
        <v>45417</v>
      </c>
      <c r="C13" s="60">
        <v>45418</v>
      </c>
      <c r="D13" s="62" t="s">
        <v>0</v>
      </c>
      <c r="E13" s="82"/>
      <c r="F13" s="82"/>
      <c r="G13" s="82"/>
      <c r="H13" s="83"/>
    </row>
    <row r="14" spans="2:8" ht="57.95" customHeight="1">
      <c r="B14" s="60"/>
      <c r="C14" s="60"/>
      <c r="D14" s="5"/>
      <c r="E14" s="84"/>
      <c r="F14" s="84"/>
      <c r="G14" s="84"/>
      <c r="H14" s="85"/>
    </row>
  </sheetData>
  <mergeCells count="1">
    <mergeCell ref="E13:H14"/>
  </mergeCells>
  <phoneticPr fontId="27" type="noConversion"/>
  <conditionalFormatting sqref="B13:D13">
    <cfRule type="expression" dxfId="26" priority="1">
      <formula>AND(DAY(B13)&gt;=1,DAY(B13)&lt;=15)</formula>
    </cfRule>
  </conditionalFormatting>
  <conditionalFormatting sqref="B3:G3">
    <cfRule type="expression" dxfId="25" priority="3">
      <formula>DAY(B3)&gt;8</formula>
    </cfRule>
  </conditionalFormatting>
  <conditionalFormatting sqref="B11:H11">
    <cfRule type="expression" dxfId="24" priority="4">
      <formula>AND(DAY(B11)&gt;=1,DAY(B11)&lt;=15)</formula>
    </cfRule>
  </conditionalFormatting>
  <dataValidations count="9">
    <dataValidation allowBlank="1" showInputMessage="1" showErrorMessage="1" prompt="자동으로 요일이 결정됩니다" sqref="C2:H2" xr:uid="{00000000-0002-0000-03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3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3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300-000003000000}"/>
    <dataValidation allowBlank="1" showInputMessage="1" showErrorMessage="1" prompt="4월 달력" sqref="A1" xr:uid="{00000000-0002-0000-0300-000005000000}"/>
    <dataValidation allowBlank="1" showInputMessage="1" showErrorMessage="1" prompt="오른쪽 셀에 메모를 입력합니다." sqref="D13:D14" xr:uid="{00000000-0002-0000-0300-000006000000}"/>
    <dataValidation allowBlank="1" showInputMessage="1" showErrorMessage="1" prompt="이 셀에 메모를 입력합니다." sqref="E13:H14" xr:uid="{00000000-0002-0000-0300-000007000000}"/>
    <dataValidation allowBlank="1" showInputMessage="1" showErrorMessage="1" prompt="이 행과 6, 8, 10, 12, 14 행은 위의 셀에 있는 날짜와 관련된 일별 메모를 입력하는 셀입니다" sqref="B4" xr:uid="{00000000-0002-0000-0300-000008000000}"/>
    <dataValidation allowBlank="1" showInputMessage="1" showErrorMessage="1" prompt="이 셀의 연도는 자동으로 업데이트됩니다. 연도를 변경하려면 1월 워크시트의 K3 셀에서 다른 연도를 선택하세요" sqref="C1" xr:uid="{D16B5673-0252-4E4D-BE2B-2E1EE12D2911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5"/>
    <pageSetUpPr fitToPage="1"/>
  </sheetPr>
  <dimension ref="A1:H14"/>
  <sheetViews>
    <sheetView showGridLines="0" zoomScale="90" zoomScaleNormal="90" workbookViewId="0"/>
  </sheetViews>
  <sheetFormatPr defaultColWidth="8.75" defaultRowHeight="16.5"/>
  <cols>
    <col min="1" max="1" width="2.625" customWidth="1"/>
    <col min="2" max="2" width="18.25" customWidth="1"/>
    <col min="3" max="8" width="17.625" customWidth="1"/>
    <col min="9" max="9" width="2.625" style="65" customWidth="1"/>
    <col min="10" max="10" width="12" style="65" customWidth="1"/>
    <col min="11" max="16384" width="8.75" style="65"/>
  </cols>
  <sheetData>
    <row r="1" spans="2:8" customFormat="1" ht="59.25" customHeight="1">
      <c r="B1" s="54" t="str">
        <f>달력연도&amp;"년"&amp;" 5월"</f>
        <v>2024년 5월</v>
      </c>
      <c r="C1" s="55"/>
      <c r="D1" s="55"/>
      <c r="E1" s="56"/>
      <c r="F1" s="56"/>
      <c r="G1" s="56"/>
      <c r="H1" s="57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요일및주+DATE(달력연도,5,1)-WEEKDAY(DATE(달력연도,5,1),(주시작="월요일")+1)+1</f>
        <v>45410</v>
      </c>
      <c r="C3" s="61">
        <v>45411</v>
      </c>
      <c r="D3" s="61">
        <v>45412</v>
      </c>
      <c r="E3" s="61">
        <v>45413</v>
      </c>
      <c r="F3" s="61">
        <v>45414</v>
      </c>
      <c r="G3" s="61">
        <v>45415</v>
      </c>
      <c r="H3" s="61">
        <v>45416</v>
      </c>
    </row>
    <row r="4" spans="2:8" ht="57.95" customHeight="1">
      <c r="B4" s="61"/>
      <c r="C4" s="61"/>
      <c r="D4" s="61"/>
      <c r="E4" s="61"/>
      <c r="F4" s="61"/>
      <c r="G4" s="61"/>
      <c r="H4" s="61"/>
    </row>
    <row r="5" spans="2:8" ht="19.5" customHeight="1">
      <c r="B5" s="60">
        <f t="array" ref="B5:H5">요일및주+DATE(달력연도,5,1)-WEEKDAY(DATE(달력연도,5,1),(주시작="월요일")+1)+8</f>
        <v>45417</v>
      </c>
      <c r="C5" s="60">
        <v>45418</v>
      </c>
      <c r="D5" s="60">
        <v>45419</v>
      </c>
      <c r="E5" s="60">
        <v>45420</v>
      </c>
      <c r="F5" s="60">
        <v>45421</v>
      </c>
      <c r="G5" s="60">
        <v>45422</v>
      </c>
      <c r="H5" s="60">
        <v>45423</v>
      </c>
    </row>
    <row r="6" spans="2:8" ht="57.95" customHeight="1">
      <c r="B6" s="60"/>
      <c r="C6" s="60"/>
      <c r="D6" s="60"/>
      <c r="E6" s="60"/>
      <c r="F6" s="60"/>
      <c r="G6" s="60"/>
      <c r="H6" s="60"/>
    </row>
    <row r="7" spans="2:8" ht="19.5" customHeight="1">
      <c r="B7" s="61">
        <f t="array" ref="B7:H7">요일및주+DATE(달력연도,5,1)-WEEKDAY(DATE(달력연도,5,1),(주시작="월요일")+1)+15</f>
        <v>45424</v>
      </c>
      <c r="C7" s="61">
        <v>45425</v>
      </c>
      <c r="D7" s="61">
        <v>45426</v>
      </c>
      <c r="E7" s="61">
        <v>45427</v>
      </c>
      <c r="F7" s="61">
        <v>45428</v>
      </c>
      <c r="G7" s="61">
        <v>45429</v>
      </c>
      <c r="H7" s="61">
        <v>45430</v>
      </c>
    </row>
    <row r="8" spans="2:8" ht="57.95" customHeight="1">
      <c r="B8" s="61"/>
      <c r="C8" s="61"/>
      <c r="D8" s="61"/>
      <c r="E8" s="61"/>
      <c r="F8" s="61"/>
      <c r="G8" s="61"/>
      <c r="H8" s="61"/>
    </row>
    <row r="9" spans="2:8" ht="19.5" customHeight="1">
      <c r="B9" s="60">
        <f t="array" ref="B9:H9">요일및주+DATE(달력연도,5,1)-WEEKDAY(DATE(달력연도,5,1),(주시작="월요일")+1)+22</f>
        <v>45431</v>
      </c>
      <c r="C9" s="60">
        <v>45432</v>
      </c>
      <c r="D9" s="60">
        <v>45433</v>
      </c>
      <c r="E9" s="60">
        <v>45434</v>
      </c>
      <c r="F9" s="60">
        <v>45435</v>
      </c>
      <c r="G9" s="60">
        <v>45436</v>
      </c>
      <c r="H9" s="60">
        <v>45437</v>
      </c>
    </row>
    <row r="10" spans="2:8" ht="57.95" customHeight="1">
      <c r="B10" s="60"/>
      <c r="C10" s="60"/>
      <c r="D10" s="60"/>
      <c r="E10" s="60"/>
      <c r="F10" s="60"/>
      <c r="G10" s="60"/>
      <c r="H10" s="60"/>
    </row>
    <row r="11" spans="2:8" ht="19.5" customHeight="1">
      <c r="B11" s="61">
        <f t="array" ref="B11:H11">요일및주+DATE(달력연도,5,1)-WEEKDAY(DATE(달력연도,5,1),(주시작="월요일")+1)+29</f>
        <v>45438</v>
      </c>
      <c r="C11" s="61">
        <v>45439</v>
      </c>
      <c r="D11" s="61">
        <v>45440</v>
      </c>
      <c r="E11" s="61">
        <v>45441</v>
      </c>
      <c r="F11" s="61">
        <v>45442</v>
      </c>
      <c r="G11" s="61">
        <v>45443</v>
      </c>
      <c r="H11" s="61">
        <v>45444</v>
      </c>
    </row>
    <row r="12" spans="2:8" ht="57.95" customHeight="1">
      <c r="B12" s="61"/>
      <c r="C12" s="61"/>
      <c r="D12" s="61"/>
      <c r="E12" s="61"/>
      <c r="F12" s="61"/>
      <c r="G12" s="61"/>
      <c r="H12" s="61"/>
    </row>
    <row r="13" spans="2:8" ht="19.5" customHeight="1">
      <c r="B13" s="60">
        <f t="array" ref="B13:C13">요일및주+DATE(달력연도,5,1)-WEEKDAY(DATE(달력연도,5,1),(주시작="월요일")+1)+36</f>
        <v>45445</v>
      </c>
      <c r="C13" s="60">
        <v>45446</v>
      </c>
      <c r="D13" s="62" t="s">
        <v>0</v>
      </c>
      <c r="E13" s="82"/>
      <c r="F13" s="82"/>
      <c r="G13" s="82"/>
      <c r="H13" s="83"/>
    </row>
    <row r="14" spans="2:8" ht="57.95" customHeight="1">
      <c r="B14" s="60"/>
      <c r="C14" s="60"/>
      <c r="D14" s="5"/>
      <c r="E14" s="84"/>
      <c r="F14" s="84"/>
      <c r="G14" s="84"/>
      <c r="H14" s="85"/>
    </row>
  </sheetData>
  <mergeCells count="1">
    <mergeCell ref="E13:H14"/>
  </mergeCells>
  <phoneticPr fontId="27" type="noConversion"/>
  <conditionalFormatting sqref="B13:D13">
    <cfRule type="expression" dxfId="23" priority="1">
      <formula>AND(DAY(B13)&gt;=1,DAY(B13)&lt;=15)</formula>
    </cfRule>
  </conditionalFormatting>
  <conditionalFormatting sqref="B3:G3">
    <cfRule type="expression" dxfId="22" priority="3">
      <formula>DAY(B3)&gt;8</formula>
    </cfRule>
  </conditionalFormatting>
  <conditionalFormatting sqref="B11:H11">
    <cfRule type="expression" dxfId="21" priority="4">
      <formula>AND(DAY(B11)&gt;=1,DAY(B11)&lt;=15)</formula>
    </cfRule>
  </conditionalFormatting>
  <dataValidations count="9">
    <dataValidation allowBlank="1" showInputMessage="1" showErrorMessage="1" prompt="자동으로 요일이 결정됩니다" sqref="C2:H2" xr:uid="{00000000-0002-0000-04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4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4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400-000003000000}"/>
    <dataValidation allowBlank="1" showInputMessage="1" showErrorMessage="1" prompt="5월 달력" sqref="A1" xr:uid="{00000000-0002-0000-0400-000005000000}"/>
    <dataValidation allowBlank="1" showInputMessage="1" showErrorMessage="1" prompt="오른쪽 셀에 메모를 입력합니다." sqref="D13:D14" xr:uid="{00000000-0002-0000-0400-000006000000}"/>
    <dataValidation allowBlank="1" showInputMessage="1" showErrorMessage="1" prompt="이 셀에 메모를 입력합니다." sqref="E13:H14" xr:uid="{00000000-0002-0000-0400-000007000000}"/>
    <dataValidation allowBlank="1" showInputMessage="1" showErrorMessage="1" prompt="이 행과 6, 8, 10, 12, 14 행은 위의 셀에 있는 날짜와 관련된 일별 메모를 입력하는 셀입니다" sqref="B4" xr:uid="{00000000-0002-0000-0400-000008000000}"/>
    <dataValidation allowBlank="1" showInputMessage="1" showErrorMessage="1" prompt="이 셀의 연도는 자동으로 업데이트됩니다. 연도를 변경하려면 1월 워크시트의 K3 셀에서 다른 연도를 선택하세요" sqref="C1" xr:uid="{ABE90B0D-7A98-427F-982B-03C8A65C5CD7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theme="7" tint="0.59999389629810485"/>
    <pageSetUpPr fitToPage="1"/>
  </sheetPr>
  <dimension ref="A1:H14"/>
  <sheetViews>
    <sheetView showGridLines="0" zoomScale="90" zoomScaleNormal="90" workbookViewId="0"/>
  </sheetViews>
  <sheetFormatPr defaultColWidth="8.75" defaultRowHeight="16.5"/>
  <cols>
    <col min="1" max="1" width="2.625" customWidth="1"/>
    <col min="2" max="2" width="18.25" customWidth="1"/>
    <col min="3" max="8" width="17.625" customWidth="1"/>
    <col min="9" max="9" width="2.625" style="65" customWidth="1"/>
    <col min="10" max="10" width="12" style="65" customWidth="1"/>
    <col min="11" max="16384" width="8.75" style="65"/>
  </cols>
  <sheetData>
    <row r="1" spans="2:8" customFormat="1" ht="59.25" customHeight="1">
      <c r="B1" s="13" t="str">
        <f>달력연도&amp;"년"&amp;" 6월"</f>
        <v>2024년 6월</v>
      </c>
      <c r="C1" s="14"/>
      <c r="D1" s="14"/>
      <c r="E1" s="15"/>
      <c r="F1" s="15"/>
      <c r="G1" s="15"/>
      <c r="H1" s="16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요일및주+DATE(달력연도,6,1)-WEEKDAY(DATE(달력연도,6,1),(주시작="월요일")+1)+1</f>
        <v>45438</v>
      </c>
      <c r="C3" s="61">
        <v>45439</v>
      </c>
      <c r="D3" s="61">
        <v>45440</v>
      </c>
      <c r="E3" s="61">
        <v>45441</v>
      </c>
      <c r="F3" s="61">
        <v>45442</v>
      </c>
      <c r="G3" s="61">
        <v>45443</v>
      </c>
      <c r="H3" s="61">
        <v>45444</v>
      </c>
    </row>
    <row r="4" spans="2:8" ht="57.95" customHeight="1">
      <c r="B4" s="61"/>
      <c r="C4" s="61"/>
      <c r="D4" s="61"/>
      <c r="E4" s="61"/>
      <c r="F4" s="61"/>
      <c r="G4" s="61"/>
      <c r="H4" s="61"/>
    </row>
    <row r="5" spans="2:8" ht="19.5" customHeight="1">
      <c r="B5" s="60">
        <f t="array" ref="B5:H5">요일및주+DATE(달력연도,6,1)-WEEKDAY(DATE(달력연도,6,1),(주시작="월요일")+1)+8</f>
        <v>45445</v>
      </c>
      <c r="C5" s="60">
        <v>45446</v>
      </c>
      <c r="D5" s="60">
        <v>45447</v>
      </c>
      <c r="E5" s="60">
        <v>45448</v>
      </c>
      <c r="F5" s="60">
        <v>45449</v>
      </c>
      <c r="G5" s="60">
        <v>45450</v>
      </c>
      <c r="H5" s="60">
        <v>45451</v>
      </c>
    </row>
    <row r="6" spans="2:8" ht="57.95" customHeight="1">
      <c r="B6" s="60"/>
      <c r="C6" s="60"/>
      <c r="D6" s="60"/>
      <c r="E6" s="60"/>
      <c r="F6" s="60"/>
      <c r="G6" s="60"/>
      <c r="H6" s="60"/>
    </row>
    <row r="7" spans="2:8" ht="19.5" customHeight="1">
      <c r="B7" s="61">
        <f t="array" ref="B7:H7">요일및주+DATE(달력연도,6,1)-WEEKDAY(DATE(달력연도,6,1),(주시작="월요일")+1)+15</f>
        <v>45452</v>
      </c>
      <c r="C7" s="61">
        <v>45453</v>
      </c>
      <c r="D7" s="61">
        <v>45454</v>
      </c>
      <c r="E7" s="61">
        <v>45455</v>
      </c>
      <c r="F7" s="61">
        <v>45456</v>
      </c>
      <c r="G7" s="61">
        <v>45457</v>
      </c>
      <c r="H7" s="61">
        <v>45458</v>
      </c>
    </row>
    <row r="8" spans="2:8" ht="57.95" customHeight="1">
      <c r="B8" s="61"/>
      <c r="C8" s="61"/>
      <c r="D8" s="61"/>
      <c r="E8" s="61"/>
      <c r="F8" s="61"/>
      <c r="G8" s="61"/>
      <c r="H8" s="61"/>
    </row>
    <row r="9" spans="2:8" ht="19.5" customHeight="1">
      <c r="B9" s="60">
        <f t="array" ref="B9:H9">요일및주+DATE(달력연도,6,1)-WEEKDAY(DATE(달력연도,6,1),(주시작="월요일")+1)+22</f>
        <v>45459</v>
      </c>
      <c r="C9" s="60">
        <v>45460</v>
      </c>
      <c r="D9" s="60">
        <v>45461</v>
      </c>
      <c r="E9" s="60">
        <v>45462</v>
      </c>
      <c r="F9" s="60">
        <v>45463</v>
      </c>
      <c r="G9" s="60">
        <v>45464</v>
      </c>
      <c r="H9" s="60">
        <v>45465</v>
      </c>
    </row>
    <row r="10" spans="2:8" ht="57.95" customHeight="1">
      <c r="B10" s="60"/>
      <c r="C10" s="60"/>
      <c r="D10" s="60"/>
      <c r="E10" s="60"/>
      <c r="F10" s="60"/>
      <c r="G10" s="60"/>
      <c r="H10" s="60"/>
    </row>
    <row r="11" spans="2:8" ht="19.5" customHeight="1">
      <c r="B11" s="61">
        <f t="array" ref="B11:H11">요일및주+DATE(달력연도,6,1)-WEEKDAY(DATE(달력연도,6,1),(주시작="월요일")+1)+29</f>
        <v>45466</v>
      </c>
      <c r="C11" s="61">
        <v>45467</v>
      </c>
      <c r="D11" s="61">
        <v>45468</v>
      </c>
      <c r="E11" s="61">
        <v>45469</v>
      </c>
      <c r="F11" s="61">
        <v>45470</v>
      </c>
      <c r="G11" s="61">
        <v>45471</v>
      </c>
      <c r="H11" s="61">
        <v>45472</v>
      </c>
    </row>
    <row r="12" spans="2:8" ht="57.95" customHeight="1">
      <c r="B12" s="61"/>
      <c r="C12" s="61"/>
      <c r="D12" s="61"/>
      <c r="E12" s="61"/>
      <c r="F12" s="61"/>
      <c r="G12" s="61"/>
      <c r="H12" s="61"/>
    </row>
    <row r="13" spans="2:8" ht="19.5" customHeight="1">
      <c r="B13" s="60">
        <f t="array" ref="B13:C13">요일및주+DATE(달력연도,6,1)-WEEKDAY(DATE(달력연도,6,1),(주시작="월요일")+1)+36</f>
        <v>45473</v>
      </c>
      <c r="C13" s="60">
        <v>45474</v>
      </c>
      <c r="D13" s="62" t="s">
        <v>0</v>
      </c>
      <c r="E13" s="82"/>
      <c r="F13" s="82"/>
      <c r="G13" s="82"/>
      <c r="H13" s="83"/>
    </row>
    <row r="14" spans="2:8" ht="57.95" customHeight="1">
      <c r="B14" s="60"/>
      <c r="C14" s="60"/>
      <c r="D14" s="5"/>
      <c r="E14" s="84"/>
      <c r="F14" s="84"/>
      <c r="G14" s="84"/>
      <c r="H14" s="85"/>
    </row>
  </sheetData>
  <mergeCells count="1">
    <mergeCell ref="E13:H14"/>
  </mergeCells>
  <phoneticPr fontId="27" type="noConversion"/>
  <conditionalFormatting sqref="B13:D13">
    <cfRule type="expression" dxfId="20" priority="1">
      <formula>AND(DAY(B13)&gt;=1,DAY(B13)&lt;=15)</formula>
    </cfRule>
  </conditionalFormatting>
  <conditionalFormatting sqref="B3:G3">
    <cfRule type="expression" dxfId="19" priority="3">
      <formula>DAY(B3)&gt;8</formula>
    </cfRule>
  </conditionalFormatting>
  <conditionalFormatting sqref="B11:H11">
    <cfRule type="expression" dxfId="18" priority="4">
      <formula>AND(DAY(B11)&gt;=1,DAY(B11)&lt;=15)</formula>
    </cfRule>
  </conditionalFormatting>
  <dataValidations count="9">
    <dataValidation allowBlank="1" showInputMessage="1" showErrorMessage="1" prompt="자동으로 요일이 결정됩니다" sqref="C2:H2" xr:uid="{00000000-0002-0000-05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5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5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500-000003000000}"/>
    <dataValidation allowBlank="1" showInputMessage="1" showErrorMessage="1" prompt="6월 달력" sqref="A1" xr:uid="{00000000-0002-0000-0500-000005000000}"/>
    <dataValidation allowBlank="1" showInputMessage="1" showErrorMessage="1" prompt="오른쪽 셀에 메모를 입력합니다." sqref="D13:D14" xr:uid="{00000000-0002-0000-0500-000006000000}"/>
    <dataValidation allowBlank="1" showInputMessage="1" showErrorMessage="1" prompt="이 셀에 메모를 입력합니다." sqref="E13:H14" xr:uid="{00000000-0002-0000-0500-000007000000}"/>
    <dataValidation allowBlank="1" showInputMessage="1" showErrorMessage="1" prompt="이 행과 6, 8, 10, 12, 14 행은 위의 셀에 있는 날짜와 관련된 일별 메모를 입력하는 셀입니다" sqref="B4" xr:uid="{00000000-0002-0000-0500-000008000000}"/>
    <dataValidation allowBlank="1" showInputMessage="1" showErrorMessage="1" prompt="이 셀의 연도는 자동으로 업데이트됩니다. 연도를 변경하려면 1월 워크시트의 K3 셀에서 다른 연도를 선택하세요" sqref="C1" xr:uid="{3B5EBA9E-6F2A-4A06-88F5-C22A25660616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/>
    <pageSetUpPr fitToPage="1"/>
  </sheetPr>
  <dimension ref="A1:H14"/>
  <sheetViews>
    <sheetView showGridLines="0" zoomScale="90" zoomScaleNormal="90" workbookViewId="0">
      <selection activeCell="D12" sqref="D12:H12"/>
    </sheetView>
  </sheetViews>
  <sheetFormatPr defaultColWidth="8.75" defaultRowHeight="16.5"/>
  <cols>
    <col min="1" max="1" width="2.625" customWidth="1"/>
    <col min="2" max="2" width="18.25" customWidth="1"/>
    <col min="3" max="8" width="17.625" customWidth="1"/>
    <col min="9" max="9" width="2.625" style="65" customWidth="1"/>
    <col min="10" max="10" width="12" style="65" customWidth="1"/>
    <col min="11" max="16384" width="8.75" style="65"/>
  </cols>
  <sheetData>
    <row r="1" spans="2:8" customFormat="1" ht="59.25" customHeight="1">
      <c r="B1" s="27" t="str">
        <f>달력연도&amp;"년"&amp;" 7월"</f>
        <v>2024년 7월</v>
      </c>
      <c r="C1" s="28"/>
      <c r="D1" s="28"/>
      <c r="E1" s="29"/>
      <c r="F1" s="29"/>
      <c r="G1" s="29"/>
      <c r="H1" s="30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요일및주+DATE(달력연도,7,1)-WEEKDAY(DATE(달력연도,7,1),(주시작="월요일")+1)+1</f>
        <v>45473</v>
      </c>
      <c r="C3" s="61">
        <v>45474</v>
      </c>
      <c r="D3" s="61">
        <v>45475</v>
      </c>
      <c r="E3" s="61">
        <v>45476</v>
      </c>
      <c r="F3" s="61">
        <v>45477</v>
      </c>
      <c r="G3" s="61">
        <v>45478</v>
      </c>
      <c r="H3" s="61">
        <v>45479</v>
      </c>
    </row>
    <row r="4" spans="2:8" ht="57.95" customHeight="1">
      <c r="B4" s="61"/>
      <c r="C4" s="61"/>
      <c r="D4" s="61"/>
      <c r="E4" s="61"/>
      <c r="F4" s="61"/>
      <c r="G4" s="61"/>
      <c r="H4" s="61"/>
    </row>
    <row r="5" spans="2:8" ht="19.5" customHeight="1">
      <c r="B5" s="60">
        <f t="array" ref="B5:H5">요일및주+DATE(달력연도,7,1)-WEEKDAY(DATE(달력연도,7,1),(주시작="월요일")+1)+8</f>
        <v>45480</v>
      </c>
      <c r="C5" s="60">
        <v>45481</v>
      </c>
      <c r="D5" s="60">
        <v>45482</v>
      </c>
      <c r="E5" s="60">
        <v>45483</v>
      </c>
      <c r="F5" s="60">
        <v>45484</v>
      </c>
      <c r="G5" s="60">
        <v>45485</v>
      </c>
      <c r="H5" s="60">
        <v>45486</v>
      </c>
    </row>
    <row r="6" spans="2:8" ht="57.95" customHeight="1">
      <c r="B6" s="60"/>
      <c r="C6" s="60"/>
      <c r="D6" s="60"/>
      <c r="E6" s="60"/>
      <c r="F6" s="60"/>
      <c r="G6" s="60"/>
      <c r="H6" s="60"/>
    </row>
    <row r="7" spans="2:8" ht="19.5" customHeight="1">
      <c r="B7" s="61">
        <f t="array" ref="B7:H7">요일및주+DATE(달력연도,7,1)-WEEKDAY(DATE(달력연도,7,1),(주시작="월요일")+1)+15</f>
        <v>45487</v>
      </c>
      <c r="C7" s="61">
        <v>45488</v>
      </c>
      <c r="D7" s="61">
        <v>45489</v>
      </c>
      <c r="E7" s="61">
        <v>45490</v>
      </c>
      <c r="F7" s="61">
        <v>45491</v>
      </c>
      <c r="G7" s="61">
        <v>45492</v>
      </c>
      <c r="H7" s="61">
        <v>45493</v>
      </c>
    </row>
    <row r="8" spans="2:8" ht="57.95" customHeight="1">
      <c r="B8" s="61"/>
      <c r="C8" s="61"/>
      <c r="D8" s="94" t="s">
        <v>13</v>
      </c>
      <c r="E8" s="95"/>
      <c r="F8" s="95"/>
      <c r="G8" s="95"/>
      <c r="H8" s="95"/>
    </row>
    <row r="9" spans="2:8" ht="19.5" customHeight="1">
      <c r="B9" s="60">
        <f t="array" ref="B9:H9">요일및주+DATE(달력연도,7,1)-WEEKDAY(DATE(달력연도,7,1),(주시작="월요일")+1)+22</f>
        <v>45494</v>
      </c>
      <c r="C9" s="60">
        <v>45495</v>
      </c>
      <c r="D9" s="60">
        <v>45496</v>
      </c>
      <c r="E9" s="60">
        <v>45497</v>
      </c>
      <c r="F9" s="60">
        <v>45498</v>
      </c>
      <c r="G9" s="60">
        <v>45499</v>
      </c>
      <c r="H9" s="60">
        <v>45500</v>
      </c>
    </row>
    <row r="10" spans="2:8" ht="57.95" customHeight="1">
      <c r="B10" s="80"/>
      <c r="C10" s="80"/>
      <c r="D10" s="96" t="s">
        <v>12</v>
      </c>
      <c r="E10" s="97"/>
      <c r="F10" s="97"/>
      <c r="G10" s="97"/>
      <c r="H10" s="97"/>
    </row>
    <row r="11" spans="2:8" ht="19.5" customHeight="1">
      <c r="B11" s="61">
        <f t="array" ref="B11:H11">요일및주+DATE(달력연도,7,1)-WEEKDAY(DATE(달력연도,7,1),(주시작="월요일")+1)+29</f>
        <v>45501</v>
      </c>
      <c r="C11" s="61">
        <v>45502</v>
      </c>
      <c r="D11" s="61">
        <v>45503</v>
      </c>
      <c r="E11" s="61">
        <v>45504</v>
      </c>
      <c r="F11" s="61">
        <v>45505</v>
      </c>
      <c r="G11" s="61">
        <v>45506</v>
      </c>
      <c r="H11" s="61">
        <v>45507</v>
      </c>
    </row>
    <row r="12" spans="2:8" ht="57.95" customHeight="1">
      <c r="B12" s="81"/>
      <c r="C12" s="81"/>
      <c r="D12" s="98" t="s">
        <v>14</v>
      </c>
      <c r="E12" s="99"/>
      <c r="F12" s="99"/>
      <c r="G12" s="99"/>
      <c r="H12" s="99"/>
    </row>
    <row r="13" spans="2:8" ht="19.5" customHeight="1">
      <c r="B13" s="60">
        <f t="array" ref="B13:C13">요일및주+DATE(달력연도,7,1)-WEEKDAY(DATE(달력연도,7,1),(주시작="월요일")+1)+36</f>
        <v>45508</v>
      </c>
      <c r="C13" s="60">
        <v>45509</v>
      </c>
      <c r="D13" s="62" t="s">
        <v>0</v>
      </c>
      <c r="E13" s="82"/>
      <c r="F13" s="82"/>
      <c r="G13" s="82"/>
      <c r="H13" s="83"/>
    </row>
    <row r="14" spans="2:8" ht="57.95" customHeight="1">
      <c r="B14" s="77"/>
      <c r="C14" s="77"/>
      <c r="D14" s="5"/>
      <c r="E14" s="84"/>
      <c r="F14" s="84"/>
      <c r="G14" s="84"/>
      <c r="H14" s="85"/>
    </row>
  </sheetData>
  <dataConsolidate/>
  <mergeCells count="4">
    <mergeCell ref="E13:H14"/>
    <mergeCell ref="D8:H8"/>
    <mergeCell ref="D10:H10"/>
    <mergeCell ref="D12:H12"/>
  </mergeCells>
  <phoneticPr fontId="27" type="noConversion"/>
  <conditionalFormatting sqref="B13:D13">
    <cfRule type="expression" dxfId="17" priority="1">
      <formula>AND(DAY(B13)&gt;=1,DAY(B13)&lt;=15)</formula>
    </cfRule>
  </conditionalFormatting>
  <conditionalFormatting sqref="B3:G3">
    <cfRule type="expression" dxfId="16" priority="3">
      <formula>DAY(B3)&gt;8</formula>
    </cfRule>
  </conditionalFormatting>
  <conditionalFormatting sqref="B11:H11">
    <cfRule type="expression" dxfId="15" priority="4">
      <formula>AND(DAY(B11)&gt;=1,DAY(B11)&lt;=15)</formula>
    </cfRule>
  </conditionalFormatting>
  <dataValidations xWindow="56" yWindow="332" count="9">
    <dataValidation allowBlank="1" showInputMessage="1" showErrorMessage="1" prompt="자동으로 요일이 결정됩니다" sqref="C2:H2" xr:uid="{00000000-0002-0000-06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6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6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600-000003000000}"/>
    <dataValidation allowBlank="1" showInputMessage="1" showErrorMessage="1" prompt="이 셀의 연도는 자동으로 업데이트됩니다. 연도를 변경하려면 1월 워크시트의 K3 셀에서 다른 연도를 선택하세요" sqref="C1" xr:uid="{00000000-0002-0000-0600-000004000000}"/>
    <dataValidation allowBlank="1" showInputMessage="1" showErrorMessage="1" prompt="7월 달력" sqref="A1" xr:uid="{00000000-0002-0000-0600-000005000000}"/>
    <dataValidation allowBlank="1" showInputMessage="1" showErrorMessage="1" prompt="오른쪽 셀에 메모를 입력합니다." sqref="D13:D14" xr:uid="{A4E82A8F-AAC5-4FC4-A2B8-537E35F1498F}"/>
    <dataValidation allowBlank="1" showInputMessage="1" showErrorMessage="1" prompt="이 셀에 메모를 입력합니다." sqref="E13:H14" xr:uid="{C60EC476-D4C2-4FA3-9206-7D767E331CE1}"/>
    <dataValidation allowBlank="1" showInputMessage="1" showErrorMessage="1" prompt="이 행과 6, 8, 10, 12, 14 행은 위의 셀에 있는 날짜와 관련된 일별 메모를 입력하는 셀입니다." sqref="B4" xr:uid="{00000000-0002-0000-0600-000008000000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8"/>
    <pageSetUpPr fitToPage="1"/>
  </sheetPr>
  <dimension ref="A1:H14"/>
  <sheetViews>
    <sheetView showGridLines="0" tabSelected="1" zoomScale="90" zoomScaleNormal="90" workbookViewId="0">
      <selection activeCell="D8" sqref="D8:H8"/>
    </sheetView>
  </sheetViews>
  <sheetFormatPr defaultColWidth="8.75" defaultRowHeight="16.5"/>
  <cols>
    <col min="1" max="1" width="2.625" customWidth="1"/>
    <col min="2" max="2" width="18.25" customWidth="1"/>
    <col min="3" max="8" width="17.625" customWidth="1"/>
    <col min="9" max="9" width="2.625" style="65" customWidth="1"/>
    <col min="10" max="10" width="12" style="65" customWidth="1"/>
    <col min="11" max="16384" width="8.75" style="65"/>
  </cols>
  <sheetData>
    <row r="1" spans="2:8" customFormat="1" ht="59.25" customHeight="1">
      <c r="B1" s="31" t="str">
        <f>달력연도&amp;"년"&amp;" 8월"</f>
        <v>2024년 8월</v>
      </c>
      <c r="C1" s="32"/>
      <c r="D1" s="32"/>
      <c r="E1" s="33"/>
      <c r="F1" s="33"/>
      <c r="G1" s="33"/>
      <c r="H1" s="34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요일및주+DATE(달력연도,8,1)-WEEKDAY(DATE(달력연도,8,1),(주시작="월요일")+1)+1</f>
        <v>45501</v>
      </c>
      <c r="C3" s="61">
        <v>45502</v>
      </c>
      <c r="D3" s="61">
        <v>45503</v>
      </c>
      <c r="E3" s="61">
        <v>45504</v>
      </c>
      <c r="F3" s="61">
        <v>45505</v>
      </c>
      <c r="G3" s="61">
        <v>45506</v>
      </c>
      <c r="H3" s="61">
        <v>45507</v>
      </c>
    </row>
    <row r="4" spans="2:8" ht="57.95" customHeight="1">
      <c r="B4" s="61"/>
      <c r="C4" s="61"/>
      <c r="D4" s="98" t="s">
        <v>14</v>
      </c>
      <c r="E4" s="99"/>
      <c r="F4" s="99"/>
      <c r="G4" s="99"/>
      <c r="H4" s="99"/>
    </row>
    <row r="5" spans="2:8" ht="19.5" customHeight="1">
      <c r="B5" s="60">
        <f t="array" ref="B5:H5">요일및주+DATE(달력연도,8,1)-WEEKDAY(DATE(달력연도,8,1),(주시작="월요일")+1)+8</f>
        <v>45508</v>
      </c>
      <c r="C5" s="60">
        <v>45509</v>
      </c>
      <c r="D5" s="60">
        <v>45510</v>
      </c>
      <c r="E5" s="60">
        <v>45511</v>
      </c>
      <c r="F5" s="60">
        <v>45512</v>
      </c>
      <c r="G5" s="60">
        <v>45513</v>
      </c>
      <c r="H5" s="60">
        <v>45514</v>
      </c>
    </row>
    <row r="6" spans="2:8" ht="57.95" customHeight="1">
      <c r="B6" s="77"/>
      <c r="C6" s="77"/>
      <c r="D6" s="101" t="s">
        <v>15</v>
      </c>
      <c r="E6" s="102"/>
      <c r="F6" s="102"/>
      <c r="G6" s="102"/>
      <c r="H6" s="102"/>
    </row>
    <row r="7" spans="2:8" ht="19.5" customHeight="1">
      <c r="B7" s="61">
        <f t="array" ref="B7:H7">요일및주+DATE(달력연도,8,1)-WEEKDAY(DATE(달력연도,8,1),(주시작="월요일")+1)+15</f>
        <v>45515</v>
      </c>
      <c r="C7" s="61">
        <v>45516</v>
      </c>
      <c r="D7" s="61">
        <v>45517</v>
      </c>
      <c r="E7" s="61">
        <v>45518</v>
      </c>
      <c r="F7" s="61">
        <v>45519</v>
      </c>
      <c r="G7" s="61">
        <v>45520</v>
      </c>
      <c r="H7" s="61">
        <v>45521</v>
      </c>
    </row>
    <row r="8" spans="2:8" ht="57.95" customHeight="1">
      <c r="B8" s="75"/>
      <c r="C8" s="75"/>
      <c r="D8" s="103" t="s" ph="1">
        <v>16</v>
      </c>
      <c r="E8" s="104"/>
      <c r="F8" s="104"/>
      <c r="G8" s="104"/>
      <c r="H8" s="104"/>
    </row>
    <row r="9" spans="2:8" ht="19.5" customHeight="1">
      <c r="B9" s="60">
        <f t="array" ref="B9:H9">요일및주+DATE(달력연도,8,1)-WEEKDAY(DATE(달력연도,8,1),(주시작="월요일")+1)+22</f>
        <v>45522</v>
      </c>
      <c r="C9" s="60">
        <v>45523</v>
      </c>
      <c r="D9" s="60">
        <v>45524</v>
      </c>
      <c r="E9" s="60">
        <v>45525</v>
      </c>
      <c r="F9" s="60">
        <v>45526</v>
      </c>
      <c r="G9" s="60">
        <v>45527</v>
      </c>
      <c r="H9" s="60">
        <v>45528</v>
      </c>
    </row>
    <row r="10" spans="2:8" ht="57.95" customHeight="1">
      <c r="B10" s="73"/>
      <c r="C10" s="73"/>
      <c r="D10" s="105" t="s">
        <v>17</v>
      </c>
      <c r="E10" s="106"/>
      <c r="F10" s="106"/>
      <c r="G10" s="106"/>
      <c r="H10" s="106"/>
    </row>
    <row r="11" spans="2:8" ht="19.5" customHeight="1">
      <c r="B11" s="61">
        <f t="array" ref="B11:H11">요일및주+DATE(달력연도,8,1)-WEEKDAY(DATE(달력연도,8,1),(주시작="월요일")+1)+29</f>
        <v>45529</v>
      </c>
      <c r="C11" s="61">
        <v>45530</v>
      </c>
      <c r="D11" s="61">
        <v>45531</v>
      </c>
      <c r="E11" s="61">
        <v>45532</v>
      </c>
      <c r="F11" s="61">
        <v>45533</v>
      </c>
      <c r="G11" s="61">
        <v>45534</v>
      </c>
      <c r="H11" s="61">
        <v>45535</v>
      </c>
    </row>
    <row r="12" spans="2:8" ht="57.95" customHeight="1">
      <c r="B12" s="67"/>
      <c r="C12" s="67"/>
      <c r="D12" s="107" t="s">
        <v>18</v>
      </c>
      <c r="E12" s="108"/>
      <c r="F12" s="108"/>
      <c r="G12" s="108"/>
      <c r="H12" s="108"/>
    </row>
    <row r="13" spans="2:8" ht="19.5" customHeight="1">
      <c r="B13" s="60">
        <f t="array" ref="B13:C13">요일및주+DATE(달력연도,8,1)-WEEKDAY(DATE(달력연도,8,1),(주시작="월요일")+1)+36</f>
        <v>45536</v>
      </c>
      <c r="C13" s="60">
        <v>45537</v>
      </c>
      <c r="D13" s="62" t="s">
        <v>0</v>
      </c>
      <c r="E13" s="100" t="s">
        <v>19</v>
      </c>
      <c r="F13" s="82"/>
      <c r="G13" s="82"/>
      <c r="H13" s="83"/>
    </row>
    <row r="14" spans="2:8" ht="57.95" customHeight="1">
      <c r="B14" s="72"/>
      <c r="C14" s="72"/>
      <c r="D14" s="5"/>
      <c r="E14" s="84"/>
      <c r="F14" s="84"/>
      <c r="G14" s="84"/>
      <c r="H14" s="85"/>
    </row>
  </sheetData>
  <mergeCells count="6">
    <mergeCell ref="E13:H14"/>
    <mergeCell ref="D4:H4"/>
    <mergeCell ref="D6:H6"/>
    <mergeCell ref="D8:H8"/>
    <mergeCell ref="D10:H10"/>
    <mergeCell ref="D12:H12"/>
  </mergeCells>
  <phoneticPr fontId="27" type="noConversion"/>
  <conditionalFormatting sqref="B13:D13">
    <cfRule type="expression" dxfId="14" priority="1">
      <formula>AND(DAY(B13)&gt;=1,DAY(B13)&lt;=15)</formula>
    </cfRule>
  </conditionalFormatting>
  <conditionalFormatting sqref="B3:G3">
    <cfRule type="expression" dxfId="13" priority="3">
      <formula>DAY(B3)&gt;8</formula>
    </cfRule>
  </conditionalFormatting>
  <conditionalFormatting sqref="B11:H11">
    <cfRule type="expression" dxfId="12" priority="4">
      <formula>AND(DAY(B11)&gt;=1,DAY(B11)&lt;=15)</formula>
    </cfRule>
  </conditionalFormatting>
  <dataValidations count="9">
    <dataValidation allowBlank="1" showInputMessage="1" showErrorMessage="1" prompt="자동으로 요일이 결정됩니다" sqref="C2:H2" xr:uid="{00000000-0002-0000-07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7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7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700-000003000000}"/>
    <dataValidation allowBlank="1" showInputMessage="1" showErrorMessage="1" prompt="8월 달력" sqref="A1" xr:uid="{00000000-0002-0000-0700-000005000000}"/>
    <dataValidation allowBlank="1" showInputMessage="1" showErrorMessage="1" prompt="오른쪽 셀에 메모를 입력합니다." sqref="D13:D14" xr:uid="{00000000-0002-0000-0700-000006000000}"/>
    <dataValidation allowBlank="1" showInputMessage="1" showErrorMessage="1" prompt="이 셀에 메모를 입력합니다." sqref="E13:H14" xr:uid="{00000000-0002-0000-0700-000007000000}"/>
    <dataValidation allowBlank="1" showInputMessage="1" showErrorMessage="1" prompt="이 행과 6, 8, 10, 12, 14 행은 위의 셀에 있는 날짜와 관련된 일별 메모를 입력하는 셀입니다" sqref="B4" xr:uid="{00000000-0002-0000-0700-000008000000}"/>
    <dataValidation allowBlank="1" showInputMessage="1" showErrorMessage="1" prompt="이 셀의 연도는 자동으로 업데이트됩니다. 연도를 변경하려면 1월 워크시트의 K3 셀에서 다른 연도를 선택하세요" sqref="C1" xr:uid="{66CA7BBB-AB5C-45C6-8652-E95B2C7872CF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8" tint="-0.249977111117893"/>
    <pageSetUpPr fitToPage="1"/>
  </sheetPr>
  <dimension ref="A1:H14"/>
  <sheetViews>
    <sheetView showGridLines="0" zoomScale="90" zoomScaleNormal="90" workbookViewId="0"/>
  </sheetViews>
  <sheetFormatPr defaultColWidth="8.75" defaultRowHeight="16.5"/>
  <cols>
    <col min="1" max="1" width="2.625" customWidth="1"/>
    <col min="2" max="2" width="18.25" customWidth="1"/>
    <col min="3" max="8" width="17.625" customWidth="1"/>
    <col min="9" max="9" width="2.625" style="65" customWidth="1"/>
    <col min="10" max="10" width="12" style="65" customWidth="1"/>
    <col min="11" max="16384" width="8.75" style="65"/>
  </cols>
  <sheetData>
    <row r="1" spans="2:8" customFormat="1" ht="59.25" customHeight="1">
      <c r="B1" s="35" t="str">
        <f>달력연도&amp;"년"&amp;" 9월"</f>
        <v>2024년 9월</v>
      </c>
      <c r="C1" s="36"/>
      <c r="D1" s="36"/>
      <c r="E1" s="37"/>
      <c r="F1" s="37"/>
      <c r="G1" s="37"/>
      <c r="H1" s="38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요일및주+DATE(달력연도,9,1)-WEEKDAY(DATE(달력연도,9,1),(주시작="월요일")+1)+1</f>
        <v>45536</v>
      </c>
      <c r="C3" s="61">
        <v>45537</v>
      </c>
      <c r="D3" s="61">
        <v>45538</v>
      </c>
      <c r="E3" s="61">
        <v>45539</v>
      </c>
      <c r="F3" s="61">
        <v>45540</v>
      </c>
      <c r="G3" s="61">
        <v>45541</v>
      </c>
      <c r="H3" s="61">
        <v>45542</v>
      </c>
    </row>
    <row r="4" spans="2:8" ht="57.95" customHeight="1">
      <c r="B4" s="61"/>
      <c r="C4" s="61"/>
      <c r="D4" s="61"/>
      <c r="E4" s="61"/>
      <c r="F4" s="61"/>
      <c r="G4" s="61"/>
      <c r="H4" s="61"/>
    </row>
    <row r="5" spans="2:8" ht="19.5" customHeight="1">
      <c r="B5" s="60">
        <f t="array" ref="B5:H5">요일및주+DATE(달력연도,9,1)-WEEKDAY(DATE(달력연도,9,1),(주시작="월요일")+1)+8</f>
        <v>45543</v>
      </c>
      <c r="C5" s="60">
        <v>45544</v>
      </c>
      <c r="D5" s="60">
        <v>45545</v>
      </c>
      <c r="E5" s="60">
        <v>45546</v>
      </c>
      <c r="F5" s="60">
        <v>45547</v>
      </c>
      <c r="G5" s="60">
        <v>45548</v>
      </c>
      <c r="H5" s="60">
        <v>45549</v>
      </c>
    </row>
    <row r="6" spans="2:8" ht="57.95" customHeight="1">
      <c r="B6" s="60"/>
      <c r="C6" s="60"/>
      <c r="D6" s="60"/>
      <c r="E6" s="60"/>
      <c r="F6" s="60"/>
      <c r="G6" s="60"/>
      <c r="H6" s="60"/>
    </row>
    <row r="7" spans="2:8" ht="19.5" customHeight="1">
      <c r="B7" s="61">
        <f t="array" ref="B7:H7">요일및주+DATE(달력연도,9,1)-WEEKDAY(DATE(달력연도,9,1),(주시작="월요일")+1)+15</f>
        <v>45550</v>
      </c>
      <c r="C7" s="61">
        <v>45551</v>
      </c>
      <c r="D7" s="61">
        <v>45552</v>
      </c>
      <c r="E7" s="61">
        <v>45553</v>
      </c>
      <c r="F7" s="61">
        <v>45554</v>
      </c>
      <c r="G7" s="61">
        <v>45555</v>
      </c>
      <c r="H7" s="61">
        <v>45556</v>
      </c>
    </row>
    <row r="8" spans="2:8" ht="57.95" customHeight="1">
      <c r="B8" s="61"/>
      <c r="C8" s="61"/>
      <c r="D8" s="61"/>
      <c r="E8" s="61"/>
      <c r="F8" s="61"/>
      <c r="G8" s="61"/>
      <c r="H8" s="61"/>
    </row>
    <row r="9" spans="2:8" ht="19.5" customHeight="1">
      <c r="B9" s="60">
        <f t="array" ref="B9:H9">요일및주+DATE(달력연도,9,1)-WEEKDAY(DATE(달력연도,9,1),(주시작="월요일")+1)+22</f>
        <v>45557</v>
      </c>
      <c r="C9" s="60">
        <v>45558</v>
      </c>
      <c r="D9" s="60">
        <v>45559</v>
      </c>
      <c r="E9" s="60">
        <v>45560</v>
      </c>
      <c r="F9" s="60">
        <v>45561</v>
      </c>
      <c r="G9" s="60">
        <v>45562</v>
      </c>
      <c r="H9" s="60">
        <v>45563</v>
      </c>
    </row>
    <row r="10" spans="2:8" ht="57.95" customHeight="1">
      <c r="B10" s="60"/>
      <c r="C10" s="60"/>
      <c r="D10" s="60"/>
      <c r="E10" s="60"/>
      <c r="F10" s="60"/>
      <c r="G10" s="60"/>
      <c r="H10" s="60"/>
    </row>
    <row r="11" spans="2:8" ht="19.5" customHeight="1">
      <c r="B11" s="61">
        <f t="array" ref="B11:H11">요일및주+DATE(달력연도,9,1)-WEEKDAY(DATE(달력연도,9,1),(주시작="월요일")+1)+29</f>
        <v>45564</v>
      </c>
      <c r="C11" s="61">
        <v>45565</v>
      </c>
      <c r="D11" s="61">
        <v>45566</v>
      </c>
      <c r="E11" s="61">
        <v>45567</v>
      </c>
      <c r="F11" s="61">
        <v>45568</v>
      </c>
      <c r="G11" s="61">
        <v>45569</v>
      </c>
      <c r="H11" s="61">
        <v>45570</v>
      </c>
    </row>
    <row r="12" spans="2:8" ht="57.95" customHeight="1">
      <c r="B12" s="61"/>
      <c r="C12" s="61"/>
      <c r="D12" s="61"/>
      <c r="E12" s="61"/>
      <c r="F12" s="61"/>
      <c r="G12" s="61"/>
      <c r="H12" s="61"/>
    </row>
    <row r="13" spans="2:8" ht="19.5" customHeight="1">
      <c r="B13" s="60">
        <f t="array" ref="B13:C13">요일및주+DATE(달력연도,9,1)-WEEKDAY(DATE(달력연도,9,1),(주시작="월요일")+1)+36</f>
        <v>45571</v>
      </c>
      <c r="C13" s="60">
        <v>45572</v>
      </c>
      <c r="D13" s="62" t="s">
        <v>0</v>
      </c>
      <c r="E13" s="82"/>
      <c r="F13" s="82"/>
      <c r="G13" s="82"/>
      <c r="H13" s="83"/>
    </row>
    <row r="14" spans="2:8" ht="57.95" customHeight="1">
      <c r="B14" s="60"/>
      <c r="C14" s="60"/>
      <c r="D14" s="5"/>
      <c r="E14" s="84"/>
      <c r="F14" s="84"/>
      <c r="G14" s="84"/>
      <c r="H14" s="85"/>
    </row>
  </sheetData>
  <mergeCells count="1">
    <mergeCell ref="E13:H14"/>
  </mergeCells>
  <phoneticPr fontId="27" type="noConversion"/>
  <conditionalFormatting sqref="B13:D13">
    <cfRule type="expression" dxfId="11" priority="1">
      <formula>AND(DAY(B13)&gt;=1,DAY(B13)&lt;=15)</formula>
    </cfRule>
  </conditionalFormatting>
  <conditionalFormatting sqref="B3:G3">
    <cfRule type="expression" dxfId="10" priority="3">
      <formula>DAY(B3)&gt;8</formula>
    </cfRule>
  </conditionalFormatting>
  <conditionalFormatting sqref="B11:H11">
    <cfRule type="expression" dxfId="9" priority="4">
      <formula>AND(DAY(B11)&gt;=1,DAY(B11)&lt;=15)</formula>
    </cfRule>
  </conditionalFormatting>
  <dataValidations count="9">
    <dataValidation allowBlank="1" showInputMessage="1" showErrorMessage="1" prompt="자동으로 요일이 결정됩니다" sqref="C2:H2" xr:uid="{00000000-0002-0000-08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8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8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800-000003000000}"/>
    <dataValidation allowBlank="1" showInputMessage="1" showErrorMessage="1" prompt="9월 달력" sqref="A1" xr:uid="{00000000-0002-0000-0800-000005000000}"/>
    <dataValidation allowBlank="1" showInputMessage="1" showErrorMessage="1" prompt="오른쪽 셀에 메모를 입력합니다." sqref="D13:D14" xr:uid="{00000000-0002-0000-0800-000006000000}"/>
    <dataValidation allowBlank="1" showInputMessage="1" showErrorMessage="1" prompt="이 셀에 메모를 입력합니다." sqref="E13:H14" xr:uid="{00000000-0002-0000-0800-000007000000}"/>
    <dataValidation allowBlank="1" showInputMessage="1" showErrorMessage="1" prompt="이 행과 6, 8, 10, 12, 14 행은 위의 셀에 있는 날짜와 관련된 일별 메모를 입력하는 셀입니다" sqref="B4" xr:uid="{00000000-0002-0000-0800-000008000000}"/>
    <dataValidation allowBlank="1" showInputMessage="1" showErrorMessage="1" prompt="이 셀의 연도는 자동으로 업데이트됩니다. 연도를 변경하려면 1월 워크시트의 K3 셀에서 다른 연도를 선택하세요" sqref="C1" xr:uid="{4435369A-E4BA-4CCE-AFA8-841FBD5E4294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9" tint="-0.249977111117893"/>
    <pageSetUpPr fitToPage="1"/>
  </sheetPr>
  <dimension ref="A1:H14"/>
  <sheetViews>
    <sheetView showGridLines="0" zoomScale="90" zoomScaleNormal="90" workbookViewId="0"/>
  </sheetViews>
  <sheetFormatPr defaultColWidth="8.75" defaultRowHeight="16.5"/>
  <cols>
    <col min="1" max="1" width="2.625" customWidth="1"/>
    <col min="2" max="2" width="18.25" customWidth="1"/>
    <col min="3" max="8" width="17.625" customWidth="1"/>
    <col min="9" max="9" width="2.625" style="65" customWidth="1"/>
    <col min="10" max="16384" width="8.75" style="65"/>
  </cols>
  <sheetData>
    <row r="1" spans="2:8" customFormat="1" ht="59.25" customHeight="1">
      <c r="B1" s="58" t="str">
        <f>달력연도&amp;"년"&amp;" 10월"</f>
        <v>2024년 10월</v>
      </c>
      <c r="C1" s="42"/>
      <c r="D1" s="42"/>
      <c r="E1" s="43"/>
      <c r="F1" s="43"/>
      <c r="G1" s="43"/>
      <c r="H1" s="44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요일및주+DATE(달력연도,10,1)-WEEKDAY(DATE(달력연도,10,1),(주시작="월요일")+1)+1</f>
        <v>45564</v>
      </c>
      <c r="C3" s="61">
        <v>45565</v>
      </c>
      <c r="D3" s="61">
        <v>45566</v>
      </c>
      <c r="E3" s="61">
        <v>45567</v>
      </c>
      <c r="F3" s="61">
        <v>45568</v>
      </c>
      <c r="G3" s="61">
        <v>45569</v>
      </c>
      <c r="H3" s="61">
        <v>45570</v>
      </c>
    </row>
    <row r="4" spans="2:8" ht="57.95" customHeight="1">
      <c r="B4" s="61"/>
      <c r="C4" s="61"/>
      <c r="D4" s="61"/>
      <c r="E4" s="61"/>
      <c r="F4" s="61"/>
      <c r="G4" s="61"/>
      <c r="H4" s="61"/>
    </row>
    <row r="5" spans="2:8" ht="19.5" customHeight="1">
      <c r="B5" s="60">
        <f t="array" ref="B5:H5">요일및주+DATE(달력연도,10,1)-WEEKDAY(DATE(달력연도,10,1),(주시작="월요일")+1)+8</f>
        <v>45571</v>
      </c>
      <c r="C5" s="60">
        <v>45572</v>
      </c>
      <c r="D5" s="60">
        <v>45573</v>
      </c>
      <c r="E5" s="60">
        <v>45574</v>
      </c>
      <c r="F5" s="60">
        <v>45575</v>
      </c>
      <c r="G5" s="60">
        <v>45576</v>
      </c>
      <c r="H5" s="60">
        <v>45577</v>
      </c>
    </row>
    <row r="6" spans="2:8" ht="57.95" customHeight="1">
      <c r="B6" s="60"/>
      <c r="C6" s="60"/>
      <c r="D6" s="60"/>
      <c r="E6" s="60"/>
      <c r="F6" s="60"/>
      <c r="G6" s="60"/>
      <c r="H6" s="60"/>
    </row>
    <row r="7" spans="2:8" ht="19.5" customHeight="1">
      <c r="B7" s="61">
        <f t="array" ref="B7:H7">요일및주+DATE(달력연도,10,1)-WEEKDAY(DATE(달력연도,10,1),(주시작="월요일")+1)+15</f>
        <v>45578</v>
      </c>
      <c r="C7" s="61">
        <v>45579</v>
      </c>
      <c r="D7" s="61">
        <v>45580</v>
      </c>
      <c r="E7" s="61">
        <v>45581</v>
      </c>
      <c r="F7" s="61">
        <v>45582</v>
      </c>
      <c r="G7" s="61">
        <v>45583</v>
      </c>
      <c r="H7" s="61">
        <v>45584</v>
      </c>
    </row>
    <row r="8" spans="2:8" ht="57.95" customHeight="1">
      <c r="B8" s="61"/>
      <c r="C8" s="61"/>
      <c r="D8" s="61"/>
      <c r="E8" s="61"/>
      <c r="F8" s="61"/>
      <c r="G8" s="61"/>
      <c r="H8" s="61"/>
    </row>
    <row r="9" spans="2:8" ht="19.5" customHeight="1">
      <c r="B9" s="60">
        <f t="array" ref="B9:H9">요일및주+DATE(달력연도,10,1)-WEEKDAY(DATE(달력연도,10,1),(주시작="월요일")+1)+22</f>
        <v>45585</v>
      </c>
      <c r="C9" s="60">
        <v>45586</v>
      </c>
      <c r="D9" s="60">
        <v>45587</v>
      </c>
      <c r="E9" s="60">
        <v>45588</v>
      </c>
      <c r="F9" s="60">
        <v>45589</v>
      </c>
      <c r="G9" s="60">
        <v>45590</v>
      </c>
      <c r="H9" s="60">
        <v>45591</v>
      </c>
    </row>
    <row r="10" spans="2:8" ht="57.95" customHeight="1">
      <c r="B10" s="60"/>
      <c r="C10" s="60"/>
      <c r="D10" s="60"/>
      <c r="E10" s="60"/>
      <c r="F10" s="60"/>
      <c r="G10" s="60"/>
      <c r="H10" s="60"/>
    </row>
    <row r="11" spans="2:8" ht="19.5" customHeight="1">
      <c r="B11" s="61">
        <f t="array" ref="B11:H11">요일및주+DATE(달력연도,10,1)-WEEKDAY(DATE(달력연도,10,1),(주시작="월요일")+1)+29</f>
        <v>45592</v>
      </c>
      <c r="C11" s="61">
        <v>45593</v>
      </c>
      <c r="D11" s="61">
        <v>45594</v>
      </c>
      <c r="E11" s="61">
        <v>45595</v>
      </c>
      <c r="F11" s="61">
        <v>45596</v>
      </c>
      <c r="G11" s="61">
        <v>45597</v>
      </c>
      <c r="H11" s="61">
        <v>45598</v>
      </c>
    </row>
    <row r="12" spans="2:8" ht="57.95" customHeight="1">
      <c r="B12" s="61"/>
      <c r="C12" s="61"/>
      <c r="D12" s="61"/>
      <c r="E12" s="61"/>
      <c r="F12" s="61"/>
      <c r="G12" s="61"/>
      <c r="H12" s="61"/>
    </row>
    <row r="13" spans="2:8" ht="19.5" customHeight="1">
      <c r="B13" s="60">
        <f t="array" ref="B13:C13">요일및주+DATE(달력연도,10,1)-WEEKDAY(DATE(달력연도,10,1),(주시작="월요일")+1)+36</f>
        <v>45599</v>
      </c>
      <c r="C13" s="60">
        <v>45600</v>
      </c>
      <c r="D13" s="62" t="s">
        <v>0</v>
      </c>
      <c r="E13" s="82"/>
      <c r="F13" s="82"/>
      <c r="G13" s="82"/>
      <c r="H13" s="83"/>
    </row>
    <row r="14" spans="2:8" ht="57.95" customHeight="1">
      <c r="B14" s="60"/>
      <c r="C14" s="60"/>
      <c r="D14" s="5"/>
      <c r="E14" s="84"/>
      <c r="F14" s="84"/>
      <c r="G14" s="84"/>
      <c r="H14" s="85"/>
    </row>
  </sheetData>
  <mergeCells count="1">
    <mergeCell ref="E13:H14"/>
  </mergeCells>
  <phoneticPr fontId="27" type="noConversion"/>
  <conditionalFormatting sqref="B13:D13">
    <cfRule type="expression" dxfId="8" priority="1">
      <formula>AND(DAY(B13)&gt;=1,DAY(B13)&lt;=15)</formula>
    </cfRule>
  </conditionalFormatting>
  <conditionalFormatting sqref="B3:G3">
    <cfRule type="expression" dxfId="7" priority="3">
      <formula>DAY(B3)&gt;8</formula>
    </cfRule>
  </conditionalFormatting>
  <conditionalFormatting sqref="B11:H11">
    <cfRule type="expression" dxfId="6" priority="4">
      <formula>AND(DAY(B11)&gt;=1,DAY(B11)&lt;=15)</formula>
    </cfRule>
  </conditionalFormatting>
  <dataValidations count="9">
    <dataValidation allowBlank="1" showInputMessage="1" showErrorMessage="1" prompt="자동으로 요일이 결정됩니다" sqref="C2:H2" xr:uid="{00000000-0002-0000-09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9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9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900-000003000000}"/>
    <dataValidation allowBlank="1" showInputMessage="1" showErrorMessage="1" prompt="10월 달력" sqref="A1" xr:uid="{00000000-0002-0000-0900-000005000000}"/>
    <dataValidation allowBlank="1" showInputMessage="1" showErrorMessage="1" prompt="오른쪽 셀에 메모를 입력합니다." sqref="D13:D14" xr:uid="{00000000-0002-0000-0900-000006000000}"/>
    <dataValidation allowBlank="1" showInputMessage="1" showErrorMessage="1" prompt="이 셀에 메모를 입력합니다." sqref="E13:H14" xr:uid="{00000000-0002-0000-0900-000007000000}"/>
    <dataValidation allowBlank="1" showInputMessage="1" showErrorMessage="1" prompt="이 행과 6, 8, 10, 12, 14 행은 위의 셀에 있는 날짜와 관련된 일별 메모를 입력하는 셀입니다" sqref="B4" xr:uid="{00000000-0002-0000-0900-000008000000}"/>
    <dataValidation allowBlank="1" showInputMessage="1" showErrorMessage="1" prompt="이 셀의 연도는 자동으로 업데이트됩니다. 연도를 변경하려면 1월 워크시트의 K3 셀에서 다른 연도를 선택하세요" sqref="C1" xr:uid="{873421E6-8E6D-4E29-8E27-EC2434AD0373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9" tint="-0.499984740745262"/>
    <pageSetUpPr fitToPage="1"/>
  </sheetPr>
  <dimension ref="A1:H14"/>
  <sheetViews>
    <sheetView showGridLines="0" zoomScale="90" zoomScaleNormal="90" workbookViewId="0"/>
  </sheetViews>
  <sheetFormatPr defaultColWidth="8.75" defaultRowHeight="16.5"/>
  <cols>
    <col min="1" max="1" width="2.625" customWidth="1"/>
    <col min="2" max="2" width="18.25" customWidth="1"/>
    <col min="3" max="8" width="17.625" customWidth="1"/>
    <col min="9" max="9" width="2.625" style="65" customWidth="1"/>
    <col min="10" max="16384" width="8.75" style="65"/>
  </cols>
  <sheetData>
    <row r="1" spans="2:8" customFormat="1" ht="59.25" customHeight="1">
      <c r="B1" s="59" t="str">
        <f>달력연도&amp;"년"&amp;" 11월"</f>
        <v>2024년 11월</v>
      </c>
      <c r="C1" s="39"/>
      <c r="D1" s="39"/>
      <c r="E1" s="40"/>
      <c r="F1" s="40"/>
      <c r="G1" s="40"/>
      <c r="H1" s="41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요일및주+DATE(달력연도,11,1)-WEEKDAY(DATE(달력연도,11,1),(주시작="월요일")+1)+1</f>
        <v>45592</v>
      </c>
      <c r="C3" s="61">
        <v>45593</v>
      </c>
      <c r="D3" s="61">
        <v>45594</v>
      </c>
      <c r="E3" s="61">
        <v>45595</v>
      </c>
      <c r="F3" s="61">
        <v>45596</v>
      </c>
      <c r="G3" s="61">
        <v>45597</v>
      </c>
      <c r="H3" s="61">
        <v>45598</v>
      </c>
    </row>
    <row r="4" spans="2:8" ht="57.95" customHeight="1">
      <c r="B4" s="61"/>
      <c r="C4" s="61"/>
      <c r="D4" s="61"/>
      <c r="E4" s="61"/>
      <c r="F4" s="61"/>
      <c r="G4" s="61"/>
      <c r="H4" s="61"/>
    </row>
    <row r="5" spans="2:8" ht="19.5" customHeight="1">
      <c r="B5" s="60">
        <f t="array" ref="B5:H5">요일및주+DATE(달력연도,11,1)-WEEKDAY(DATE(달력연도,11,1),(주시작="월요일")+1)+8</f>
        <v>45599</v>
      </c>
      <c r="C5" s="60">
        <v>45600</v>
      </c>
      <c r="D5" s="60">
        <v>45601</v>
      </c>
      <c r="E5" s="60">
        <v>45602</v>
      </c>
      <c r="F5" s="60">
        <v>45603</v>
      </c>
      <c r="G5" s="60">
        <v>45604</v>
      </c>
      <c r="H5" s="60">
        <v>45605</v>
      </c>
    </row>
    <row r="6" spans="2:8" ht="57.95" customHeight="1">
      <c r="B6" s="60"/>
      <c r="C6" s="60"/>
      <c r="D6" s="60"/>
      <c r="E6" s="60"/>
      <c r="F6" s="60"/>
      <c r="G6" s="60"/>
      <c r="H6" s="60"/>
    </row>
    <row r="7" spans="2:8" ht="19.5" customHeight="1">
      <c r="B7" s="61">
        <f t="array" ref="B7:H7">요일및주+DATE(달력연도,11,1)-WEEKDAY(DATE(달력연도,11,1),(주시작="월요일")+1)+15</f>
        <v>45606</v>
      </c>
      <c r="C7" s="61">
        <v>45607</v>
      </c>
      <c r="D7" s="61">
        <v>45608</v>
      </c>
      <c r="E7" s="61">
        <v>45609</v>
      </c>
      <c r="F7" s="61">
        <v>45610</v>
      </c>
      <c r="G7" s="61">
        <v>45611</v>
      </c>
      <c r="H7" s="61">
        <v>45612</v>
      </c>
    </row>
    <row r="8" spans="2:8" ht="57.95" customHeight="1">
      <c r="B8" s="61"/>
      <c r="C8" s="61"/>
      <c r="D8" s="61"/>
      <c r="E8" s="61"/>
      <c r="F8" s="61"/>
      <c r="G8" s="61"/>
      <c r="H8" s="61"/>
    </row>
    <row r="9" spans="2:8" ht="19.5" customHeight="1">
      <c r="B9" s="60">
        <f t="array" ref="B9:H9">요일및주+DATE(달력연도,11,1)-WEEKDAY(DATE(달력연도,11,1),(주시작="월요일")+1)+22</f>
        <v>45613</v>
      </c>
      <c r="C9" s="60">
        <v>45614</v>
      </c>
      <c r="D9" s="60">
        <v>45615</v>
      </c>
      <c r="E9" s="60">
        <v>45616</v>
      </c>
      <c r="F9" s="60">
        <v>45617</v>
      </c>
      <c r="G9" s="60">
        <v>45618</v>
      </c>
      <c r="H9" s="60">
        <v>45619</v>
      </c>
    </row>
    <row r="10" spans="2:8" ht="57.95" customHeight="1">
      <c r="B10" s="60"/>
      <c r="C10" s="60"/>
      <c r="D10" s="60"/>
      <c r="E10" s="60"/>
      <c r="F10" s="60"/>
      <c r="G10" s="60"/>
      <c r="H10" s="60"/>
    </row>
    <row r="11" spans="2:8" ht="19.5" customHeight="1">
      <c r="B11" s="61">
        <f t="array" ref="B11:H11">요일및주+DATE(달력연도,11,1)-WEEKDAY(DATE(달력연도,11,1),(주시작="월요일")+1)+29</f>
        <v>45620</v>
      </c>
      <c r="C11" s="61">
        <v>45621</v>
      </c>
      <c r="D11" s="61">
        <v>45622</v>
      </c>
      <c r="E11" s="61">
        <v>45623</v>
      </c>
      <c r="F11" s="61">
        <v>45624</v>
      </c>
      <c r="G11" s="61">
        <v>45625</v>
      </c>
      <c r="H11" s="61">
        <v>45626</v>
      </c>
    </row>
    <row r="12" spans="2:8" ht="57.95" customHeight="1">
      <c r="B12" s="61"/>
      <c r="C12" s="61"/>
      <c r="D12" s="61"/>
      <c r="E12" s="61"/>
      <c r="F12" s="61"/>
      <c r="G12" s="61"/>
      <c r="H12" s="61"/>
    </row>
    <row r="13" spans="2:8" ht="19.5" customHeight="1">
      <c r="B13" s="60">
        <f t="array" ref="B13:C13">요일및주+DATE(달력연도,11,1)-WEEKDAY(DATE(달력연도,11,1),(주시작="월요일")+1)+36</f>
        <v>45627</v>
      </c>
      <c r="C13" s="60">
        <v>45628</v>
      </c>
      <c r="D13" s="62" t="s">
        <v>0</v>
      </c>
      <c r="E13" s="82"/>
      <c r="F13" s="82"/>
      <c r="G13" s="82"/>
      <c r="H13" s="83"/>
    </row>
    <row r="14" spans="2:8" ht="57.95" customHeight="1">
      <c r="B14" s="60"/>
      <c r="C14" s="60"/>
      <c r="D14" s="5"/>
      <c r="E14" s="84"/>
      <c r="F14" s="84"/>
      <c r="G14" s="84"/>
      <c r="H14" s="85"/>
    </row>
  </sheetData>
  <mergeCells count="1">
    <mergeCell ref="E13:H14"/>
  </mergeCells>
  <phoneticPr fontId="27" type="noConversion"/>
  <conditionalFormatting sqref="B13:D13">
    <cfRule type="expression" dxfId="5" priority="1">
      <formula>AND(DAY(B13)&gt;=1,DAY(B13)&lt;=15)</formula>
    </cfRule>
  </conditionalFormatting>
  <conditionalFormatting sqref="B3:G3">
    <cfRule type="expression" dxfId="4" priority="4">
      <formula>DAY(B3)&gt;8</formula>
    </cfRule>
  </conditionalFormatting>
  <conditionalFormatting sqref="B11:H11">
    <cfRule type="expression" dxfId="3" priority="5">
      <formula>AND(DAY(B11)&gt;=1,DAY(B11)&lt;=15)</formula>
    </cfRule>
  </conditionalFormatting>
  <dataValidations count="9">
    <dataValidation allowBlank="1" showInputMessage="1" showErrorMessage="1" prompt="자동으로 요일이 결정됩니다" sqref="C2:H2" xr:uid="{00000000-0002-0000-0A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A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A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A00-000003000000}"/>
    <dataValidation allowBlank="1" showInputMessage="1" showErrorMessage="1" prompt="11월 달력" sqref="A1" xr:uid="{00000000-0002-0000-0A00-000005000000}"/>
    <dataValidation allowBlank="1" showInputMessage="1" showErrorMessage="1" prompt="오른쪽 셀에 메모를 입력합니다." sqref="D13:D14" xr:uid="{00000000-0002-0000-0A00-000006000000}"/>
    <dataValidation allowBlank="1" showInputMessage="1" showErrorMessage="1" prompt="이 셀에 메모를 입력합니다." sqref="E13:H14" xr:uid="{00000000-0002-0000-0A00-000007000000}"/>
    <dataValidation allowBlank="1" showInputMessage="1" showErrorMessage="1" prompt="이 행과 6, 8, 10, 12, 14 행은 위의 셀에 있는 날짜와 관련된 일별 메모를 입력하는 셀입니다" sqref="B4" xr:uid="{00000000-0002-0000-0A00-000008000000}"/>
    <dataValidation allowBlank="1" showInputMessage="1" showErrorMessage="1" prompt="이 셀의 연도는 자동으로 업데이트됩니다. 연도를 변경하려면 1월 워크시트의 K3 셀에서 다른 연도를 선택하세요" sqref="C1" xr:uid="{3A4E290F-6134-4539-A45D-9C6B0C71CC5F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6" tint="-0.249977111117893"/>
    <pageSetUpPr fitToPage="1"/>
  </sheetPr>
  <dimension ref="A1:H14"/>
  <sheetViews>
    <sheetView showGridLines="0" zoomScale="90" zoomScaleNormal="90" workbookViewId="0"/>
  </sheetViews>
  <sheetFormatPr defaultColWidth="8.75" defaultRowHeight="16.5"/>
  <cols>
    <col min="1" max="1" width="2.625" customWidth="1"/>
    <col min="2" max="2" width="18.25" customWidth="1"/>
    <col min="3" max="8" width="17.625" customWidth="1"/>
    <col min="9" max="9" width="2.625" style="65" customWidth="1"/>
    <col min="10" max="16384" width="8.75" style="65"/>
  </cols>
  <sheetData>
    <row r="1" spans="2:8" customFormat="1" ht="59.25" customHeight="1">
      <c r="B1" s="45" t="str">
        <f>달력연도&amp;"년"&amp;" 12월"</f>
        <v>2024년 12월</v>
      </c>
      <c r="C1" s="46"/>
      <c r="D1" s="46"/>
      <c r="E1" s="47"/>
      <c r="F1" s="47"/>
      <c r="G1" s="47"/>
      <c r="H1" s="48"/>
    </row>
    <row r="2" spans="2:8" ht="21.75" customHeight="1">
      <c r="B2" s="4" t="str">
        <f>IF(주시작="일요일", "일요일","월요일")</f>
        <v>일요일</v>
      </c>
      <c r="C2" s="4" t="str">
        <f t="shared" ref="C2:H2" si="0">UPPER(TEXT(C3,"aaaa"))</f>
        <v>월요일</v>
      </c>
      <c r="D2" s="4" t="str">
        <f t="shared" si="0"/>
        <v>화요일</v>
      </c>
      <c r="E2" s="4" t="str">
        <f t="shared" si="0"/>
        <v>수요일</v>
      </c>
      <c r="F2" s="4" t="str">
        <f t="shared" si="0"/>
        <v>목요일</v>
      </c>
      <c r="G2" s="4" t="str">
        <f t="shared" si="0"/>
        <v>금요일</v>
      </c>
      <c r="H2" s="4" t="str">
        <f t="shared" si="0"/>
        <v>토요일</v>
      </c>
    </row>
    <row r="3" spans="2:8" ht="19.5" customHeight="1">
      <c r="B3" s="61">
        <f t="array" ref="B3:H3">요일및주+DATE(달력연도,12,1)-WEEKDAY(DATE(달력연도,12,1),(주시작="월요일")+1)+1</f>
        <v>45627</v>
      </c>
      <c r="C3" s="61">
        <v>45628</v>
      </c>
      <c r="D3" s="61">
        <v>45629</v>
      </c>
      <c r="E3" s="61">
        <v>45630</v>
      </c>
      <c r="F3" s="61">
        <v>45631</v>
      </c>
      <c r="G3" s="61">
        <v>45632</v>
      </c>
      <c r="H3" s="61">
        <v>45633</v>
      </c>
    </row>
    <row r="4" spans="2:8" ht="57.95" customHeight="1">
      <c r="B4" s="61"/>
      <c r="C4" s="61"/>
      <c r="D4" s="61"/>
      <c r="E4" s="61"/>
      <c r="F4" s="61"/>
      <c r="G4" s="61"/>
      <c r="H4" s="61"/>
    </row>
    <row r="5" spans="2:8" ht="19.5" customHeight="1">
      <c r="B5" s="60">
        <f t="array" ref="B5:H5">요일및주+DATE(달력연도,12,1)-WEEKDAY(DATE(달력연도,12,1),(주시작="월요일")+1)+8</f>
        <v>45634</v>
      </c>
      <c r="C5" s="60">
        <v>45635</v>
      </c>
      <c r="D5" s="60">
        <v>45636</v>
      </c>
      <c r="E5" s="60">
        <v>45637</v>
      </c>
      <c r="F5" s="60">
        <v>45638</v>
      </c>
      <c r="G5" s="60">
        <v>45639</v>
      </c>
      <c r="H5" s="60">
        <v>45640</v>
      </c>
    </row>
    <row r="6" spans="2:8" ht="57.95" customHeight="1">
      <c r="B6" s="60"/>
      <c r="C6" s="60"/>
      <c r="D6" s="60"/>
      <c r="E6" s="60"/>
      <c r="F6" s="60"/>
      <c r="G6" s="60"/>
      <c r="H6" s="60"/>
    </row>
    <row r="7" spans="2:8" ht="19.5" customHeight="1">
      <c r="B7" s="61">
        <f t="array" ref="B7:H7">요일및주+DATE(달력연도,12,1)-WEEKDAY(DATE(달력연도,12,1),(주시작="월요일")+1)+15</f>
        <v>45641</v>
      </c>
      <c r="C7" s="61">
        <v>45642</v>
      </c>
      <c r="D7" s="61">
        <v>45643</v>
      </c>
      <c r="E7" s="61">
        <v>45644</v>
      </c>
      <c r="F7" s="61">
        <v>45645</v>
      </c>
      <c r="G7" s="61">
        <v>45646</v>
      </c>
      <c r="H7" s="61">
        <v>45647</v>
      </c>
    </row>
    <row r="8" spans="2:8" ht="57.95" customHeight="1">
      <c r="B8" s="61"/>
      <c r="C8" s="61"/>
      <c r="D8" s="61"/>
      <c r="E8" s="61"/>
      <c r="F8" s="61"/>
      <c r="G8" s="61"/>
      <c r="H8" s="61"/>
    </row>
    <row r="9" spans="2:8" ht="19.5" customHeight="1">
      <c r="B9" s="60">
        <f t="array" ref="B9:H9">요일및주+DATE(달력연도,12,1)-WEEKDAY(DATE(달력연도,12,1),(주시작="월요일")+1)+22</f>
        <v>45648</v>
      </c>
      <c r="C9" s="60">
        <v>45649</v>
      </c>
      <c r="D9" s="60">
        <v>45650</v>
      </c>
      <c r="E9" s="60">
        <v>45651</v>
      </c>
      <c r="F9" s="60">
        <v>45652</v>
      </c>
      <c r="G9" s="60">
        <v>45653</v>
      </c>
      <c r="H9" s="60">
        <v>45654</v>
      </c>
    </row>
    <row r="10" spans="2:8" ht="57.95" customHeight="1">
      <c r="B10" s="60"/>
      <c r="C10" s="60"/>
      <c r="D10" s="60"/>
      <c r="E10" s="60"/>
      <c r="F10" s="60"/>
      <c r="G10" s="60"/>
      <c r="H10" s="60"/>
    </row>
    <row r="11" spans="2:8" ht="19.5" customHeight="1">
      <c r="B11" s="61">
        <f t="array" ref="B11:H11">요일및주+DATE(달력연도,12,1)-WEEKDAY(DATE(달력연도,12,1),(주시작="월요일")+1)+29</f>
        <v>45655</v>
      </c>
      <c r="C11" s="61">
        <v>45656</v>
      </c>
      <c r="D11" s="61">
        <v>45657</v>
      </c>
      <c r="E11" s="61">
        <v>45658</v>
      </c>
      <c r="F11" s="61">
        <v>45659</v>
      </c>
      <c r="G11" s="61">
        <v>45660</v>
      </c>
      <c r="H11" s="61">
        <v>45661</v>
      </c>
    </row>
    <row r="12" spans="2:8" ht="57.95" customHeight="1">
      <c r="B12" s="61"/>
      <c r="C12" s="61"/>
      <c r="D12" s="61"/>
      <c r="E12" s="61"/>
      <c r="F12" s="61"/>
      <c r="G12" s="61"/>
      <c r="H12" s="61"/>
    </row>
    <row r="13" spans="2:8" ht="19.5" customHeight="1">
      <c r="B13" s="60">
        <f t="array" ref="B13:C13">요일및주+DATE(달력연도,12,1)-WEEKDAY(DATE(달력연도,12,1),(주시작="월요일")+1)+36</f>
        <v>45662</v>
      </c>
      <c r="C13" s="60">
        <v>45663</v>
      </c>
      <c r="D13" s="62" t="s">
        <v>0</v>
      </c>
      <c r="E13" s="82"/>
      <c r="F13" s="82"/>
      <c r="G13" s="82"/>
      <c r="H13" s="83"/>
    </row>
    <row r="14" spans="2:8" ht="57.95" customHeight="1">
      <c r="B14" s="60"/>
      <c r="C14" s="60"/>
      <c r="D14" s="5"/>
      <c r="E14" s="84"/>
      <c r="F14" s="84"/>
      <c r="G14" s="84"/>
      <c r="H14" s="85"/>
    </row>
  </sheetData>
  <mergeCells count="1">
    <mergeCell ref="E13:H14"/>
  </mergeCells>
  <phoneticPr fontId="27" type="noConversion"/>
  <conditionalFormatting sqref="B13:D13">
    <cfRule type="expression" dxfId="2" priority="1">
      <formula>AND(DAY(B13)&gt;=1,DAY(B13)&lt;=15)</formula>
    </cfRule>
  </conditionalFormatting>
  <conditionalFormatting sqref="B3:G3">
    <cfRule type="expression" dxfId="1" priority="3">
      <formula>DAY(B3)&gt;8</formula>
    </cfRule>
  </conditionalFormatting>
  <conditionalFormatting sqref="B11:H11">
    <cfRule type="expression" dxfId="0" priority="4">
      <formula>AND(DAY(B11)&gt;=1,DAY(B11)&lt;=15)</formula>
    </cfRule>
  </conditionalFormatting>
  <dataValidations count="9">
    <dataValidation allowBlank="1" showInputMessage="1" showErrorMessage="1" prompt="자동으로 요일이 결정됩니다" sqref="C2:H2" xr:uid="{00000000-0002-0000-0B00-000000000000}"/>
    <dataValidation allowBlank="1" showErrorMessage="1" prompt="이 셀의 연도는 1월 워크시트에 입력한 연도에 따라 자동으로 업데이트됩니다. 아래 달력에는 이전 달과 다음 달의 날짜가 연한 글꼴 음영으로 표시됩니다" sqref="B1" xr:uid="{00000000-0002-0000-0B00-000001000000}"/>
    <dataValidation allowBlank="1" showInputMessage="1" showErrorMessage="1" prompt="이 행과 5, 7, 9, 11, 13행에는 달력 상의 요일이 포함됩니다. 이 셀에 숫자 1이 없으면 전월의 일입니다. E13 셀에 메모를 입력합니다" sqref="B3" xr:uid="{00000000-0002-0000-0B00-000002000000}"/>
    <dataValidation allowBlank="1" showInputMessage="1" showErrorMessage="1" prompt="이 행에는 이 달력의 요일 이름이 포함됩니다. 이 셀에는 주의 시작 요일이 포함됩니다. 시작 요일을 변경하려면 1월 워크시트의 K4 셀에 새 요일을 입력하세요" sqref="B2" xr:uid="{00000000-0002-0000-0B00-000003000000}"/>
    <dataValidation allowBlank="1" showInputMessage="1" showErrorMessage="1" prompt="12월 달력" sqref="A1" xr:uid="{00000000-0002-0000-0B00-000005000000}"/>
    <dataValidation allowBlank="1" showInputMessage="1" showErrorMessage="1" prompt="오른쪽 셀에 메모를 입력합니다." sqref="D13:D14" xr:uid="{00000000-0002-0000-0B00-000006000000}"/>
    <dataValidation allowBlank="1" showInputMessage="1" showErrorMessage="1" prompt="이 셀에 메모를 입력합니다." sqref="E13:H14" xr:uid="{00000000-0002-0000-0B00-000007000000}"/>
    <dataValidation allowBlank="1" showInputMessage="1" showErrorMessage="1" prompt="이 행과 6, 8, 10, 12, 14 행은 위의 셀에 있는 날짜와 관련된 일별 메모를 입력하는 셀입니다" sqref="B4" xr:uid="{00000000-0002-0000-0B00-000008000000}"/>
    <dataValidation allowBlank="1" showInputMessage="1" showErrorMessage="1" prompt="이 셀의 연도는 자동으로 업데이트됩니다. 연도를 변경하려면 1월 워크시트의 K3 셀에서 다른 연도를 선택하세요" sqref="C1" xr:uid="{0ED9C6F5-D117-4D38-BF48-93FAA0D1B91E}"/>
  </dataValidations>
  <printOptions horizontalCentered="1" verticalCentered="1"/>
  <pageMargins left="0.7" right="0.7" top="0.75" bottom="0.75" header="0.3" footer="0.3"/>
  <pageSetup paperSize="9" scale="88" orientation="landscape" r:id="rId1"/>
  <headerFooter differentFirst="1">
    <oddFooter>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2" ma:contentTypeDescription="Create a new document." ma:contentTypeScope="" ma:versionID="426e97fa315356fffbdcd9876fe988c2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14b8f0def80e6d70ce3def20c90759ae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Status" ma:index="19" nillable="true" ma:displayName="Status" ma:default="Not started" ma:format="Dropdown" ma:internalName="Status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71af3243-3dd4-4a8d-8c0d-dd76da1f02a5">Not started</Status>
    <MediaServiceKeyPoints xmlns="71af3243-3dd4-4a8d-8c0d-dd76da1f02a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8A8BCD-244E-41CF-AC5A-813C9AEC7F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D90E721-6104-41D1-93BF-62E14EE01C6F}">
  <ds:schemaRefs>
    <ds:schemaRef ds:uri="http://schemas.microsoft.com/office/2006/metadata/properties"/>
    <ds:schemaRef ds:uri="http://schemas.microsoft.com/office/infopath/2007/PartnerControls"/>
    <ds:schemaRef ds:uri="71af3243-3dd4-4a8d-8c0d-dd76da1f02a5"/>
  </ds:schemaRefs>
</ds:datastoreItem>
</file>

<file path=customXml/itemProps3.xml><?xml version="1.0" encoding="utf-8"?>
<ds:datastoreItem xmlns:ds="http://schemas.openxmlformats.org/officeDocument/2006/customXml" ds:itemID="{5DA10363-92EC-4580-AE8C-D8F6C7EC38E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TM11907363</Templat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12</vt:i4>
      </vt:variant>
      <vt:variant>
        <vt:lpstr>이름 지정된 범위</vt:lpstr>
      </vt:variant>
      <vt:variant>
        <vt:i4>27</vt:i4>
      </vt:variant>
    </vt:vector>
  </HeadingPairs>
  <TitlesOfParts>
    <vt:vector size="39" baseType="lpstr">
      <vt:lpstr>1월</vt:lpstr>
      <vt:lpstr>2월</vt:lpstr>
      <vt:lpstr>3월</vt:lpstr>
      <vt:lpstr>4월</vt:lpstr>
      <vt:lpstr>5월</vt:lpstr>
      <vt:lpstr>6월</vt:lpstr>
      <vt:lpstr>7월</vt:lpstr>
      <vt:lpstr>8월</vt:lpstr>
      <vt:lpstr>9월</vt:lpstr>
      <vt:lpstr>10월</vt:lpstr>
      <vt:lpstr>11월</vt:lpstr>
      <vt:lpstr>12월</vt:lpstr>
      <vt:lpstr>'1월'!Print_Area</vt:lpstr>
      <vt:lpstr>달력연도</vt:lpstr>
      <vt:lpstr>열제목영역1..H12.1</vt:lpstr>
      <vt:lpstr>열제목영역1..H12.10</vt:lpstr>
      <vt:lpstr>열제목영역1..H12.11</vt:lpstr>
      <vt:lpstr>열제목영역1..H12.12</vt:lpstr>
      <vt:lpstr>열제목영역1..H12.2</vt:lpstr>
      <vt:lpstr>열제목영역1..H12.3</vt:lpstr>
      <vt:lpstr>열제목영역1..H12.4</vt:lpstr>
      <vt:lpstr>열제목영역1..H12.5</vt:lpstr>
      <vt:lpstr>열제목영역1..H12.6</vt:lpstr>
      <vt:lpstr>열제목영역1..H12.7</vt:lpstr>
      <vt:lpstr>열제목영역1..H12.8</vt:lpstr>
      <vt:lpstr>열제목영역1..H12.9</vt:lpstr>
      <vt:lpstr>열제목영역2..C14.1</vt:lpstr>
      <vt:lpstr>열제목영역2..C14.10</vt:lpstr>
      <vt:lpstr>열제목영역2..C14.11</vt:lpstr>
      <vt:lpstr>열제목영역2..C14.12</vt:lpstr>
      <vt:lpstr>열제목영역2..C14.2</vt:lpstr>
      <vt:lpstr>열제목영역2..C14.3</vt:lpstr>
      <vt:lpstr>열제목영역2..C14.4</vt:lpstr>
      <vt:lpstr>열제목영역2..C14.5</vt:lpstr>
      <vt:lpstr>열제목영역2..C14.6</vt:lpstr>
      <vt:lpstr>열제목영역2..C14.7</vt:lpstr>
      <vt:lpstr>열제목영역2..C14.8</vt:lpstr>
      <vt:lpstr>열제목영역2..C14.9</vt:lpstr>
      <vt:lpstr>주시작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2020-07-08T21:12:30Z</dcterms:created>
  <dcterms:modified xsi:type="dcterms:W3CDTF">2024-07-22T08:00:14Z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