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8_{2D537E94-D5E5-4DA4-BAE0-C5A41F0F8E3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7월 플래너" sheetId="4" r:id="rId1"/>
    <sheet name="8월 플래너" sheetId="7" r:id="rId2"/>
    <sheet name="9월 플래너" sheetId="9" r:id="rId3"/>
    <sheet name="10월 플래너" sheetId="10" r:id="rId4"/>
    <sheet name="목록" sheetId="1" state="hidden" r:id="rId5"/>
  </sheets>
  <definedNames>
    <definedName name="LastMonth" localSheetId="3">'10월 플래너'!$Y$24</definedName>
    <definedName name="LastMonth" localSheetId="0">'7월 플래너'!$Y$24</definedName>
    <definedName name="LastMonth" localSheetId="1">'8월 플래너'!$Y$24</definedName>
    <definedName name="LastMonth" localSheetId="2">'9월 플래너'!$Y$24</definedName>
    <definedName name="LastMonth">#REF!</definedName>
    <definedName name="LastMonth_WeekStart" localSheetId="3">DATE(YEAR('10월 플래너'!LastMonth),MONTH('10월 플래너'!LastMonth),1)-WEEKDAY(DATE(YEAR('10월 플래너'!LastMonth),MONTH('10월 플래너'!LastMonth),1))</definedName>
    <definedName name="LastMonth_WeekStart" localSheetId="0">DATE(YEAR('7월 플래너'!LastMonth),MONTH('7월 플래너'!LastMonth),1)-WEEKDAY(DATE(YEAR('7월 플래너'!LastMonth),MONTH('7월 플래너'!LastMonth),1))</definedName>
    <definedName name="LastMonth_WeekStart" localSheetId="1">DATE(YEAR('8월 플래너'!LastMonth),MONTH('8월 플래너'!LastMonth),1)-WEEKDAY(DATE(YEAR('8월 플래너'!LastMonth),MONTH('8월 플래너'!LastMonth),1))</definedName>
    <definedName name="LastMonth_WeekStart" localSheetId="2">DATE(YEAR('9월 플래너'!LastMonth),MONTH('9월 플래너'!LastMonth),1)-WEEKDAY(DATE(YEAR('9월 플래너'!LastMonth),MONTH('9월 플래너'!LastMonth),1))</definedName>
    <definedName name="LastMonth_WeekStart">DATE(YEAR(LastMonth),MONTH(LastMonth),1)-WEEKDAY(DATE(YEAR(LastMonth),MONTH(LastMonth),1))</definedName>
    <definedName name="List_Categories">목록!$D$1:$D$5</definedName>
    <definedName name="List_Months">목록!$A$1:$A$8</definedName>
    <definedName name="NextMonth" localSheetId="3">'10월 플래너'!$Y$33</definedName>
    <definedName name="NextMonth" localSheetId="0">'7월 플래너'!$Y$33</definedName>
    <definedName name="NextMonth" localSheetId="1">'8월 플래너'!$Y$33</definedName>
    <definedName name="NextMonth" localSheetId="2">'9월 플래너'!$Y$33</definedName>
    <definedName name="NextMonth">#REF!</definedName>
    <definedName name="NextMonth_WeekStart" localSheetId="3">DATE(YEAR('10월 플래너'!NextMonth),MONTH('10월 플래너'!NextMonth),1)-WEEKDAY(DATE(YEAR('10월 플래너'!NextMonth),MONTH('10월 플래너'!NextMonth),1))</definedName>
    <definedName name="NextMonth_WeekStart" localSheetId="0">DATE(YEAR('7월 플래너'!NextMonth),MONTH('7월 플래너'!NextMonth),1)-WEEKDAY(DATE(YEAR('7월 플래너'!NextMonth),MONTH('7월 플래너'!NextMonth),1))</definedName>
    <definedName name="NextMonth_WeekStart" localSheetId="1">DATE(YEAR('8월 플래너'!NextMonth),MONTH('8월 플래너'!NextMonth),1)-WEEKDAY(DATE(YEAR('8월 플래너'!NextMonth),MONTH('8월 플래너'!NextMonth),1))</definedName>
    <definedName name="NextMonth_WeekStart" localSheetId="2">DATE(YEAR('9월 플래너'!NextMonth),MONTH('9월 플래너'!NextMonth),1)-WEEKDAY(DATE(YEAR('9월 플래너'!NextMonth),MONTH('9월 플래너'!NextMonth),1))</definedName>
    <definedName name="NextMonth_WeekStart">DATE(YEAR(NextMonth),MONTH(NextMonth),1)-WEEKDAY(DATE(YEAR(NextMonth),MONTH(NextMonth),1))</definedName>
    <definedName name="_xlnm.Print_Titles" localSheetId="3">'10월 플래너'!$A:$B</definedName>
    <definedName name="_xlnm.Print_Titles" localSheetId="0">'7월 플래너'!$A:$B</definedName>
    <definedName name="_xlnm.Print_Titles" localSheetId="1">'8월 플래너'!$A:$B</definedName>
    <definedName name="_xlnm.Print_Titles" localSheetId="2">'9월 플래너'!$A:$B</definedName>
    <definedName name="ThisMonth" localSheetId="3">'10월 플래너'!$C$2</definedName>
    <definedName name="ThisMonth" localSheetId="0">'7월 플래너'!$C$2</definedName>
    <definedName name="ThisMonth" localSheetId="1">'8월 플래너'!$C$2</definedName>
    <definedName name="ThisMonth" localSheetId="2">'9월 플래너'!$C$2</definedName>
    <definedName name="ThisMonth">#REF!</definedName>
    <definedName name="ThisMonth_WeekStart" localSheetId="3">DATE(YEAR('10월 플래너'!ThisMonth),MONTH('10월 플래너'!ThisMonth),1)-WEEKDAY(DATE(YEAR('10월 플래너'!ThisMonth),MONTH('10월 플래너'!ThisMonth),1))</definedName>
    <definedName name="ThisMonth_WeekStart" localSheetId="0">DATE(YEAR('7월 플래너'!ThisMonth),MONTH('7월 플래너'!ThisMonth),1)-WEEKDAY(DATE(YEAR('7월 플래너'!ThisMonth),MONTH('7월 플래너'!ThisMonth),1))</definedName>
    <definedName name="ThisMonth_WeekStart" localSheetId="1">DATE(YEAR('8월 플래너'!ThisMonth),MONTH('8월 플래너'!ThisMonth),1)-WEEKDAY(DATE(YEAR('8월 플래너'!ThisMonth),MONTH('8월 플래너'!ThisMonth),1))</definedName>
    <definedName name="ThisMonth_WeekStart" localSheetId="2">DATE(YEAR('9월 플래너'!ThisMonth),MONTH('9월 플래너'!ThisMonth),1)-WEEKDAY(DATE(YEAR('9월 플래너'!ThisMonth),MONTH('9월 플래너'!ThisMonth),1))</definedName>
    <definedName name="ThisMonth_WeekStart">DATE(YEAR(ThisMonth),MONTH(ThisMonth),1)-WEEKDAY(DATE(YEAR(ThisMonth),MONTH(ThisMonth),1))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5" i="10" l="1"/>
  <c r="U35" i="10"/>
  <c r="R35" i="10"/>
  <c r="O35" i="10"/>
  <c r="L35" i="10"/>
  <c r="I35" i="10"/>
  <c r="F35" i="10"/>
  <c r="C35" i="10"/>
  <c r="Y33" i="10"/>
  <c r="AE40" i="10" s="1"/>
  <c r="U29" i="10"/>
  <c r="R29" i="10"/>
  <c r="O29" i="10"/>
  <c r="L29" i="10"/>
  <c r="I29" i="10"/>
  <c r="F29" i="10"/>
  <c r="C29" i="10"/>
  <c r="AE26" i="10"/>
  <c r="Y24" i="10"/>
  <c r="AE31" i="10" s="1"/>
  <c r="U23" i="10"/>
  <c r="R23" i="10"/>
  <c r="O23" i="10"/>
  <c r="L23" i="10"/>
  <c r="I23" i="10"/>
  <c r="F23" i="10"/>
  <c r="C23" i="10"/>
  <c r="U17" i="10"/>
  <c r="R17" i="10"/>
  <c r="O17" i="10"/>
  <c r="L17" i="10"/>
  <c r="I17" i="10"/>
  <c r="F17" i="10"/>
  <c r="C17" i="10"/>
  <c r="U11" i="10"/>
  <c r="R11" i="10"/>
  <c r="O11" i="10"/>
  <c r="L11" i="10"/>
  <c r="I11" i="10"/>
  <c r="F11" i="10"/>
  <c r="C11" i="10"/>
  <c r="U5" i="10"/>
  <c r="R5" i="10"/>
  <c r="O5" i="10"/>
  <c r="L5" i="10"/>
  <c r="I5" i="10"/>
  <c r="F5" i="10"/>
  <c r="C5" i="10"/>
  <c r="Z26" i="10" l="1"/>
  <c r="AA26" i="10"/>
  <c r="AB26" i="10"/>
  <c r="AC26" i="10"/>
  <c r="AD26" i="10"/>
  <c r="Y27" i="10"/>
  <c r="AD29" i="10"/>
  <c r="AA27" i="10"/>
  <c r="Y30" i="10"/>
  <c r="AB36" i="10"/>
  <c r="AE29" i="10"/>
  <c r="AB27" i="10"/>
  <c r="Z30" i="10"/>
  <c r="AC36" i="10"/>
  <c r="Z27" i="10"/>
  <c r="AC27" i="10"/>
  <c r="AA30" i="10"/>
  <c r="AE36" i="10"/>
  <c r="AB28" i="10"/>
  <c r="AB30" i="10"/>
  <c r="Z37" i="10"/>
  <c r="AC28" i="10"/>
  <c r="AC30" i="10"/>
  <c r="AB37" i="10"/>
  <c r="AD28" i="10"/>
  <c r="AD30" i="10"/>
  <c r="AD38" i="10"/>
  <c r="AE28" i="10"/>
  <c r="Y31" i="10"/>
  <c r="AE38" i="10"/>
  <c r="Z39" i="10"/>
  <c r="AD36" i="10"/>
  <c r="Y39" i="10"/>
  <c r="Y37" i="10"/>
  <c r="AA39" i="10"/>
  <c r="AB39" i="10"/>
  <c r="AE30" i="10"/>
  <c r="Y35" i="10"/>
  <c r="AA37" i="10"/>
  <c r="AC39" i="10"/>
  <c r="AD39" i="10"/>
  <c r="Z31" i="10"/>
  <c r="AA35" i="10"/>
  <c r="AC37" i="10"/>
  <c r="AE39" i="10"/>
  <c r="AD27" i="10"/>
  <c r="Y29" i="10"/>
  <c r="AA31" i="10"/>
  <c r="AB35" i="10"/>
  <c r="AD37" i="10"/>
  <c r="Y40" i="10"/>
  <c r="AE27" i="10"/>
  <c r="Z29" i="10"/>
  <c r="AB31" i="10"/>
  <c r="AC35" i="10"/>
  <c r="AE37" i="10"/>
  <c r="Z40" i="10"/>
  <c r="Y28" i="10"/>
  <c r="AA29" i="10"/>
  <c r="AC31" i="10"/>
  <c r="AD35" i="10"/>
  <c r="Y38" i="10"/>
  <c r="AA40" i="10"/>
  <c r="Z28" i="10"/>
  <c r="AB29" i="10"/>
  <c r="AD31" i="10"/>
  <c r="AE35" i="10"/>
  <c r="Z38" i="10"/>
  <c r="AB40" i="10"/>
  <c r="Y26" i="10"/>
  <c r="AA28" i="10"/>
  <c r="AC29" i="10"/>
  <c r="Y36" i="10"/>
  <c r="AA38" i="10"/>
  <c r="AC40" i="10"/>
  <c r="Z36" i="10"/>
  <c r="AB38" i="10"/>
  <c r="AD40" i="10"/>
  <c r="AA36" i="10"/>
  <c r="AC38" i="10"/>
  <c r="U35" i="9" l="1"/>
  <c r="R35" i="9"/>
  <c r="O35" i="9"/>
  <c r="L35" i="9"/>
  <c r="I35" i="9"/>
  <c r="F35" i="9"/>
  <c r="C35" i="9"/>
  <c r="Y33" i="9"/>
  <c r="AE40" i="9" s="1"/>
  <c r="U29" i="9"/>
  <c r="R29" i="9"/>
  <c r="O29" i="9"/>
  <c r="L29" i="9"/>
  <c r="I29" i="9"/>
  <c r="F29" i="9"/>
  <c r="C29" i="9"/>
  <c r="Y24" i="9"/>
  <c r="AE31" i="9" s="1"/>
  <c r="U23" i="9"/>
  <c r="R23" i="9"/>
  <c r="O23" i="9"/>
  <c r="L23" i="9"/>
  <c r="I23" i="9"/>
  <c r="F23" i="9"/>
  <c r="C23" i="9"/>
  <c r="U17" i="9"/>
  <c r="R17" i="9"/>
  <c r="O17" i="9"/>
  <c r="L17" i="9"/>
  <c r="I17" i="9"/>
  <c r="F17" i="9"/>
  <c r="C17" i="9"/>
  <c r="U11" i="9"/>
  <c r="R11" i="9"/>
  <c r="O11" i="9"/>
  <c r="L11" i="9"/>
  <c r="I11" i="9"/>
  <c r="F11" i="9"/>
  <c r="C11" i="9"/>
  <c r="U5" i="9"/>
  <c r="R5" i="9"/>
  <c r="O5" i="9"/>
  <c r="L5" i="9"/>
  <c r="I5" i="9"/>
  <c r="F5" i="9"/>
  <c r="C5" i="9"/>
  <c r="U35" i="7"/>
  <c r="R35" i="7"/>
  <c r="O35" i="7"/>
  <c r="L35" i="7"/>
  <c r="I35" i="7"/>
  <c r="F35" i="7"/>
  <c r="C35" i="7"/>
  <c r="Y33" i="7"/>
  <c r="AE40" i="7" s="1"/>
  <c r="U29" i="7"/>
  <c r="R29" i="7"/>
  <c r="O29" i="7"/>
  <c r="L29" i="7"/>
  <c r="I29" i="7"/>
  <c r="F29" i="7"/>
  <c r="C29" i="7"/>
  <c r="Y24" i="7"/>
  <c r="AE29" i="7" s="1"/>
  <c r="U23" i="7"/>
  <c r="R23" i="7"/>
  <c r="O23" i="7"/>
  <c r="L23" i="7"/>
  <c r="I23" i="7"/>
  <c r="F23" i="7"/>
  <c r="C23" i="7"/>
  <c r="U17" i="7"/>
  <c r="R17" i="7"/>
  <c r="O17" i="7"/>
  <c r="L17" i="7"/>
  <c r="I17" i="7"/>
  <c r="F17" i="7"/>
  <c r="C17" i="7"/>
  <c r="U11" i="7"/>
  <c r="R11" i="7"/>
  <c r="O11" i="7"/>
  <c r="L11" i="7"/>
  <c r="I11" i="7"/>
  <c r="F11" i="7"/>
  <c r="C11" i="7"/>
  <c r="U5" i="7"/>
  <c r="R5" i="7"/>
  <c r="O5" i="7"/>
  <c r="L5" i="7"/>
  <c r="I5" i="7"/>
  <c r="F5" i="7"/>
  <c r="C5" i="7"/>
  <c r="AA27" i="9" l="1"/>
  <c r="AC30" i="9"/>
  <c r="AB27" i="9"/>
  <c r="AD30" i="9"/>
  <c r="AB28" i="9"/>
  <c r="Y31" i="9"/>
  <c r="AC28" i="9"/>
  <c r="AD28" i="9"/>
  <c r="Z26" i="9"/>
  <c r="Z35" i="9"/>
  <c r="AD26" i="9"/>
  <c r="AD29" i="9"/>
  <c r="AB36" i="9"/>
  <c r="AA26" i="9"/>
  <c r="AE26" i="9"/>
  <c r="AE29" i="9"/>
  <c r="AB37" i="9"/>
  <c r="AB26" i="9"/>
  <c r="Y27" i="9"/>
  <c r="Y30" i="9"/>
  <c r="AD38" i="9"/>
  <c r="Z27" i="9"/>
  <c r="AB30" i="9"/>
  <c r="AD39" i="9"/>
  <c r="AC26" i="9"/>
  <c r="AE28" i="9"/>
  <c r="Z30" i="9"/>
  <c r="AC36" i="9"/>
  <c r="AE38" i="9"/>
  <c r="AA30" i="9"/>
  <c r="AD36" i="9"/>
  <c r="Y39" i="9"/>
  <c r="AE36" i="9"/>
  <c r="Z39" i="9"/>
  <c r="Y37" i="9"/>
  <c r="AA39" i="9"/>
  <c r="Z37" i="9"/>
  <c r="AB39" i="9"/>
  <c r="AE30" i="9"/>
  <c r="Y35" i="9"/>
  <c r="AA37" i="9"/>
  <c r="AC39" i="9"/>
  <c r="AC27" i="9"/>
  <c r="Z31" i="9"/>
  <c r="AA35" i="9"/>
  <c r="AC37" i="9"/>
  <c r="AE39" i="9"/>
  <c r="AD27" i="9"/>
  <c r="Y29" i="9"/>
  <c r="AA31" i="9"/>
  <c r="AB35" i="9"/>
  <c r="AD37" i="9"/>
  <c r="Y40" i="9"/>
  <c r="AE27" i="9"/>
  <c r="Z29" i="9"/>
  <c r="AB31" i="9"/>
  <c r="AC35" i="9"/>
  <c r="AE37" i="9"/>
  <c r="Z40" i="9"/>
  <c r="Y28" i="9"/>
  <c r="AA29" i="9"/>
  <c r="AC31" i="9"/>
  <c r="AD35" i="9"/>
  <c r="Y38" i="9"/>
  <c r="AA40" i="9"/>
  <c r="Z28" i="9"/>
  <c r="AB29" i="9"/>
  <c r="AD31" i="9"/>
  <c r="AE35" i="9"/>
  <c r="Z38" i="9"/>
  <c r="AB40" i="9"/>
  <c r="Y26" i="9"/>
  <c r="AA28" i="9"/>
  <c r="AC29" i="9"/>
  <c r="Y36" i="9"/>
  <c r="AA38" i="9"/>
  <c r="AC40" i="9"/>
  <c r="Z36" i="9"/>
  <c r="AB38" i="9"/>
  <c r="AD40" i="9"/>
  <c r="AA36" i="9"/>
  <c r="AC38" i="9"/>
  <c r="AD38" i="7"/>
  <c r="AE35" i="7"/>
  <c r="AB36" i="7"/>
  <c r="Z38" i="7"/>
  <c r="AB40" i="7"/>
  <c r="Y30" i="7"/>
  <c r="AC26" i="7"/>
  <c r="AE28" i="7"/>
  <c r="Z30" i="7"/>
  <c r="AC36" i="7"/>
  <c r="AE38" i="7"/>
  <c r="AB26" i="7"/>
  <c r="AD28" i="7"/>
  <c r="AD26" i="7"/>
  <c r="AA30" i="7"/>
  <c r="AD36" i="7"/>
  <c r="Y39" i="7"/>
  <c r="AE26" i="7"/>
  <c r="AB30" i="7"/>
  <c r="AE36" i="7"/>
  <c r="Z39" i="7"/>
  <c r="Y27" i="7"/>
  <c r="AC30" i="7"/>
  <c r="Y37" i="7"/>
  <c r="AA39" i="7"/>
  <c r="AD30" i="7"/>
  <c r="Z37" i="7"/>
  <c r="AB39" i="7"/>
  <c r="Z27" i="7"/>
  <c r="AA27" i="7"/>
  <c r="AE30" i="7"/>
  <c r="Y35" i="7"/>
  <c r="AA37" i="7"/>
  <c r="AC39" i="7"/>
  <c r="AB27" i="7"/>
  <c r="Y31" i="7"/>
  <c r="Z35" i="7"/>
  <c r="AB37" i="7"/>
  <c r="AD39" i="7"/>
  <c r="AC27" i="7"/>
  <c r="Z31" i="7"/>
  <c r="AA35" i="7"/>
  <c r="AC37" i="7"/>
  <c r="AE39" i="7"/>
  <c r="AD27" i="7"/>
  <c r="Y29" i="7"/>
  <c r="AA31" i="7"/>
  <c r="AB35" i="7"/>
  <c r="AD37" i="7"/>
  <c r="Y40" i="7"/>
  <c r="AE27" i="7"/>
  <c r="Z29" i="7"/>
  <c r="AB31" i="7"/>
  <c r="AC35" i="7"/>
  <c r="AE37" i="7"/>
  <c r="Z40" i="7"/>
  <c r="Y28" i="7"/>
  <c r="AA29" i="7"/>
  <c r="AC31" i="7"/>
  <c r="AD35" i="7"/>
  <c r="Y38" i="7"/>
  <c r="AA40" i="7"/>
  <c r="Y26" i="7"/>
  <c r="AA28" i="7"/>
  <c r="AC29" i="7"/>
  <c r="AE31" i="7"/>
  <c r="Y36" i="7"/>
  <c r="AA38" i="7"/>
  <c r="AC40" i="7"/>
  <c r="Z28" i="7"/>
  <c r="AB29" i="7"/>
  <c r="AD31" i="7"/>
  <c r="Z26" i="7"/>
  <c r="AB28" i="7"/>
  <c r="AD29" i="7"/>
  <c r="Z36" i="7"/>
  <c r="AB38" i="7"/>
  <c r="AD40" i="7"/>
  <c r="AA26" i="7"/>
  <c r="AC28" i="7"/>
  <c r="AA36" i="7"/>
  <c r="AC38" i="7"/>
  <c r="U35" i="4"/>
  <c r="R35" i="4"/>
  <c r="O35" i="4"/>
  <c r="L35" i="4"/>
  <c r="I35" i="4"/>
  <c r="F35" i="4"/>
  <c r="C35" i="4"/>
  <c r="Y33" i="4"/>
  <c r="AE40" i="4" s="1"/>
  <c r="U29" i="4"/>
  <c r="R29" i="4"/>
  <c r="O29" i="4"/>
  <c r="L29" i="4"/>
  <c r="I29" i="4"/>
  <c r="F29" i="4"/>
  <c r="C29" i="4"/>
  <c r="Y24" i="4"/>
  <c r="AE29" i="4" s="1"/>
  <c r="U23" i="4"/>
  <c r="R23" i="4"/>
  <c r="O23" i="4"/>
  <c r="L23" i="4"/>
  <c r="I23" i="4"/>
  <c r="F23" i="4"/>
  <c r="C23" i="4"/>
  <c r="U17" i="4"/>
  <c r="R17" i="4"/>
  <c r="O17" i="4"/>
  <c r="L17" i="4"/>
  <c r="I17" i="4"/>
  <c r="F17" i="4"/>
  <c r="C17" i="4"/>
  <c r="U11" i="4"/>
  <c r="R11" i="4"/>
  <c r="O11" i="4"/>
  <c r="L11" i="4"/>
  <c r="I11" i="4"/>
  <c r="F11" i="4"/>
  <c r="C11" i="4"/>
  <c r="U5" i="4"/>
  <c r="R5" i="4"/>
  <c r="O5" i="4"/>
  <c r="L5" i="4"/>
  <c r="I5" i="4"/>
  <c r="F5" i="4"/>
  <c r="C5" i="4"/>
  <c r="AB36" i="4" l="1"/>
  <c r="Y38" i="4"/>
  <c r="Y30" i="4"/>
  <c r="Z38" i="4"/>
  <c r="AC30" i="4"/>
  <c r="AD35" i="4"/>
  <c r="AC36" i="4"/>
  <c r="Y37" i="4"/>
  <c r="Z37" i="4"/>
  <c r="AB26" i="4"/>
  <c r="AE35" i="4"/>
  <c r="AB40" i="4"/>
  <c r="AA29" i="4"/>
  <c r="Z30" i="4"/>
  <c r="AC31" i="4"/>
  <c r="AD38" i="4"/>
  <c r="AC26" i="4"/>
  <c r="AE38" i="4"/>
  <c r="Y27" i="4"/>
  <c r="Y28" i="4"/>
  <c r="AD28" i="4"/>
  <c r="AA39" i="4"/>
  <c r="AE28" i="4"/>
  <c r="AB39" i="4"/>
  <c r="AA40" i="4"/>
  <c r="AD26" i="4"/>
  <c r="AA30" i="4"/>
  <c r="AD36" i="4"/>
  <c r="Y39" i="4"/>
  <c r="AE26" i="4"/>
  <c r="AB30" i="4"/>
  <c r="AE36" i="4"/>
  <c r="Z39" i="4"/>
  <c r="AA27" i="4"/>
  <c r="AE30" i="4"/>
  <c r="Y35" i="4"/>
  <c r="AA37" i="4"/>
  <c r="AC39" i="4"/>
  <c r="AB27" i="4"/>
  <c r="Y31" i="4"/>
  <c r="Z35" i="4"/>
  <c r="AB37" i="4"/>
  <c r="AD39" i="4"/>
  <c r="AC27" i="4"/>
  <c r="Z31" i="4"/>
  <c r="AA35" i="4"/>
  <c r="AC37" i="4"/>
  <c r="AE39" i="4"/>
  <c r="AD27" i="4"/>
  <c r="Y29" i="4"/>
  <c r="AA31" i="4"/>
  <c r="AB35" i="4"/>
  <c r="AD37" i="4"/>
  <c r="Y40" i="4"/>
  <c r="Z27" i="4"/>
  <c r="AD30" i="4"/>
  <c r="AE27" i="4"/>
  <c r="Z29" i="4"/>
  <c r="AB31" i="4"/>
  <c r="AC35" i="4"/>
  <c r="AE37" i="4"/>
  <c r="Z40" i="4"/>
  <c r="Z28" i="4"/>
  <c r="AB29" i="4"/>
  <c r="AD31" i="4"/>
  <c r="Y26" i="4"/>
  <c r="AA28" i="4"/>
  <c r="AC29" i="4"/>
  <c r="AE31" i="4"/>
  <c r="Y36" i="4"/>
  <c r="AA38" i="4"/>
  <c r="AC40" i="4"/>
  <c r="Z26" i="4"/>
  <c r="AB28" i="4"/>
  <c r="AD29" i="4"/>
  <c r="Z36" i="4"/>
  <c r="AB38" i="4"/>
  <c r="AD40" i="4"/>
  <c r="AA26" i="4"/>
  <c r="AC28" i="4"/>
  <c r="AA36" i="4"/>
  <c r="AC38" i="4"/>
  <c r="B1" i="1"/>
  <c r="A7" i="1" l="1"/>
  <c r="A8" i="1"/>
  <c r="A5" i="1"/>
  <c r="A6" i="1"/>
  <c r="A3" i="1"/>
  <c r="A4" i="1"/>
  <c r="A1" i="1"/>
  <c r="A2" i="1"/>
</calcChain>
</file>

<file path=xl/sharedStrings.xml><?xml version="1.0" encoding="utf-8"?>
<sst xmlns="http://schemas.openxmlformats.org/spreadsheetml/2006/main" count="119" uniqueCount="31">
  <si>
    <t>일요일</t>
  </si>
  <si>
    <t>개인</t>
  </si>
  <si>
    <t>월요일</t>
  </si>
  <si>
    <t>기타</t>
  </si>
  <si>
    <t>작업</t>
  </si>
  <si>
    <t>화요일</t>
  </si>
  <si>
    <t>수요일</t>
  </si>
  <si>
    <t>목요일</t>
  </si>
  <si>
    <t>생일</t>
  </si>
  <si>
    <t>금요일</t>
  </si>
  <si>
    <t>토요일</t>
  </si>
  <si>
    <t>목표 및 우선 순위</t>
  </si>
  <si>
    <t>일</t>
  </si>
  <si>
    <t>월</t>
  </si>
  <si>
    <t>화</t>
  </si>
  <si>
    <t>수</t>
  </si>
  <si>
    <t>목</t>
  </si>
  <si>
    <t>금</t>
  </si>
  <si>
    <t xml:space="preserve"> </t>
  </si>
  <si>
    <t>토</t>
  </si>
  <si>
    <t>홈</t>
  </si>
  <si>
    <t>UI 수정 , 이펙트 (피 튀기는)</t>
    <phoneticPr fontId="25" type="noConversion"/>
  </si>
  <si>
    <t>이펙트 (나머지)</t>
    <phoneticPr fontId="25" type="noConversion"/>
  </si>
  <si>
    <t>절단 부위 생성</t>
    <phoneticPr fontId="25" type="noConversion"/>
  </si>
  <si>
    <t>기타</t>
    <phoneticPr fontId="25" type="noConversion"/>
  </si>
  <si>
    <t>절단면 생성 (피 뭍는 텍스쳐 구현)</t>
    <phoneticPr fontId="25" type="noConversion"/>
  </si>
  <si>
    <t>좀비 AI 수정 작업 마무리 (서버와 같이)</t>
    <phoneticPr fontId="25" type="noConversion"/>
  </si>
  <si>
    <t>좀비 AI 수정 작업 (서버와 같이)</t>
    <phoneticPr fontId="25" type="noConversion"/>
  </si>
  <si>
    <t>좀비 피격시 경직</t>
    <phoneticPr fontId="25" type="noConversion"/>
  </si>
  <si>
    <t>미정</t>
    <phoneticPr fontId="25" type="noConversion"/>
  </si>
  <si>
    <t>복수 절단 구현, 클라 작업 마무리, 서버-클라 작업 마무리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</si>
</sst>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• &quot;@"/>
    <numFmt numFmtId="179" formatCode=";;;"/>
    <numFmt numFmtId="180" formatCode="yyyy&quot;년&quot;\ m&quot;월&quot;"/>
    <numFmt numFmtId="181" formatCode="m&quot;월&quot;"/>
    <numFmt numFmtId="182" formatCode="d"/>
    <numFmt numFmtId="183" formatCode="dd"/>
  </numFmts>
  <fonts count="33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1" tint="0.14999847407452621"/>
      <name val="Malgun Gothic"/>
      <family val="2"/>
    </font>
    <font>
      <sz val="36"/>
      <color theme="1" tint="0.249977111117893"/>
      <name val="Malgun Gothic"/>
      <family val="2"/>
    </font>
    <font>
      <sz val="36"/>
      <color theme="1" tint="0.14999847407452621"/>
      <name val="Malgun Gothic"/>
      <family val="2"/>
    </font>
    <font>
      <sz val="12"/>
      <color theme="1" tint="0.249977111117893"/>
      <name val="Malgun Gothic"/>
      <family val="2"/>
    </font>
    <font>
      <sz val="14"/>
      <color theme="1" tint="0.249977111117893"/>
      <name val="Malgun Gothic"/>
      <family val="2"/>
    </font>
    <font>
      <sz val="12"/>
      <color theme="1" tint="0.14999847407452621"/>
      <name val="Malgun Gothic"/>
      <family val="2"/>
    </font>
    <font>
      <sz val="11"/>
      <color theme="1" tint="0.34998626667073579"/>
      <name val="Malgun Gothic"/>
      <family val="2"/>
    </font>
    <font>
      <sz val="8"/>
      <name val="돋움"/>
      <family val="3"/>
      <charset val="129"/>
    </font>
    <font>
      <sz val="11"/>
      <color theme="1" tint="0.14999847407452621"/>
      <name val="Malgun Gothic"/>
      <family val="3"/>
      <charset val="129"/>
    </font>
    <font>
      <sz val="36"/>
      <color theme="1" tint="0.249977111117893"/>
      <name val="Malgun Gothic"/>
      <family val="3"/>
      <charset val="129"/>
    </font>
    <font>
      <sz val="12"/>
      <color theme="1" tint="0.249977111117893"/>
      <name val="Malgun Gothic"/>
      <family val="3"/>
      <charset val="129"/>
    </font>
    <font>
      <sz val="12"/>
      <color theme="1" tint="0.14999847407452621"/>
      <name val="Malgun Gothic"/>
      <family val="3"/>
      <charset val="129"/>
    </font>
    <font>
      <b/>
      <sz val="26"/>
      <color theme="1" tint="0.14999847407452621"/>
      <name val="Malgun Gothic"/>
      <family val="3"/>
      <charset val="129"/>
    </font>
    <font>
      <b/>
      <sz val="26"/>
      <color rgb="FFFF0000"/>
      <name val="Malgun Gothic"/>
      <family val="3"/>
      <charset val="129"/>
    </font>
    <font>
      <b/>
      <sz val="36"/>
      <color theme="1" tint="0.249977111117893"/>
      <name val="Malgun Gothic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 tint="-0.14993743705557422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14" applyNumberFormat="0" applyAlignment="0" applyProtection="0"/>
    <xf numFmtId="0" fontId="14" fillId="7" borderId="15" applyNumberFormat="0" applyAlignment="0" applyProtection="0"/>
    <xf numFmtId="0" fontId="4" fillId="7" borderId="14" applyNumberFormat="0" applyAlignment="0" applyProtection="0"/>
    <xf numFmtId="0" fontId="12" fillId="0" borderId="16" applyNumberFormat="0" applyFill="0" applyAlignment="0" applyProtection="0"/>
    <xf numFmtId="0" fontId="5" fillId="8" borderId="17" applyNumberFormat="0" applyAlignment="0" applyProtection="0"/>
    <xf numFmtId="0" fontId="17" fillId="0" borderId="0" applyNumberFormat="0" applyFill="0" applyBorder="0" applyAlignment="0" applyProtection="0"/>
    <xf numFmtId="0" fontId="1" fillId="9" borderId="18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9">
    <xf numFmtId="0" fontId="0" fillId="0" borderId="0" xfId="0"/>
    <xf numFmtId="179" fontId="0" fillId="0" borderId="0" xfId="0" applyNumberFormat="1"/>
    <xf numFmtId="14" fontId="0" fillId="0" borderId="0" xfId="0" applyNumberFormat="1"/>
    <xf numFmtId="178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8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78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18" fillId="0" borderId="5" xfId="0" applyNumberFormat="1" applyFont="1" applyBorder="1" applyAlignment="1">
      <alignment horizontal="left" vertical="center"/>
    </xf>
    <xf numFmtId="179" fontId="18" fillId="0" borderId="6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8" fontId="18" fillId="0" borderId="7" xfId="0" applyNumberFormat="1" applyFont="1" applyBorder="1" applyAlignment="1">
      <alignment horizontal="left" vertical="center"/>
    </xf>
    <xf numFmtId="179" fontId="18" fillId="0" borderId="8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8" fontId="26" fillId="0" borderId="0" xfId="0" applyNumberFormat="1" applyFont="1" applyAlignment="1">
      <alignment horizontal="left" vertical="center"/>
    </xf>
    <xf numFmtId="180" fontId="19" fillId="0" borderId="0" xfId="0" applyNumberFormat="1" applyFont="1" applyAlignment="1">
      <alignment horizontal="left" vertical="center"/>
    </xf>
    <xf numFmtId="180" fontId="0" fillId="0" borderId="0" xfId="0" applyNumberFormat="1" applyAlignment="1">
      <alignment horizontal="left"/>
    </xf>
    <xf numFmtId="182" fontId="24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83" fontId="22" fillId="0" borderId="2" xfId="0" applyNumberFormat="1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180" fontId="19" fillId="0" borderId="0" xfId="0" applyNumberFormat="1" applyFont="1" applyAlignment="1">
      <alignment horizontal="left" vertical="center"/>
    </xf>
    <xf numFmtId="183" fontId="22" fillId="0" borderId="0" xfId="0" applyNumberFormat="1" applyFont="1" applyAlignment="1">
      <alignment horizontal="left" vertical="center"/>
    </xf>
    <xf numFmtId="178" fontId="30" fillId="34" borderId="0" xfId="0" applyNumberFormat="1" applyFont="1" applyFill="1" applyBorder="1" applyAlignment="1">
      <alignment horizontal="center" vertical="center"/>
    </xf>
    <xf numFmtId="178" fontId="18" fillId="35" borderId="22" xfId="0" applyNumberFormat="1" applyFont="1" applyFill="1" applyBorder="1" applyAlignment="1">
      <alignment horizontal="center" vertical="center"/>
    </xf>
    <xf numFmtId="178" fontId="18" fillId="35" borderId="23" xfId="0" applyNumberFormat="1" applyFont="1" applyFill="1" applyBorder="1" applyAlignment="1">
      <alignment horizontal="center" vertical="center"/>
    </xf>
    <xf numFmtId="178" fontId="30" fillId="34" borderId="23" xfId="0" applyNumberFormat="1" applyFont="1" applyFill="1" applyBorder="1" applyAlignment="1">
      <alignment horizontal="center" vertical="center"/>
    </xf>
    <xf numFmtId="178" fontId="18" fillId="34" borderId="20" xfId="0" applyNumberFormat="1" applyFont="1" applyFill="1" applyBorder="1" applyAlignment="1">
      <alignment horizontal="center" vertical="center"/>
    </xf>
    <xf numFmtId="178" fontId="18" fillId="34" borderId="25" xfId="0" applyNumberFormat="1" applyFont="1" applyFill="1" applyBorder="1" applyAlignment="1">
      <alignment horizontal="center" vertical="center"/>
    </xf>
    <xf numFmtId="178" fontId="18" fillId="34" borderId="0" xfId="0" applyNumberFormat="1" applyFont="1" applyFill="1" applyBorder="1" applyAlignment="1">
      <alignment horizontal="center" vertical="center"/>
    </xf>
    <xf numFmtId="178" fontId="18" fillId="34" borderId="23" xfId="0" applyNumberFormat="1" applyFont="1" applyFill="1" applyBorder="1" applyAlignment="1">
      <alignment horizontal="center" vertical="center"/>
    </xf>
    <xf numFmtId="178" fontId="18" fillId="34" borderId="21" xfId="0" applyNumberFormat="1" applyFont="1" applyFill="1" applyBorder="1" applyAlignment="1">
      <alignment horizontal="center" vertical="center"/>
    </xf>
    <xf numFmtId="178" fontId="18" fillId="34" borderId="24" xfId="0" applyNumberFormat="1" applyFont="1" applyFill="1" applyBorder="1" applyAlignment="1">
      <alignment horizontal="center" vertical="center"/>
    </xf>
    <xf numFmtId="178" fontId="18" fillId="38" borderId="26" xfId="0" applyNumberFormat="1" applyFont="1" applyFill="1" applyBorder="1" applyAlignment="1">
      <alignment horizontal="center" vertical="center"/>
    </xf>
    <xf numFmtId="178" fontId="18" fillId="38" borderId="25" xfId="0" applyNumberFormat="1" applyFont="1" applyFill="1" applyBorder="1" applyAlignment="1">
      <alignment horizontal="center" vertical="center"/>
    </xf>
    <xf numFmtId="178" fontId="18" fillId="38" borderId="22" xfId="0" applyNumberFormat="1" applyFont="1" applyFill="1" applyBorder="1" applyAlignment="1">
      <alignment horizontal="center" vertical="center"/>
    </xf>
    <xf numFmtId="178" fontId="18" fillId="38" borderId="23" xfId="0" applyNumberFormat="1" applyFont="1" applyFill="1" applyBorder="1" applyAlignment="1">
      <alignment horizontal="center" vertical="center"/>
    </xf>
    <xf numFmtId="178" fontId="18" fillId="38" borderId="27" xfId="0" applyNumberFormat="1" applyFont="1" applyFill="1" applyBorder="1" applyAlignment="1">
      <alignment horizontal="center" vertical="center"/>
    </xf>
    <xf numFmtId="178" fontId="18" fillId="38" borderId="24" xfId="0" applyNumberFormat="1" applyFont="1" applyFill="1" applyBorder="1" applyAlignment="1">
      <alignment horizontal="center" vertical="center"/>
    </xf>
    <xf numFmtId="178" fontId="18" fillId="37" borderId="26" xfId="0" applyNumberFormat="1" applyFont="1" applyFill="1" applyBorder="1" applyAlignment="1">
      <alignment horizontal="center" vertical="center"/>
    </xf>
    <xf numFmtId="178" fontId="18" fillId="37" borderId="25" xfId="0" applyNumberFormat="1" applyFont="1" applyFill="1" applyBorder="1" applyAlignment="1">
      <alignment horizontal="center" vertical="center"/>
    </xf>
    <xf numFmtId="178" fontId="18" fillId="37" borderId="22" xfId="0" applyNumberFormat="1" applyFont="1" applyFill="1" applyBorder="1" applyAlignment="1">
      <alignment horizontal="center" vertical="center"/>
    </xf>
    <xf numFmtId="178" fontId="18" fillId="37" borderId="23" xfId="0" applyNumberFormat="1" applyFont="1" applyFill="1" applyBorder="1" applyAlignment="1">
      <alignment horizontal="center" vertical="center"/>
    </xf>
    <xf numFmtId="178" fontId="18" fillId="37" borderId="27" xfId="0" applyNumberFormat="1" applyFont="1" applyFill="1" applyBorder="1" applyAlignment="1">
      <alignment horizontal="center" vertical="center"/>
    </xf>
    <xf numFmtId="178" fontId="18" fillId="37" borderId="24" xfId="0" applyNumberFormat="1" applyFont="1" applyFill="1" applyBorder="1" applyAlignment="1">
      <alignment horizontal="center" vertical="center"/>
    </xf>
    <xf numFmtId="179" fontId="18" fillId="37" borderId="22" xfId="0" applyNumberFormat="1" applyFont="1" applyFill="1" applyBorder="1" applyAlignment="1">
      <alignment horizontal="center" vertical="center"/>
    </xf>
    <xf numFmtId="179" fontId="18" fillId="37" borderId="0" xfId="0" applyNumberFormat="1" applyFont="1" applyFill="1" applyBorder="1" applyAlignment="1">
      <alignment horizontal="center" vertical="center"/>
    </xf>
    <xf numFmtId="179" fontId="18" fillId="37" borderId="23" xfId="0" applyNumberFormat="1" applyFont="1" applyFill="1" applyBorder="1" applyAlignment="1">
      <alignment horizontal="center" vertical="center"/>
    </xf>
    <xf numFmtId="178" fontId="18" fillId="38" borderId="0" xfId="0" applyNumberFormat="1" applyFont="1" applyFill="1" applyBorder="1" applyAlignment="1">
      <alignment horizontal="center" vertical="center"/>
    </xf>
    <xf numFmtId="178" fontId="18" fillId="35" borderId="26" xfId="0" applyNumberFormat="1" applyFont="1" applyFill="1" applyBorder="1" applyAlignment="1">
      <alignment horizontal="center" vertical="center"/>
    </xf>
    <xf numFmtId="178" fontId="18" fillId="35" borderId="25" xfId="0" applyNumberFormat="1" applyFont="1" applyFill="1" applyBorder="1" applyAlignment="1">
      <alignment horizontal="center" vertical="center"/>
    </xf>
    <xf numFmtId="178" fontId="18" fillId="35" borderId="27" xfId="0" applyNumberFormat="1" applyFont="1" applyFill="1" applyBorder="1" applyAlignment="1">
      <alignment horizontal="center" vertical="center"/>
    </xf>
    <xf numFmtId="178" fontId="18" fillId="35" borderId="24" xfId="0" applyNumberFormat="1" applyFont="1" applyFill="1" applyBorder="1" applyAlignment="1">
      <alignment horizontal="center" vertical="center"/>
    </xf>
    <xf numFmtId="178" fontId="18" fillId="36" borderId="22" xfId="0" applyNumberFormat="1" applyFont="1" applyFill="1" applyBorder="1" applyAlignment="1">
      <alignment horizontal="center" vertical="center"/>
    </xf>
    <xf numFmtId="178" fontId="18" fillId="36" borderId="0" xfId="0" applyNumberFormat="1" applyFont="1" applyFill="1" applyBorder="1" applyAlignment="1">
      <alignment horizontal="center" vertical="center"/>
    </xf>
    <xf numFmtId="178" fontId="18" fillId="36" borderId="23" xfId="0" applyNumberFormat="1" applyFont="1" applyFill="1" applyBorder="1" applyAlignment="1">
      <alignment horizontal="center" vertical="center"/>
    </xf>
    <xf numFmtId="178" fontId="30" fillId="35" borderId="22" xfId="0" applyNumberFormat="1" applyFont="1" applyFill="1" applyBorder="1" applyAlignment="1">
      <alignment horizontal="center" vertical="center"/>
    </xf>
    <xf numFmtId="178" fontId="30" fillId="35" borderId="0" xfId="0" applyNumberFormat="1" applyFont="1" applyFill="1" applyBorder="1" applyAlignment="1">
      <alignment horizontal="center" vertical="center"/>
    </xf>
    <xf numFmtId="178" fontId="30" fillId="35" borderId="23" xfId="0" applyNumberFormat="1" applyFont="1" applyFill="1" applyBorder="1" applyAlignment="1">
      <alignment horizontal="center" vertical="center"/>
    </xf>
    <xf numFmtId="178" fontId="30" fillId="36" borderId="22" xfId="0" applyNumberFormat="1" applyFont="1" applyFill="1" applyBorder="1" applyAlignment="1">
      <alignment horizontal="center" vertical="center"/>
    </xf>
    <xf numFmtId="179" fontId="18" fillId="39" borderId="22" xfId="0" applyNumberFormat="1" applyFont="1" applyFill="1" applyBorder="1" applyAlignment="1">
      <alignment vertical="center"/>
    </xf>
    <xf numFmtId="179" fontId="18" fillId="39" borderId="0" xfId="0" applyNumberFormat="1" applyFont="1" applyFill="1" applyBorder="1" applyAlignment="1">
      <alignment vertical="center"/>
    </xf>
    <xf numFmtId="178" fontId="30" fillId="36" borderId="0" xfId="0" applyNumberFormat="1" applyFont="1" applyFill="1" applyBorder="1" applyAlignment="1">
      <alignment horizontal="center" vertical="center"/>
    </xf>
    <xf numFmtId="178" fontId="30" fillId="36" borderId="23" xfId="0" applyNumberFormat="1" applyFont="1" applyFill="1" applyBorder="1" applyAlignment="1">
      <alignment horizontal="center" vertical="center"/>
    </xf>
    <xf numFmtId="178" fontId="30" fillId="37" borderId="22" xfId="0" applyNumberFormat="1" applyFont="1" applyFill="1" applyBorder="1" applyAlignment="1">
      <alignment horizontal="center" vertical="center"/>
    </xf>
    <xf numFmtId="178" fontId="30" fillId="37" borderId="0" xfId="0" applyNumberFormat="1" applyFont="1" applyFill="1" applyBorder="1" applyAlignment="1">
      <alignment horizontal="center" vertical="center"/>
    </xf>
    <xf numFmtId="178" fontId="30" fillId="38" borderId="22" xfId="0" applyNumberFormat="1" applyFont="1" applyFill="1" applyBorder="1" applyAlignment="1">
      <alignment horizontal="center" vertical="center"/>
    </xf>
    <xf numFmtId="178" fontId="31" fillId="38" borderId="22" xfId="0" applyNumberFormat="1" applyFont="1" applyFill="1" applyBorder="1" applyAlignment="1">
      <alignment horizontal="center" vertical="center"/>
    </xf>
    <xf numFmtId="178" fontId="31" fillId="37" borderId="22" xfId="0" applyNumberFormat="1" applyFont="1" applyFill="1" applyBorder="1" applyAlignment="1">
      <alignment horizontal="center" vertical="center"/>
    </xf>
    <xf numFmtId="178" fontId="31" fillId="34" borderId="0" xfId="0" applyNumberFormat="1" applyFont="1" applyFill="1" applyBorder="1" applyAlignment="1">
      <alignment horizontal="center" vertical="center"/>
    </xf>
    <xf numFmtId="178" fontId="31" fillId="34" borderId="23" xfId="0" applyNumberFormat="1" applyFont="1" applyFill="1" applyBorder="1" applyAlignment="1">
      <alignment horizontal="center" vertical="center"/>
    </xf>
    <xf numFmtId="178" fontId="31" fillId="35" borderId="22" xfId="0" applyNumberFormat="1" applyFont="1" applyFill="1" applyBorder="1" applyAlignment="1">
      <alignment horizontal="center" vertical="center"/>
    </xf>
    <xf numFmtId="178" fontId="31" fillId="35" borderId="0" xfId="0" applyNumberFormat="1" applyFont="1" applyFill="1" applyBorder="1" applyAlignment="1">
      <alignment horizontal="center" vertical="center"/>
    </xf>
    <xf numFmtId="178" fontId="31" fillId="35" borderId="23" xfId="0" applyNumberFormat="1" applyFont="1" applyFill="1" applyBorder="1" applyAlignment="1">
      <alignment horizontal="center" vertical="center"/>
    </xf>
    <xf numFmtId="178" fontId="31" fillId="36" borderId="22" xfId="0" applyNumberFormat="1" applyFont="1" applyFill="1" applyBorder="1" applyAlignment="1">
      <alignment horizontal="center" vertical="center"/>
    </xf>
    <xf numFmtId="178" fontId="31" fillId="36" borderId="0" xfId="0" applyNumberFormat="1" applyFont="1" applyFill="1" applyBorder="1" applyAlignment="1">
      <alignment horizontal="center" vertical="center"/>
    </xf>
    <xf numFmtId="178" fontId="31" fillId="36" borderId="23" xfId="0" applyNumberFormat="1" applyFont="1" applyFill="1" applyBorder="1" applyAlignment="1">
      <alignment horizontal="center" vertical="center"/>
    </xf>
    <xf numFmtId="178" fontId="18" fillId="36" borderId="26" xfId="0" applyNumberFormat="1" applyFont="1" applyFill="1" applyBorder="1" applyAlignment="1">
      <alignment horizontal="center" vertical="center"/>
    </xf>
    <xf numFmtId="178" fontId="18" fillId="36" borderId="25" xfId="0" applyNumberFormat="1" applyFont="1" applyFill="1" applyBorder="1" applyAlignment="1">
      <alignment horizontal="center" vertical="center"/>
    </xf>
    <xf numFmtId="178" fontId="18" fillId="36" borderId="27" xfId="0" applyNumberFormat="1" applyFont="1" applyFill="1" applyBorder="1" applyAlignment="1">
      <alignment horizontal="center" vertical="center"/>
    </xf>
    <xf numFmtId="178" fontId="18" fillId="36" borderId="24" xfId="0" applyNumberFormat="1" applyFont="1" applyFill="1" applyBorder="1" applyAlignment="1">
      <alignment horizontal="center" vertical="center"/>
    </xf>
    <xf numFmtId="178" fontId="18" fillId="37" borderId="0" xfId="0" applyNumberFormat="1" applyFont="1" applyFill="1" applyBorder="1" applyAlignment="1">
      <alignment horizontal="center" vertical="center"/>
    </xf>
    <xf numFmtId="180" fontId="19" fillId="0" borderId="0" xfId="0" applyNumberFormat="1" applyFont="1" applyAlignment="1">
      <alignment horizontal="center" vertical="center"/>
    </xf>
    <xf numFmtId="180" fontId="32" fillId="0" borderId="0" xfId="0" applyNumberFormat="1" applyFont="1" applyAlignment="1">
      <alignment horizontal="center"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1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1A520FB4-5ECE-441D-B527-574A8F81F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AC081794-45D2-44ED-8721-6908058D6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84B2ED96-5020-4634-8B71-6D21A907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2" name="그림 1" descr="장식 요소 나선형 바인더.">
          <a:extLst>
            <a:ext uri="{FF2B5EF4-FFF2-40B4-BE49-F238E27FC236}">
              <a16:creationId xmlns:a16="http://schemas.microsoft.com/office/drawing/2014/main" id="{D55ABBF9-FA22-4C09-9478-98B9E3190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585314" cy="981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D96B-7A17-4E97-A130-3B14CED92ABE}">
  <sheetPr>
    <pageSetUpPr fitToPage="1"/>
  </sheetPr>
  <dimension ref="C1:AF45"/>
  <sheetViews>
    <sheetView showGridLines="0" zoomScale="54" zoomScaleNormal="54" workbookViewId="0">
      <selection activeCell="AJ29" sqref="AJ29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36">
        <v>45495</v>
      </c>
      <c r="D2" s="36"/>
      <c r="E2" s="36"/>
      <c r="F2" s="36"/>
      <c r="G2" s="36"/>
      <c r="H2" s="5"/>
      <c r="I2" s="28"/>
      <c r="J2" s="6"/>
      <c r="K2" s="5"/>
      <c r="L2" s="28"/>
      <c r="M2" s="6"/>
      <c r="N2" s="5"/>
      <c r="O2" s="7"/>
      <c r="P2" s="8"/>
      <c r="Q2" s="8"/>
      <c r="R2" s="7"/>
      <c r="S2" s="8"/>
      <c r="T2" s="8"/>
      <c r="U2" s="28"/>
      <c r="V2" s="6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33" t="s">
        <v>0</v>
      </c>
      <c r="D4" s="33"/>
      <c r="E4" s="11"/>
      <c r="F4" s="33" t="s">
        <v>2</v>
      </c>
      <c r="G4" s="33"/>
      <c r="H4" s="11"/>
      <c r="I4" s="33" t="s">
        <v>5</v>
      </c>
      <c r="J4" s="33"/>
      <c r="K4" s="11"/>
      <c r="L4" s="33" t="s">
        <v>6</v>
      </c>
      <c r="M4" s="33"/>
      <c r="N4" s="11"/>
      <c r="O4" s="33" t="s">
        <v>7</v>
      </c>
      <c r="P4" s="33"/>
      <c r="Q4" s="11"/>
      <c r="R4" s="33" t="s">
        <v>9</v>
      </c>
      <c r="S4" s="33"/>
      <c r="T4" s="11"/>
      <c r="U4" s="33" t="s">
        <v>10</v>
      </c>
      <c r="V4" s="33"/>
      <c r="W4" s="11"/>
      <c r="X4" s="11"/>
      <c r="Y4" s="33" t="s">
        <v>11</v>
      </c>
      <c r="Z4" s="33"/>
      <c r="AA4" s="33"/>
      <c r="AB4" s="33"/>
      <c r="AC4" s="33"/>
      <c r="AD4" s="33"/>
      <c r="AE4" s="33"/>
      <c r="AF4" s="11"/>
    </row>
    <row r="5" spans="3:32" s="26" customFormat="1" ht="18" customHeight="1">
      <c r="C5" s="37" t="str">
        <f>IF(MONTH(ThisMonth_WeekStart+1)&lt;&gt;MONTH(ThisMonth),"",ThisMonth_WeekStart+1)</f>
        <v/>
      </c>
      <c r="D5" s="37"/>
      <c r="E5" s="12"/>
      <c r="F5" s="37">
        <f>IF(MONTH(ThisMonth_WeekStart+2)&lt;&gt;MONTH(ThisMonth),"",ThisMonth_WeekStart+2)</f>
        <v>45474</v>
      </c>
      <c r="G5" s="37"/>
      <c r="H5" s="12"/>
      <c r="I5" s="37">
        <f>IF(MONTH(ThisMonth_WeekStart+3)&lt;&gt;MONTH(ThisMonth),"",ThisMonth_WeekStart+3)</f>
        <v>45475</v>
      </c>
      <c r="J5" s="37"/>
      <c r="K5" s="12"/>
      <c r="L5" s="37">
        <f>IF(MONTH(ThisMonth_WeekStart+4)&lt;&gt;MONTH(ThisMonth),"",ThisMonth_WeekStart+4)</f>
        <v>45476</v>
      </c>
      <c r="M5" s="37"/>
      <c r="N5" s="12"/>
      <c r="O5" s="37">
        <f>IF(MONTH(ThisMonth_WeekStart+5)&lt;&gt;MONTH(ThisMonth),"",ThisMonth_WeekStart+5)</f>
        <v>45477</v>
      </c>
      <c r="P5" s="37"/>
      <c r="Q5" s="12"/>
      <c r="R5" s="37">
        <f>IF(MONTH(ThisMonth_WeekStart+6)&lt;&gt;MONTH(ThisMonth),"",ThisMonth_WeekStart+6)</f>
        <v>45478</v>
      </c>
      <c r="S5" s="37"/>
      <c r="T5" s="12"/>
      <c r="U5" s="37">
        <f>IF(MONTH(ThisMonth_WeekStart+7)&lt;&gt;MONTH(ThisMonth),"",ThisMonth_WeekStart+7)</f>
        <v>45479</v>
      </c>
      <c r="V5" s="37"/>
      <c r="W5" s="12"/>
      <c r="X5" s="13"/>
      <c r="Y5" s="35"/>
      <c r="Z5" s="35"/>
      <c r="AA5" s="35"/>
      <c r="AB5" s="35"/>
      <c r="AC5" s="35"/>
      <c r="AD5" s="35"/>
      <c r="AE5" s="35"/>
      <c r="AF5" s="14"/>
    </row>
    <row r="6" spans="3:32" ht="18" customHeight="1">
      <c r="C6" s="15"/>
      <c r="D6" s="16"/>
      <c r="E6" s="4"/>
      <c r="F6" s="60" t="s">
        <v>3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2"/>
      <c r="W6" s="4"/>
      <c r="X6" s="17"/>
      <c r="Y6" s="31"/>
      <c r="Z6" s="31"/>
      <c r="AA6" s="31"/>
      <c r="AB6" s="31"/>
      <c r="AC6" s="31"/>
      <c r="AD6" s="31"/>
      <c r="AE6" s="31"/>
      <c r="AF6" s="4"/>
    </row>
    <row r="7" spans="3:32" ht="18" customHeight="1">
      <c r="C7" s="15"/>
      <c r="D7" s="16"/>
      <c r="E7" s="4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2"/>
      <c r="W7" s="4"/>
      <c r="X7" s="17"/>
      <c r="Y7" s="31"/>
      <c r="Z7" s="31"/>
      <c r="AA7" s="31"/>
      <c r="AB7" s="31"/>
      <c r="AC7" s="31"/>
      <c r="AD7" s="31"/>
      <c r="AE7" s="31"/>
      <c r="AF7" s="4"/>
    </row>
    <row r="8" spans="3:32" ht="18" customHeight="1">
      <c r="C8" s="15"/>
      <c r="D8" s="16"/>
      <c r="E8" s="4"/>
      <c r="F8" s="60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2"/>
      <c r="W8" s="4"/>
      <c r="X8" s="17"/>
      <c r="Y8" s="31"/>
      <c r="Z8" s="31"/>
      <c r="AA8" s="31"/>
      <c r="AB8" s="31"/>
      <c r="AC8" s="31"/>
      <c r="AD8" s="31"/>
      <c r="AE8" s="31"/>
      <c r="AF8" s="4"/>
    </row>
    <row r="9" spans="3:32" ht="18" customHeight="1">
      <c r="C9" s="15"/>
      <c r="D9" s="16"/>
      <c r="E9" s="4"/>
      <c r="F9" s="60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2"/>
      <c r="W9" s="4"/>
      <c r="X9" s="17"/>
      <c r="Y9" s="31"/>
      <c r="Z9" s="31"/>
      <c r="AA9" s="31"/>
      <c r="AB9" s="31"/>
      <c r="AC9" s="31"/>
      <c r="AD9" s="31"/>
      <c r="AE9" s="31"/>
      <c r="AF9" s="4"/>
    </row>
    <row r="10" spans="3:32" ht="18" customHeight="1">
      <c r="C10" s="18"/>
      <c r="D10" s="19"/>
      <c r="E10" s="4"/>
      <c r="F10" s="60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2"/>
      <c r="W10" s="4"/>
      <c r="X10" s="17"/>
      <c r="Y10" s="31"/>
      <c r="Z10" s="31"/>
      <c r="AA10" s="31"/>
      <c r="AB10" s="31"/>
      <c r="AC10" s="31"/>
      <c r="AD10" s="31"/>
      <c r="AE10" s="31"/>
      <c r="AF10" s="4"/>
    </row>
    <row r="11" spans="3:32" s="26" customFormat="1" ht="18" customHeight="1">
      <c r="C11" s="34">
        <f>IF(MONTH(ThisMonth_WeekStart+8)&lt;&gt;MONTH(ThisMonth),"",ThisMonth_WeekStart+8)</f>
        <v>45480</v>
      </c>
      <c r="D11" s="34"/>
      <c r="E11" s="12"/>
      <c r="F11" s="34">
        <f>IF(MONTH(ThisMonth_WeekStart+9)&lt;&gt;MONTH(ThisMonth),"",ThisMonth_WeekStart+9)</f>
        <v>45481</v>
      </c>
      <c r="G11" s="34"/>
      <c r="H11" s="12"/>
      <c r="I11" s="34">
        <f>IF(MONTH(ThisMonth_WeekStart+10)&lt;&gt;MONTH(ThisMonth),"",ThisMonth_WeekStart+10)</f>
        <v>45482</v>
      </c>
      <c r="J11" s="34"/>
      <c r="K11" s="12"/>
      <c r="L11" s="34">
        <f>IF(MONTH(ThisMonth_WeekStart+11)&lt;&gt;MONTH(ThisMonth),"",ThisMonth_WeekStart+11)</f>
        <v>45483</v>
      </c>
      <c r="M11" s="34"/>
      <c r="N11" s="12"/>
      <c r="O11" s="34">
        <f>IF(MONTH(ThisMonth_WeekStart+12)&lt;&gt;MONTH(ThisMonth),"",ThisMonth_WeekStart+12)</f>
        <v>45484</v>
      </c>
      <c r="P11" s="34"/>
      <c r="Q11" s="12"/>
      <c r="R11" s="34">
        <f>IF(MONTH(ThisMonth_WeekStart+13)&lt;&gt;MONTH(ThisMonth),"",ThisMonth_WeekStart+13)</f>
        <v>45485</v>
      </c>
      <c r="S11" s="34"/>
      <c r="T11" s="12"/>
      <c r="U11" s="34">
        <f>IF(MONTH(ThisMonth_WeekStart+14)&lt;&gt;MONTH(ThisMonth),"",ThisMonth_WeekStart+14)</f>
        <v>45486</v>
      </c>
      <c r="V11" s="34"/>
      <c r="W11" s="12"/>
      <c r="X11" s="13"/>
      <c r="Y11" s="31"/>
      <c r="Z11" s="31"/>
      <c r="AA11" s="31"/>
      <c r="AB11" s="31"/>
      <c r="AC11" s="31"/>
      <c r="AD11" s="31"/>
      <c r="AE11" s="31"/>
      <c r="AF11" s="14"/>
    </row>
    <row r="12" spans="3:32" ht="18" customHeight="1">
      <c r="C12" s="54"/>
      <c r="D12" s="55"/>
      <c r="E12" s="4"/>
      <c r="F12" s="50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51"/>
      <c r="W12" s="4"/>
      <c r="X12" s="17"/>
      <c r="Y12" s="31"/>
      <c r="Z12" s="31"/>
      <c r="AA12" s="31"/>
      <c r="AB12" s="31"/>
      <c r="AC12" s="31"/>
      <c r="AD12" s="31"/>
      <c r="AE12" s="31"/>
      <c r="AF12" s="4"/>
    </row>
    <row r="13" spans="3:32" ht="18" customHeight="1">
      <c r="C13" s="56"/>
      <c r="D13" s="57"/>
      <c r="E13" s="4"/>
      <c r="F13" s="50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51"/>
      <c r="W13" s="4"/>
      <c r="X13" s="17"/>
      <c r="Y13" s="31"/>
      <c r="Z13" s="31"/>
      <c r="AA13" s="31"/>
      <c r="AB13" s="31"/>
      <c r="AC13" s="31"/>
      <c r="AD13" s="31"/>
      <c r="AE13" s="31"/>
      <c r="AF13" s="4"/>
    </row>
    <row r="14" spans="3:32" ht="18" customHeight="1">
      <c r="C14" s="56"/>
      <c r="D14" s="57"/>
      <c r="E14" s="4"/>
      <c r="F14" s="50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51"/>
      <c r="W14" s="4"/>
      <c r="X14" s="17"/>
      <c r="Y14" s="31"/>
      <c r="Z14" s="31"/>
      <c r="AA14" s="31"/>
      <c r="AB14" s="31"/>
      <c r="AC14" s="31"/>
      <c r="AD14" s="31"/>
      <c r="AE14" s="31"/>
      <c r="AF14" s="4"/>
    </row>
    <row r="15" spans="3:32" ht="18" customHeight="1">
      <c r="C15" s="56"/>
      <c r="D15" s="57"/>
      <c r="E15" s="4"/>
      <c r="F15" s="5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51"/>
      <c r="W15" s="4"/>
      <c r="X15" s="17"/>
      <c r="Y15" s="31"/>
      <c r="Z15" s="31"/>
      <c r="AA15" s="31"/>
      <c r="AB15" s="31"/>
      <c r="AC15" s="31"/>
      <c r="AD15" s="31"/>
      <c r="AE15" s="31"/>
      <c r="AF15" s="4"/>
    </row>
    <row r="16" spans="3:32" ht="18" customHeight="1">
      <c r="C16" s="58"/>
      <c r="D16" s="59"/>
      <c r="E16" s="4"/>
      <c r="F16" s="5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51"/>
      <c r="W16" s="4"/>
      <c r="X16" s="17"/>
      <c r="Y16" s="31"/>
      <c r="Z16" s="31"/>
      <c r="AA16" s="31"/>
      <c r="AB16" s="31"/>
      <c r="AC16" s="31"/>
      <c r="AD16" s="31"/>
      <c r="AE16" s="31"/>
      <c r="AF16" s="4"/>
    </row>
    <row r="17" spans="3:32" s="26" customFormat="1" ht="18" customHeight="1">
      <c r="C17" s="34">
        <f>IF(MONTH(ThisMonth_WeekStart+15)&lt;&gt;MONTH(ThisMonth),"",ThisMonth_WeekStart+15)</f>
        <v>45487</v>
      </c>
      <c r="D17" s="34"/>
      <c r="E17" s="12"/>
      <c r="F17" s="34">
        <f>IF(MONTH(ThisMonth_WeekStart+16)&lt;&gt;MONTH(ThisMonth),"",ThisMonth_WeekStart+16)</f>
        <v>45488</v>
      </c>
      <c r="G17" s="34"/>
      <c r="H17" s="12"/>
      <c r="I17" s="34">
        <f>IF(MONTH(ThisMonth_WeekStart+17)&lt;&gt;MONTH(ThisMonth),"",ThisMonth_WeekStart+17)</f>
        <v>45489</v>
      </c>
      <c r="J17" s="34"/>
      <c r="K17" s="12"/>
      <c r="L17" s="34">
        <f>IF(MONTH(ThisMonth_WeekStart+18)&lt;&gt;MONTH(ThisMonth),"",ThisMonth_WeekStart+18)</f>
        <v>45490</v>
      </c>
      <c r="M17" s="34"/>
      <c r="N17" s="12"/>
      <c r="O17" s="34">
        <f>IF(MONTH(ThisMonth_WeekStart+19)&lt;&gt;MONTH(ThisMonth),"",ThisMonth_WeekStart+19)</f>
        <v>45491</v>
      </c>
      <c r="P17" s="34"/>
      <c r="Q17" s="12"/>
      <c r="R17" s="34">
        <f>IF(MONTH(ThisMonth_WeekStart+20)&lt;&gt;MONTH(ThisMonth),"",ThisMonth_WeekStart+20)</f>
        <v>45492</v>
      </c>
      <c r="S17" s="34"/>
      <c r="T17" s="12"/>
      <c r="U17" s="34">
        <f>IF(MONTH(ThisMonth_WeekStart+21)&lt;&gt;MONTH(ThisMonth),"",ThisMonth_WeekStart+21)</f>
        <v>45493</v>
      </c>
      <c r="V17" s="34"/>
      <c r="W17" s="12"/>
      <c r="X17" s="13"/>
      <c r="Y17" s="31"/>
      <c r="Z17" s="31"/>
      <c r="AA17" s="31"/>
      <c r="AB17" s="31"/>
      <c r="AC17" s="31"/>
      <c r="AD17" s="31"/>
      <c r="AE17" s="31"/>
      <c r="AF17" s="14"/>
    </row>
    <row r="18" spans="3:32" ht="18" customHeight="1">
      <c r="C18" s="48"/>
      <c r="D18" s="49"/>
      <c r="E18" s="4"/>
      <c r="F18" s="38" t="s">
        <v>21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41"/>
      <c r="W18" s="4"/>
      <c r="X18" s="17"/>
      <c r="Y18" s="31"/>
      <c r="Z18" s="31"/>
      <c r="AA18" s="31"/>
      <c r="AB18" s="31"/>
      <c r="AC18" s="31"/>
      <c r="AD18" s="31"/>
      <c r="AE18" s="31"/>
      <c r="AF18" s="4"/>
    </row>
    <row r="19" spans="3:32" ht="18" customHeight="1">
      <c r="C19" s="50"/>
      <c r="D19" s="51"/>
      <c r="E19" s="4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1"/>
      <c r="W19" s="4"/>
      <c r="X19" s="17"/>
      <c r="Y19" s="31"/>
      <c r="Z19" s="31"/>
      <c r="AA19" s="31"/>
      <c r="AB19" s="31"/>
      <c r="AC19" s="31"/>
      <c r="AD19" s="31"/>
      <c r="AE19" s="31"/>
      <c r="AF19" s="4"/>
    </row>
    <row r="20" spans="3:32" ht="18" customHeight="1">
      <c r="C20" s="50"/>
      <c r="D20" s="51"/>
      <c r="E20" s="4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1"/>
      <c r="W20" s="4"/>
      <c r="X20" s="17"/>
      <c r="Y20" s="31"/>
      <c r="Z20" s="31"/>
      <c r="AA20" s="31"/>
      <c r="AB20" s="31"/>
      <c r="AC20" s="31"/>
      <c r="AD20" s="31"/>
      <c r="AE20" s="31"/>
      <c r="AF20" s="4"/>
    </row>
    <row r="21" spans="3:32" ht="18" customHeight="1">
      <c r="C21" s="50"/>
      <c r="D21" s="51"/>
      <c r="E21" s="4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41"/>
      <c r="W21" s="4"/>
      <c r="X21" s="17"/>
      <c r="Y21" s="31"/>
      <c r="Z21" s="31"/>
      <c r="AA21" s="31"/>
      <c r="AB21" s="31"/>
      <c r="AC21" s="31"/>
      <c r="AD21" s="31"/>
      <c r="AE21" s="31"/>
      <c r="AF21" s="4"/>
    </row>
    <row r="22" spans="3:32" ht="18" customHeight="1">
      <c r="C22" s="52"/>
      <c r="D22" s="53"/>
      <c r="E22" s="4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41"/>
      <c r="W22" s="4"/>
      <c r="X22" s="17"/>
      <c r="Y22" s="31"/>
      <c r="Z22" s="31"/>
      <c r="AA22" s="31"/>
      <c r="AB22" s="31"/>
      <c r="AC22" s="31"/>
      <c r="AD22" s="31"/>
      <c r="AE22" s="31"/>
      <c r="AF22" s="4"/>
    </row>
    <row r="23" spans="3:32" s="26" customFormat="1" ht="18" customHeight="1">
      <c r="C23" s="34">
        <f>IF(MONTH(ThisMonth_WeekStart+22)&lt;&gt;MONTH(ThisMonth),"",ThisMonth_WeekStart+22)</f>
        <v>45494</v>
      </c>
      <c r="D23" s="34"/>
      <c r="E23" s="12"/>
      <c r="F23" s="34">
        <f>IF(MONTH(ThisMonth_WeekStart+23)&lt;&gt;MONTH(ThisMonth),"",ThisMonth_WeekStart+23)</f>
        <v>45495</v>
      </c>
      <c r="G23" s="34"/>
      <c r="H23" s="12"/>
      <c r="I23" s="34">
        <f>IF(MONTH(ThisMonth_WeekStart+24)&lt;&gt;MONTH(ThisMonth),"",ThisMonth_WeekStart+24)</f>
        <v>45496</v>
      </c>
      <c r="J23" s="34"/>
      <c r="K23" s="12"/>
      <c r="L23" s="34">
        <f>IF(MONTH(ThisMonth_WeekStart+25)&lt;&gt;MONTH(ThisMonth),"",ThisMonth_WeekStart+25)</f>
        <v>45497</v>
      </c>
      <c r="M23" s="34"/>
      <c r="N23" s="12"/>
      <c r="O23" s="34">
        <f>IF(MONTH(ThisMonth_WeekStart+26)&lt;&gt;MONTH(ThisMonth),"",ThisMonth_WeekStart+26)</f>
        <v>45498</v>
      </c>
      <c r="P23" s="34"/>
      <c r="Q23" s="12"/>
      <c r="R23" s="34">
        <f>IF(MONTH(ThisMonth_WeekStart+27)&lt;&gt;MONTH(ThisMonth),"",ThisMonth_WeekStart+27)</f>
        <v>45499</v>
      </c>
      <c r="S23" s="34"/>
      <c r="T23" s="12"/>
      <c r="U23" s="34">
        <f>IF(MONTH(ThisMonth_WeekStart+28)&lt;&gt;MONTH(ThisMonth),"",ThisMonth_WeekStart+28)</f>
        <v>45500</v>
      </c>
      <c r="V23" s="34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42"/>
      <c r="D24" s="43"/>
      <c r="E24" s="4"/>
      <c r="F24" s="71" t="s">
        <v>22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4"/>
      <c r="X24" s="17"/>
      <c r="Y24" s="32">
        <f>EDATE(ThisMonth,-1)</f>
        <v>45465</v>
      </c>
      <c r="Z24" s="32"/>
      <c r="AA24" s="32"/>
      <c r="AB24" s="32"/>
      <c r="AC24" s="32"/>
      <c r="AD24" s="32"/>
      <c r="AE24" s="32"/>
      <c r="AF24" s="4"/>
    </row>
    <row r="25" spans="3:32" ht="18" customHeight="1">
      <c r="C25" s="44"/>
      <c r="D25" s="45"/>
      <c r="E25" s="4"/>
      <c r="F25" s="71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44"/>
      <c r="D26" s="45"/>
      <c r="E26" s="4"/>
      <c r="F26" s="71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4"/>
      <c r="X26" s="17"/>
      <c r="Y26" s="30" t="str">
        <f>IF(MONTH(LastMonth_WeekStart+1)&lt;&gt;MONTH(LastMonth),"",LastMonth_WeekStart+1)</f>
        <v/>
      </c>
      <c r="Z26" s="30" t="str">
        <f>IF(MONTH(LastMonth_WeekStart+2)&lt;&gt;MONTH(LastMonth),"",LastMonth_WeekStart+2)</f>
        <v/>
      </c>
      <c r="AA26" s="30" t="str">
        <f>IF(MONTH(LastMonth_WeekStart+3)&lt;&gt;MONTH(LastMonth),"",LastMonth_WeekStart+3)</f>
        <v/>
      </c>
      <c r="AB26" s="30" t="str">
        <f>IF(MONTH(LastMonth_WeekStart+4)&lt;&gt;MONTH(LastMonth),"",LastMonth_WeekStart+4)</f>
        <v/>
      </c>
      <c r="AC26" s="30" t="str">
        <f>IF(MONTH(LastMonth_WeekStart+5)&lt;&gt;MONTH(LastMonth),"",LastMonth_WeekStart+5)</f>
        <v/>
      </c>
      <c r="AD26" s="30" t="str">
        <f>IF(MONTH(LastMonth_WeekStart+6)&lt;&gt;MONTH(LastMonth),"",LastMonth_WeekStart+6)</f>
        <v/>
      </c>
      <c r="AE26" s="30">
        <f>IF(MONTH(LastMonth_WeekStart+7)&lt;&gt;MONTH(LastMonth),"",LastMonth_WeekStart+7)</f>
        <v>45444</v>
      </c>
      <c r="AF26" s="4"/>
    </row>
    <row r="27" spans="3:32" ht="18" customHeight="1">
      <c r="C27" s="44"/>
      <c r="D27" s="45"/>
      <c r="E27" s="4"/>
      <c r="F27" s="71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4"/>
      <c r="X27" s="17"/>
      <c r="Y27" s="30">
        <f>IF(MONTH(LastMonth_WeekStart+8)&lt;&gt;MONTH(LastMonth),"",LastMonth_WeekStart+8)</f>
        <v>45445</v>
      </c>
      <c r="Z27" s="30">
        <f>IF(MONTH(LastMonth_WeekStart+9)&lt;&gt;MONTH(LastMonth),"",LastMonth_WeekStart+9)</f>
        <v>45446</v>
      </c>
      <c r="AA27" s="30">
        <f>IF(MONTH(LastMonth_WeekStart+10)&lt;&gt;MONTH(LastMonth),"",LastMonth_WeekStart+10)</f>
        <v>45447</v>
      </c>
      <c r="AB27" s="30">
        <f>IF(MONTH(LastMonth_WeekStart+11)&lt;&gt;MONTH(LastMonth),"",LastMonth_WeekStart+11)</f>
        <v>45448</v>
      </c>
      <c r="AC27" s="30">
        <f>IF(MONTH(LastMonth_WeekStart+12)&lt;&gt;MONTH(LastMonth),"",LastMonth_WeekStart+12)</f>
        <v>45449</v>
      </c>
      <c r="AD27" s="30">
        <f>IF(MONTH(LastMonth_WeekStart+13)&lt;&gt;MONTH(LastMonth),"",LastMonth_WeekStart+13)</f>
        <v>45450</v>
      </c>
      <c r="AE27" s="30">
        <f>IF(MONTH(LastMonth_WeekStart+14)&lt;&gt;MONTH(LastMonth),"",LastMonth_WeekStart+14)</f>
        <v>45451</v>
      </c>
      <c r="AF27" s="4"/>
    </row>
    <row r="28" spans="3:32" ht="18" customHeight="1">
      <c r="C28" s="46"/>
      <c r="D28" s="47"/>
      <c r="E28" s="4"/>
      <c r="F28" s="71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4"/>
      <c r="X28" s="17"/>
      <c r="Y28" s="30">
        <f>IF(MONTH(LastMonth_WeekStart+15)&lt;&gt;MONTH(LastMonth),"",LastMonth_WeekStart+15)</f>
        <v>45452</v>
      </c>
      <c r="Z28" s="30">
        <f>IF(MONTH(LastMonth_WeekStart+16)&lt;&gt;MONTH(LastMonth),"",LastMonth_WeekStart+16)</f>
        <v>45453</v>
      </c>
      <c r="AA28" s="30">
        <f>IF(MONTH(LastMonth_WeekStart+17)&lt;&gt;MONTH(LastMonth),"",LastMonth_WeekStart+17)</f>
        <v>45454</v>
      </c>
      <c r="AB28" s="30">
        <f>IF(MONTH(LastMonth_WeekStart+18)&lt;&gt;MONTH(LastMonth),"",LastMonth_WeekStart+18)</f>
        <v>45455</v>
      </c>
      <c r="AC28" s="30">
        <f>IF(MONTH(LastMonth_WeekStart+19)&lt;&gt;MONTH(LastMonth),"",LastMonth_WeekStart+19)</f>
        <v>45456</v>
      </c>
      <c r="AD28" s="30">
        <f>IF(MONTH(LastMonth_WeekStart+20)&lt;&gt;MONTH(LastMonth),"",LastMonth_WeekStart+20)</f>
        <v>45457</v>
      </c>
      <c r="AE28" s="30">
        <f>IF(MONTH(LastMonth_WeekStart+21)&lt;&gt;MONTH(LastMonth),"",LastMonth_WeekStart+21)</f>
        <v>45458</v>
      </c>
      <c r="AF28" s="4"/>
    </row>
    <row r="29" spans="3:32" s="26" customFormat="1" ht="18" customHeight="1">
      <c r="C29" s="34">
        <f>IF(MONTH(ThisMonth_WeekStart+29)&lt;&gt;MONTH(ThisMonth),"",ThisMonth_WeekStart+29)</f>
        <v>45501</v>
      </c>
      <c r="D29" s="34"/>
      <c r="E29" s="12"/>
      <c r="F29" s="34">
        <f>IF(MONTH(ThisMonth_WeekStart+30)&lt;&gt;MONTH(ThisMonth),"",ThisMonth_WeekStart+30)</f>
        <v>45502</v>
      </c>
      <c r="G29" s="34"/>
      <c r="H29" s="12"/>
      <c r="I29" s="34">
        <f>IF(MONTH(ThisMonth_WeekStart+31)&lt;&gt;MONTH(ThisMonth),"",ThisMonth_WeekStart+31)</f>
        <v>45503</v>
      </c>
      <c r="J29" s="34"/>
      <c r="K29" s="12"/>
      <c r="L29" s="34">
        <f>IF(MONTH(ThisMonth_WeekStart+32)&lt;&gt;MONTH(ThisMonth),"",ThisMonth_WeekStart+32)</f>
        <v>45504</v>
      </c>
      <c r="M29" s="34"/>
      <c r="N29" s="12"/>
      <c r="O29" s="34" t="str">
        <f>IF(MONTH(ThisMonth_WeekStart+33)&lt;&gt;MONTH(ThisMonth),"",ThisMonth_WeekStart+33)</f>
        <v/>
      </c>
      <c r="P29" s="34"/>
      <c r="Q29" s="12"/>
      <c r="R29" s="34" t="str">
        <f>IF(MONTH(ThisMonth_WeekStart+34)&lt;&gt;MONTH(ThisMonth),"",ThisMonth_WeekStart+34)</f>
        <v/>
      </c>
      <c r="S29" s="34"/>
      <c r="T29" s="12"/>
      <c r="U29" s="34" t="str">
        <f>IF(MONTH(ThisMonth_WeekStart+35)&lt;&gt;MONTH(ThisMonth),"",ThisMonth_WeekStart+35)</f>
        <v/>
      </c>
      <c r="V29" s="34"/>
      <c r="W29" s="12"/>
      <c r="X29" s="13"/>
      <c r="Y29" s="30">
        <f>IF(MONTH(LastMonth_WeekStart+22)&lt;&gt;MONTH(LastMonth),"",LastMonth_WeekStart+22)</f>
        <v>45459</v>
      </c>
      <c r="Z29" s="30">
        <f>IF(MONTH(LastMonth_WeekStart+23)&lt;&gt;MONTH(LastMonth),"",LastMonth_WeekStart+23)</f>
        <v>45460</v>
      </c>
      <c r="AA29" s="30">
        <f>IF(MONTH(LastMonth_WeekStart+24)&lt;&gt;MONTH(LastMonth),"",LastMonth_WeekStart+24)</f>
        <v>45461</v>
      </c>
      <c r="AB29" s="30">
        <f>IF(MONTH(LastMonth_WeekStart+25)&lt;&gt;MONTH(LastMonth),"",LastMonth_WeekStart+25)</f>
        <v>45462</v>
      </c>
      <c r="AC29" s="30">
        <f>IF(MONTH(LastMonth_WeekStart+26)&lt;&gt;MONTH(LastMonth),"",LastMonth_WeekStart+26)</f>
        <v>45463</v>
      </c>
      <c r="AD29" s="30">
        <f>IF(MONTH(LastMonth_WeekStart+27)&lt;&gt;MONTH(LastMonth),"",LastMonth_WeekStart+27)</f>
        <v>45464</v>
      </c>
      <c r="AE29" s="30">
        <f>IF(MONTH(LastMonth_WeekStart+28)&lt;&gt;MONTH(LastMonth),"",LastMonth_WeekStart+28)</f>
        <v>45465</v>
      </c>
      <c r="AF29" s="14"/>
    </row>
    <row r="30" spans="3:32" ht="18" customHeight="1">
      <c r="C30" s="64"/>
      <c r="D30" s="65"/>
      <c r="E30" s="4"/>
      <c r="F30" s="74" t="s">
        <v>23</v>
      </c>
      <c r="G30" s="69"/>
      <c r="H30" s="69"/>
      <c r="I30" s="69"/>
      <c r="J30" s="69"/>
      <c r="K30" s="69"/>
      <c r="L30" s="69"/>
      <c r="M30" s="70"/>
      <c r="N30" s="4"/>
      <c r="O30" s="15"/>
      <c r="P30" s="16"/>
      <c r="Q30" s="4"/>
      <c r="R30" s="15"/>
      <c r="S30" s="16"/>
      <c r="T30" s="4"/>
      <c r="U30" s="15"/>
      <c r="V30" s="16"/>
      <c r="W30" s="4"/>
      <c r="X30" s="17"/>
      <c r="Y30" s="30">
        <f>IF(MONTH(LastMonth_WeekStart+29)&lt;&gt;MONTH(LastMonth),"",LastMonth_WeekStart+29)</f>
        <v>45466</v>
      </c>
      <c r="Z30" s="30">
        <f>IF(MONTH(LastMonth_WeekStart+30)&lt;&gt;MONTH(LastMonth),"",LastMonth_WeekStart+30)</f>
        <v>45467</v>
      </c>
      <c r="AA30" s="30">
        <f>IF(MONTH(LastMonth_WeekStart+31)&lt;&gt;MONTH(LastMonth),"",LastMonth_WeekStart+31)</f>
        <v>45468</v>
      </c>
      <c r="AB30" s="30">
        <f>IF(MONTH(LastMonth_WeekStart+32)&lt;&gt;MONTH(LastMonth),"",LastMonth_WeekStart+32)</f>
        <v>45469</v>
      </c>
      <c r="AC30" s="30">
        <f>IF(MONTH(LastMonth_WeekStart+33)&lt;&gt;MONTH(LastMonth),"",LastMonth_WeekStart+33)</f>
        <v>45470</v>
      </c>
      <c r="AD30" s="30">
        <f>IF(MONTH(LastMonth_WeekStart+34)&lt;&gt;MONTH(LastMonth),"",LastMonth_WeekStart+34)</f>
        <v>45471</v>
      </c>
      <c r="AE30" s="30">
        <f>IF(MONTH(LastMonth_WeekStart+35)&lt;&gt;MONTH(LastMonth),"",LastMonth_WeekStart+35)</f>
        <v>45472</v>
      </c>
      <c r="AF30" s="4"/>
    </row>
    <row r="31" spans="3:32" ht="18" customHeight="1">
      <c r="C31" s="39"/>
      <c r="D31" s="40"/>
      <c r="E31" s="4"/>
      <c r="F31" s="68"/>
      <c r="G31" s="69"/>
      <c r="H31" s="69"/>
      <c r="I31" s="69"/>
      <c r="J31" s="69"/>
      <c r="K31" s="69"/>
      <c r="L31" s="69"/>
      <c r="M31" s="70"/>
      <c r="N31" s="4"/>
      <c r="O31" s="15"/>
      <c r="P31" s="16"/>
      <c r="Q31" s="4"/>
      <c r="R31" s="15"/>
      <c r="S31" s="16"/>
      <c r="T31" s="4"/>
      <c r="U31" s="15"/>
      <c r="V31" s="16"/>
      <c r="W31" s="4"/>
      <c r="X31" s="17"/>
      <c r="Y31" s="30">
        <f>IF(MONTH(LastMonth_WeekStart+36)&lt;&gt;MONTH(LastMonth),"",LastMonth_WeekStart+36)</f>
        <v>45473</v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39"/>
      <c r="D32" s="40"/>
      <c r="E32" s="4"/>
      <c r="F32" s="68"/>
      <c r="G32" s="69"/>
      <c r="H32" s="69"/>
      <c r="I32" s="69"/>
      <c r="J32" s="69"/>
      <c r="K32" s="69"/>
      <c r="L32" s="69"/>
      <c r="M32" s="70"/>
      <c r="N32" s="4"/>
      <c r="O32" s="15"/>
      <c r="P32" s="16"/>
      <c r="Q32" s="4"/>
      <c r="R32" s="15"/>
      <c r="S32" s="16"/>
      <c r="T32" s="4"/>
      <c r="U32" s="15"/>
      <c r="V32" s="16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39"/>
      <c r="D33" s="40"/>
      <c r="E33" s="4"/>
      <c r="F33" s="68"/>
      <c r="G33" s="69"/>
      <c r="H33" s="69"/>
      <c r="I33" s="69"/>
      <c r="J33" s="69"/>
      <c r="K33" s="69"/>
      <c r="L33" s="69"/>
      <c r="M33" s="70"/>
      <c r="N33" s="4"/>
      <c r="O33" s="15"/>
      <c r="P33" s="16"/>
      <c r="Q33" s="4"/>
      <c r="R33" s="15"/>
      <c r="S33" s="16"/>
      <c r="T33" s="4"/>
      <c r="U33" s="15"/>
      <c r="V33" s="16"/>
      <c r="W33" s="4"/>
      <c r="X33" s="17"/>
      <c r="Y33" s="32">
        <f>EDATE(ThisMonth,1)</f>
        <v>45526</v>
      </c>
      <c r="Z33" s="32"/>
      <c r="AA33" s="32"/>
      <c r="AB33" s="32"/>
      <c r="AC33" s="32"/>
      <c r="AD33" s="32"/>
      <c r="AE33" s="32"/>
      <c r="AF33" s="4"/>
    </row>
    <row r="34" spans="3:32" ht="18" customHeight="1">
      <c r="C34" s="66"/>
      <c r="D34" s="67"/>
      <c r="E34" s="4"/>
      <c r="F34" s="68"/>
      <c r="G34" s="69"/>
      <c r="H34" s="69"/>
      <c r="I34" s="69"/>
      <c r="J34" s="69"/>
      <c r="K34" s="69"/>
      <c r="L34" s="69"/>
      <c r="M34" s="70"/>
      <c r="N34" s="4"/>
      <c r="O34" s="18"/>
      <c r="P34" s="19"/>
      <c r="Q34" s="4"/>
      <c r="R34" s="18"/>
      <c r="S34" s="19"/>
      <c r="T34" s="4"/>
      <c r="U34" s="18"/>
      <c r="V34" s="19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34" t="str">
        <f>IF(MONTH(ThisMonth_WeekStart+36)&lt;&gt;MONTH(ThisMonth),"",ThisMonth_WeekStart+36)</f>
        <v/>
      </c>
      <c r="D35" s="34"/>
      <c r="E35" s="12"/>
      <c r="F35" s="34" t="str">
        <f>IF(MONTH(ThisMonth_WeekStart+37)&lt;&gt;MONTH(ThisMonth),"",ThisMonth_WeekStart+37)</f>
        <v/>
      </c>
      <c r="G35" s="34"/>
      <c r="H35" s="12"/>
      <c r="I35" s="34" t="str">
        <f>IF(MONTH(ThisMonth_WeekStart+38)&lt;&gt;MONTH(ThisMonth),"",ThisMonth_WeekStart+38)</f>
        <v/>
      </c>
      <c r="J35" s="34"/>
      <c r="K35" s="12"/>
      <c r="L35" s="34" t="str">
        <f>IF(MONTH(ThisMonth_WeekStart+39)&lt;&gt;MONTH(ThisMonth),"",ThisMonth_WeekStart+39)</f>
        <v/>
      </c>
      <c r="M35" s="34"/>
      <c r="N35" s="12"/>
      <c r="O35" s="34" t="str">
        <f>IF(MONTH(ThisMonth_WeekStart+40)&lt;&gt;MONTH(ThisMonth),"",ThisMonth_WeekStart+40)</f>
        <v/>
      </c>
      <c r="P35" s="34"/>
      <c r="Q35" s="12"/>
      <c r="R35" s="34" t="str">
        <f>IF(MONTH(ThisMonth_WeekStart+41)&lt;&gt;MONTH(ThisMonth),"",ThisMonth_WeekStart+41)</f>
        <v/>
      </c>
      <c r="S35" s="34"/>
      <c r="T35" s="12"/>
      <c r="U35" s="34" t="str">
        <f>IF(MONTH(ThisMonth_WeekStart+42)&lt;&gt;MONTH(ThisMonth),"",ThisMonth_WeekStart+42)</f>
        <v/>
      </c>
      <c r="V35" s="34"/>
      <c r="W35" s="12"/>
      <c r="X35" s="13"/>
      <c r="Y35" s="30" t="str">
        <f>IF(MONTH(NextMonth_WeekStart+1)&lt;&gt;MONTH(NextMonth),"",NextMonth_WeekStart+1)</f>
        <v/>
      </c>
      <c r="Z35" s="30" t="str">
        <f>IF(MONTH(NextMonth_WeekStart+2)&lt;&gt;MONTH(NextMonth),"",NextMonth_WeekStart+2)</f>
        <v/>
      </c>
      <c r="AA35" s="30" t="str">
        <f>IF(MONTH(NextMonth_WeekStart+3)&lt;&gt;MONTH(NextMonth),"",NextMonth_WeekStart+3)</f>
        <v/>
      </c>
      <c r="AB35" s="30" t="str">
        <f>IF(MONTH(NextMonth_WeekStart+4)&lt;&gt;MONTH(NextMonth),"",NextMonth_WeekStart+4)</f>
        <v/>
      </c>
      <c r="AC35" s="30">
        <f>IF(MONTH(NextMonth_WeekStart+5)&lt;&gt;MONTH(NextMonth),"",NextMonth_WeekStart+5)</f>
        <v>45505</v>
      </c>
      <c r="AD35" s="30">
        <f>IF(MONTH(NextMonth_WeekStart+6)&lt;&gt;MONTH(NextMonth),"",NextMonth_WeekStart+6)</f>
        <v>45506</v>
      </c>
      <c r="AE35" s="30">
        <f>IF(MONTH(NextMonth_WeekStart+7)&lt;&gt;MONTH(NextMonth),"",NextMonth_WeekStart+7)</f>
        <v>45507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45508</v>
      </c>
      <c r="Z36" s="30">
        <f>IF(MONTH(NextMonth_WeekStart+9)&lt;&gt;MONTH(NextMonth),"",NextMonth_WeekStart+9)</f>
        <v>45509</v>
      </c>
      <c r="AA36" s="30">
        <f>IF(MONTH(NextMonth_WeekStart+10)&lt;&gt;MONTH(NextMonth),"",NextMonth_WeekStart+10)</f>
        <v>45510</v>
      </c>
      <c r="AB36" s="30">
        <f>IF(MONTH(NextMonth_WeekStart+11)&lt;&gt;MONTH(NextMonth),"",NextMonth_WeekStart+11)</f>
        <v>45511</v>
      </c>
      <c r="AC36" s="30">
        <f>IF(MONTH(NextMonth_WeekStart+12)&lt;&gt;MONTH(NextMonth),"",NextMonth_WeekStart+12)</f>
        <v>45512</v>
      </c>
      <c r="AD36" s="30">
        <f>IF(MONTH(NextMonth_WeekStart+13)&lt;&gt;MONTH(NextMonth),"",NextMonth_WeekStart+13)</f>
        <v>45513</v>
      </c>
      <c r="AE36" s="30">
        <f>IF(MONTH(NextMonth_WeekStart+14)&lt;&gt;MONTH(NextMonth),"",NextMonth_WeekStart+14)</f>
        <v>45514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45515</v>
      </c>
      <c r="Z37" s="30">
        <f>IF(MONTH(NextMonth_WeekStart+16)&lt;&gt;MONTH(NextMonth),"",NextMonth_WeekStart+16)</f>
        <v>45516</v>
      </c>
      <c r="AA37" s="30">
        <f>IF(MONTH(NextMonth_WeekStart+17)&lt;&gt;MONTH(NextMonth),"",NextMonth_WeekStart+17)</f>
        <v>45517</v>
      </c>
      <c r="AB37" s="30">
        <f>IF(MONTH(NextMonth_WeekStart+18)&lt;&gt;MONTH(NextMonth),"",NextMonth_WeekStart+18)</f>
        <v>45518</v>
      </c>
      <c r="AC37" s="30">
        <f>IF(MONTH(NextMonth_WeekStart+19)&lt;&gt;MONTH(NextMonth),"",NextMonth_WeekStart+19)</f>
        <v>45519</v>
      </c>
      <c r="AD37" s="30">
        <f>IF(MONTH(NextMonth_WeekStart+20)&lt;&gt;MONTH(NextMonth),"",NextMonth_WeekStart+20)</f>
        <v>45520</v>
      </c>
      <c r="AE37" s="30">
        <f>IF(MONTH(NextMonth_WeekStart+21)&lt;&gt;MONTH(NextMonth),"",NextMonth_WeekStart+21)</f>
        <v>45521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45522</v>
      </c>
      <c r="Z38" s="30">
        <f>IF(MONTH(NextMonth_WeekStart+23)&lt;&gt;MONTH(NextMonth),"",NextMonth_WeekStart+23)</f>
        <v>45523</v>
      </c>
      <c r="AA38" s="30">
        <f>IF(MONTH(NextMonth_WeekStart+24)&lt;&gt;MONTH(NextMonth),"",NextMonth_WeekStart+24)</f>
        <v>45524</v>
      </c>
      <c r="AB38" s="30">
        <f>IF(MONTH(NextMonth_WeekStart+25)&lt;&gt;MONTH(NextMonth),"",NextMonth_WeekStart+25)</f>
        <v>45525</v>
      </c>
      <c r="AC38" s="30">
        <f>IF(MONTH(NextMonth_WeekStart+26)&lt;&gt;MONTH(NextMonth),"",NextMonth_WeekStart+26)</f>
        <v>45526</v>
      </c>
      <c r="AD38" s="30">
        <f>IF(MONTH(NextMonth_WeekStart+27)&lt;&gt;MONTH(NextMonth),"",NextMonth_WeekStart+27)</f>
        <v>45527</v>
      </c>
      <c r="AE38" s="30">
        <f>IF(MONTH(NextMonth_WeekStart+28)&lt;&gt;MONTH(NextMonth),"",NextMonth_WeekStart+28)</f>
        <v>45528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45529</v>
      </c>
      <c r="Z39" s="30">
        <f>IF(MONTH(NextMonth_WeekStart+30)&lt;&gt;MONTH(NextMonth),"",NextMonth_WeekStart+30)</f>
        <v>45530</v>
      </c>
      <c r="AA39" s="30">
        <f>IF(MONTH(NextMonth_WeekStart+31)&lt;&gt;MONTH(NextMonth),"",NextMonth_WeekStart+31)</f>
        <v>45531</v>
      </c>
      <c r="AB39" s="30">
        <f>IF(MONTH(NextMonth_WeekStart+32)&lt;&gt;MONTH(NextMonth),"",NextMonth_WeekStart+32)</f>
        <v>45532</v>
      </c>
      <c r="AC39" s="30">
        <f>IF(MONTH(NextMonth_WeekStart+33)&lt;&gt;MONTH(NextMonth),"",NextMonth_WeekStart+33)</f>
        <v>45533</v>
      </c>
      <c r="AD39" s="30">
        <f>IF(MONTH(NextMonth_WeekStart+34)&lt;&gt;MONTH(NextMonth),"",NextMonth_WeekStart+34)</f>
        <v>45534</v>
      </c>
      <c r="AE39" s="30">
        <f>IF(MONTH(NextMonth_WeekStart+35)&lt;&gt;MONTH(NextMonth),"",NextMonth_WeekStart+35)</f>
        <v>45535</v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0">
    <mergeCell ref="C24:D28"/>
    <mergeCell ref="C18:D22"/>
    <mergeCell ref="C12:D16"/>
    <mergeCell ref="F6:V10"/>
    <mergeCell ref="F12:V16"/>
    <mergeCell ref="C30:D34"/>
    <mergeCell ref="F30:M34"/>
    <mergeCell ref="F18:V22"/>
    <mergeCell ref="F24:V28"/>
    <mergeCell ref="Y33:AE33"/>
    <mergeCell ref="C35:D35"/>
    <mergeCell ref="F35:G35"/>
    <mergeCell ref="I35:J35"/>
    <mergeCell ref="L35:M35"/>
    <mergeCell ref="O35:P35"/>
    <mergeCell ref="R35:S35"/>
    <mergeCell ref="U35:V35"/>
    <mergeCell ref="R23:S23"/>
    <mergeCell ref="U23:V23"/>
    <mergeCell ref="Y24:AE24"/>
    <mergeCell ref="C29:D29"/>
    <mergeCell ref="F29:G29"/>
    <mergeCell ref="I29:J29"/>
    <mergeCell ref="L29:M29"/>
    <mergeCell ref="O29:P29"/>
    <mergeCell ref="R29:S29"/>
    <mergeCell ref="U29:V29"/>
    <mergeCell ref="Y18:AE18"/>
    <mergeCell ref="Y19:AE19"/>
    <mergeCell ref="Y20:AE20"/>
    <mergeCell ref="Y21:AE21"/>
    <mergeCell ref="Y22:AE22"/>
    <mergeCell ref="C23:D23"/>
    <mergeCell ref="F23:G23"/>
    <mergeCell ref="I23:J23"/>
    <mergeCell ref="L23:M23"/>
    <mergeCell ref="O23:P23"/>
    <mergeCell ref="Y16:AE16"/>
    <mergeCell ref="C17:D17"/>
    <mergeCell ref="F17:G17"/>
    <mergeCell ref="I17:J17"/>
    <mergeCell ref="L17:M17"/>
    <mergeCell ref="O17:P17"/>
    <mergeCell ref="R17:S17"/>
    <mergeCell ref="U17:V17"/>
    <mergeCell ref="Y17:AE17"/>
    <mergeCell ref="U11:V11"/>
    <mergeCell ref="Y11:AE11"/>
    <mergeCell ref="Y12:AE12"/>
    <mergeCell ref="Y13:AE13"/>
    <mergeCell ref="Y14:AE14"/>
    <mergeCell ref="Y15:AE15"/>
    <mergeCell ref="C11:D11"/>
    <mergeCell ref="F11:G11"/>
    <mergeCell ref="I11:J11"/>
    <mergeCell ref="L11:M11"/>
    <mergeCell ref="O11:P11"/>
    <mergeCell ref="R11:S11"/>
    <mergeCell ref="Y5:AE5"/>
    <mergeCell ref="Y6:AE6"/>
    <mergeCell ref="Y7:AE7"/>
    <mergeCell ref="Y8:AE8"/>
    <mergeCell ref="Y9:AE9"/>
    <mergeCell ref="Y10:AE10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C2:G2"/>
    <mergeCell ref="C4:D4"/>
    <mergeCell ref="F4:G4"/>
    <mergeCell ref="I4:J4"/>
    <mergeCell ref="L4:M4"/>
    <mergeCell ref="O4:P4"/>
  </mergeCells>
  <phoneticPr fontId="25" type="noConversion"/>
  <conditionalFormatting sqref="C6:C10 C12 C18 C30 C24 F18">
    <cfRule type="expression" dxfId="131" priority="28" stopIfTrue="1">
      <formula>OFFSET(C6,0,1)="작업"</formula>
    </cfRule>
    <cfRule type="expression" dxfId="130" priority="29" stopIfTrue="1">
      <formula>OFFSET(C6,0,1)="홈"</formula>
    </cfRule>
    <cfRule type="expression" dxfId="129" priority="30" stopIfTrue="1">
      <formula>OFFSET(C6,0,1)="개인"</formula>
    </cfRule>
    <cfRule type="expression" dxfId="128" priority="32">
      <formula>OFFSET(C6,0,1)="생일"</formula>
    </cfRule>
  </conditionalFormatting>
  <conditionalFormatting sqref="C36:C40">
    <cfRule type="expression" dxfId="127" priority="20" stopIfTrue="1">
      <formula>OFFSET(C36,0,1)="작업"</formula>
    </cfRule>
    <cfRule type="expression" dxfId="126" priority="21" stopIfTrue="1">
      <formula>OFFSET(C36,0,1)="홈"</formula>
    </cfRule>
    <cfRule type="expression" dxfId="125" priority="22" stopIfTrue="1">
      <formula>OFFSET(C36,0,1)="개인"</formula>
    </cfRule>
    <cfRule type="expression" dxfId="124" priority="24">
      <formula>OFFSET(C36,0,1)="생일"</formula>
    </cfRule>
  </conditionalFormatting>
  <conditionalFormatting sqref="D6:D10 F6">
    <cfRule type="expression" dxfId="123" priority="25">
      <formula>D6="작업"</formula>
    </cfRule>
    <cfRule type="expression" dxfId="122" priority="26">
      <formula>D6="홈"</formula>
    </cfRule>
    <cfRule type="expression" dxfId="121" priority="27">
      <formula>D6="개인"</formula>
    </cfRule>
    <cfRule type="expression" dxfId="120" priority="31">
      <formula>D6="생일"</formula>
    </cfRule>
  </conditionalFormatting>
  <conditionalFormatting sqref="D36:D40">
    <cfRule type="expression" dxfId="119" priority="17">
      <formula>D36="작업"</formula>
    </cfRule>
    <cfRule type="expression" dxfId="118" priority="18">
      <formula>D36="홈"</formula>
    </cfRule>
    <cfRule type="expression" dxfId="117" priority="19">
      <formula>D36="개인"</formula>
    </cfRule>
    <cfRule type="expression" dxfId="116" priority="23">
      <formula>D36="생일"</formula>
    </cfRule>
  </conditionalFormatting>
  <conditionalFormatting sqref="F12 F24 F30 O30:O34 R30:R34 U30:U34">
    <cfRule type="expression" dxfId="115" priority="12" stopIfTrue="1">
      <formula>OFFSET(F12,0,1)="작업"</formula>
    </cfRule>
    <cfRule type="expression" dxfId="114" priority="13" stopIfTrue="1">
      <formula>OFFSET(F12,0,1)="홈"</formula>
    </cfRule>
    <cfRule type="expression" dxfId="113" priority="14" stopIfTrue="1">
      <formula>OFFSET(F12,0,1)="개인"</formula>
    </cfRule>
    <cfRule type="expression" dxfId="112" priority="16">
      <formula>OFFSET(F12,0,1)="생일"</formula>
    </cfRule>
  </conditionalFormatting>
  <conditionalFormatting sqref="F36:F40 I36:I40 L36:L40 O36:O40 R36:R40 U36:U40">
    <cfRule type="expression" dxfId="111" priority="4" stopIfTrue="1">
      <formula>OFFSET(F36,0,1)="작업"</formula>
    </cfRule>
    <cfRule type="expression" dxfId="110" priority="5" stopIfTrue="1">
      <formula>OFFSET(F36,0,1)="홈"</formula>
    </cfRule>
    <cfRule type="expression" dxfId="109" priority="6" stopIfTrue="1">
      <formula>OFFSET(F36,0,1)="개인"</formula>
    </cfRule>
    <cfRule type="expression" dxfId="108" priority="8">
      <formula>OFFSET(F36,0,1)="생일"</formula>
    </cfRule>
  </conditionalFormatting>
  <conditionalFormatting sqref="P30:P34 S30:S34 V30:V34">
    <cfRule type="expression" dxfId="107" priority="9">
      <formula>P30="작업"</formula>
    </cfRule>
    <cfRule type="expression" dxfId="106" priority="10">
      <formula>P30="홈"</formula>
    </cfRule>
    <cfRule type="expression" dxfId="105" priority="11">
      <formula>P30="개인"</formula>
    </cfRule>
    <cfRule type="expression" dxfId="104" priority="15">
      <formula>P30="생일"</formula>
    </cfRule>
  </conditionalFormatting>
  <conditionalFormatting sqref="G36:G40 J36:J40 M36:M40 P36:P40 S36:S40 V36:V40">
    <cfRule type="expression" dxfId="103" priority="1">
      <formula>G36="작업"</formula>
    </cfRule>
    <cfRule type="expression" dxfId="102" priority="2">
      <formula>G36="홈"</formula>
    </cfRule>
    <cfRule type="expression" dxfId="101" priority="3">
      <formula>G36="개인"</formula>
    </cfRule>
    <cfRule type="expression" dxfId="100" priority="7">
      <formula>G36="생일"</formula>
    </cfRule>
  </conditionalFormatting>
  <dataValidations xWindow="177" yWindow="534" count="7">
    <dataValidation allowBlank="1" showInputMessage="1" showErrorMessage="1" prompt="다음 월 일정" sqref="Y33:AE33" xr:uid="{095CCDA9-ADC6-48E2-996E-DB6C74FA51C9}"/>
    <dataValidation allowBlank="1" showInputMessage="1" showErrorMessage="1" prompt="이전 달 일정" sqref="Y24:AE24" xr:uid="{9B16CAE0-03C4-4599-8E6F-2A8B1753AEF4}"/>
    <dataValidation allowBlank="1" showInputMessage="1" showErrorMessage="1" prompt="셀에 메모를 입력합니다. _x000a__x000a_오른쪽 셀(셀 D12)을 사용하여 범주를 설정합니다." sqref="C12" xr:uid="{8FAEA7A0-83CC-4927-9E9D-A9B8FBB817BF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EE9F971F-FF69-4367-A698-4F54AD2C8A25}"/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04BE6F04-4C6B-48DD-9738-AC0E24A82885}"/>
    <dataValidation type="list" allowBlank="1" showInputMessage="1" showErrorMessage="1" prompt="이 드롭다운에서 월 선택" sqref="C2:G2" xr:uid="{045E3822-56BA-49FE-AD8F-1C7824AA1F9B}">
      <formula1>List_Months</formula1>
    </dataValidation>
    <dataValidation type="list" allowBlank="1" showInputMessage="1" showErrorMessage="1" sqref="M36:M40 P36:P40 S36:S40 D6:D10 D36:D40 G36:G40 P30:P34 J36:J40 V30:V34 S30:S34 V36:V40 F6" xr:uid="{7D8E72C5-E6D7-49F9-A38D-26F40A21D93E}">
      <formula1>List_Categories</formula1>
    </dataValidation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59C-D480-46AA-A9C5-71B6215CE907}">
  <sheetPr>
    <pageSetUpPr fitToPage="1"/>
  </sheetPr>
  <dimension ref="C1:AF45"/>
  <sheetViews>
    <sheetView showGridLines="0" zoomScale="54" zoomScaleNormal="54" workbookViewId="0">
      <selection activeCell="AL25" sqref="AL25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36">
        <v>45526</v>
      </c>
      <c r="D2" s="36"/>
      <c r="E2" s="36"/>
      <c r="F2" s="36"/>
      <c r="G2" s="36"/>
      <c r="H2" s="5"/>
      <c r="I2" s="28"/>
      <c r="J2" s="6"/>
      <c r="K2" s="5"/>
      <c r="L2" s="28"/>
      <c r="M2" s="6"/>
      <c r="N2" s="5"/>
      <c r="O2" s="7"/>
      <c r="P2" s="8"/>
      <c r="Q2" s="8"/>
      <c r="R2" s="7"/>
      <c r="S2" s="8"/>
      <c r="T2" s="8"/>
      <c r="U2" s="28"/>
      <c r="V2" s="6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33" t="s">
        <v>0</v>
      </c>
      <c r="D4" s="33"/>
      <c r="E4" s="11"/>
      <c r="F4" s="33" t="s">
        <v>2</v>
      </c>
      <c r="G4" s="33"/>
      <c r="H4" s="11"/>
      <c r="I4" s="33" t="s">
        <v>5</v>
      </c>
      <c r="J4" s="33"/>
      <c r="K4" s="11"/>
      <c r="L4" s="33" t="s">
        <v>6</v>
      </c>
      <c r="M4" s="33"/>
      <c r="N4" s="11"/>
      <c r="O4" s="33" t="s">
        <v>7</v>
      </c>
      <c r="P4" s="33"/>
      <c r="Q4" s="11"/>
      <c r="R4" s="33" t="s">
        <v>9</v>
      </c>
      <c r="S4" s="33"/>
      <c r="T4" s="11"/>
      <c r="U4" s="33" t="s">
        <v>10</v>
      </c>
      <c r="V4" s="33"/>
      <c r="W4" s="11"/>
      <c r="X4" s="11"/>
      <c r="Y4" s="33" t="s">
        <v>11</v>
      </c>
      <c r="Z4" s="33"/>
      <c r="AA4" s="33"/>
      <c r="AB4" s="33"/>
      <c r="AC4" s="33"/>
      <c r="AD4" s="33"/>
      <c r="AE4" s="33"/>
      <c r="AF4" s="11"/>
    </row>
    <row r="5" spans="3:32" s="26" customFormat="1" ht="18" customHeight="1">
      <c r="C5" s="37" t="str">
        <f>IF(MONTH(ThisMonth_WeekStart+1)&lt;&gt;MONTH(ThisMonth),"",ThisMonth_WeekStart+1)</f>
        <v/>
      </c>
      <c r="D5" s="37"/>
      <c r="E5" s="12"/>
      <c r="F5" s="37" t="str">
        <f>IF(MONTH(ThisMonth_WeekStart+2)&lt;&gt;MONTH(ThisMonth),"",ThisMonth_WeekStart+2)</f>
        <v/>
      </c>
      <c r="G5" s="37"/>
      <c r="H5" s="12"/>
      <c r="I5" s="37" t="str">
        <f>IF(MONTH(ThisMonth_WeekStart+3)&lt;&gt;MONTH(ThisMonth),"",ThisMonth_WeekStart+3)</f>
        <v/>
      </c>
      <c r="J5" s="37"/>
      <c r="K5" s="12"/>
      <c r="L5" s="37" t="str">
        <f>IF(MONTH(ThisMonth_WeekStart+4)&lt;&gt;MONTH(ThisMonth),"",ThisMonth_WeekStart+4)</f>
        <v/>
      </c>
      <c r="M5" s="37"/>
      <c r="N5" s="12"/>
      <c r="O5" s="37">
        <f>IF(MONTH(ThisMonth_WeekStart+5)&lt;&gt;MONTH(ThisMonth),"",ThisMonth_WeekStart+5)</f>
        <v>45505</v>
      </c>
      <c r="P5" s="37"/>
      <c r="Q5" s="12"/>
      <c r="R5" s="37">
        <f>IF(MONTH(ThisMonth_WeekStart+6)&lt;&gt;MONTH(ThisMonth),"",ThisMonth_WeekStart+6)</f>
        <v>45506</v>
      </c>
      <c r="S5" s="37"/>
      <c r="T5" s="12"/>
      <c r="U5" s="37">
        <f>IF(MONTH(ThisMonth_WeekStart+7)&lt;&gt;MONTH(ThisMonth),"",ThisMonth_WeekStart+7)</f>
        <v>45507</v>
      </c>
      <c r="V5" s="37"/>
      <c r="W5" s="12"/>
      <c r="X5" s="13"/>
      <c r="Y5" s="35"/>
      <c r="Z5" s="35"/>
      <c r="AA5" s="35"/>
      <c r="AB5" s="35"/>
      <c r="AC5" s="35"/>
      <c r="AD5" s="35"/>
      <c r="AE5" s="35"/>
      <c r="AF5" s="14"/>
    </row>
    <row r="6" spans="3:32" ht="18" customHeight="1">
      <c r="C6" s="15"/>
      <c r="D6" s="16"/>
      <c r="E6" s="4"/>
      <c r="F6" s="75" t="s">
        <v>24</v>
      </c>
      <c r="G6" s="76"/>
      <c r="H6" s="76"/>
      <c r="I6" s="76"/>
      <c r="J6" s="76"/>
      <c r="K6" s="76"/>
      <c r="L6" s="76"/>
      <c r="M6" s="76"/>
      <c r="N6" s="76"/>
      <c r="O6" s="79" t="s">
        <v>23</v>
      </c>
      <c r="P6" s="80"/>
      <c r="Q6" s="80"/>
      <c r="R6" s="80"/>
      <c r="S6" s="80"/>
      <c r="T6" s="80"/>
      <c r="U6" s="80"/>
      <c r="V6" s="80"/>
      <c r="W6" s="4"/>
      <c r="X6" s="17"/>
      <c r="Y6" s="31"/>
      <c r="Z6" s="31"/>
      <c r="AA6" s="31"/>
      <c r="AB6" s="31"/>
      <c r="AC6" s="31"/>
      <c r="AD6" s="31"/>
      <c r="AE6" s="31"/>
      <c r="AF6" s="4"/>
    </row>
    <row r="7" spans="3:32" ht="18" customHeight="1">
      <c r="C7" s="15"/>
      <c r="D7" s="16"/>
      <c r="E7" s="4"/>
      <c r="F7" s="75"/>
      <c r="G7" s="76"/>
      <c r="H7" s="76"/>
      <c r="I7" s="76"/>
      <c r="J7" s="76"/>
      <c r="K7" s="76"/>
      <c r="L7" s="76"/>
      <c r="M7" s="76"/>
      <c r="N7" s="76"/>
      <c r="O7" s="79"/>
      <c r="P7" s="80"/>
      <c r="Q7" s="80"/>
      <c r="R7" s="80"/>
      <c r="S7" s="80"/>
      <c r="T7" s="80"/>
      <c r="U7" s="80"/>
      <c r="V7" s="80"/>
      <c r="W7" s="4"/>
      <c r="X7" s="17"/>
      <c r="Y7" s="31"/>
      <c r="Z7" s="31"/>
      <c r="AA7" s="31"/>
      <c r="AB7" s="31"/>
      <c r="AC7" s="31"/>
      <c r="AD7" s="31"/>
      <c r="AE7" s="31"/>
      <c r="AF7" s="4"/>
    </row>
    <row r="8" spans="3:32" ht="18" customHeight="1">
      <c r="C8" s="15"/>
      <c r="D8" s="16"/>
      <c r="E8" s="4"/>
      <c r="F8" s="75"/>
      <c r="G8" s="76"/>
      <c r="H8" s="76"/>
      <c r="I8" s="76"/>
      <c r="J8" s="76"/>
      <c r="K8" s="76"/>
      <c r="L8" s="76"/>
      <c r="M8" s="76"/>
      <c r="N8" s="76"/>
      <c r="O8" s="79"/>
      <c r="P8" s="80"/>
      <c r="Q8" s="80"/>
      <c r="R8" s="80"/>
      <c r="S8" s="80"/>
      <c r="T8" s="80"/>
      <c r="U8" s="80"/>
      <c r="V8" s="80"/>
      <c r="W8" s="4"/>
      <c r="X8" s="17"/>
      <c r="Y8" s="31"/>
      <c r="Z8" s="31"/>
      <c r="AA8" s="31"/>
      <c r="AB8" s="31"/>
      <c r="AC8" s="31"/>
      <c r="AD8" s="31"/>
      <c r="AE8" s="31"/>
      <c r="AF8" s="4"/>
    </row>
    <row r="9" spans="3:32" ht="18" customHeight="1">
      <c r="C9" s="15"/>
      <c r="D9" s="16"/>
      <c r="E9" s="4"/>
      <c r="F9" s="75"/>
      <c r="G9" s="76"/>
      <c r="H9" s="76"/>
      <c r="I9" s="76"/>
      <c r="J9" s="76"/>
      <c r="K9" s="76"/>
      <c r="L9" s="76"/>
      <c r="M9" s="76"/>
      <c r="N9" s="76"/>
      <c r="O9" s="79"/>
      <c r="P9" s="80"/>
      <c r="Q9" s="80"/>
      <c r="R9" s="80"/>
      <c r="S9" s="80"/>
      <c r="T9" s="80"/>
      <c r="U9" s="80"/>
      <c r="V9" s="80"/>
      <c r="W9" s="4"/>
      <c r="X9" s="17"/>
      <c r="Y9" s="31"/>
      <c r="Z9" s="31"/>
      <c r="AA9" s="31"/>
      <c r="AB9" s="31"/>
      <c r="AC9" s="31"/>
      <c r="AD9" s="31"/>
      <c r="AE9" s="31"/>
      <c r="AF9" s="4"/>
    </row>
    <row r="10" spans="3:32" ht="18" customHeight="1">
      <c r="C10" s="18"/>
      <c r="D10" s="19"/>
      <c r="E10" s="4"/>
      <c r="F10" s="75"/>
      <c r="G10" s="76"/>
      <c r="H10" s="76"/>
      <c r="I10" s="76"/>
      <c r="J10" s="76"/>
      <c r="K10" s="76"/>
      <c r="L10" s="76"/>
      <c r="M10" s="76"/>
      <c r="N10" s="76"/>
      <c r="O10" s="79"/>
      <c r="P10" s="80"/>
      <c r="Q10" s="80"/>
      <c r="R10" s="80"/>
      <c r="S10" s="80"/>
      <c r="T10" s="80"/>
      <c r="U10" s="80"/>
      <c r="V10" s="80"/>
      <c r="W10" s="4"/>
      <c r="X10" s="17"/>
      <c r="Y10" s="31"/>
      <c r="Z10" s="31"/>
      <c r="AA10" s="31"/>
      <c r="AB10" s="31"/>
      <c r="AC10" s="31"/>
      <c r="AD10" s="31"/>
      <c r="AE10" s="31"/>
      <c r="AF10" s="4"/>
    </row>
    <row r="11" spans="3:32" s="26" customFormat="1" ht="18" customHeight="1">
      <c r="C11" s="34">
        <f>IF(MONTH(ThisMonth_WeekStart+8)&lt;&gt;MONTH(ThisMonth),"",ThisMonth_WeekStart+8)</f>
        <v>45508</v>
      </c>
      <c r="D11" s="34"/>
      <c r="E11" s="12"/>
      <c r="F11" s="34">
        <f>IF(MONTH(ThisMonth_WeekStart+9)&lt;&gt;MONTH(ThisMonth),"",ThisMonth_WeekStart+9)</f>
        <v>45509</v>
      </c>
      <c r="G11" s="34"/>
      <c r="H11" s="12"/>
      <c r="I11" s="34">
        <f>IF(MONTH(ThisMonth_WeekStart+10)&lt;&gt;MONTH(ThisMonth),"",ThisMonth_WeekStart+10)</f>
        <v>45510</v>
      </c>
      <c r="J11" s="34"/>
      <c r="K11" s="12"/>
      <c r="L11" s="34">
        <f>IF(MONTH(ThisMonth_WeekStart+11)&lt;&gt;MONTH(ThisMonth),"",ThisMonth_WeekStart+11)</f>
        <v>45511</v>
      </c>
      <c r="M11" s="34"/>
      <c r="N11" s="12"/>
      <c r="O11" s="34">
        <f>IF(MONTH(ThisMonth_WeekStart+12)&lt;&gt;MONTH(ThisMonth),"",ThisMonth_WeekStart+12)</f>
        <v>45512</v>
      </c>
      <c r="P11" s="34"/>
      <c r="Q11" s="12"/>
      <c r="R11" s="34">
        <f>IF(MONTH(ThisMonth_WeekStart+13)&lt;&gt;MONTH(ThisMonth),"",ThisMonth_WeekStart+13)</f>
        <v>45513</v>
      </c>
      <c r="S11" s="34"/>
      <c r="T11" s="12"/>
      <c r="U11" s="34">
        <f>IF(MONTH(ThisMonth_WeekStart+14)&lt;&gt;MONTH(ThisMonth),"",ThisMonth_WeekStart+14)</f>
        <v>45514</v>
      </c>
      <c r="V11" s="34"/>
      <c r="W11" s="12"/>
      <c r="X11" s="13"/>
      <c r="Y11" s="31"/>
      <c r="Z11" s="31"/>
      <c r="AA11" s="31"/>
      <c r="AB11" s="31"/>
      <c r="AC11" s="31"/>
      <c r="AD11" s="31"/>
      <c r="AE11" s="31"/>
      <c r="AF11" s="14"/>
    </row>
    <row r="12" spans="3:32" ht="18" customHeight="1">
      <c r="C12" s="54"/>
      <c r="D12" s="55"/>
      <c r="E12" s="4"/>
      <c r="F12" s="81" t="s">
        <v>25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51"/>
      <c r="W12" s="4"/>
      <c r="X12" s="17"/>
      <c r="Y12" s="31"/>
      <c r="Z12" s="31"/>
      <c r="AA12" s="31"/>
      <c r="AB12" s="31"/>
      <c r="AC12" s="31"/>
      <c r="AD12" s="31"/>
      <c r="AE12" s="31"/>
      <c r="AF12" s="4"/>
    </row>
    <row r="13" spans="3:32" ht="18" customHeight="1">
      <c r="C13" s="56"/>
      <c r="D13" s="57"/>
      <c r="E13" s="4"/>
      <c r="F13" s="50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51"/>
      <c r="W13" s="4"/>
      <c r="X13" s="17"/>
      <c r="Y13" s="31"/>
      <c r="Z13" s="31"/>
      <c r="AA13" s="31"/>
      <c r="AB13" s="31"/>
      <c r="AC13" s="31"/>
      <c r="AD13" s="31"/>
      <c r="AE13" s="31"/>
      <c r="AF13" s="4"/>
    </row>
    <row r="14" spans="3:32" ht="18" customHeight="1">
      <c r="C14" s="56"/>
      <c r="D14" s="57"/>
      <c r="E14" s="4"/>
      <c r="F14" s="50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51"/>
      <c r="W14" s="4"/>
      <c r="X14" s="17"/>
      <c r="Y14" s="31"/>
      <c r="Z14" s="31"/>
      <c r="AA14" s="31"/>
      <c r="AB14" s="31"/>
      <c r="AC14" s="31"/>
      <c r="AD14" s="31"/>
      <c r="AE14" s="31"/>
      <c r="AF14" s="4"/>
    </row>
    <row r="15" spans="3:32" ht="18" customHeight="1">
      <c r="C15" s="56"/>
      <c r="D15" s="57"/>
      <c r="E15" s="4"/>
      <c r="F15" s="5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51"/>
      <c r="W15" s="4"/>
      <c r="X15" s="17"/>
      <c r="Y15" s="31"/>
      <c r="Z15" s="31"/>
      <c r="AA15" s="31"/>
      <c r="AB15" s="31"/>
      <c r="AC15" s="31"/>
      <c r="AD15" s="31"/>
      <c r="AE15" s="31"/>
      <c r="AF15" s="4"/>
    </row>
    <row r="16" spans="3:32" ht="18" customHeight="1">
      <c r="C16" s="58"/>
      <c r="D16" s="59"/>
      <c r="E16" s="4"/>
      <c r="F16" s="5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51"/>
      <c r="W16" s="4"/>
      <c r="X16" s="17"/>
      <c r="Y16" s="31"/>
      <c r="Z16" s="31"/>
      <c r="AA16" s="31"/>
      <c r="AB16" s="31"/>
      <c r="AC16" s="31"/>
      <c r="AD16" s="31"/>
      <c r="AE16" s="31"/>
      <c r="AF16" s="4"/>
    </row>
    <row r="17" spans="3:32" s="26" customFormat="1" ht="18" customHeight="1">
      <c r="C17" s="34">
        <f>IF(MONTH(ThisMonth_WeekStart+15)&lt;&gt;MONTH(ThisMonth),"",ThisMonth_WeekStart+15)</f>
        <v>45515</v>
      </c>
      <c r="D17" s="34"/>
      <c r="E17" s="12"/>
      <c r="F17" s="34">
        <f>IF(MONTH(ThisMonth_WeekStart+16)&lt;&gt;MONTH(ThisMonth),"",ThisMonth_WeekStart+16)</f>
        <v>45516</v>
      </c>
      <c r="G17" s="34"/>
      <c r="H17" s="12"/>
      <c r="I17" s="34">
        <f>IF(MONTH(ThisMonth_WeekStart+17)&lt;&gt;MONTH(ThisMonth),"",ThisMonth_WeekStart+17)</f>
        <v>45517</v>
      </c>
      <c r="J17" s="34"/>
      <c r="K17" s="12"/>
      <c r="L17" s="34">
        <f>IF(MONTH(ThisMonth_WeekStart+18)&lt;&gt;MONTH(ThisMonth),"",ThisMonth_WeekStart+18)</f>
        <v>45518</v>
      </c>
      <c r="M17" s="34"/>
      <c r="N17" s="12"/>
      <c r="O17" s="34">
        <f>IF(MONTH(ThisMonth_WeekStart+19)&lt;&gt;MONTH(ThisMonth),"",ThisMonth_WeekStart+19)</f>
        <v>45519</v>
      </c>
      <c r="P17" s="34"/>
      <c r="Q17" s="12"/>
      <c r="R17" s="34">
        <f>IF(MONTH(ThisMonth_WeekStart+20)&lt;&gt;MONTH(ThisMonth),"",ThisMonth_WeekStart+20)</f>
        <v>45520</v>
      </c>
      <c r="S17" s="34"/>
      <c r="T17" s="12"/>
      <c r="U17" s="34">
        <f>IF(MONTH(ThisMonth_WeekStart+21)&lt;&gt;MONTH(ThisMonth),"",ThisMonth_WeekStart+21)</f>
        <v>45521</v>
      </c>
      <c r="V17" s="34"/>
      <c r="W17" s="12"/>
      <c r="X17" s="13"/>
      <c r="Y17" s="31"/>
      <c r="Z17" s="31"/>
      <c r="AA17" s="31"/>
      <c r="AB17" s="31"/>
      <c r="AC17" s="31"/>
      <c r="AD17" s="31"/>
      <c r="AE17" s="31"/>
      <c r="AF17" s="14"/>
    </row>
    <row r="18" spans="3:32" ht="18" customHeight="1">
      <c r="C18" s="48"/>
      <c r="D18" s="49"/>
      <c r="E18" s="4"/>
      <c r="F18" s="38" t="s">
        <v>27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41"/>
      <c r="W18" s="4"/>
      <c r="X18" s="17"/>
      <c r="Y18" s="31"/>
      <c r="Z18" s="31"/>
      <c r="AA18" s="31"/>
      <c r="AB18" s="31"/>
      <c r="AC18" s="31"/>
      <c r="AD18" s="31"/>
      <c r="AE18" s="31"/>
      <c r="AF18" s="4"/>
    </row>
    <row r="19" spans="3:32" ht="18" customHeight="1">
      <c r="C19" s="50"/>
      <c r="D19" s="51"/>
      <c r="E19" s="4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1"/>
      <c r="W19" s="4"/>
      <c r="X19" s="17"/>
      <c r="Y19" s="31"/>
      <c r="Z19" s="31"/>
      <c r="AA19" s="31"/>
      <c r="AB19" s="31"/>
      <c r="AC19" s="31"/>
      <c r="AD19" s="31"/>
      <c r="AE19" s="31"/>
      <c r="AF19" s="4"/>
    </row>
    <row r="20" spans="3:32" ht="18" customHeight="1">
      <c r="C20" s="50"/>
      <c r="D20" s="51"/>
      <c r="E20" s="4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1"/>
      <c r="W20" s="4"/>
      <c r="X20" s="17"/>
      <c r="Y20" s="31"/>
      <c r="Z20" s="31"/>
      <c r="AA20" s="31"/>
      <c r="AB20" s="31"/>
      <c r="AC20" s="31"/>
      <c r="AD20" s="31"/>
      <c r="AE20" s="31"/>
      <c r="AF20" s="4"/>
    </row>
    <row r="21" spans="3:32" ht="18" customHeight="1">
      <c r="C21" s="50"/>
      <c r="D21" s="51"/>
      <c r="E21" s="4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41"/>
      <c r="W21" s="4"/>
      <c r="X21" s="17"/>
      <c r="Y21" s="31"/>
      <c r="Z21" s="31"/>
      <c r="AA21" s="31"/>
      <c r="AB21" s="31"/>
      <c r="AC21" s="31"/>
      <c r="AD21" s="31"/>
      <c r="AE21" s="31"/>
      <c r="AF21" s="4"/>
    </row>
    <row r="22" spans="3:32" ht="18" customHeight="1">
      <c r="C22" s="52"/>
      <c r="D22" s="53"/>
      <c r="E22" s="4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41"/>
      <c r="W22" s="4"/>
      <c r="X22" s="17"/>
      <c r="Y22" s="31"/>
      <c r="Z22" s="31"/>
      <c r="AA22" s="31"/>
      <c r="AB22" s="31"/>
      <c r="AC22" s="31"/>
      <c r="AD22" s="31"/>
      <c r="AE22" s="31"/>
      <c r="AF22" s="4"/>
    </row>
    <row r="23" spans="3:32" s="26" customFormat="1" ht="18" customHeight="1">
      <c r="C23" s="34">
        <f>IF(MONTH(ThisMonth_WeekStart+22)&lt;&gt;MONTH(ThisMonth),"",ThisMonth_WeekStart+22)</f>
        <v>45522</v>
      </c>
      <c r="D23" s="34"/>
      <c r="E23" s="12"/>
      <c r="F23" s="34">
        <f>IF(MONTH(ThisMonth_WeekStart+23)&lt;&gt;MONTH(ThisMonth),"",ThisMonth_WeekStart+23)</f>
        <v>45523</v>
      </c>
      <c r="G23" s="34"/>
      <c r="H23" s="12"/>
      <c r="I23" s="34">
        <f>IF(MONTH(ThisMonth_WeekStart+24)&lt;&gt;MONTH(ThisMonth),"",ThisMonth_WeekStart+24)</f>
        <v>45524</v>
      </c>
      <c r="J23" s="34"/>
      <c r="K23" s="12"/>
      <c r="L23" s="34">
        <f>IF(MONTH(ThisMonth_WeekStart+25)&lt;&gt;MONTH(ThisMonth),"",ThisMonth_WeekStart+25)</f>
        <v>45525</v>
      </c>
      <c r="M23" s="34"/>
      <c r="N23" s="12"/>
      <c r="O23" s="34">
        <f>IF(MONTH(ThisMonth_WeekStart+26)&lt;&gt;MONTH(ThisMonth),"",ThisMonth_WeekStart+26)</f>
        <v>45526</v>
      </c>
      <c r="P23" s="34"/>
      <c r="Q23" s="12"/>
      <c r="R23" s="34">
        <f>IF(MONTH(ThisMonth_WeekStart+27)&lt;&gt;MONTH(ThisMonth),"",ThisMonth_WeekStart+27)</f>
        <v>45527</v>
      </c>
      <c r="S23" s="34"/>
      <c r="T23" s="12"/>
      <c r="U23" s="34">
        <f>IF(MONTH(ThisMonth_WeekStart+28)&lt;&gt;MONTH(ThisMonth),"",ThisMonth_WeekStart+28)</f>
        <v>45528</v>
      </c>
      <c r="V23" s="34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42"/>
      <c r="D24" s="43"/>
      <c r="E24" s="4"/>
      <c r="F24" s="71" t="s">
        <v>26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4"/>
      <c r="X24" s="17"/>
      <c r="Y24" s="32">
        <f>EDATE(ThisMonth,-1)</f>
        <v>45495</v>
      </c>
      <c r="Z24" s="32"/>
      <c r="AA24" s="32"/>
      <c r="AB24" s="32"/>
      <c r="AC24" s="32"/>
      <c r="AD24" s="32"/>
      <c r="AE24" s="32"/>
      <c r="AF24" s="4"/>
    </row>
    <row r="25" spans="3:32" ht="18" customHeight="1">
      <c r="C25" s="44"/>
      <c r="D25" s="45"/>
      <c r="E25" s="4"/>
      <c r="F25" s="71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44"/>
      <c r="D26" s="45"/>
      <c r="E26" s="4"/>
      <c r="F26" s="71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4"/>
      <c r="X26" s="17"/>
      <c r="Y26" s="30" t="str">
        <f>IF(MONTH(LastMonth_WeekStart+1)&lt;&gt;MONTH(LastMonth),"",LastMonth_WeekStart+1)</f>
        <v/>
      </c>
      <c r="Z26" s="30">
        <f>IF(MONTH(LastMonth_WeekStart+2)&lt;&gt;MONTH(LastMonth),"",LastMonth_WeekStart+2)</f>
        <v>45474</v>
      </c>
      <c r="AA26" s="30">
        <f>IF(MONTH(LastMonth_WeekStart+3)&lt;&gt;MONTH(LastMonth),"",LastMonth_WeekStart+3)</f>
        <v>45475</v>
      </c>
      <c r="AB26" s="30">
        <f>IF(MONTH(LastMonth_WeekStart+4)&lt;&gt;MONTH(LastMonth),"",LastMonth_WeekStart+4)</f>
        <v>45476</v>
      </c>
      <c r="AC26" s="30">
        <f>IF(MONTH(LastMonth_WeekStart+5)&lt;&gt;MONTH(LastMonth),"",LastMonth_WeekStart+5)</f>
        <v>45477</v>
      </c>
      <c r="AD26" s="30">
        <f>IF(MONTH(LastMonth_WeekStart+6)&lt;&gt;MONTH(LastMonth),"",LastMonth_WeekStart+6)</f>
        <v>45478</v>
      </c>
      <c r="AE26" s="30">
        <f>IF(MONTH(LastMonth_WeekStart+7)&lt;&gt;MONTH(LastMonth),"",LastMonth_WeekStart+7)</f>
        <v>45479</v>
      </c>
      <c r="AF26" s="4"/>
    </row>
    <row r="27" spans="3:32" ht="18" customHeight="1">
      <c r="C27" s="44"/>
      <c r="D27" s="45"/>
      <c r="E27" s="4"/>
      <c r="F27" s="71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4"/>
      <c r="X27" s="17"/>
      <c r="Y27" s="30">
        <f>IF(MONTH(LastMonth_WeekStart+8)&lt;&gt;MONTH(LastMonth),"",LastMonth_WeekStart+8)</f>
        <v>45480</v>
      </c>
      <c r="Z27" s="30">
        <f>IF(MONTH(LastMonth_WeekStart+9)&lt;&gt;MONTH(LastMonth),"",LastMonth_WeekStart+9)</f>
        <v>45481</v>
      </c>
      <c r="AA27" s="30">
        <f>IF(MONTH(LastMonth_WeekStart+10)&lt;&gt;MONTH(LastMonth),"",LastMonth_WeekStart+10)</f>
        <v>45482</v>
      </c>
      <c r="AB27" s="30">
        <f>IF(MONTH(LastMonth_WeekStart+11)&lt;&gt;MONTH(LastMonth),"",LastMonth_WeekStart+11)</f>
        <v>45483</v>
      </c>
      <c r="AC27" s="30">
        <f>IF(MONTH(LastMonth_WeekStart+12)&lt;&gt;MONTH(LastMonth),"",LastMonth_WeekStart+12)</f>
        <v>45484</v>
      </c>
      <c r="AD27" s="30">
        <f>IF(MONTH(LastMonth_WeekStart+13)&lt;&gt;MONTH(LastMonth),"",LastMonth_WeekStart+13)</f>
        <v>45485</v>
      </c>
      <c r="AE27" s="30">
        <f>IF(MONTH(LastMonth_WeekStart+14)&lt;&gt;MONTH(LastMonth),"",LastMonth_WeekStart+14)</f>
        <v>45486</v>
      </c>
      <c r="AF27" s="4"/>
    </row>
    <row r="28" spans="3:32" ht="18" customHeight="1">
      <c r="C28" s="46"/>
      <c r="D28" s="47"/>
      <c r="E28" s="4"/>
      <c r="F28" s="71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4"/>
      <c r="X28" s="17"/>
      <c r="Y28" s="30">
        <f>IF(MONTH(LastMonth_WeekStart+15)&lt;&gt;MONTH(LastMonth),"",LastMonth_WeekStart+15)</f>
        <v>45487</v>
      </c>
      <c r="Z28" s="30">
        <f>IF(MONTH(LastMonth_WeekStart+16)&lt;&gt;MONTH(LastMonth),"",LastMonth_WeekStart+16)</f>
        <v>45488</v>
      </c>
      <c r="AA28" s="30">
        <f>IF(MONTH(LastMonth_WeekStart+17)&lt;&gt;MONTH(LastMonth),"",LastMonth_WeekStart+17)</f>
        <v>45489</v>
      </c>
      <c r="AB28" s="30">
        <f>IF(MONTH(LastMonth_WeekStart+18)&lt;&gt;MONTH(LastMonth),"",LastMonth_WeekStart+18)</f>
        <v>45490</v>
      </c>
      <c r="AC28" s="30">
        <f>IF(MONTH(LastMonth_WeekStart+19)&lt;&gt;MONTH(LastMonth),"",LastMonth_WeekStart+19)</f>
        <v>45491</v>
      </c>
      <c r="AD28" s="30">
        <f>IF(MONTH(LastMonth_WeekStart+20)&lt;&gt;MONTH(LastMonth),"",LastMonth_WeekStart+20)</f>
        <v>45492</v>
      </c>
      <c r="AE28" s="30">
        <f>IF(MONTH(LastMonth_WeekStart+21)&lt;&gt;MONTH(LastMonth),"",LastMonth_WeekStart+21)</f>
        <v>45493</v>
      </c>
      <c r="AF28" s="4"/>
    </row>
    <row r="29" spans="3:32" s="26" customFormat="1" ht="18" customHeight="1">
      <c r="C29" s="34">
        <f>IF(MONTH(ThisMonth_WeekStart+29)&lt;&gt;MONTH(ThisMonth),"",ThisMonth_WeekStart+29)</f>
        <v>45529</v>
      </c>
      <c r="D29" s="34"/>
      <c r="E29" s="12"/>
      <c r="F29" s="34">
        <f>IF(MONTH(ThisMonth_WeekStart+30)&lt;&gt;MONTH(ThisMonth),"",ThisMonth_WeekStart+30)</f>
        <v>45530</v>
      </c>
      <c r="G29" s="34"/>
      <c r="H29" s="12"/>
      <c r="I29" s="34">
        <f>IF(MONTH(ThisMonth_WeekStart+31)&lt;&gt;MONTH(ThisMonth),"",ThisMonth_WeekStart+31)</f>
        <v>45531</v>
      </c>
      <c r="J29" s="34"/>
      <c r="K29" s="12"/>
      <c r="L29" s="34">
        <f>IF(MONTH(ThisMonth_WeekStart+32)&lt;&gt;MONTH(ThisMonth),"",ThisMonth_WeekStart+32)</f>
        <v>45532</v>
      </c>
      <c r="M29" s="34"/>
      <c r="N29" s="12"/>
      <c r="O29" s="34">
        <f>IF(MONTH(ThisMonth_WeekStart+33)&lt;&gt;MONTH(ThisMonth),"",ThisMonth_WeekStart+33)</f>
        <v>45533</v>
      </c>
      <c r="P29" s="34"/>
      <c r="Q29" s="12"/>
      <c r="R29" s="34">
        <f>IF(MONTH(ThisMonth_WeekStart+34)&lt;&gt;MONTH(ThisMonth),"",ThisMonth_WeekStart+34)</f>
        <v>45534</v>
      </c>
      <c r="S29" s="34"/>
      <c r="T29" s="12"/>
      <c r="U29" s="34">
        <f>IF(MONTH(ThisMonth_WeekStart+35)&lt;&gt;MONTH(ThisMonth),"",ThisMonth_WeekStart+35)</f>
        <v>45535</v>
      </c>
      <c r="V29" s="34"/>
      <c r="W29" s="12"/>
      <c r="X29" s="13"/>
      <c r="Y29" s="30">
        <f>IF(MONTH(LastMonth_WeekStart+22)&lt;&gt;MONTH(LastMonth),"",LastMonth_WeekStart+22)</f>
        <v>45494</v>
      </c>
      <c r="Z29" s="30">
        <f>IF(MONTH(LastMonth_WeekStart+23)&lt;&gt;MONTH(LastMonth),"",LastMonth_WeekStart+23)</f>
        <v>45495</v>
      </c>
      <c r="AA29" s="30">
        <f>IF(MONTH(LastMonth_WeekStart+24)&lt;&gt;MONTH(LastMonth),"",LastMonth_WeekStart+24)</f>
        <v>45496</v>
      </c>
      <c r="AB29" s="30">
        <f>IF(MONTH(LastMonth_WeekStart+25)&lt;&gt;MONTH(LastMonth),"",LastMonth_WeekStart+25)</f>
        <v>45497</v>
      </c>
      <c r="AC29" s="30">
        <f>IF(MONTH(LastMonth_WeekStart+26)&lt;&gt;MONTH(LastMonth),"",LastMonth_WeekStart+26)</f>
        <v>45498</v>
      </c>
      <c r="AD29" s="30">
        <f>IF(MONTH(LastMonth_WeekStart+27)&lt;&gt;MONTH(LastMonth),"",LastMonth_WeekStart+27)</f>
        <v>45499</v>
      </c>
      <c r="AE29" s="30">
        <f>IF(MONTH(LastMonth_WeekStart+28)&lt;&gt;MONTH(LastMonth),"",LastMonth_WeekStart+28)</f>
        <v>45500</v>
      </c>
      <c r="AF29" s="14"/>
    </row>
    <row r="30" spans="3:32" ht="18" customHeight="1">
      <c r="C30" s="64"/>
      <c r="D30" s="65"/>
      <c r="E30" s="4"/>
      <c r="F30" s="74" t="s">
        <v>28</v>
      </c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8"/>
      <c r="W30" s="4"/>
      <c r="X30" s="17"/>
      <c r="Y30" s="30">
        <f>IF(MONTH(LastMonth_WeekStart+29)&lt;&gt;MONTH(LastMonth),"",LastMonth_WeekStart+29)</f>
        <v>45501</v>
      </c>
      <c r="Z30" s="30">
        <f>IF(MONTH(LastMonth_WeekStart+30)&lt;&gt;MONTH(LastMonth),"",LastMonth_WeekStart+30)</f>
        <v>45502</v>
      </c>
      <c r="AA30" s="30">
        <f>IF(MONTH(LastMonth_WeekStart+31)&lt;&gt;MONTH(LastMonth),"",LastMonth_WeekStart+31)</f>
        <v>45503</v>
      </c>
      <c r="AB30" s="30">
        <f>IF(MONTH(LastMonth_WeekStart+32)&lt;&gt;MONTH(LastMonth),"",LastMonth_WeekStart+32)</f>
        <v>45504</v>
      </c>
      <c r="AC30" s="30" t="str">
        <f>IF(MONTH(LastMonth_WeekStart+33)&lt;&gt;MONTH(LastMonth),"",LastMonth_WeekStart+33)</f>
        <v/>
      </c>
      <c r="AD30" s="30" t="str">
        <f>IF(MONTH(LastMonth_WeekStart+34)&lt;&gt;MONTH(LastMonth),"",LastMonth_WeekStart+34)</f>
        <v/>
      </c>
      <c r="AE30" s="30" t="str">
        <f>IF(MONTH(LastMonth_WeekStart+35)&lt;&gt;MONTH(LastMonth),"",LastMonth_WeekStart+35)</f>
        <v/>
      </c>
      <c r="AF30" s="4"/>
    </row>
    <row r="31" spans="3:32" ht="18" customHeight="1">
      <c r="C31" s="39"/>
      <c r="D31" s="40"/>
      <c r="E31" s="4"/>
      <c r="F31" s="74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8"/>
      <c r="W31" s="4"/>
      <c r="X31" s="17"/>
      <c r="Y31" s="30" t="str">
        <f>IF(MONTH(LastMonth_WeekStart+36)&lt;&gt;MONTH(LastMonth),"",LastMonth_WeekStart+36)</f>
        <v/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39"/>
      <c r="D32" s="40"/>
      <c r="E32" s="4"/>
      <c r="F32" s="74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8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39"/>
      <c r="D33" s="40"/>
      <c r="E33" s="4"/>
      <c r="F33" s="74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8"/>
      <c r="W33" s="4"/>
      <c r="X33" s="17"/>
      <c r="Y33" s="32">
        <f>EDATE(ThisMonth,1)</f>
        <v>45557</v>
      </c>
      <c r="Z33" s="32"/>
      <c r="AA33" s="32"/>
      <c r="AB33" s="32"/>
      <c r="AC33" s="32"/>
      <c r="AD33" s="32"/>
      <c r="AE33" s="32"/>
      <c r="AF33" s="4"/>
    </row>
    <row r="34" spans="3:32" ht="18" customHeight="1">
      <c r="C34" s="66"/>
      <c r="D34" s="67"/>
      <c r="E34" s="4"/>
      <c r="F34" s="74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8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34" t="str">
        <f>IF(MONTH(ThisMonth_WeekStart+36)&lt;&gt;MONTH(ThisMonth),"",ThisMonth_WeekStart+36)</f>
        <v/>
      </c>
      <c r="D35" s="34"/>
      <c r="E35" s="12"/>
      <c r="F35" s="34" t="str">
        <f>IF(MONTH(ThisMonth_WeekStart+37)&lt;&gt;MONTH(ThisMonth),"",ThisMonth_WeekStart+37)</f>
        <v/>
      </c>
      <c r="G35" s="34"/>
      <c r="H35" s="12"/>
      <c r="I35" s="34" t="str">
        <f>IF(MONTH(ThisMonth_WeekStart+38)&lt;&gt;MONTH(ThisMonth),"",ThisMonth_WeekStart+38)</f>
        <v/>
      </c>
      <c r="J35" s="34"/>
      <c r="K35" s="12"/>
      <c r="L35" s="34" t="str">
        <f>IF(MONTH(ThisMonth_WeekStart+39)&lt;&gt;MONTH(ThisMonth),"",ThisMonth_WeekStart+39)</f>
        <v/>
      </c>
      <c r="M35" s="34"/>
      <c r="N35" s="12"/>
      <c r="O35" s="34" t="str">
        <f>IF(MONTH(ThisMonth_WeekStart+40)&lt;&gt;MONTH(ThisMonth),"",ThisMonth_WeekStart+40)</f>
        <v/>
      </c>
      <c r="P35" s="34"/>
      <c r="Q35" s="12"/>
      <c r="R35" s="34" t="str">
        <f>IF(MONTH(ThisMonth_WeekStart+41)&lt;&gt;MONTH(ThisMonth),"",ThisMonth_WeekStart+41)</f>
        <v/>
      </c>
      <c r="S35" s="34"/>
      <c r="T35" s="12"/>
      <c r="U35" s="34" t="str">
        <f>IF(MONTH(ThisMonth_WeekStart+42)&lt;&gt;MONTH(ThisMonth),"",ThisMonth_WeekStart+42)</f>
        <v/>
      </c>
      <c r="V35" s="34"/>
      <c r="W35" s="12"/>
      <c r="X35" s="13"/>
      <c r="Y35" s="30">
        <f>IF(MONTH(NextMonth_WeekStart+1)&lt;&gt;MONTH(NextMonth),"",NextMonth_WeekStart+1)</f>
        <v>45536</v>
      </c>
      <c r="Z35" s="30">
        <f>IF(MONTH(NextMonth_WeekStart+2)&lt;&gt;MONTH(NextMonth),"",NextMonth_WeekStart+2)</f>
        <v>45537</v>
      </c>
      <c r="AA35" s="30">
        <f>IF(MONTH(NextMonth_WeekStart+3)&lt;&gt;MONTH(NextMonth),"",NextMonth_WeekStart+3)</f>
        <v>45538</v>
      </c>
      <c r="AB35" s="30">
        <f>IF(MONTH(NextMonth_WeekStart+4)&lt;&gt;MONTH(NextMonth),"",NextMonth_WeekStart+4)</f>
        <v>45539</v>
      </c>
      <c r="AC35" s="30">
        <f>IF(MONTH(NextMonth_WeekStart+5)&lt;&gt;MONTH(NextMonth),"",NextMonth_WeekStart+5)</f>
        <v>45540</v>
      </c>
      <c r="AD35" s="30">
        <f>IF(MONTH(NextMonth_WeekStart+6)&lt;&gt;MONTH(NextMonth),"",NextMonth_WeekStart+6)</f>
        <v>45541</v>
      </c>
      <c r="AE35" s="30">
        <f>IF(MONTH(NextMonth_WeekStart+7)&lt;&gt;MONTH(NextMonth),"",NextMonth_WeekStart+7)</f>
        <v>45542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45543</v>
      </c>
      <c r="Z36" s="30">
        <f>IF(MONTH(NextMonth_WeekStart+9)&lt;&gt;MONTH(NextMonth),"",NextMonth_WeekStart+9)</f>
        <v>45544</v>
      </c>
      <c r="AA36" s="30">
        <f>IF(MONTH(NextMonth_WeekStart+10)&lt;&gt;MONTH(NextMonth),"",NextMonth_WeekStart+10)</f>
        <v>45545</v>
      </c>
      <c r="AB36" s="30">
        <f>IF(MONTH(NextMonth_WeekStart+11)&lt;&gt;MONTH(NextMonth),"",NextMonth_WeekStart+11)</f>
        <v>45546</v>
      </c>
      <c r="AC36" s="30">
        <f>IF(MONTH(NextMonth_WeekStart+12)&lt;&gt;MONTH(NextMonth),"",NextMonth_WeekStart+12)</f>
        <v>45547</v>
      </c>
      <c r="AD36" s="30">
        <f>IF(MONTH(NextMonth_WeekStart+13)&lt;&gt;MONTH(NextMonth),"",NextMonth_WeekStart+13)</f>
        <v>45548</v>
      </c>
      <c r="AE36" s="30">
        <f>IF(MONTH(NextMonth_WeekStart+14)&lt;&gt;MONTH(NextMonth),"",NextMonth_WeekStart+14)</f>
        <v>45549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45550</v>
      </c>
      <c r="Z37" s="30">
        <f>IF(MONTH(NextMonth_WeekStart+16)&lt;&gt;MONTH(NextMonth),"",NextMonth_WeekStart+16)</f>
        <v>45551</v>
      </c>
      <c r="AA37" s="30">
        <f>IF(MONTH(NextMonth_WeekStart+17)&lt;&gt;MONTH(NextMonth),"",NextMonth_WeekStart+17)</f>
        <v>45552</v>
      </c>
      <c r="AB37" s="30">
        <f>IF(MONTH(NextMonth_WeekStart+18)&lt;&gt;MONTH(NextMonth),"",NextMonth_WeekStart+18)</f>
        <v>45553</v>
      </c>
      <c r="AC37" s="30">
        <f>IF(MONTH(NextMonth_WeekStart+19)&lt;&gt;MONTH(NextMonth),"",NextMonth_WeekStart+19)</f>
        <v>45554</v>
      </c>
      <c r="AD37" s="30">
        <f>IF(MONTH(NextMonth_WeekStart+20)&lt;&gt;MONTH(NextMonth),"",NextMonth_WeekStart+20)</f>
        <v>45555</v>
      </c>
      <c r="AE37" s="30">
        <f>IF(MONTH(NextMonth_WeekStart+21)&lt;&gt;MONTH(NextMonth),"",NextMonth_WeekStart+21)</f>
        <v>45556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45557</v>
      </c>
      <c r="Z38" s="30">
        <f>IF(MONTH(NextMonth_WeekStart+23)&lt;&gt;MONTH(NextMonth),"",NextMonth_WeekStart+23)</f>
        <v>45558</v>
      </c>
      <c r="AA38" s="30">
        <f>IF(MONTH(NextMonth_WeekStart+24)&lt;&gt;MONTH(NextMonth),"",NextMonth_WeekStart+24)</f>
        <v>45559</v>
      </c>
      <c r="AB38" s="30">
        <f>IF(MONTH(NextMonth_WeekStart+25)&lt;&gt;MONTH(NextMonth),"",NextMonth_WeekStart+25)</f>
        <v>45560</v>
      </c>
      <c r="AC38" s="30">
        <f>IF(MONTH(NextMonth_WeekStart+26)&lt;&gt;MONTH(NextMonth),"",NextMonth_WeekStart+26)</f>
        <v>45561</v>
      </c>
      <c r="AD38" s="30">
        <f>IF(MONTH(NextMonth_WeekStart+27)&lt;&gt;MONTH(NextMonth),"",NextMonth_WeekStart+27)</f>
        <v>45562</v>
      </c>
      <c r="AE38" s="30">
        <f>IF(MONTH(NextMonth_WeekStart+28)&lt;&gt;MONTH(NextMonth),"",NextMonth_WeekStart+28)</f>
        <v>45563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45564</v>
      </c>
      <c r="Z39" s="30">
        <f>IF(MONTH(NextMonth_WeekStart+30)&lt;&gt;MONTH(NextMonth),"",NextMonth_WeekStart+30)</f>
        <v>45565</v>
      </c>
      <c r="AA39" s="30" t="str">
        <f>IF(MONTH(NextMonth_WeekStart+31)&lt;&gt;MONTH(NextMonth),"",NextMonth_WeekStart+31)</f>
        <v/>
      </c>
      <c r="AB39" s="30" t="str">
        <f>IF(MONTH(NextMonth_WeekStart+32)&lt;&gt;MONTH(NextMonth),"",NextMonth_WeekStart+32)</f>
        <v/>
      </c>
      <c r="AC39" s="30" t="str">
        <f>IF(MONTH(NextMonth_WeekStart+33)&lt;&gt;MONTH(NextMonth),"",NextMonth_WeekStart+33)</f>
        <v/>
      </c>
      <c r="AD39" s="30" t="str">
        <f>IF(MONTH(NextMonth_WeekStart+34)&lt;&gt;MONTH(NextMonth),"",NextMonth_WeekStart+34)</f>
        <v/>
      </c>
      <c r="AE39" s="30" t="str">
        <f>IF(MONTH(NextMonth_WeekStart+35)&lt;&gt;MONTH(NextMonth),"",NextMonth_WeekStart+35)</f>
        <v/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0">
    <mergeCell ref="U35:V35"/>
    <mergeCell ref="O6:V10"/>
    <mergeCell ref="F30:V34"/>
    <mergeCell ref="U29:V29"/>
    <mergeCell ref="C30:D34"/>
    <mergeCell ref="Y33:AE33"/>
    <mergeCell ref="C35:D35"/>
    <mergeCell ref="F35:G35"/>
    <mergeCell ref="I35:J35"/>
    <mergeCell ref="L35:M35"/>
    <mergeCell ref="O35:P35"/>
    <mergeCell ref="R35:S35"/>
    <mergeCell ref="U23:V23"/>
    <mergeCell ref="C24:D28"/>
    <mergeCell ref="F24:V28"/>
    <mergeCell ref="Y24:AE24"/>
    <mergeCell ref="C29:D29"/>
    <mergeCell ref="F29:G29"/>
    <mergeCell ref="I29:J29"/>
    <mergeCell ref="L29:M29"/>
    <mergeCell ref="O29:P29"/>
    <mergeCell ref="R29:S29"/>
    <mergeCell ref="C23:D23"/>
    <mergeCell ref="F23:G23"/>
    <mergeCell ref="I23:J23"/>
    <mergeCell ref="L23:M23"/>
    <mergeCell ref="O23:P23"/>
    <mergeCell ref="R23:S23"/>
    <mergeCell ref="U17:V17"/>
    <mergeCell ref="Y17:AE17"/>
    <mergeCell ref="C18:D22"/>
    <mergeCell ref="F18:V22"/>
    <mergeCell ref="Y18:AE18"/>
    <mergeCell ref="Y19:AE19"/>
    <mergeCell ref="Y20:AE20"/>
    <mergeCell ref="Y21:AE21"/>
    <mergeCell ref="Y22:AE22"/>
    <mergeCell ref="C17:D17"/>
    <mergeCell ref="F17:G17"/>
    <mergeCell ref="I17:J17"/>
    <mergeCell ref="L17:M17"/>
    <mergeCell ref="O17:P17"/>
    <mergeCell ref="R17:S17"/>
    <mergeCell ref="U11:V11"/>
    <mergeCell ref="Y11:AE11"/>
    <mergeCell ref="C12:D16"/>
    <mergeCell ref="F12:V16"/>
    <mergeCell ref="Y12:AE12"/>
    <mergeCell ref="Y13:AE13"/>
    <mergeCell ref="Y14:AE14"/>
    <mergeCell ref="Y15:AE15"/>
    <mergeCell ref="Y16:AE16"/>
    <mergeCell ref="C11:D11"/>
    <mergeCell ref="F11:G11"/>
    <mergeCell ref="I11:J11"/>
    <mergeCell ref="L11:M11"/>
    <mergeCell ref="O11:P11"/>
    <mergeCell ref="R11:S11"/>
    <mergeCell ref="Y5:AE5"/>
    <mergeCell ref="Y6:AE6"/>
    <mergeCell ref="Y7:AE7"/>
    <mergeCell ref="Y8:AE8"/>
    <mergeCell ref="Y9:AE9"/>
    <mergeCell ref="Y10:AE10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C2:G2"/>
    <mergeCell ref="C4:D4"/>
    <mergeCell ref="F4:G4"/>
    <mergeCell ref="I4:J4"/>
    <mergeCell ref="L4:M4"/>
    <mergeCell ref="O4:P4"/>
  </mergeCells>
  <phoneticPr fontId="25" type="noConversion"/>
  <conditionalFormatting sqref="C6:C10 C12 C18 C30 C24 F18">
    <cfRule type="expression" dxfId="99" priority="32" stopIfTrue="1">
      <formula>OFFSET(C6,0,1)="작업"</formula>
    </cfRule>
    <cfRule type="expression" dxfId="98" priority="33" stopIfTrue="1">
      <formula>OFFSET(C6,0,1)="홈"</formula>
    </cfRule>
    <cfRule type="expression" dxfId="97" priority="34" stopIfTrue="1">
      <formula>OFFSET(C6,0,1)="개인"</formula>
    </cfRule>
    <cfRule type="expression" dxfId="96" priority="36">
      <formula>OFFSET(C6,0,1)="생일"</formula>
    </cfRule>
  </conditionalFormatting>
  <conditionalFormatting sqref="C36:C40">
    <cfRule type="expression" dxfId="95" priority="24" stopIfTrue="1">
      <formula>OFFSET(C36,0,1)="작업"</formula>
    </cfRule>
    <cfRule type="expression" dxfId="94" priority="25" stopIfTrue="1">
      <formula>OFFSET(C36,0,1)="홈"</formula>
    </cfRule>
    <cfRule type="expression" dxfId="93" priority="26" stopIfTrue="1">
      <formula>OFFSET(C36,0,1)="개인"</formula>
    </cfRule>
    <cfRule type="expression" dxfId="92" priority="28">
      <formula>OFFSET(C36,0,1)="생일"</formula>
    </cfRule>
  </conditionalFormatting>
  <conditionalFormatting sqref="D6:D10 F6">
    <cfRule type="expression" dxfId="91" priority="29">
      <formula>D6="작업"</formula>
    </cfRule>
    <cfRule type="expression" dxfId="90" priority="30">
      <formula>D6="홈"</formula>
    </cfRule>
    <cfRule type="expression" dxfId="89" priority="31">
      <formula>D6="개인"</formula>
    </cfRule>
    <cfRule type="expression" dxfId="88" priority="35">
      <formula>D6="생일"</formula>
    </cfRule>
  </conditionalFormatting>
  <conditionalFormatting sqref="D36:D40">
    <cfRule type="expression" dxfId="87" priority="21">
      <formula>D36="작업"</formula>
    </cfRule>
    <cfRule type="expression" dxfId="86" priority="22">
      <formula>D36="홈"</formula>
    </cfRule>
    <cfRule type="expression" dxfId="85" priority="23">
      <formula>D36="개인"</formula>
    </cfRule>
    <cfRule type="expression" dxfId="84" priority="27">
      <formula>D36="생일"</formula>
    </cfRule>
  </conditionalFormatting>
  <conditionalFormatting sqref="F12 F24 F30">
    <cfRule type="expression" dxfId="83" priority="16" stopIfTrue="1">
      <formula>OFFSET(F12,0,1)="작업"</formula>
    </cfRule>
    <cfRule type="expression" dxfId="82" priority="17" stopIfTrue="1">
      <formula>OFFSET(F12,0,1)="홈"</formula>
    </cfRule>
    <cfRule type="expression" dxfId="81" priority="18" stopIfTrue="1">
      <formula>OFFSET(F12,0,1)="개인"</formula>
    </cfRule>
    <cfRule type="expression" dxfId="80" priority="20">
      <formula>OFFSET(F12,0,1)="생일"</formula>
    </cfRule>
  </conditionalFormatting>
  <conditionalFormatting sqref="F36:F40 I36:I40 L36:L40 O36:O40 R36:R40 U36:U40">
    <cfRule type="expression" dxfId="79" priority="8" stopIfTrue="1">
      <formula>OFFSET(F36,0,1)="작업"</formula>
    </cfRule>
    <cfRule type="expression" dxfId="78" priority="9" stopIfTrue="1">
      <formula>OFFSET(F36,0,1)="홈"</formula>
    </cfRule>
    <cfRule type="expression" dxfId="77" priority="10" stopIfTrue="1">
      <formula>OFFSET(F36,0,1)="개인"</formula>
    </cfRule>
    <cfRule type="expression" dxfId="76" priority="12">
      <formula>OFFSET(F36,0,1)="생일"</formula>
    </cfRule>
  </conditionalFormatting>
  <conditionalFormatting sqref="G36:G40 J36:J40 M36:M40 P36:P40 S36:S40 V36:V40">
    <cfRule type="expression" dxfId="71" priority="5">
      <formula>G36="작업"</formula>
    </cfRule>
    <cfRule type="expression" dxfId="70" priority="6">
      <formula>G36="홈"</formula>
    </cfRule>
    <cfRule type="expression" dxfId="69" priority="7">
      <formula>G36="개인"</formula>
    </cfRule>
    <cfRule type="expression" dxfId="68" priority="11">
      <formula>G36="생일"</formula>
    </cfRule>
  </conditionalFormatting>
  <conditionalFormatting sqref="O6">
    <cfRule type="expression" dxfId="67" priority="1" stopIfTrue="1">
      <formula>OFFSET(O6,0,1)="작업"</formula>
    </cfRule>
    <cfRule type="expression" dxfId="66" priority="2" stopIfTrue="1">
      <formula>OFFSET(O6,0,1)="홈"</formula>
    </cfRule>
    <cfRule type="expression" dxfId="65" priority="3" stopIfTrue="1">
      <formula>OFFSET(O6,0,1)="개인"</formula>
    </cfRule>
    <cfRule type="expression" dxfId="64" priority="4">
      <formula>OFFSET(O6,0,1)="생일"</formula>
    </cfRule>
  </conditionalFormatting>
  <dataValidations count="7">
    <dataValidation type="list" allowBlank="1" showInputMessage="1" showErrorMessage="1" sqref="M36:M40 P36:P40 S36:S40 D6:D10 D36:D40 G36:G40 F6 J36:J40 V36:V40" xr:uid="{1B41E3A8-B397-4535-B538-48608E201A50}">
      <formula1>List_Categories</formula1>
    </dataValidation>
    <dataValidation type="list" allowBlank="1" showInputMessage="1" showErrorMessage="1" prompt="이 드롭다운에서 월 선택" sqref="C2:G2" xr:uid="{4035A2FB-CE38-4F2B-8CC1-563E3A7D0B0E}">
      <formula1>List_Months</formula1>
    </dataValidation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4C576D2D-195F-421F-8EAD-00112582D5FA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44A40B6-452D-4191-951C-1C150BC7C7BF}"/>
    <dataValidation allowBlank="1" showInputMessage="1" showErrorMessage="1" prompt="셀에 메모를 입력합니다. _x000a__x000a_오른쪽 셀(셀 D12)을 사용하여 범주를 설정합니다." sqref="C12" xr:uid="{059271C4-A38F-4B9C-AD68-0DFC47B32FC4}"/>
    <dataValidation allowBlank="1" showInputMessage="1" showErrorMessage="1" prompt="이전 달 일정" sqref="Y24:AE24" xr:uid="{1B492BCA-784A-49B2-BF17-FE3C2B057CAF}"/>
    <dataValidation allowBlank="1" showInputMessage="1" showErrorMessage="1" prompt="다음 월 일정" sqref="Y33:AE33" xr:uid="{0E49AB7A-69F3-4318-82C8-BCD58E4A3B81}"/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E6C-29FB-4F2B-8D2B-E5143E2ADDF7}">
  <sheetPr>
    <pageSetUpPr fitToPage="1"/>
  </sheetPr>
  <dimension ref="C1:AF45"/>
  <sheetViews>
    <sheetView showGridLines="0" zoomScale="54" zoomScaleNormal="54" workbookViewId="0">
      <selection activeCell="F24" sqref="F24:V28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36">
        <v>45557</v>
      </c>
      <c r="D2" s="36"/>
      <c r="E2" s="36"/>
      <c r="F2" s="36"/>
      <c r="G2" s="36"/>
      <c r="H2" s="5"/>
      <c r="I2" s="98" t="s">
        <v>30</v>
      </c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33" t="s">
        <v>0</v>
      </c>
      <c r="D4" s="33"/>
      <c r="E4" s="11"/>
      <c r="F4" s="33" t="s">
        <v>2</v>
      </c>
      <c r="G4" s="33"/>
      <c r="H4" s="11"/>
      <c r="I4" s="33" t="s">
        <v>5</v>
      </c>
      <c r="J4" s="33"/>
      <c r="K4" s="11"/>
      <c r="L4" s="33" t="s">
        <v>6</v>
      </c>
      <c r="M4" s="33"/>
      <c r="N4" s="11"/>
      <c r="O4" s="33" t="s">
        <v>7</v>
      </c>
      <c r="P4" s="33"/>
      <c r="Q4" s="11"/>
      <c r="R4" s="33" t="s">
        <v>9</v>
      </c>
      <c r="S4" s="33"/>
      <c r="T4" s="11"/>
      <c r="U4" s="33" t="s">
        <v>10</v>
      </c>
      <c r="V4" s="33"/>
      <c r="W4" s="11"/>
      <c r="X4" s="11"/>
      <c r="Y4" s="33" t="s">
        <v>11</v>
      </c>
      <c r="Z4" s="33"/>
      <c r="AA4" s="33"/>
      <c r="AB4" s="33"/>
      <c r="AC4" s="33"/>
      <c r="AD4" s="33"/>
      <c r="AE4" s="33"/>
      <c r="AF4" s="11"/>
    </row>
    <row r="5" spans="3:32" s="26" customFormat="1" ht="18" customHeight="1">
      <c r="C5" s="37">
        <f>IF(MONTH(ThisMonth_WeekStart+1)&lt;&gt;MONTH(ThisMonth),"",ThisMonth_WeekStart+1)</f>
        <v>45536</v>
      </c>
      <c r="D5" s="37"/>
      <c r="E5" s="12"/>
      <c r="F5" s="37">
        <f>IF(MONTH(ThisMonth_WeekStart+2)&lt;&gt;MONTH(ThisMonth),"",ThisMonth_WeekStart+2)</f>
        <v>45537</v>
      </c>
      <c r="G5" s="37"/>
      <c r="H5" s="12"/>
      <c r="I5" s="37">
        <f>IF(MONTH(ThisMonth_WeekStart+3)&lt;&gt;MONTH(ThisMonth),"",ThisMonth_WeekStart+3)</f>
        <v>45538</v>
      </c>
      <c r="J5" s="37"/>
      <c r="K5" s="12"/>
      <c r="L5" s="37">
        <f>IF(MONTH(ThisMonth_WeekStart+4)&lt;&gt;MONTH(ThisMonth),"",ThisMonth_WeekStart+4)</f>
        <v>45539</v>
      </c>
      <c r="M5" s="37"/>
      <c r="N5" s="12"/>
      <c r="O5" s="37">
        <f>IF(MONTH(ThisMonth_WeekStart+5)&lt;&gt;MONTH(ThisMonth),"",ThisMonth_WeekStart+5)</f>
        <v>45540</v>
      </c>
      <c r="P5" s="37"/>
      <c r="Q5" s="12"/>
      <c r="R5" s="37">
        <f>IF(MONTH(ThisMonth_WeekStart+6)&lt;&gt;MONTH(ThisMonth),"",ThisMonth_WeekStart+6)</f>
        <v>45541</v>
      </c>
      <c r="S5" s="37"/>
      <c r="T5" s="12"/>
      <c r="U5" s="37">
        <f>IF(MONTH(ThisMonth_WeekStart+7)&lt;&gt;MONTH(ThisMonth),"",ThisMonth_WeekStart+7)</f>
        <v>45542</v>
      </c>
      <c r="V5" s="37"/>
      <c r="W5" s="12"/>
      <c r="X5" s="13"/>
      <c r="Y5" s="35"/>
      <c r="Z5" s="35"/>
      <c r="AA5" s="35"/>
      <c r="AB5" s="35"/>
      <c r="AC5" s="35"/>
      <c r="AD5" s="35"/>
      <c r="AE5" s="35"/>
      <c r="AF5" s="14"/>
    </row>
    <row r="6" spans="3:32" ht="18" customHeight="1">
      <c r="C6" s="92"/>
      <c r="D6" s="93"/>
      <c r="E6" s="4"/>
      <c r="F6" s="83" t="s">
        <v>29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57"/>
      <c r="W6" s="4"/>
      <c r="X6" s="17"/>
      <c r="Y6" s="31"/>
      <c r="Z6" s="31"/>
      <c r="AA6" s="31"/>
      <c r="AB6" s="31"/>
      <c r="AC6" s="31"/>
      <c r="AD6" s="31"/>
      <c r="AE6" s="31"/>
      <c r="AF6" s="4"/>
    </row>
    <row r="7" spans="3:32" ht="18" customHeight="1">
      <c r="C7" s="68"/>
      <c r="D7" s="70"/>
      <c r="E7" s="4"/>
      <c r="F7" s="5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57"/>
      <c r="W7" s="4"/>
      <c r="X7" s="17"/>
      <c r="Y7" s="31"/>
      <c r="Z7" s="31"/>
      <c r="AA7" s="31"/>
      <c r="AB7" s="31"/>
      <c r="AC7" s="31"/>
      <c r="AD7" s="31"/>
      <c r="AE7" s="31"/>
      <c r="AF7" s="4"/>
    </row>
    <row r="8" spans="3:32" ht="18" customHeight="1">
      <c r="C8" s="68"/>
      <c r="D8" s="70"/>
      <c r="E8" s="4"/>
      <c r="F8" s="5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57"/>
      <c r="W8" s="4"/>
      <c r="X8" s="17"/>
      <c r="Y8" s="31"/>
      <c r="Z8" s="31"/>
      <c r="AA8" s="31"/>
      <c r="AB8" s="31"/>
      <c r="AC8" s="31"/>
      <c r="AD8" s="31"/>
      <c r="AE8" s="31"/>
      <c r="AF8" s="4"/>
    </row>
    <row r="9" spans="3:32" ht="18" customHeight="1">
      <c r="C9" s="68"/>
      <c r="D9" s="70"/>
      <c r="E9" s="4"/>
      <c r="F9" s="5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57"/>
      <c r="W9" s="4"/>
      <c r="X9" s="17"/>
      <c r="Y9" s="31"/>
      <c r="Z9" s="31"/>
      <c r="AA9" s="31"/>
      <c r="AB9" s="31"/>
      <c r="AC9" s="31"/>
      <c r="AD9" s="31"/>
      <c r="AE9" s="31"/>
      <c r="AF9" s="4"/>
    </row>
    <row r="10" spans="3:32" ht="18" customHeight="1">
      <c r="C10" s="94"/>
      <c r="D10" s="95"/>
      <c r="E10" s="4"/>
      <c r="F10" s="5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57"/>
      <c r="W10" s="4"/>
      <c r="X10" s="17"/>
      <c r="Y10" s="31"/>
      <c r="Z10" s="31"/>
      <c r="AA10" s="31"/>
      <c r="AB10" s="31"/>
      <c r="AC10" s="31"/>
      <c r="AD10" s="31"/>
      <c r="AE10" s="31"/>
      <c r="AF10" s="4"/>
    </row>
    <row r="11" spans="3:32" s="26" customFormat="1" ht="18" customHeight="1">
      <c r="C11" s="34">
        <f>IF(MONTH(ThisMonth_WeekStart+8)&lt;&gt;MONTH(ThisMonth),"",ThisMonth_WeekStart+8)</f>
        <v>45543</v>
      </c>
      <c r="D11" s="34"/>
      <c r="E11" s="12"/>
      <c r="F11" s="34">
        <f>IF(MONTH(ThisMonth_WeekStart+9)&lt;&gt;MONTH(ThisMonth),"",ThisMonth_WeekStart+9)</f>
        <v>45544</v>
      </c>
      <c r="G11" s="34"/>
      <c r="H11" s="12"/>
      <c r="I11" s="34">
        <f>IF(MONTH(ThisMonth_WeekStart+10)&lt;&gt;MONTH(ThisMonth),"",ThisMonth_WeekStart+10)</f>
        <v>45545</v>
      </c>
      <c r="J11" s="34"/>
      <c r="K11" s="12"/>
      <c r="L11" s="34">
        <f>IF(MONTH(ThisMonth_WeekStart+11)&lt;&gt;MONTH(ThisMonth),"",ThisMonth_WeekStart+11)</f>
        <v>45546</v>
      </c>
      <c r="M11" s="34"/>
      <c r="N11" s="12"/>
      <c r="O11" s="34">
        <f>IF(MONTH(ThisMonth_WeekStart+12)&lt;&gt;MONTH(ThisMonth),"",ThisMonth_WeekStart+12)</f>
        <v>45547</v>
      </c>
      <c r="P11" s="34"/>
      <c r="Q11" s="12"/>
      <c r="R11" s="34">
        <f>IF(MONTH(ThisMonth_WeekStart+13)&lt;&gt;MONTH(ThisMonth),"",ThisMonth_WeekStart+13)</f>
        <v>45548</v>
      </c>
      <c r="S11" s="34"/>
      <c r="T11" s="12"/>
      <c r="U11" s="34">
        <f>IF(MONTH(ThisMonth_WeekStart+14)&lt;&gt;MONTH(ThisMonth),"",ThisMonth_WeekStart+14)</f>
        <v>45549</v>
      </c>
      <c r="V11" s="34"/>
      <c r="W11" s="12"/>
      <c r="X11" s="13"/>
      <c r="Y11" s="31"/>
      <c r="Z11" s="31"/>
      <c r="AA11" s="31"/>
      <c r="AB11" s="31"/>
      <c r="AC11" s="31"/>
      <c r="AD11" s="31"/>
      <c r="AE11" s="31"/>
      <c r="AF11" s="14"/>
    </row>
    <row r="12" spans="3:32" ht="18" customHeight="1">
      <c r="C12" s="54"/>
      <c r="D12" s="55"/>
      <c r="E12" s="4"/>
      <c r="F12" s="82" t="s">
        <v>29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51"/>
      <c r="W12" s="4"/>
      <c r="X12" s="17"/>
      <c r="Y12" s="31"/>
      <c r="Z12" s="31"/>
      <c r="AA12" s="31"/>
      <c r="AB12" s="31"/>
      <c r="AC12" s="31"/>
      <c r="AD12" s="31"/>
      <c r="AE12" s="31"/>
      <c r="AF12" s="4"/>
    </row>
    <row r="13" spans="3:32" ht="18" customHeight="1">
      <c r="C13" s="56"/>
      <c r="D13" s="57"/>
      <c r="E13" s="4"/>
      <c r="F13" s="50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51"/>
      <c r="W13" s="4"/>
      <c r="X13" s="17"/>
      <c r="Y13" s="31"/>
      <c r="Z13" s="31"/>
      <c r="AA13" s="31"/>
      <c r="AB13" s="31"/>
      <c r="AC13" s="31"/>
      <c r="AD13" s="31"/>
      <c r="AE13" s="31"/>
      <c r="AF13" s="4"/>
    </row>
    <row r="14" spans="3:32" ht="18" customHeight="1">
      <c r="C14" s="56"/>
      <c r="D14" s="57"/>
      <c r="E14" s="4"/>
      <c r="F14" s="50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51"/>
      <c r="W14" s="4"/>
      <c r="X14" s="17"/>
      <c r="Y14" s="31"/>
      <c r="Z14" s="31"/>
      <c r="AA14" s="31"/>
      <c r="AB14" s="31"/>
      <c r="AC14" s="31"/>
      <c r="AD14" s="31"/>
      <c r="AE14" s="31"/>
      <c r="AF14" s="4"/>
    </row>
    <row r="15" spans="3:32" ht="18" customHeight="1">
      <c r="C15" s="56"/>
      <c r="D15" s="57"/>
      <c r="E15" s="4"/>
      <c r="F15" s="5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51"/>
      <c r="W15" s="4"/>
      <c r="X15" s="17"/>
      <c r="Y15" s="31"/>
      <c r="Z15" s="31"/>
      <c r="AA15" s="31"/>
      <c r="AB15" s="31"/>
      <c r="AC15" s="31"/>
      <c r="AD15" s="31"/>
      <c r="AE15" s="31"/>
      <c r="AF15" s="4"/>
    </row>
    <row r="16" spans="3:32" ht="18" customHeight="1">
      <c r="C16" s="58"/>
      <c r="D16" s="59"/>
      <c r="E16" s="4"/>
      <c r="F16" s="5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51"/>
      <c r="W16" s="4"/>
      <c r="X16" s="17"/>
      <c r="Y16" s="31"/>
      <c r="Z16" s="31"/>
      <c r="AA16" s="31"/>
      <c r="AB16" s="31"/>
      <c r="AC16" s="31"/>
      <c r="AD16" s="31"/>
      <c r="AE16" s="31"/>
      <c r="AF16" s="4"/>
    </row>
    <row r="17" spans="3:32" s="26" customFormat="1" ht="18" customHeight="1">
      <c r="C17" s="34">
        <f>IF(MONTH(ThisMonth_WeekStart+15)&lt;&gt;MONTH(ThisMonth),"",ThisMonth_WeekStart+15)</f>
        <v>45550</v>
      </c>
      <c r="D17" s="34"/>
      <c r="E17" s="12"/>
      <c r="F17" s="34">
        <f>IF(MONTH(ThisMonth_WeekStart+16)&lt;&gt;MONTH(ThisMonth),"",ThisMonth_WeekStart+16)</f>
        <v>45551</v>
      </c>
      <c r="G17" s="34"/>
      <c r="H17" s="12"/>
      <c r="I17" s="34">
        <f>IF(MONTH(ThisMonth_WeekStart+17)&lt;&gt;MONTH(ThisMonth),"",ThisMonth_WeekStart+17)</f>
        <v>45552</v>
      </c>
      <c r="J17" s="34"/>
      <c r="K17" s="12"/>
      <c r="L17" s="34">
        <f>IF(MONTH(ThisMonth_WeekStart+18)&lt;&gt;MONTH(ThisMonth),"",ThisMonth_WeekStart+18)</f>
        <v>45553</v>
      </c>
      <c r="M17" s="34"/>
      <c r="N17" s="12"/>
      <c r="O17" s="34">
        <f>IF(MONTH(ThisMonth_WeekStart+19)&lt;&gt;MONTH(ThisMonth),"",ThisMonth_WeekStart+19)</f>
        <v>45554</v>
      </c>
      <c r="P17" s="34"/>
      <c r="Q17" s="12"/>
      <c r="R17" s="34">
        <f>IF(MONTH(ThisMonth_WeekStart+20)&lt;&gt;MONTH(ThisMonth),"",ThisMonth_WeekStart+20)</f>
        <v>45555</v>
      </c>
      <c r="S17" s="34"/>
      <c r="T17" s="12"/>
      <c r="U17" s="34">
        <f>IF(MONTH(ThisMonth_WeekStart+21)&lt;&gt;MONTH(ThisMonth),"",ThisMonth_WeekStart+21)</f>
        <v>45556</v>
      </c>
      <c r="V17" s="34"/>
      <c r="W17" s="12"/>
      <c r="X17" s="13"/>
      <c r="Y17" s="31"/>
      <c r="Z17" s="31"/>
      <c r="AA17" s="31"/>
      <c r="AB17" s="31"/>
      <c r="AC17" s="31"/>
      <c r="AD17" s="31"/>
      <c r="AE17" s="31"/>
      <c r="AF17" s="14"/>
    </row>
    <row r="18" spans="3:32" ht="18" customHeight="1">
      <c r="C18" s="48"/>
      <c r="D18" s="49"/>
      <c r="E18" s="4"/>
      <c r="F18" s="84" t="s">
        <v>29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5"/>
      <c r="W18" s="4"/>
      <c r="X18" s="17"/>
      <c r="Y18" s="31"/>
      <c r="Z18" s="31"/>
      <c r="AA18" s="31"/>
      <c r="AB18" s="31"/>
      <c r="AC18" s="31"/>
      <c r="AD18" s="31"/>
      <c r="AE18" s="31"/>
      <c r="AF18" s="4"/>
    </row>
    <row r="19" spans="3:32" ht="18" customHeight="1">
      <c r="C19" s="50"/>
      <c r="D19" s="51"/>
      <c r="E19" s="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5"/>
      <c r="W19" s="4"/>
      <c r="X19" s="17"/>
      <c r="Y19" s="31"/>
      <c r="Z19" s="31"/>
      <c r="AA19" s="31"/>
      <c r="AB19" s="31"/>
      <c r="AC19" s="31"/>
      <c r="AD19" s="31"/>
      <c r="AE19" s="31"/>
      <c r="AF19" s="4"/>
    </row>
    <row r="20" spans="3:32" ht="18" customHeight="1">
      <c r="C20" s="50"/>
      <c r="D20" s="51"/>
      <c r="E20" s="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5"/>
      <c r="W20" s="4"/>
      <c r="X20" s="17"/>
      <c r="Y20" s="31"/>
      <c r="Z20" s="31"/>
      <c r="AA20" s="31"/>
      <c r="AB20" s="31"/>
      <c r="AC20" s="31"/>
      <c r="AD20" s="31"/>
      <c r="AE20" s="31"/>
      <c r="AF20" s="4"/>
    </row>
    <row r="21" spans="3:32" ht="18" customHeight="1">
      <c r="C21" s="50"/>
      <c r="D21" s="51"/>
      <c r="E21" s="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5"/>
      <c r="W21" s="4"/>
      <c r="X21" s="17"/>
      <c r="Y21" s="31"/>
      <c r="Z21" s="31"/>
      <c r="AA21" s="31"/>
      <c r="AB21" s="31"/>
      <c r="AC21" s="31"/>
      <c r="AD21" s="31"/>
      <c r="AE21" s="31"/>
      <c r="AF21" s="4"/>
    </row>
    <row r="22" spans="3:32" ht="18" customHeight="1">
      <c r="C22" s="52"/>
      <c r="D22" s="53"/>
      <c r="E22" s="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5"/>
      <c r="W22" s="4"/>
      <c r="X22" s="17"/>
      <c r="Y22" s="31"/>
      <c r="Z22" s="31"/>
      <c r="AA22" s="31"/>
      <c r="AB22" s="31"/>
      <c r="AC22" s="31"/>
      <c r="AD22" s="31"/>
      <c r="AE22" s="31"/>
      <c r="AF22" s="4"/>
    </row>
    <row r="23" spans="3:32" s="26" customFormat="1" ht="18" customHeight="1">
      <c r="C23" s="34">
        <f>IF(MONTH(ThisMonth_WeekStart+22)&lt;&gt;MONTH(ThisMonth),"",ThisMonth_WeekStart+22)</f>
        <v>45557</v>
      </c>
      <c r="D23" s="34"/>
      <c r="E23" s="12"/>
      <c r="F23" s="34">
        <f>IF(MONTH(ThisMonth_WeekStart+23)&lt;&gt;MONTH(ThisMonth),"",ThisMonth_WeekStart+23)</f>
        <v>45558</v>
      </c>
      <c r="G23" s="34"/>
      <c r="H23" s="12"/>
      <c r="I23" s="34">
        <f>IF(MONTH(ThisMonth_WeekStart+24)&lt;&gt;MONTH(ThisMonth),"",ThisMonth_WeekStart+24)</f>
        <v>45559</v>
      </c>
      <c r="J23" s="34"/>
      <c r="K23" s="12"/>
      <c r="L23" s="34">
        <f>IF(MONTH(ThisMonth_WeekStart+25)&lt;&gt;MONTH(ThisMonth),"",ThisMonth_WeekStart+25)</f>
        <v>45560</v>
      </c>
      <c r="M23" s="34"/>
      <c r="N23" s="12"/>
      <c r="O23" s="34">
        <f>IF(MONTH(ThisMonth_WeekStart+26)&lt;&gt;MONTH(ThisMonth),"",ThisMonth_WeekStart+26)</f>
        <v>45561</v>
      </c>
      <c r="P23" s="34"/>
      <c r="Q23" s="12"/>
      <c r="R23" s="34">
        <f>IF(MONTH(ThisMonth_WeekStart+27)&lt;&gt;MONTH(ThisMonth),"",ThisMonth_WeekStart+27)</f>
        <v>45562</v>
      </c>
      <c r="S23" s="34"/>
      <c r="T23" s="12"/>
      <c r="U23" s="34">
        <f>IF(MONTH(ThisMonth_WeekStart+28)&lt;&gt;MONTH(ThisMonth),"",ThisMonth_WeekStart+28)</f>
        <v>45563</v>
      </c>
      <c r="V23" s="34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42"/>
      <c r="D24" s="43"/>
      <c r="E24" s="4"/>
      <c r="F24" s="86" t="s">
        <v>29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8"/>
      <c r="W24" s="4"/>
      <c r="X24" s="17"/>
      <c r="Y24" s="32">
        <f>EDATE(ThisMonth,-1)</f>
        <v>45526</v>
      </c>
      <c r="Z24" s="32"/>
      <c r="AA24" s="32"/>
      <c r="AB24" s="32"/>
      <c r="AC24" s="32"/>
      <c r="AD24" s="32"/>
      <c r="AE24" s="32"/>
      <c r="AF24" s="4"/>
    </row>
    <row r="25" spans="3:32" ht="18" customHeight="1">
      <c r="C25" s="44"/>
      <c r="D25" s="45"/>
      <c r="E25" s="4"/>
      <c r="F25" s="86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8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44"/>
      <c r="D26" s="45"/>
      <c r="E26" s="4"/>
      <c r="F26" s="86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8"/>
      <c r="W26" s="4"/>
      <c r="X26" s="17"/>
      <c r="Y26" s="30" t="str">
        <f>IF(MONTH(LastMonth_WeekStart+1)&lt;&gt;MONTH(LastMonth),"",LastMonth_WeekStart+1)</f>
        <v/>
      </c>
      <c r="Z26" s="30" t="str">
        <f>IF(MONTH(LastMonth_WeekStart+2)&lt;&gt;MONTH(LastMonth),"",LastMonth_WeekStart+2)</f>
        <v/>
      </c>
      <c r="AA26" s="30" t="str">
        <f>IF(MONTH(LastMonth_WeekStart+3)&lt;&gt;MONTH(LastMonth),"",LastMonth_WeekStart+3)</f>
        <v/>
      </c>
      <c r="AB26" s="30" t="str">
        <f>IF(MONTH(LastMonth_WeekStart+4)&lt;&gt;MONTH(LastMonth),"",LastMonth_WeekStart+4)</f>
        <v/>
      </c>
      <c r="AC26" s="30">
        <f>IF(MONTH(LastMonth_WeekStart+5)&lt;&gt;MONTH(LastMonth),"",LastMonth_WeekStart+5)</f>
        <v>45505</v>
      </c>
      <c r="AD26" s="30">
        <f>IF(MONTH(LastMonth_WeekStart+6)&lt;&gt;MONTH(LastMonth),"",LastMonth_WeekStart+6)</f>
        <v>45506</v>
      </c>
      <c r="AE26" s="30">
        <f>IF(MONTH(LastMonth_WeekStart+7)&lt;&gt;MONTH(LastMonth),"",LastMonth_WeekStart+7)</f>
        <v>45507</v>
      </c>
      <c r="AF26" s="4"/>
    </row>
    <row r="27" spans="3:32" ht="18" customHeight="1">
      <c r="C27" s="44"/>
      <c r="D27" s="45"/>
      <c r="E27" s="4"/>
      <c r="F27" s="86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8"/>
      <c r="W27" s="4"/>
      <c r="X27" s="17"/>
      <c r="Y27" s="30">
        <f>IF(MONTH(LastMonth_WeekStart+8)&lt;&gt;MONTH(LastMonth),"",LastMonth_WeekStart+8)</f>
        <v>45508</v>
      </c>
      <c r="Z27" s="30">
        <f>IF(MONTH(LastMonth_WeekStart+9)&lt;&gt;MONTH(LastMonth),"",LastMonth_WeekStart+9)</f>
        <v>45509</v>
      </c>
      <c r="AA27" s="30">
        <f>IF(MONTH(LastMonth_WeekStart+10)&lt;&gt;MONTH(LastMonth),"",LastMonth_WeekStart+10)</f>
        <v>45510</v>
      </c>
      <c r="AB27" s="30">
        <f>IF(MONTH(LastMonth_WeekStart+11)&lt;&gt;MONTH(LastMonth),"",LastMonth_WeekStart+11)</f>
        <v>45511</v>
      </c>
      <c r="AC27" s="30">
        <f>IF(MONTH(LastMonth_WeekStart+12)&lt;&gt;MONTH(LastMonth),"",LastMonth_WeekStart+12)</f>
        <v>45512</v>
      </c>
      <c r="AD27" s="30">
        <f>IF(MONTH(LastMonth_WeekStart+13)&lt;&gt;MONTH(LastMonth),"",LastMonth_WeekStart+13)</f>
        <v>45513</v>
      </c>
      <c r="AE27" s="30">
        <f>IF(MONTH(LastMonth_WeekStart+14)&lt;&gt;MONTH(LastMonth),"",LastMonth_WeekStart+14)</f>
        <v>45514</v>
      </c>
      <c r="AF27" s="4"/>
    </row>
    <row r="28" spans="3:32" ht="18" customHeight="1">
      <c r="C28" s="46"/>
      <c r="D28" s="47"/>
      <c r="E28" s="4"/>
      <c r="F28" s="86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8"/>
      <c r="W28" s="4"/>
      <c r="X28" s="17"/>
      <c r="Y28" s="30">
        <f>IF(MONTH(LastMonth_WeekStart+15)&lt;&gt;MONTH(LastMonth),"",LastMonth_WeekStart+15)</f>
        <v>45515</v>
      </c>
      <c r="Z28" s="30">
        <f>IF(MONTH(LastMonth_WeekStart+16)&lt;&gt;MONTH(LastMonth),"",LastMonth_WeekStart+16)</f>
        <v>45516</v>
      </c>
      <c r="AA28" s="30">
        <f>IF(MONTH(LastMonth_WeekStart+17)&lt;&gt;MONTH(LastMonth),"",LastMonth_WeekStart+17)</f>
        <v>45517</v>
      </c>
      <c r="AB28" s="30">
        <f>IF(MONTH(LastMonth_WeekStart+18)&lt;&gt;MONTH(LastMonth),"",LastMonth_WeekStart+18)</f>
        <v>45518</v>
      </c>
      <c r="AC28" s="30">
        <f>IF(MONTH(LastMonth_WeekStart+19)&lt;&gt;MONTH(LastMonth),"",LastMonth_WeekStart+19)</f>
        <v>45519</v>
      </c>
      <c r="AD28" s="30">
        <f>IF(MONTH(LastMonth_WeekStart+20)&lt;&gt;MONTH(LastMonth),"",LastMonth_WeekStart+20)</f>
        <v>45520</v>
      </c>
      <c r="AE28" s="30">
        <f>IF(MONTH(LastMonth_WeekStart+21)&lt;&gt;MONTH(LastMonth),"",LastMonth_WeekStart+21)</f>
        <v>45521</v>
      </c>
      <c r="AF28" s="4"/>
    </row>
    <row r="29" spans="3:32" s="26" customFormat="1" ht="18" customHeight="1">
      <c r="C29" s="34">
        <f>IF(MONTH(ThisMonth_WeekStart+29)&lt;&gt;MONTH(ThisMonth),"",ThisMonth_WeekStart+29)</f>
        <v>45564</v>
      </c>
      <c r="D29" s="34"/>
      <c r="E29" s="12"/>
      <c r="F29" s="34">
        <f>IF(MONTH(ThisMonth_WeekStart+30)&lt;&gt;MONTH(ThisMonth),"",ThisMonth_WeekStart+30)</f>
        <v>45565</v>
      </c>
      <c r="G29" s="34"/>
      <c r="H29" s="12"/>
      <c r="I29" s="34" t="str">
        <f>IF(MONTH(ThisMonth_WeekStart+31)&lt;&gt;MONTH(ThisMonth),"",ThisMonth_WeekStart+31)</f>
        <v/>
      </c>
      <c r="J29" s="34"/>
      <c r="K29" s="12"/>
      <c r="L29" s="34" t="str">
        <f>IF(MONTH(ThisMonth_WeekStart+32)&lt;&gt;MONTH(ThisMonth),"",ThisMonth_WeekStart+32)</f>
        <v/>
      </c>
      <c r="M29" s="34"/>
      <c r="N29" s="12"/>
      <c r="O29" s="34" t="str">
        <f>IF(MONTH(ThisMonth_WeekStart+33)&lt;&gt;MONTH(ThisMonth),"",ThisMonth_WeekStart+33)</f>
        <v/>
      </c>
      <c r="P29" s="34"/>
      <c r="Q29" s="12"/>
      <c r="R29" s="34" t="str">
        <f>IF(MONTH(ThisMonth_WeekStart+34)&lt;&gt;MONTH(ThisMonth),"",ThisMonth_WeekStart+34)</f>
        <v/>
      </c>
      <c r="S29" s="34"/>
      <c r="T29" s="12"/>
      <c r="U29" s="34" t="str">
        <f>IF(MONTH(ThisMonth_WeekStart+35)&lt;&gt;MONTH(ThisMonth),"",ThisMonth_WeekStart+35)</f>
        <v/>
      </c>
      <c r="V29" s="34"/>
      <c r="W29" s="12"/>
      <c r="X29" s="13"/>
      <c r="Y29" s="30">
        <f>IF(MONTH(LastMonth_WeekStart+22)&lt;&gt;MONTH(LastMonth),"",LastMonth_WeekStart+22)</f>
        <v>45522</v>
      </c>
      <c r="Z29" s="30">
        <f>IF(MONTH(LastMonth_WeekStart+23)&lt;&gt;MONTH(LastMonth),"",LastMonth_WeekStart+23)</f>
        <v>45523</v>
      </c>
      <c r="AA29" s="30">
        <f>IF(MONTH(LastMonth_WeekStart+24)&lt;&gt;MONTH(LastMonth),"",LastMonth_WeekStart+24)</f>
        <v>45524</v>
      </c>
      <c r="AB29" s="30">
        <f>IF(MONTH(LastMonth_WeekStart+25)&lt;&gt;MONTH(LastMonth),"",LastMonth_WeekStart+25)</f>
        <v>45525</v>
      </c>
      <c r="AC29" s="30">
        <f>IF(MONTH(LastMonth_WeekStart+26)&lt;&gt;MONTH(LastMonth),"",LastMonth_WeekStart+26)</f>
        <v>45526</v>
      </c>
      <c r="AD29" s="30">
        <f>IF(MONTH(LastMonth_WeekStart+27)&lt;&gt;MONTH(LastMonth),"",LastMonth_WeekStart+27)</f>
        <v>45527</v>
      </c>
      <c r="AE29" s="30">
        <f>IF(MONTH(LastMonth_WeekStart+28)&lt;&gt;MONTH(LastMonth),"",LastMonth_WeekStart+28)</f>
        <v>45528</v>
      </c>
      <c r="AF29" s="14"/>
    </row>
    <row r="30" spans="3:32" ht="18" customHeight="1">
      <c r="C30" s="64"/>
      <c r="D30" s="65"/>
      <c r="E30" s="4"/>
      <c r="F30" s="89" t="s">
        <v>29</v>
      </c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1"/>
      <c r="W30" s="4"/>
      <c r="X30" s="17"/>
      <c r="Y30" s="30">
        <f>IF(MONTH(LastMonth_WeekStart+29)&lt;&gt;MONTH(LastMonth),"",LastMonth_WeekStart+29)</f>
        <v>45529</v>
      </c>
      <c r="Z30" s="30">
        <f>IF(MONTH(LastMonth_WeekStart+30)&lt;&gt;MONTH(LastMonth),"",LastMonth_WeekStart+30)</f>
        <v>45530</v>
      </c>
      <c r="AA30" s="30">
        <f>IF(MONTH(LastMonth_WeekStart+31)&lt;&gt;MONTH(LastMonth),"",LastMonth_WeekStart+31)</f>
        <v>45531</v>
      </c>
      <c r="AB30" s="30">
        <f>IF(MONTH(LastMonth_WeekStart+32)&lt;&gt;MONTH(LastMonth),"",LastMonth_WeekStart+32)</f>
        <v>45532</v>
      </c>
      <c r="AC30" s="30">
        <f>IF(MONTH(LastMonth_WeekStart+33)&lt;&gt;MONTH(LastMonth),"",LastMonth_WeekStart+33)</f>
        <v>45533</v>
      </c>
      <c r="AD30" s="30">
        <f>IF(MONTH(LastMonth_WeekStart+34)&lt;&gt;MONTH(LastMonth),"",LastMonth_WeekStart+34)</f>
        <v>45534</v>
      </c>
      <c r="AE30" s="30">
        <f>IF(MONTH(LastMonth_WeekStart+35)&lt;&gt;MONTH(LastMonth),"",LastMonth_WeekStart+35)</f>
        <v>45535</v>
      </c>
      <c r="AF30" s="4"/>
    </row>
    <row r="31" spans="3:32" ht="18" customHeight="1">
      <c r="C31" s="39"/>
      <c r="D31" s="40"/>
      <c r="E31" s="4"/>
      <c r="F31" s="89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1"/>
      <c r="W31" s="4"/>
      <c r="X31" s="17"/>
      <c r="Y31" s="30" t="str">
        <f>IF(MONTH(LastMonth_WeekStart+36)&lt;&gt;MONTH(LastMonth),"",LastMonth_WeekStart+36)</f>
        <v/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39"/>
      <c r="D32" s="40"/>
      <c r="E32" s="4"/>
      <c r="F32" s="89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39"/>
      <c r="D33" s="40"/>
      <c r="E33" s="4"/>
      <c r="F33" s="89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1"/>
      <c r="W33" s="4"/>
      <c r="X33" s="17"/>
      <c r="Y33" s="32">
        <f>EDATE(ThisMonth,1)</f>
        <v>45587</v>
      </c>
      <c r="Z33" s="32"/>
      <c r="AA33" s="32"/>
      <c r="AB33" s="32"/>
      <c r="AC33" s="32"/>
      <c r="AD33" s="32"/>
      <c r="AE33" s="32"/>
      <c r="AF33" s="4"/>
    </row>
    <row r="34" spans="3:32" ht="18" customHeight="1">
      <c r="C34" s="66"/>
      <c r="D34" s="67"/>
      <c r="E34" s="4"/>
      <c r="F34" s="8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1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34" t="str">
        <f>IF(MONTH(ThisMonth_WeekStart+36)&lt;&gt;MONTH(ThisMonth),"",ThisMonth_WeekStart+36)</f>
        <v/>
      </c>
      <c r="D35" s="34"/>
      <c r="E35" s="12"/>
      <c r="F35" s="34" t="str">
        <f>IF(MONTH(ThisMonth_WeekStart+37)&lt;&gt;MONTH(ThisMonth),"",ThisMonth_WeekStart+37)</f>
        <v/>
      </c>
      <c r="G35" s="34"/>
      <c r="H35" s="12"/>
      <c r="I35" s="34" t="str">
        <f>IF(MONTH(ThisMonth_WeekStart+38)&lt;&gt;MONTH(ThisMonth),"",ThisMonth_WeekStart+38)</f>
        <v/>
      </c>
      <c r="J35" s="34"/>
      <c r="K35" s="12"/>
      <c r="L35" s="34" t="str">
        <f>IF(MONTH(ThisMonth_WeekStart+39)&lt;&gt;MONTH(ThisMonth),"",ThisMonth_WeekStart+39)</f>
        <v/>
      </c>
      <c r="M35" s="34"/>
      <c r="N35" s="12"/>
      <c r="O35" s="34" t="str">
        <f>IF(MONTH(ThisMonth_WeekStart+40)&lt;&gt;MONTH(ThisMonth),"",ThisMonth_WeekStart+40)</f>
        <v/>
      </c>
      <c r="P35" s="34"/>
      <c r="Q35" s="12"/>
      <c r="R35" s="34" t="str">
        <f>IF(MONTH(ThisMonth_WeekStart+41)&lt;&gt;MONTH(ThisMonth),"",ThisMonth_WeekStart+41)</f>
        <v/>
      </c>
      <c r="S35" s="34"/>
      <c r="T35" s="12"/>
      <c r="U35" s="34" t="str">
        <f>IF(MONTH(ThisMonth_WeekStart+42)&lt;&gt;MONTH(ThisMonth),"",ThisMonth_WeekStart+42)</f>
        <v/>
      </c>
      <c r="V35" s="34"/>
      <c r="W35" s="12"/>
      <c r="X35" s="13"/>
      <c r="Y35" s="30" t="str">
        <f>IF(MONTH(NextMonth_WeekStart+1)&lt;&gt;MONTH(NextMonth),"",NextMonth_WeekStart+1)</f>
        <v/>
      </c>
      <c r="Z35" s="30" t="str">
        <f>IF(MONTH(NextMonth_WeekStart+2)&lt;&gt;MONTH(NextMonth),"",NextMonth_WeekStart+2)</f>
        <v/>
      </c>
      <c r="AA35" s="30">
        <f>IF(MONTH(NextMonth_WeekStart+3)&lt;&gt;MONTH(NextMonth),"",NextMonth_WeekStart+3)</f>
        <v>45566</v>
      </c>
      <c r="AB35" s="30">
        <f>IF(MONTH(NextMonth_WeekStart+4)&lt;&gt;MONTH(NextMonth),"",NextMonth_WeekStart+4)</f>
        <v>45567</v>
      </c>
      <c r="AC35" s="30">
        <f>IF(MONTH(NextMonth_WeekStart+5)&lt;&gt;MONTH(NextMonth),"",NextMonth_WeekStart+5)</f>
        <v>45568</v>
      </c>
      <c r="AD35" s="30">
        <f>IF(MONTH(NextMonth_WeekStart+6)&lt;&gt;MONTH(NextMonth),"",NextMonth_WeekStart+6)</f>
        <v>45569</v>
      </c>
      <c r="AE35" s="30">
        <f>IF(MONTH(NextMonth_WeekStart+7)&lt;&gt;MONTH(NextMonth),"",NextMonth_WeekStart+7)</f>
        <v>45570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45571</v>
      </c>
      <c r="Z36" s="30">
        <f>IF(MONTH(NextMonth_WeekStart+9)&lt;&gt;MONTH(NextMonth),"",NextMonth_WeekStart+9)</f>
        <v>45572</v>
      </c>
      <c r="AA36" s="30">
        <f>IF(MONTH(NextMonth_WeekStart+10)&lt;&gt;MONTH(NextMonth),"",NextMonth_WeekStart+10)</f>
        <v>45573</v>
      </c>
      <c r="AB36" s="30">
        <f>IF(MONTH(NextMonth_WeekStart+11)&lt;&gt;MONTH(NextMonth),"",NextMonth_WeekStart+11)</f>
        <v>45574</v>
      </c>
      <c r="AC36" s="30">
        <f>IF(MONTH(NextMonth_WeekStart+12)&lt;&gt;MONTH(NextMonth),"",NextMonth_WeekStart+12)</f>
        <v>45575</v>
      </c>
      <c r="AD36" s="30">
        <f>IF(MONTH(NextMonth_WeekStart+13)&lt;&gt;MONTH(NextMonth),"",NextMonth_WeekStart+13)</f>
        <v>45576</v>
      </c>
      <c r="AE36" s="30">
        <f>IF(MONTH(NextMonth_WeekStart+14)&lt;&gt;MONTH(NextMonth),"",NextMonth_WeekStart+14)</f>
        <v>45577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45578</v>
      </c>
      <c r="Z37" s="30">
        <f>IF(MONTH(NextMonth_WeekStart+16)&lt;&gt;MONTH(NextMonth),"",NextMonth_WeekStart+16)</f>
        <v>45579</v>
      </c>
      <c r="AA37" s="30">
        <f>IF(MONTH(NextMonth_WeekStart+17)&lt;&gt;MONTH(NextMonth),"",NextMonth_WeekStart+17)</f>
        <v>45580</v>
      </c>
      <c r="AB37" s="30">
        <f>IF(MONTH(NextMonth_WeekStart+18)&lt;&gt;MONTH(NextMonth),"",NextMonth_WeekStart+18)</f>
        <v>45581</v>
      </c>
      <c r="AC37" s="30">
        <f>IF(MONTH(NextMonth_WeekStart+19)&lt;&gt;MONTH(NextMonth),"",NextMonth_WeekStart+19)</f>
        <v>45582</v>
      </c>
      <c r="AD37" s="30">
        <f>IF(MONTH(NextMonth_WeekStart+20)&lt;&gt;MONTH(NextMonth),"",NextMonth_WeekStart+20)</f>
        <v>45583</v>
      </c>
      <c r="AE37" s="30">
        <f>IF(MONTH(NextMonth_WeekStart+21)&lt;&gt;MONTH(NextMonth),"",NextMonth_WeekStart+21)</f>
        <v>45584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45585</v>
      </c>
      <c r="Z38" s="30">
        <f>IF(MONTH(NextMonth_WeekStart+23)&lt;&gt;MONTH(NextMonth),"",NextMonth_WeekStart+23)</f>
        <v>45586</v>
      </c>
      <c r="AA38" s="30">
        <f>IF(MONTH(NextMonth_WeekStart+24)&lt;&gt;MONTH(NextMonth),"",NextMonth_WeekStart+24)</f>
        <v>45587</v>
      </c>
      <c r="AB38" s="30">
        <f>IF(MONTH(NextMonth_WeekStart+25)&lt;&gt;MONTH(NextMonth),"",NextMonth_WeekStart+25)</f>
        <v>45588</v>
      </c>
      <c r="AC38" s="30">
        <f>IF(MONTH(NextMonth_WeekStart+26)&lt;&gt;MONTH(NextMonth),"",NextMonth_WeekStart+26)</f>
        <v>45589</v>
      </c>
      <c r="AD38" s="30">
        <f>IF(MONTH(NextMonth_WeekStart+27)&lt;&gt;MONTH(NextMonth),"",NextMonth_WeekStart+27)</f>
        <v>45590</v>
      </c>
      <c r="AE38" s="30">
        <f>IF(MONTH(NextMonth_WeekStart+28)&lt;&gt;MONTH(NextMonth),"",NextMonth_WeekStart+28)</f>
        <v>45591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45592</v>
      </c>
      <c r="Z39" s="30">
        <f>IF(MONTH(NextMonth_WeekStart+30)&lt;&gt;MONTH(NextMonth),"",NextMonth_WeekStart+30)</f>
        <v>45593</v>
      </c>
      <c r="AA39" s="30">
        <f>IF(MONTH(NextMonth_WeekStart+31)&lt;&gt;MONTH(NextMonth),"",NextMonth_WeekStart+31)</f>
        <v>45594</v>
      </c>
      <c r="AB39" s="30">
        <f>IF(MONTH(NextMonth_WeekStart+32)&lt;&gt;MONTH(NextMonth),"",NextMonth_WeekStart+32)</f>
        <v>45595</v>
      </c>
      <c r="AC39" s="30">
        <f>IF(MONTH(NextMonth_WeekStart+33)&lt;&gt;MONTH(NextMonth),"",NextMonth_WeekStart+33)</f>
        <v>45596</v>
      </c>
      <c r="AD39" s="30" t="str">
        <f>IF(MONTH(NextMonth_WeekStart+34)&lt;&gt;MONTH(NextMonth),"",NextMonth_WeekStart+34)</f>
        <v/>
      </c>
      <c r="AE39" s="30" t="str">
        <f>IF(MONTH(NextMonth_WeekStart+35)&lt;&gt;MONTH(NextMonth),"",NextMonth_WeekStart+35)</f>
        <v/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2">
    <mergeCell ref="U35:V35"/>
    <mergeCell ref="F6:V10"/>
    <mergeCell ref="C6:D10"/>
    <mergeCell ref="U29:V29"/>
    <mergeCell ref="C30:D34"/>
    <mergeCell ref="F30:V34"/>
    <mergeCell ref="Y33:AE33"/>
    <mergeCell ref="C35:D35"/>
    <mergeCell ref="F35:G35"/>
    <mergeCell ref="I35:J35"/>
    <mergeCell ref="L35:M35"/>
    <mergeCell ref="O35:P35"/>
    <mergeCell ref="R35:S35"/>
    <mergeCell ref="U23:V23"/>
    <mergeCell ref="C24:D28"/>
    <mergeCell ref="F24:V28"/>
    <mergeCell ref="Y24:AE24"/>
    <mergeCell ref="C29:D29"/>
    <mergeCell ref="F29:G29"/>
    <mergeCell ref="I29:J29"/>
    <mergeCell ref="L29:M29"/>
    <mergeCell ref="O29:P29"/>
    <mergeCell ref="R29:S29"/>
    <mergeCell ref="C23:D23"/>
    <mergeCell ref="F23:G23"/>
    <mergeCell ref="I23:J23"/>
    <mergeCell ref="L23:M23"/>
    <mergeCell ref="O23:P23"/>
    <mergeCell ref="R23:S23"/>
    <mergeCell ref="U17:V17"/>
    <mergeCell ref="Y17:AE17"/>
    <mergeCell ref="C18:D22"/>
    <mergeCell ref="F18:V22"/>
    <mergeCell ref="Y18:AE18"/>
    <mergeCell ref="Y19:AE19"/>
    <mergeCell ref="Y20:AE20"/>
    <mergeCell ref="Y21:AE21"/>
    <mergeCell ref="Y22:AE22"/>
    <mergeCell ref="C17:D17"/>
    <mergeCell ref="F17:G17"/>
    <mergeCell ref="I17:J17"/>
    <mergeCell ref="L17:M17"/>
    <mergeCell ref="O17:P17"/>
    <mergeCell ref="R17:S17"/>
    <mergeCell ref="U11:V11"/>
    <mergeCell ref="Y11:AE11"/>
    <mergeCell ref="C12:D16"/>
    <mergeCell ref="F12:V16"/>
    <mergeCell ref="Y12:AE12"/>
    <mergeCell ref="Y13:AE13"/>
    <mergeCell ref="Y14:AE14"/>
    <mergeCell ref="Y15:AE15"/>
    <mergeCell ref="Y16:AE16"/>
    <mergeCell ref="C11:D11"/>
    <mergeCell ref="F11:G11"/>
    <mergeCell ref="I11:J11"/>
    <mergeCell ref="L11:M11"/>
    <mergeCell ref="O11:P11"/>
    <mergeCell ref="R11:S11"/>
    <mergeCell ref="Y5:AE5"/>
    <mergeCell ref="Y6:AE6"/>
    <mergeCell ref="Y7:AE7"/>
    <mergeCell ref="Y8:AE8"/>
    <mergeCell ref="Y9:AE9"/>
    <mergeCell ref="Y10:AE10"/>
    <mergeCell ref="R4:S4"/>
    <mergeCell ref="U4:V4"/>
    <mergeCell ref="Y4:AE4"/>
    <mergeCell ref="C5:D5"/>
    <mergeCell ref="F5:G5"/>
    <mergeCell ref="I5:J5"/>
    <mergeCell ref="L5:M5"/>
    <mergeCell ref="O5:P5"/>
    <mergeCell ref="R5:S5"/>
    <mergeCell ref="U5:V5"/>
    <mergeCell ref="C2:G2"/>
    <mergeCell ref="C4:D4"/>
    <mergeCell ref="F4:G4"/>
    <mergeCell ref="I4:J4"/>
    <mergeCell ref="L4:M4"/>
    <mergeCell ref="O4:P4"/>
    <mergeCell ref="I2:W2"/>
  </mergeCells>
  <phoneticPr fontId="25" type="noConversion"/>
  <conditionalFormatting sqref="C6 C12 C18 C30 C24 F18">
    <cfRule type="expression" dxfId="63" priority="32" stopIfTrue="1">
      <formula>OFFSET(C6,0,1)="작업"</formula>
    </cfRule>
    <cfRule type="expression" dxfId="62" priority="33" stopIfTrue="1">
      <formula>OFFSET(C6,0,1)="홈"</formula>
    </cfRule>
    <cfRule type="expression" dxfId="61" priority="34" stopIfTrue="1">
      <formula>OFFSET(C6,0,1)="개인"</formula>
    </cfRule>
    <cfRule type="expression" dxfId="60" priority="36">
      <formula>OFFSET(C6,0,1)="생일"</formula>
    </cfRule>
  </conditionalFormatting>
  <conditionalFormatting sqref="C36:C40">
    <cfRule type="expression" dxfId="59" priority="24" stopIfTrue="1">
      <formula>OFFSET(C36,0,1)="작업"</formula>
    </cfRule>
    <cfRule type="expression" dxfId="58" priority="25" stopIfTrue="1">
      <formula>OFFSET(C36,0,1)="홈"</formula>
    </cfRule>
    <cfRule type="expression" dxfId="57" priority="26" stopIfTrue="1">
      <formula>OFFSET(C36,0,1)="개인"</formula>
    </cfRule>
    <cfRule type="expression" dxfId="56" priority="28">
      <formula>OFFSET(C36,0,1)="생일"</formula>
    </cfRule>
  </conditionalFormatting>
  <conditionalFormatting sqref="D36:D40">
    <cfRule type="expression" dxfId="51" priority="21">
      <formula>D36="작업"</formula>
    </cfRule>
    <cfRule type="expression" dxfId="50" priority="22">
      <formula>D36="홈"</formula>
    </cfRule>
    <cfRule type="expression" dxfId="49" priority="23">
      <formula>D36="개인"</formula>
    </cfRule>
    <cfRule type="expression" dxfId="48" priority="27">
      <formula>D36="생일"</formula>
    </cfRule>
  </conditionalFormatting>
  <conditionalFormatting sqref="F12 F24 F30">
    <cfRule type="expression" dxfId="47" priority="17" stopIfTrue="1">
      <formula>OFFSET(F12,0,1)="작업"</formula>
    </cfRule>
    <cfRule type="expression" dxfId="46" priority="18" stopIfTrue="1">
      <formula>OFFSET(F12,0,1)="홈"</formula>
    </cfRule>
    <cfRule type="expression" dxfId="45" priority="19" stopIfTrue="1">
      <formula>OFFSET(F12,0,1)="개인"</formula>
    </cfRule>
    <cfRule type="expression" dxfId="44" priority="20">
      <formula>OFFSET(F12,0,1)="생일"</formula>
    </cfRule>
  </conditionalFormatting>
  <conditionalFormatting sqref="F36:F40 I36:I40 L36:L40 O36:O40 R36:R40 U36:U40">
    <cfRule type="expression" dxfId="43" priority="12" stopIfTrue="1">
      <formula>OFFSET(F36,0,1)="작업"</formula>
    </cfRule>
    <cfRule type="expression" dxfId="42" priority="13" stopIfTrue="1">
      <formula>OFFSET(F36,0,1)="홈"</formula>
    </cfRule>
    <cfRule type="expression" dxfId="41" priority="14" stopIfTrue="1">
      <formula>OFFSET(F36,0,1)="개인"</formula>
    </cfRule>
    <cfRule type="expression" dxfId="40" priority="16">
      <formula>OFFSET(F36,0,1)="생일"</formula>
    </cfRule>
  </conditionalFormatting>
  <conditionalFormatting sqref="G36:G40 J36:J40 M36:M40 P36:P40 S36:S40 V36:V40">
    <cfRule type="expression" dxfId="39" priority="9">
      <formula>G36="작업"</formula>
    </cfRule>
    <cfRule type="expression" dxfId="38" priority="10">
      <formula>G36="홈"</formula>
    </cfRule>
    <cfRule type="expression" dxfId="37" priority="11">
      <formula>G36="개인"</formula>
    </cfRule>
    <cfRule type="expression" dxfId="36" priority="15">
      <formula>G36="생일"</formula>
    </cfRule>
  </conditionalFormatting>
  <conditionalFormatting sqref="F6">
    <cfRule type="expression" dxfId="31" priority="1" stopIfTrue="1">
      <formula>OFFSET(F6,0,1)="작업"</formula>
    </cfRule>
    <cfRule type="expression" dxfId="30" priority="2" stopIfTrue="1">
      <formula>OFFSET(F6,0,1)="홈"</formula>
    </cfRule>
    <cfRule type="expression" dxfId="29" priority="3" stopIfTrue="1">
      <formula>OFFSET(F6,0,1)="개인"</formula>
    </cfRule>
    <cfRule type="expression" dxfId="28" priority="4">
      <formula>OFFSET(F6,0,1)="생일"</formula>
    </cfRule>
  </conditionalFormatting>
  <dataValidations count="7">
    <dataValidation allowBlank="1" showInputMessage="1" showErrorMessage="1" prompt="다음 월 일정" sqref="Y33:AE33" xr:uid="{667BEFF5-A876-4599-91FF-E37853995917}"/>
    <dataValidation allowBlank="1" showInputMessage="1" showErrorMessage="1" prompt="이전 달 일정" sqref="Y24:AE24" xr:uid="{F26B259E-A603-4CFD-981F-8FFA5351922F}"/>
    <dataValidation allowBlank="1" showInputMessage="1" showErrorMessage="1" prompt="셀에 메모를 입력합니다. _x000a__x000a_오른쪽 셀(셀 D12)을 사용하여 범주를 설정합니다." sqref="C12" xr:uid="{925B42CB-2D09-41DC-8B1D-D63EC57C35B6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5EDEF362-DCF2-4C4A-80EF-52BC911AA985}"/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DB134A99-0C4E-4294-BDC7-2C1C820ED031}"/>
    <dataValidation type="list" allowBlank="1" showInputMessage="1" showErrorMessage="1" prompt="이 드롭다운에서 월 선택" sqref="C2:G2" xr:uid="{DB3DBE4B-1DF7-4769-ACF9-90683DF7B0B6}">
      <formula1>List_Months</formula1>
    </dataValidation>
    <dataValidation type="list" allowBlank="1" showInputMessage="1" showErrorMessage="1" sqref="M36:M40 P36:P40 S36:S40 J36:J40 D36:D40 G36:G40 V36:V40" xr:uid="{226A97CF-D537-430B-8CC8-A4D1F4EB9B65}">
      <formula1>List_Categories</formula1>
    </dataValidation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76A-6C50-4A54-8CC1-C8857EF9F766}">
  <sheetPr>
    <pageSetUpPr fitToPage="1"/>
  </sheetPr>
  <dimension ref="C1:AF45"/>
  <sheetViews>
    <sheetView showGridLines="0" tabSelected="1" zoomScale="54" zoomScaleNormal="54" workbookViewId="0">
      <selection activeCell="AL8" sqref="AL8"/>
    </sheetView>
  </sheetViews>
  <sheetFormatPr defaultColWidth="9" defaultRowHeight="18" customHeight="1"/>
  <cols>
    <col min="1" max="1" width="3.3984375" style="23" customWidth="1"/>
    <col min="2" max="2" width="11.19921875" style="23" customWidth="1"/>
    <col min="3" max="3" width="28.59765625" style="27" customWidth="1"/>
    <col min="4" max="4" width="3.59765625" style="23" customWidth="1"/>
    <col min="5" max="5" width="1.59765625" style="23" customWidth="1"/>
    <col min="6" max="6" width="28.59765625" style="27" customWidth="1"/>
    <col min="7" max="7" width="3.59765625" style="23" customWidth="1"/>
    <col min="8" max="8" width="1.59765625" style="23" customWidth="1"/>
    <col min="9" max="9" width="28.59765625" style="27" customWidth="1"/>
    <col min="10" max="10" width="3.59765625" style="23" customWidth="1"/>
    <col min="11" max="11" width="1.59765625" style="23" customWidth="1"/>
    <col min="12" max="12" width="28.59765625" style="27" customWidth="1"/>
    <col min="13" max="13" width="3.59765625" style="23" customWidth="1"/>
    <col min="14" max="14" width="1.59765625" style="23" customWidth="1"/>
    <col min="15" max="15" width="28.59765625" style="27" customWidth="1"/>
    <col min="16" max="16" width="3.59765625" style="23" customWidth="1"/>
    <col min="17" max="17" width="1.59765625" style="23" customWidth="1"/>
    <col min="18" max="18" width="28.59765625" style="27" customWidth="1"/>
    <col min="19" max="19" width="3.59765625" style="23" customWidth="1"/>
    <col min="20" max="20" width="1.59765625" style="23" customWidth="1"/>
    <col min="21" max="21" width="28.59765625" style="27" customWidth="1"/>
    <col min="22" max="22" width="3.5" style="23" customWidth="1"/>
    <col min="23" max="24" width="1.59765625" style="23" customWidth="1"/>
    <col min="25" max="31" width="4.59765625" style="23" customWidth="1"/>
    <col min="32" max="32" width="1.59765625" style="23" customWidth="1"/>
    <col min="33" max="16384" width="9" style="23"/>
  </cols>
  <sheetData>
    <row r="1" spans="3:32" ht="9" customHeight="1">
      <c r="AE1" s="23" t="s">
        <v>18</v>
      </c>
      <c r="AF1" s="4"/>
    </row>
    <row r="2" spans="3:32" s="24" customFormat="1" ht="66" customHeight="1">
      <c r="C2" s="36">
        <v>45587</v>
      </c>
      <c r="D2" s="36"/>
      <c r="E2" s="36"/>
      <c r="F2" s="36"/>
      <c r="G2" s="36"/>
      <c r="H2" s="5"/>
      <c r="I2" s="98" t="s">
        <v>30</v>
      </c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5"/>
      <c r="Y2" s="5"/>
      <c r="Z2" s="5"/>
      <c r="AA2" s="5"/>
      <c r="AB2" s="5"/>
      <c r="AC2" s="5"/>
      <c r="AD2" s="5"/>
      <c r="AE2" s="5"/>
      <c r="AF2" s="5"/>
    </row>
    <row r="3" spans="3:32" ht="3" customHeight="1">
      <c r="C3" s="9"/>
      <c r="D3" s="10"/>
      <c r="E3" s="10"/>
      <c r="F3" s="9"/>
      <c r="G3" s="10"/>
      <c r="H3" s="10"/>
      <c r="I3" s="9"/>
      <c r="J3" s="10"/>
      <c r="K3" s="10"/>
      <c r="L3" s="9"/>
      <c r="M3" s="10"/>
      <c r="N3" s="9"/>
      <c r="O3" s="9"/>
      <c r="P3" s="10"/>
      <c r="Q3" s="10"/>
      <c r="R3" s="9"/>
      <c r="S3" s="10"/>
      <c r="T3" s="10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"/>
    </row>
    <row r="4" spans="3:32" s="25" customFormat="1" ht="35.25" customHeight="1" thickBot="1">
      <c r="C4" s="33" t="s">
        <v>0</v>
      </c>
      <c r="D4" s="33"/>
      <c r="E4" s="11"/>
      <c r="F4" s="33" t="s">
        <v>2</v>
      </c>
      <c r="G4" s="33"/>
      <c r="H4" s="11"/>
      <c r="I4" s="33" t="s">
        <v>5</v>
      </c>
      <c r="J4" s="33"/>
      <c r="K4" s="11"/>
      <c r="L4" s="33" t="s">
        <v>6</v>
      </c>
      <c r="M4" s="33"/>
      <c r="N4" s="11"/>
      <c r="O4" s="33" t="s">
        <v>7</v>
      </c>
      <c r="P4" s="33"/>
      <c r="Q4" s="11"/>
      <c r="R4" s="33" t="s">
        <v>9</v>
      </c>
      <c r="S4" s="33"/>
      <c r="T4" s="11"/>
      <c r="U4" s="33" t="s">
        <v>10</v>
      </c>
      <c r="V4" s="33"/>
      <c r="W4" s="11"/>
      <c r="X4" s="11"/>
      <c r="Y4" s="33" t="s">
        <v>11</v>
      </c>
      <c r="Z4" s="33"/>
      <c r="AA4" s="33"/>
      <c r="AB4" s="33"/>
      <c r="AC4" s="33"/>
      <c r="AD4" s="33"/>
      <c r="AE4" s="33"/>
      <c r="AF4" s="11"/>
    </row>
    <row r="5" spans="3:32" s="26" customFormat="1" ht="18" customHeight="1">
      <c r="C5" s="37" t="str">
        <f>IF(MONTH(ThisMonth_WeekStart+1)&lt;&gt;MONTH(ThisMonth),"",ThisMonth_WeekStart+1)</f>
        <v/>
      </c>
      <c r="D5" s="37"/>
      <c r="E5" s="12"/>
      <c r="F5" s="37" t="str">
        <f>IF(MONTH(ThisMonth_WeekStart+2)&lt;&gt;MONTH(ThisMonth),"",ThisMonth_WeekStart+2)</f>
        <v/>
      </c>
      <c r="G5" s="37"/>
      <c r="H5" s="12"/>
      <c r="I5" s="37">
        <f>IF(MONTH(ThisMonth_WeekStart+3)&lt;&gt;MONTH(ThisMonth),"",ThisMonth_WeekStart+3)</f>
        <v>45566</v>
      </c>
      <c r="J5" s="37"/>
      <c r="K5" s="12"/>
      <c r="L5" s="37">
        <f>IF(MONTH(ThisMonth_WeekStart+4)&lt;&gt;MONTH(ThisMonth),"",ThisMonth_WeekStart+4)</f>
        <v>45567</v>
      </c>
      <c r="M5" s="37"/>
      <c r="N5" s="12"/>
      <c r="O5" s="37">
        <f>IF(MONTH(ThisMonth_WeekStart+5)&lt;&gt;MONTH(ThisMonth),"",ThisMonth_WeekStart+5)</f>
        <v>45568</v>
      </c>
      <c r="P5" s="37"/>
      <c r="Q5" s="12"/>
      <c r="R5" s="37">
        <f>IF(MONTH(ThisMonth_WeekStart+6)&lt;&gt;MONTH(ThisMonth),"",ThisMonth_WeekStart+6)</f>
        <v>45569</v>
      </c>
      <c r="S5" s="37"/>
      <c r="T5" s="12"/>
      <c r="U5" s="37">
        <f>IF(MONTH(ThisMonth_WeekStart+7)&lt;&gt;MONTH(ThisMonth),"",ThisMonth_WeekStart+7)</f>
        <v>45570</v>
      </c>
      <c r="V5" s="37"/>
      <c r="W5" s="12"/>
      <c r="X5" s="13"/>
      <c r="Y5" s="35"/>
      <c r="Z5" s="35"/>
      <c r="AA5" s="35"/>
      <c r="AB5" s="35"/>
      <c r="AC5" s="35"/>
      <c r="AD5" s="35"/>
      <c r="AE5" s="35"/>
      <c r="AF5" s="14"/>
    </row>
    <row r="6" spans="3:32" ht="18" customHeight="1">
      <c r="C6" s="92"/>
      <c r="D6" s="93"/>
      <c r="E6" s="4"/>
      <c r="F6" s="83" t="s">
        <v>29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57"/>
      <c r="W6" s="4"/>
      <c r="X6" s="17"/>
      <c r="Y6" s="31"/>
      <c r="Z6" s="31"/>
      <c r="AA6" s="31"/>
      <c r="AB6" s="31"/>
      <c r="AC6" s="31"/>
      <c r="AD6" s="31"/>
      <c r="AE6" s="31"/>
      <c r="AF6" s="4"/>
    </row>
    <row r="7" spans="3:32" ht="18" customHeight="1">
      <c r="C7" s="68"/>
      <c r="D7" s="70"/>
      <c r="E7" s="4"/>
      <c r="F7" s="5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57"/>
      <c r="W7" s="4"/>
      <c r="X7" s="17"/>
      <c r="Y7" s="31"/>
      <c r="Z7" s="31"/>
      <c r="AA7" s="31"/>
      <c r="AB7" s="31"/>
      <c r="AC7" s="31"/>
      <c r="AD7" s="31"/>
      <c r="AE7" s="31"/>
      <c r="AF7" s="4"/>
    </row>
    <row r="8" spans="3:32" ht="18" customHeight="1">
      <c r="C8" s="68"/>
      <c r="D8" s="70"/>
      <c r="E8" s="4"/>
      <c r="F8" s="5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57"/>
      <c r="W8" s="4"/>
      <c r="X8" s="17"/>
      <c r="Y8" s="31"/>
      <c r="Z8" s="31"/>
      <c r="AA8" s="31"/>
      <c r="AB8" s="31"/>
      <c r="AC8" s="31"/>
      <c r="AD8" s="31"/>
      <c r="AE8" s="31"/>
      <c r="AF8" s="4"/>
    </row>
    <row r="9" spans="3:32" ht="18" customHeight="1">
      <c r="C9" s="68"/>
      <c r="D9" s="70"/>
      <c r="E9" s="4"/>
      <c r="F9" s="5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57"/>
      <c r="W9" s="4"/>
      <c r="X9" s="17"/>
      <c r="Y9" s="31"/>
      <c r="Z9" s="31"/>
      <c r="AA9" s="31"/>
      <c r="AB9" s="31"/>
      <c r="AC9" s="31"/>
      <c r="AD9" s="31"/>
      <c r="AE9" s="31"/>
      <c r="AF9" s="4"/>
    </row>
    <row r="10" spans="3:32" ht="18" customHeight="1">
      <c r="C10" s="94"/>
      <c r="D10" s="95"/>
      <c r="E10" s="4"/>
      <c r="F10" s="5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57"/>
      <c r="W10" s="4"/>
      <c r="X10" s="17"/>
      <c r="Y10" s="31"/>
      <c r="Z10" s="31"/>
      <c r="AA10" s="31"/>
      <c r="AB10" s="31"/>
      <c r="AC10" s="31"/>
      <c r="AD10" s="31"/>
      <c r="AE10" s="31"/>
      <c r="AF10" s="4"/>
    </row>
    <row r="11" spans="3:32" s="26" customFormat="1" ht="18" customHeight="1">
      <c r="C11" s="34">
        <f>IF(MONTH(ThisMonth_WeekStart+8)&lt;&gt;MONTH(ThisMonth),"",ThisMonth_WeekStart+8)</f>
        <v>45571</v>
      </c>
      <c r="D11" s="34"/>
      <c r="E11" s="12"/>
      <c r="F11" s="34">
        <f>IF(MONTH(ThisMonth_WeekStart+9)&lt;&gt;MONTH(ThisMonth),"",ThisMonth_WeekStart+9)</f>
        <v>45572</v>
      </c>
      <c r="G11" s="34"/>
      <c r="H11" s="12"/>
      <c r="I11" s="34">
        <f>IF(MONTH(ThisMonth_WeekStart+10)&lt;&gt;MONTH(ThisMonth),"",ThisMonth_WeekStart+10)</f>
        <v>45573</v>
      </c>
      <c r="J11" s="34"/>
      <c r="K11" s="12"/>
      <c r="L11" s="34">
        <f>IF(MONTH(ThisMonth_WeekStart+11)&lt;&gt;MONTH(ThisMonth),"",ThisMonth_WeekStart+11)</f>
        <v>45574</v>
      </c>
      <c r="M11" s="34"/>
      <c r="N11" s="12"/>
      <c r="O11" s="34">
        <f>IF(MONTH(ThisMonth_WeekStart+12)&lt;&gt;MONTH(ThisMonth),"",ThisMonth_WeekStart+12)</f>
        <v>45575</v>
      </c>
      <c r="P11" s="34"/>
      <c r="Q11" s="12"/>
      <c r="R11" s="34">
        <f>IF(MONTH(ThisMonth_WeekStart+13)&lt;&gt;MONTH(ThisMonth),"",ThisMonth_WeekStart+13)</f>
        <v>45576</v>
      </c>
      <c r="S11" s="34"/>
      <c r="T11" s="12"/>
      <c r="U11" s="34">
        <f>IF(MONTH(ThisMonth_WeekStart+14)&lt;&gt;MONTH(ThisMonth),"",ThisMonth_WeekStart+14)</f>
        <v>45577</v>
      </c>
      <c r="V11" s="34"/>
      <c r="W11" s="12"/>
      <c r="X11" s="13"/>
      <c r="Y11" s="31"/>
      <c r="Z11" s="31"/>
      <c r="AA11" s="31"/>
      <c r="AB11" s="31"/>
      <c r="AC11" s="31"/>
      <c r="AD11" s="31"/>
      <c r="AE11" s="31"/>
      <c r="AF11" s="14"/>
    </row>
    <row r="12" spans="3:32" ht="18" customHeight="1">
      <c r="C12" s="54"/>
      <c r="D12" s="55"/>
      <c r="E12" s="4"/>
      <c r="F12" s="82" t="s">
        <v>29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51"/>
      <c r="W12" s="4"/>
      <c r="X12" s="17"/>
      <c r="Y12" s="31"/>
      <c r="Z12" s="31"/>
      <c r="AA12" s="31"/>
      <c r="AB12" s="31"/>
      <c r="AC12" s="31"/>
      <c r="AD12" s="31"/>
      <c r="AE12" s="31"/>
      <c r="AF12" s="4"/>
    </row>
    <row r="13" spans="3:32" ht="18" customHeight="1">
      <c r="C13" s="56"/>
      <c r="D13" s="57"/>
      <c r="E13" s="4"/>
      <c r="F13" s="50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51"/>
      <c r="W13" s="4"/>
      <c r="X13" s="17"/>
      <c r="Y13" s="31"/>
      <c r="Z13" s="31"/>
      <c r="AA13" s="31"/>
      <c r="AB13" s="31"/>
      <c r="AC13" s="31"/>
      <c r="AD13" s="31"/>
      <c r="AE13" s="31"/>
      <c r="AF13" s="4"/>
    </row>
    <row r="14" spans="3:32" ht="18" customHeight="1">
      <c r="C14" s="56"/>
      <c r="D14" s="57"/>
      <c r="E14" s="4"/>
      <c r="F14" s="50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51"/>
      <c r="W14" s="4"/>
      <c r="X14" s="17"/>
      <c r="Y14" s="31"/>
      <c r="Z14" s="31"/>
      <c r="AA14" s="31"/>
      <c r="AB14" s="31"/>
      <c r="AC14" s="31"/>
      <c r="AD14" s="31"/>
      <c r="AE14" s="31"/>
      <c r="AF14" s="4"/>
    </row>
    <row r="15" spans="3:32" ht="18" customHeight="1">
      <c r="C15" s="56"/>
      <c r="D15" s="57"/>
      <c r="E15" s="4"/>
      <c r="F15" s="50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51"/>
      <c r="W15" s="4"/>
      <c r="X15" s="17"/>
      <c r="Y15" s="31"/>
      <c r="Z15" s="31"/>
      <c r="AA15" s="31"/>
      <c r="AB15" s="31"/>
      <c r="AC15" s="31"/>
      <c r="AD15" s="31"/>
      <c r="AE15" s="31"/>
      <c r="AF15" s="4"/>
    </row>
    <row r="16" spans="3:32" ht="18" customHeight="1">
      <c r="C16" s="58"/>
      <c r="D16" s="59"/>
      <c r="E16" s="4"/>
      <c r="F16" s="5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51"/>
      <c r="W16" s="4"/>
      <c r="X16" s="17"/>
      <c r="Y16" s="31"/>
      <c r="Z16" s="31"/>
      <c r="AA16" s="31"/>
      <c r="AB16" s="31"/>
      <c r="AC16" s="31"/>
      <c r="AD16" s="31"/>
      <c r="AE16" s="31"/>
      <c r="AF16" s="4"/>
    </row>
    <row r="17" spans="3:32" s="26" customFormat="1" ht="18" customHeight="1">
      <c r="C17" s="34">
        <f>IF(MONTH(ThisMonth_WeekStart+15)&lt;&gt;MONTH(ThisMonth),"",ThisMonth_WeekStart+15)</f>
        <v>45578</v>
      </c>
      <c r="D17" s="34"/>
      <c r="E17" s="12"/>
      <c r="F17" s="34">
        <f>IF(MONTH(ThisMonth_WeekStart+16)&lt;&gt;MONTH(ThisMonth),"",ThisMonth_WeekStart+16)</f>
        <v>45579</v>
      </c>
      <c r="G17" s="34"/>
      <c r="H17" s="12"/>
      <c r="I17" s="34">
        <f>IF(MONTH(ThisMonth_WeekStart+17)&lt;&gt;MONTH(ThisMonth),"",ThisMonth_WeekStart+17)</f>
        <v>45580</v>
      </c>
      <c r="J17" s="34"/>
      <c r="K17" s="12"/>
      <c r="L17" s="34">
        <f>IF(MONTH(ThisMonth_WeekStart+18)&lt;&gt;MONTH(ThisMonth),"",ThisMonth_WeekStart+18)</f>
        <v>45581</v>
      </c>
      <c r="M17" s="34"/>
      <c r="N17" s="12"/>
      <c r="O17" s="34">
        <f>IF(MONTH(ThisMonth_WeekStart+19)&lt;&gt;MONTH(ThisMonth),"",ThisMonth_WeekStart+19)</f>
        <v>45582</v>
      </c>
      <c r="P17" s="34"/>
      <c r="Q17" s="12"/>
      <c r="R17" s="34">
        <f>IF(MONTH(ThisMonth_WeekStart+20)&lt;&gt;MONTH(ThisMonth),"",ThisMonth_WeekStart+20)</f>
        <v>45583</v>
      </c>
      <c r="S17" s="34"/>
      <c r="T17" s="12"/>
      <c r="U17" s="34">
        <f>IF(MONTH(ThisMonth_WeekStart+21)&lt;&gt;MONTH(ThisMonth),"",ThisMonth_WeekStart+21)</f>
        <v>45584</v>
      </c>
      <c r="V17" s="34"/>
      <c r="W17" s="12"/>
      <c r="X17" s="13"/>
      <c r="Y17" s="31"/>
      <c r="Z17" s="31"/>
      <c r="AA17" s="31"/>
      <c r="AB17" s="31"/>
      <c r="AC17" s="31"/>
      <c r="AD17" s="31"/>
      <c r="AE17" s="31"/>
      <c r="AF17" s="14"/>
    </row>
    <row r="18" spans="3:32" ht="18" customHeight="1">
      <c r="C18" s="48"/>
      <c r="D18" s="49"/>
      <c r="E18" s="4"/>
      <c r="F18" s="84" t="s">
        <v>29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5"/>
      <c r="W18" s="4"/>
      <c r="X18" s="17"/>
      <c r="Y18" s="31"/>
      <c r="Z18" s="31"/>
      <c r="AA18" s="31"/>
      <c r="AB18" s="31"/>
      <c r="AC18" s="31"/>
      <c r="AD18" s="31"/>
      <c r="AE18" s="31"/>
      <c r="AF18" s="4"/>
    </row>
    <row r="19" spans="3:32" ht="18" customHeight="1">
      <c r="C19" s="50"/>
      <c r="D19" s="51"/>
      <c r="E19" s="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5"/>
      <c r="W19" s="4"/>
      <c r="X19" s="17"/>
      <c r="Y19" s="31"/>
      <c r="Z19" s="31"/>
      <c r="AA19" s="31"/>
      <c r="AB19" s="31"/>
      <c r="AC19" s="31"/>
      <c r="AD19" s="31"/>
      <c r="AE19" s="31"/>
      <c r="AF19" s="4"/>
    </row>
    <row r="20" spans="3:32" ht="18" customHeight="1">
      <c r="C20" s="50"/>
      <c r="D20" s="51"/>
      <c r="E20" s="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5"/>
      <c r="W20" s="4"/>
      <c r="X20" s="17"/>
      <c r="Y20" s="31"/>
      <c r="Z20" s="31"/>
      <c r="AA20" s="31"/>
      <c r="AB20" s="31"/>
      <c r="AC20" s="31"/>
      <c r="AD20" s="31"/>
      <c r="AE20" s="31"/>
      <c r="AF20" s="4"/>
    </row>
    <row r="21" spans="3:32" ht="18" customHeight="1">
      <c r="C21" s="50"/>
      <c r="D21" s="51"/>
      <c r="E21" s="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5"/>
      <c r="W21" s="4"/>
      <c r="X21" s="17"/>
      <c r="Y21" s="31"/>
      <c r="Z21" s="31"/>
      <c r="AA21" s="31"/>
      <c r="AB21" s="31"/>
      <c r="AC21" s="31"/>
      <c r="AD21" s="31"/>
      <c r="AE21" s="31"/>
      <c r="AF21" s="4"/>
    </row>
    <row r="22" spans="3:32" ht="18" customHeight="1">
      <c r="C22" s="52"/>
      <c r="D22" s="53"/>
      <c r="E22" s="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5"/>
      <c r="W22" s="4"/>
      <c r="X22" s="17"/>
      <c r="Y22" s="31"/>
      <c r="Z22" s="31"/>
      <c r="AA22" s="31"/>
      <c r="AB22" s="31"/>
      <c r="AC22" s="31"/>
      <c r="AD22" s="31"/>
      <c r="AE22" s="31"/>
      <c r="AF22" s="4"/>
    </row>
    <row r="23" spans="3:32" s="26" customFormat="1" ht="18" customHeight="1">
      <c r="C23" s="34">
        <f>IF(MONTH(ThisMonth_WeekStart+22)&lt;&gt;MONTH(ThisMonth),"",ThisMonth_WeekStart+22)</f>
        <v>45585</v>
      </c>
      <c r="D23" s="34"/>
      <c r="E23" s="12"/>
      <c r="F23" s="34">
        <f>IF(MONTH(ThisMonth_WeekStart+23)&lt;&gt;MONTH(ThisMonth),"",ThisMonth_WeekStart+23)</f>
        <v>45586</v>
      </c>
      <c r="G23" s="34"/>
      <c r="H23" s="12"/>
      <c r="I23" s="34">
        <f>IF(MONTH(ThisMonth_WeekStart+24)&lt;&gt;MONTH(ThisMonth),"",ThisMonth_WeekStart+24)</f>
        <v>45587</v>
      </c>
      <c r="J23" s="34"/>
      <c r="K23" s="12"/>
      <c r="L23" s="34">
        <f>IF(MONTH(ThisMonth_WeekStart+25)&lt;&gt;MONTH(ThisMonth),"",ThisMonth_WeekStart+25)</f>
        <v>45588</v>
      </c>
      <c r="M23" s="34"/>
      <c r="N23" s="12"/>
      <c r="O23" s="34">
        <f>IF(MONTH(ThisMonth_WeekStart+26)&lt;&gt;MONTH(ThisMonth),"",ThisMonth_WeekStart+26)</f>
        <v>45589</v>
      </c>
      <c r="P23" s="34"/>
      <c r="Q23" s="12"/>
      <c r="R23" s="34">
        <f>IF(MONTH(ThisMonth_WeekStart+27)&lt;&gt;MONTH(ThisMonth),"",ThisMonth_WeekStart+27)</f>
        <v>45590</v>
      </c>
      <c r="S23" s="34"/>
      <c r="T23" s="12"/>
      <c r="U23" s="34">
        <f>IF(MONTH(ThisMonth_WeekStart+28)&lt;&gt;MONTH(ThisMonth),"",ThisMonth_WeekStart+28)</f>
        <v>45591</v>
      </c>
      <c r="V23" s="34"/>
      <c r="W23" s="12"/>
      <c r="X23" s="13"/>
      <c r="Y23" s="14"/>
      <c r="Z23" s="14"/>
      <c r="AA23" s="14"/>
      <c r="AB23" s="14"/>
      <c r="AC23" s="14"/>
      <c r="AD23" s="14"/>
      <c r="AE23" s="14"/>
      <c r="AF23" s="14"/>
    </row>
    <row r="24" spans="3:32" ht="18" customHeight="1">
      <c r="C24" s="42"/>
      <c r="D24" s="43"/>
      <c r="E24" s="4"/>
      <c r="F24" s="86" t="s">
        <v>29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8"/>
      <c r="W24" s="4"/>
      <c r="X24" s="17"/>
      <c r="Y24" s="32">
        <f>EDATE(ThisMonth,-1)</f>
        <v>45557</v>
      </c>
      <c r="Z24" s="32"/>
      <c r="AA24" s="32"/>
      <c r="AB24" s="32"/>
      <c r="AC24" s="32"/>
      <c r="AD24" s="32"/>
      <c r="AE24" s="32"/>
      <c r="AF24" s="4"/>
    </row>
    <row r="25" spans="3:32" ht="18" customHeight="1">
      <c r="C25" s="44"/>
      <c r="D25" s="45"/>
      <c r="E25" s="4"/>
      <c r="F25" s="86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8"/>
      <c r="W25" s="4"/>
      <c r="X25" s="17"/>
      <c r="Y25" s="20" t="s">
        <v>12</v>
      </c>
      <c r="Z25" s="20" t="s">
        <v>13</v>
      </c>
      <c r="AA25" s="20" t="s">
        <v>14</v>
      </c>
      <c r="AB25" s="20" t="s">
        <v>15</v>
      </c>
      <c r="AC25" s="20" t="s">
        <v>16</v>
      </c>
      <c r="AD25" s="20" t="s">
        <v>17</v>
      </c>
      <c r="AE25" s="20" t="s">
        <v>19</v>
      </c>
      <c r="AF25" s="4"/>
    </row>
    <row r="26" spans="3:32" ht="18" customHeight="1">
      <c r="C26" s="44"/>
      <c r="D26" s="45"/>
      <c r="E26" s="4"/>
      <c r="F26" s="86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8"/>
      <c r="W26" s="4"/>
      <c r="X26" s="17"/>
      <c r="Y26" s="30">
        <f>IF(MONTH(LastMonth_WeekStart+1)&lt;&gt;MONTH(LastMonth),"",LastMonth_WeekStart+1)</f>
        <v>45536</v>
      </c>
      <c r="Z26" s="30">
        <f>IF(MONTH(LastMonth_WeekStart+2)&lt;&gt;MONTH(LastMonth),"",LastMonth_WeekStart+2)</f>
        <v>45537</v>
      </c>
      <c r="AA26" s="30">
        <f>IF(MONTH(LastMonth_WeekStart+3)&lt;&gt;MONTH(LastMonth),"",LastMonth_WeekStart+3)</f>
        <v>45538</v>
      </c>
      <c r="AB26" s="30">
        <f>IF(MONTH(LastMonth_WeekStart+4)&lt;&gt;MONTH(LastMonth),"",LastMonth_WeekStart+4)</f>
        <v>45539</v>
      </c>
      <c r="AC26" s="30">
        <f>IF(MONTH(LastMonth_WeekStart+5)&lt;&gt;MONTH(LastMonth),"",LastMonth_WeekStart+5)</f>
        <v>45540</v>
      </c>
      <c r="AD26" s="30">
        <f>IF(MONTH(LastMonth_WeekStart+6)&lt;&gt;MONTH(LastMonth),"",LastMonth_WeekStart+6)</f>
        <v>45541</v>
      </c>
      <c r="AE26" s="30">
        <f>IF(MONTH(LastMonth_WeekStart+7)&lt;&gt;MONTH(LastMonth),"",LastMonth_WeekStart+7)</f>
        <v>45542</v>
      </c>
      <c r="AF26" s="4"/>
    </row>
    <row r="27" spans="3:32" ht="18" customHeight="1">
      <c r="C27" s="44"/>
      <c r="D27" s="45"/>
      <c r="E27" s="4"/>
      <c r="F27" s="86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8"/>
      <c r="W27" s="4"/>
      <c r="X27" s="17"/>
      <c r="Y27" s="30">
        <f>IF(MONTH(LastMonth_WeekStart+8)&lt;&gt;MONTH(LastMonth),"",LastMonth_WeekStart+8)</f>
        <v>45543</v>
      </c>
      <c r="Z27" s="30">
        <f>IF(MONTH(LastMonth_WeekStart+9)&lt;&gt;MONTH(LastMonth),"",LastMonth_WeekStart+9)</f>
        <v>45544</v>
      </c>
      <c r="AA27" s="30">
        <f>IF(MONTH(LastMonth_WeekStart+10)&lt;&gt;MONTH(LastMonth),"",LastMonth_WeekStart+10)</f>
        <v>45545</v>
      </c>
      <c r="AB27" s="30">
        <f>IF(MONTH(LastMonth_WeekStart+11)&lt;&gt;MONTH(LastMonth),"",LastMonth_WeekStart+11)</f>
        <v>45546</v>
      </c>
      <c r="AC27" s="30">
        <f>IF(MONTH(LastMonth_WeekStart+12)&lt;&gt;MONTH(LastMonth),"",LastMonth_WeekStart+12)</f>
        <v>45547</v>
      </c>
      <c r="AD27" s="30">
        <f>IF(MONTH(LastMonth_WeekStart+13)&lt;&gt;MONTH(LastMonth),"",LastMonth_WeekStart+13)</f>
        <v>45548</v>
      </c>
      <c r="AE27" s="30">
        <f>IF(MONTH(LastMonth_WeekStart+14)&lt;&gt;MONTH(LastMonth),"",LastMonth_WeekStart+14)</f>
        <v>45549</v>
      </c>
      <c r="AF27" s="4"/>
    </row>
    <row r="28" spans="3:32" ht="18" customHeight="1">
      <c r="C28" s="46"/>
      <c r="D28" s="47"/>
      <c r="E28" s="4"/>
      <c r="F28" s="86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8"/>
      <c r="W28" s="4"/>
      <c r="X28" s="17"/>
      <c r="Y28" s="30">
        <f>IF(MONTH(LastMonth_WeekStart+15)&lt;&gt;MONTH(LastMonth),"",LastMonth_WeekStart+15)</f>
        <v>45550</v>
      </c>
      <c r="Z28" s="30">
        <f>IF(MONTH(LastMonth_WeekStart+16)&lt;&gt;MONTH(LastMonth),"",LastMonth_WeekStart+16)</f>
        <v>45551</v>
      </c>
      <c r="AA28" s="30">
        <f>IF(MONTH(LastMonth_WeekStart+17)&lt;&gt;MONTH(LastMonth),"",LastMonth_WeekStart+17)</f>
        <v>45552</v>
      </c>
      <c r="AB28" s="30">
        <f>IF(MONTH(LastMonth_WeekStart+18)&lt;&gt;MONTH(LastMonth),"",LastMonth_WeekStart+18)</f>
        <v>45553</v>
      </c>
      <c r="AC28" s="30">
        <f>IF(MONTH(LastMonth_WeekStart+19)&lt;&gt;MONTH(LastMonth),"",LastMonth_WeekStart+19)</f>
        <v>45554</v>
      </c>
      <c r="AD28" s="30">
        <f>IF(MONTH(LastMonth_WeekStart+20)&lt;&gt;MONTH(LastMonth),"",LastMonth_WeekStart+20)</f>
        <v>45555</v>
      </c>
      <c r="AE28" s="30">
        <f>IF(MONTH(LastMonth_WeekStart+21)&lt;&gt;MONTH(LastMonth),"",LastMonth_WeekStart+21)</f>
        <v>45556</v>
      </c>
      <c r="AF28" s="4"/>
    </row>
    <row r="29" spans="3:32" s="26" customFormat="1" ht="18" customHeight="1">
      <c r="C29" s="34">
        <f>IF(MONTH(ThisMonth_WeekStart+29)&lt;&gt;MONTH(ThisMonth),"",ThisMonth_WeekStart+29)</f>
        <v>45592</v>
      </c>
      <c r="D29" s="34"/>
      <c r="E29" s="12"/>
      <c r="F29" s="34">
        <f>IF(MONTH(ThisMonth_WeekStart+30)&lt;&gt;MONTH(ThisMonth),"",ThisMonth_WeekStart+30)</f>
        <v>45593</v>
      </c>
      <c r="G29" s="34"/>
      <c r="H29" s="12"/>
      <c r="I29" s="34">
        <f>IF(MONTH(ThisMonth_WeekStart+31)&lt;&gt;MONTH(ThisMonth),"",ThisMonth_WeekStart+31)</f>
        <v>45594</v>
      </c>
      <c r="J29" s="34"/>
      <c r="K29" s="12"/>
      <c r="L29" s="34">
        <f>IF(MONTH(ThisMonth_WeekStart+32)&lt;&gt;MONTH(ThisMonth),"",ThisMonth_WeekStart+32)</f>
        <v>45595</v>
      </c>
      <c r="M29" s="34"/>
      <c r="N29" s="12"/>
      <c r="O29" s="34">
        <f>IF(MONTH(ThisMonth_WeekStart+33)&lt;&gt;MONTH(ThisMonth),"",ThisMonth_WeekStart+33)</f>
        <v>45596</v>
      </c>
      <c r="P29" s="34"/>
      <c r="Q29" s="12"/>
      <c r="R29" s="34" t="str">
        <f>IF(MONTH(ThisMonth_WeekStart+34)&lt;&gt;MONTH(ThisMonth),"",ThisMonth_WeekStart+34)</f>
        <v/>
      </c>
      <c r="S29" s="34"/>
      <c r="T29" s="12"/>
      <c r="U29" s="34" t="str">
        <f>IF(MONTH(ThisMonth_WeekStart+35)&lt;&gt;MONTH(ThisMonth),"",ThisMonth_WeekStart+35)</f>
        <v/>
      </c>
      <c r="V29" s="34"/>
      <c r="W29" s="12"/>
      <c r="X29" s="13"/>
      <c r="Y29" s="30">
        <f>IF(MONTH(LastMonth_WeekStart+22)&lt;&gt;MONTH(LastMonth),"",LastMonth_WeekStart+22)</f>
        <v>45557</v>
      </c>
      <c r="Z29" s="30">
        <f>IF(MONTH(LastMonth_WeekStart+23)&lt;&gt;MONTH(LastMonth),"",LastMonth_WeekStart+23)</f>
        <v>45558</v>
      </c>
      <c r="AA29" s="30">
        <f>IF(MONTH(LastMonth_WeekStart+24)&lt;&gt;MONTH(LastMonth),"",LastMonth_WeekStart+24)</f>
        <v>45559</v>
      </c>
      <c r="AB29" s="30">
        <f>IF(MONTH(LastMonth_WeekStart+25)&lt;&gt;MONTH(LastMonth),"",LastMonth_WeekStart+25)</f>
        <v>45560</v>
      </c>
      <c r="AC29" s="30">
        <f>IF(MONTH(LastMonth_WeekStart+26)&lt;&gt;MONTH(LastMonth),"",LastMonth_WeekStart+26)</f>
        <v>45561</v>
      </c>
      <c r="AD29" s="30">
        <f>IF(MONTH(LastMonth_WeekStart+27)&lt;&gt;MONTH(LastMonth),"",LastMonth_WeekStart+27)</f>
        <v>45562</v>
      </c>
      <c r="AE29" s="30">
        <f>IF(MONTH(LastMonth_WeekStart+28)&lt;&gt;MONTH(LastMonth),"",LastMonth_WeekStart+28)</f>
        <v>45563</v>
      </c>
      <c r="AF29" s="14"/>
    </row>
    <row r="30" spans="3:32" ht="18" customHeight="1">
      <c r="C30" s="64"/>
      <c r="D30" s="65"/>
      <c r="E30" s="4"/>
      <c r="F30" s="89" t="s">
        <v>29</v>
      </c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1"/>
      <c r="W30" s="4"/>
      <c r="X30" s="17"/>
      <c r="Y30" s="30">
        <f>IF(MONTH(LastMonth_WeekStart+29)&lt;&gt;MONTH(LastMonth),"",LastMonth_WeekStart+29)</f>
        <v>45564</v>
      </c>
      <c r="Z30" s="30">
        <f>IF(MONTH(LastMonth_WeekStart+30)&lt;&gt;MONTH(LastMonth),"",LastMonth_WeekStart+30)</f>
        <v>45565</v>
      </c>
      <c r="AA30" s="30" t="str">
        <f>IF(MONTH(LastMonth_WeekStart+31)&lt;&gt;MONTH(LastMonth),"",LastMonth_WeekStart+31)</f>
        <v/>
      </c>
      <c r="AB30" s="30" t="str">
        <f>IF(MONTH(LastMonth_WeekStart+32)&lt;&gt;MONTH(LastMonth),"",LastMonth_WeekStart+32)</f>
        <v/>
      </c>
      <c r="AC30" s="30" t="str">
        <f>IF(MONTH(LastMonth_WeekStart+33)&lt;&gt;MONTH(LastMonth),"",LastMonth_WeekStart+33)</f>
        <v/>
      </c>
      <c r="AD30" s="30" t="str">
        <f>IF(MONTH(LastMonth_WeekStart+34)&lt;&gt;MONTH(LastMonth),"",LastMonth_WeekStart+34)</f>
        <v/>
      </c>
      <c r="AE30" s="30" t="str">
        <f>IF(MONTH(LastMonth_WeekStart+35)&lt;&gt;MONTH(LastMonth),"",LastMonth_WeekStart+35)</f>
        <v/>
      </c>
      <c r="AF30" s="4"/>
    </row>
    <row r="31" spans="3:32" ht="18" customHeight="1">
      <c r="C31" s="39"/>
      <c r="D31" s="40"/>
      <c r="E31" s="4"/>
      <c r="F31" s="89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1"/>
      <c r="W31" s="4"/>
      <c r="X31" s="17"/>
      <c r="Y31" s="30" t="str">
        <f>IF(MONTH(LastMonth_WeekStart+36)&lt;&gt;MONTH(LastMonth),"",LastMonth_WeekStart+36)</f>
        <v/>
      </c>
      <c r="Z31" s="30" t="str">
        <f>IF(MONTH(LastMonth_WeekStart+37)&lt;&gt;MONTH(LastMonth),"",LastMonth_WeekStart+37)</f>
        <v/>
      </c>
      <c r="AA31" s="30" t="str">
        <f>IF(MONTH(LastMonth_WeekStart+38)&lt;&gt;MONTH(LastMonth),"",LastMonth_WeekStart+38)</f>
        <v/>
      </c>
      <c r="AB31" s="30" t="str">
        <f>IF(MONTH(LastMonth_WeekStart+39)&lt;&gt;MONTH(LastMonth),"",LastMonth_WeekStart+39)</f>
        <v/>
      </c>
      <c r="AC31" s="30" t="str">
        <f>IF(MONTH(LastMonth_WeekStart+40)&lt;&gt;MONTH(LastMonth),"",LastMonth_WeekStart+40)</f>
        <v/>
      </c>
      <c r="AD31" s="30" t="str">
        <f>IF(MONTH(LastMonth_WeekStart+41)&lt;&gt;MONTH(LastMonth),"",LastMonth_WeekStart+41)</f>
        <v/>
      </c>
      <c r="AE31" s="30" t="str">
        <f>IF(MONTH(LastMonth_WeekStart+42)&lt;&gt;MONTH(LastMonth),"",LastMonth_WeekStart+42)</f>
        <v/>
      </c>
      <c r="AF31" s="4"/>
    </row>
    <row r="32" spans="3:32" ht="18" customHeight="1">
      <c r="C32" s="39"/>
      <c r="D32" s="40"/>
      <c r="E32" s="4"/>
      <c r="F32" s="89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4"/>
      <c r="X32" s="17"/>
      <c r="Y32" s="4"/>
      <c r="Z32" s="4"/>
      <c r="AA32" s="4"/>
      <c r="AB32" s="4"/>
      <c r="AC32" s="4"/>
      <c r="AD32" s="4"/>
      <c r="AE32" s="4"/>
      <c r="AF32" s="4"/>
    </row>
    <row r="33" spans="3:32" ht="18" customHeight="1">
      <c r="C33" s="39"/>
      <c r="D33" s="40"/>
      <c r="E33" s="4"/>
      <c r="F33" s="89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1"/>
      <c r="W33" s="4"/>
      <c r="X33" s="17"/>
      <c r="Y33" s="32">
        <f>EDATE(ThisMonth,1)</f>
        <v>45618</v>
      </c>
      <c r="Z33" s="32"/>
      <c r="AA33" s="32"/>
      <c r="AB33" s="32"/>
      <c r="AC33" s="32"/>
      <c r="AD33" s="32"/>
      <c r="AE33" s="32"/>
      <c r="AF33" s="4"/>
    </row>
    <row r="34" spans="3:32" ht="18" customHeight="1">
      <c r="C34" s="66"/>
      <c r="D34" s="67"/>
      <c r="E34" s="4"/>
      <c r="F34" s="8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1"/>
      <c r="W34" s="4"/>
      <c r="X34" s="17"/>
      <c r="Y34" s="20" t="s">
        <v>12</v>
      </c>
      <c r="Z34" s="20" t="s">
        <v>13</v>
      </c>
      <c r="AA34" s="20" t="s">
        <v>14</v>
      </c>
      <c r="AB34" s="20" t="s">
        <v>15</v>
      </c>
      <c r="AC34" s="20" t="s">
        <v>16</v>
      </c>
      <c r="AD34" s="20" t="s">
        <v>17</v>
      </c>
      <c r="AE34" s="20" t="s">
        <v>19</v>
      </c>
      <c r="AF34" s="4"/>
    </row>
    <row r="35" spans="3:32" s="26" customFormat="1" ht="18" customHeight="1">
      <c r="C35" s="34" t="str">
        <f>IF(MONTH(ThisMonth_WeekStart+36)&lt;&gt;MONTH(ThisMonth),"",ThisMonth_WeekStart+36)</f>
        <v/>
      </c>
      <c r="D35" s="34"/>
      <c r="E35" s="12"/>
      <c r="F35" s="34" t="str">
        <f>IF(MONTH(ThisMonth_WeekStart+37)&lt;&gt;MONTH(ThisMonth),"",ThisMonth_WeekStart+37)</f>
        <v/>
      </c>
      <c r="G35" s="34"/>
      <c r="H35" s="12"/>
      <c r="I35" s="34" t="str">
        <f>IF(MONTH(ThisMonth_WeekStart+38)&lt;&gt;MONTH(ThisMonth),"",ThisMonth_WeekStart+38)</f>
        <v/>
      </c>
      <c r="J35" s="34"/>
      <c r="K35" s="12"/>
      <c r="L35" s="34" t="str">
        <f>IF(MONTH(ThisMonth_WeekStart+39)&lt;&gt;MONTH(ThisMonth),"",ThisMonth_WeekStart+39)</f>
        <v/>
      </c>
      <c r="M35" s="34"/>
      <c r="N35" s="12"/>
      <c r="O35" s="34" t="str">
        <f>IF(MONTH(ThisMonth_WeekStart+40)&lt;&gt;MONTH(ThisMonth),"",ThisMonth_WeekStart+40)</f>
        <v/>
      </c>
      <c r="P35" s="34"/>
      <c r="Q35" s="12"/>
      <c r="R35" s="34" t="str">
        <f>IF(MONTH(ThisMonth_WeekStart+41)&lt;&gt;MONTH(ThisMonth),"",ThisMonth_WeekStart+41)</f>
        <v/>
      </c>
      <c r="S35" s="34"/>
      <c r="T35" s="12"/>
      <c r="U35" s="34" t="str">
        <f>IF(MONTH(ThisMonth_WeekStart+42)&lt;&gt;MONTH(ThisMonth),"",ThisMonth_WeekStart+42)</f>
        <v/>
      </c>
      <c r="V35" s="34"/>
      <c r="W35" s="12"/>
      <c r="X35" s="13"/>
      <c r="Y35" s="30" t="str">
        <f>IF(MONTH(NextMonth_WeekStart+1)&lt;&gt;MONTH(NextMonth),"",NextMonth_WeekStart+1)</f>
        <v/>
      </c>
      <c r="Z35" s="30" t="str">
        <f>IF(MONTH(NextMonth_WeekStart+2)&lt;&gt;MONTH(NextMonth),"",NextMonth_WeekStart+2)</f>
        <v/>
      </c>
      <c r="AA35" s="30" t="str">
        <f>IF(MONTH(NextMonth_WeekStart+3)&lt;&gt;MONTH(NextMonth),"",NextMonth_WeekStart+3)</f>
        <v/>
      </c>
      <c r="AB35" s="30" t="str">
        <f>IF(MONTH(NextMonth_WeekStart+4)&lt;&gt;MONTH(NextMonth),"",NextMonth_WeekStart+4)</f>
        <v/>
      </c>
      <c r="AC35" s="30" t="str">
        <f>IF(MONTH(NextMonth_WeekStart+5)&lt;&gt;MONTH(NextMonth),"",NextMonth_WeekStart+5)</f>
        <v/>
      </c>
      <c r="AD35" s="30">
        <f>IF(MONTH(NextMonth_WeekStart+6)&lt;&gt;MONTH(NextMonth),"",NextMonth_WeekStart+6)</f>
        <v>45597</v>
      </c>
      <c r="AE35" s="30">
        <f>IF(MONTH(NextMonth_WeekStart+7)&lt;&gt;MONTH(NextMonth),"",NextMonth_WeekStart+7)</f>
        <v>45598</v>
      </c>
      <c r="AF35" s="21"/>
    </row>
    <row r="36" spans="3:32" ht="18" customHeight="1">
      <c r="C36" s="15"/>
      <c r="D36" s="16"/>
      <c r="E36" s="4"/>
      <c r="F36" s="15"/>
      <c r="G36" s="16"/>
      <c r="H36" s="4"/>
      <c r="I36" s="15"/>
      <c r="J36" s="16"/>
      <c r="K36" s="4"/>
      <c r="L36" s="15"/>
      <c r="M36" s="16"/>
      <c r="N36" s="4"/>
      <c r="O36" s="15"/>
      <c r="P36" s="16"/>
      <c r="Q36" s="4"/>
      <c r="R36" s="15"/>
      <c r="S36" s="16"/>
      <c r="T36" s="4"/>
      <c r="U36" s="15"/>
      <c r="V36" s="16"/>
      <c r="W36" s="4"/>
      <c r="X36" s="17"/>
      <c r="Y36" s="30">
        <f>IF(MONTH(NextMonth_WeekStart+8)&lt;&gt;MONTH(NextMonth),"",NextMonth_WeekStart+8)</f>
        <v>45599</v>
      </c>
      <c r="Z36" s="30">
        <f>IF(MONTH(NextMonth_WeekStart+9)&lt;&gt;MONTH(NextMonth),"",NextMonth_WeekStart+9)</f>
        <v>45600</v>
      </c>
      <c r="AA36" s="30">
        <f>IF(MONTH(NextMonth_WeekStart+10)&lt;&gt;MONTH(NextMonth),"",NextMonth_WeekStart+10)</f>
        <v>45601</v>
      </c>
      <c r="AB36" s="30">
        <f>IF(MONTH(NextMonth_WeekStart+11)&lt;&gt;MONTH(NextMonth),"",NextMonth_WeekStart+11)</f>
        <v>45602</v>
      </c>
      <c r="AC36" s="30">
        <f>IF(MONTH(NextMonth_WeekStart+12)&lt;&gt;MONTH(NextMonth),"",NextMonth_WeekStart+12)</f>
        <v>45603</v>
      </c>
      <c r="AD36" s="30">
        <f>IF(MONTH(NextMonth_WeekStart+13)&lt;&gt;MONTH(NextMonth),"",NextMonth_WeekStart+13)</f>
        <v>45604</v>
      </c>
      <c r="AE36" s="30">
        <f>IF(MONTH(NextMonth_WeekStart+14)&lt;&gt;MONTH(NextMonth),"",NextMonth_WeekStart+14)</f>
        <v>45605</v>
      </c>
      <c r="AF36" s="22"/>
    </row>
    <row r="37" spans="3:32" ht="18" customHeight="1">
      <c r="C37" s="15"/>
      <c r="D37" s="16"/>
      <c r="E37" s="4"/>
      <c r="F37" s="15"/>
      <c r="G37" s="16"/>
      <c r="H37" s="4"/>
      <c r="I37" s="15"/>
      <c r="J37" s="16"/>
      <c r="K37" s="4"/>
      <c r="L37" s="15"/>
      <c r="M37" s="16"/>
      <c r="N37" s="4"/>
      <c r="O37" s="15"/>
      <c r="P37" s="16"/>
      <c r="Q37" s="4"/>
      <c r="R37" s="15"/>
      <c r="S37" s="16"/>
      <c r="T37" s="4"/>
      <c r="U37" s="15"/>
      <c r="V37" s="16"/>
      <c r="W37" s="4"/>
      <c r="X37" s="17"/>
      <c r="Y37" s="30">
        <f>IF(MONTH(NextMonth_WeekStart+15)&lt;&gt;MONTH(NextMonth),"",NextMonth_WeekStart+15)</f>
        <v>45606</v>
      </c>
      <c r="Z37" s="30">
        <f>IF(MONTH(NextMonth_WeekStart+16)&lt;&gt;MONTH(NextMonth),"",NextMonth_WeekStart+16)</f>
        <v>45607</v>
      </c>
      <c r="AA37" s="30">
        <f>IF(MONTH(NextMonth_WeekStart+17)&lt;&gt;MONTH(NextMonth),"",NextMonth_WeekStart+17)</f>
        <v>45608</v>
      </c>
      <c r="AB37" s="30">
        <f>IF(MONTH(NextMonth_WeekStart+18)&lt;&gt;MONTH(NextMonth),"",NextMonth_WeekStart+18)</f>
        <v>45609</v>
      </c>
      <c r="AC37" s="30">
        <f>IF(MONTH(NextMonth_WeekStart+19)&lt;&gt;MONTH(NextMonth),"",NextMonth_WeekStart+19)</f>
        <v>45610</v>
      </c>
      <c r="AD37" s="30">
        <f>IF(MONTH(NextMonth_WeekStart+20)&lt;&gt;MONTH(NextMonth),"",NextMonth_WeekStart+20)</f>
        <v>45611</v>
      </c>
      <c r="AE37" s="30">
        <f>IF(MONTH(NextMonth_WeekStart+21)&lt;&gt;MONTH(NextMonth),"",NextMonth_WeekStart+21)</f>
        <v>45612</v>
      </c>
      <c r="AF37" s="22"/>
    </row>
    <row r="38" spans="3:32" ht="18" customHeight="1">
      <c r="C38" s="15"/>
      <c r="D38" s="16"/>
      <c r="E38" s="4"/>
      <c r="F38" s="15"/>
      <c r="G38" s="16"/>
      <c r="H38" s="4"/>
      <c r="I38" s="15"/>
      <c r="J38" s="16"/>
      <c r="K38" s="4"/>
      <c r="L38" s="15"/>
      <c r="M38" s="16"/>
      <c r="N38" s="4"/>
      <c r="O38" s="15"/>
      <c r="P38" s="16"/>
      <c r="Q38" s="4"/>
      <c r="R38" s="15"/>
      <c r="S38" s="16"/>
      <c r="T38" s="4"/>
      <c r="U38" s="15"/>
      <c r="V38" s="16"/>
      <c r="W38" s="4"/>
      <c r="X38" s="17"/>
      <c r="Y38" s="30">
        <f>IF(MONTH(NextMonth_WeekStart+22)&lt;&gt;MONTH(NextMonth),"",NextMonth_WeekStart+22)</f>
        <v>45613</v>
      </c>
      <c r="Z38" s="30">
        <f>IF(MONTH(NextMonth_WeekStart+23)&lt;&gt;MONTH(NextMonth),"",NextMonth_WeekStart+23)</f>
        <v>45614</v>
      </c>
      <c r="AA38" s="30">
        <f>IF(MONTH(NextMonth_WeekStart+24)&lt;&gt;MONTH(NextMonth),"",NextMonth_WeekStart+24)</f>
        <v>45615</v>
      </c>
      <c r="AB38" s="30">
        <f>IF(MONTH(NextMonth_WeekStart+25)&lt;&gt;MONTH(NextMonth),"",NextMonth_WeekStart+25)</f>
        <v>45616</v>
      </c>
      <c r="AC38" s="30">
        <f>IF(MONTH(NextMonth_WeekStart+26)&lt;&gt;MONTH(NextMonth),"",NextMonth_WeekStart+26)</f>
        <v>45617</v>
      </c>
      <c r="AD38" s="30">
        <f>IF(MONTH(NextMonth_WeekStart+27)&lt;&gt;MONTH(NextMonth),"",NextMonth_WeekStart+27)</f>
        <v>45618</v>
      </c>
      <c r="AE38" s="30">
        <f>IF(MONTH(NextMonth_WeekStart+28)&lt;&gt;MONTH(NextMonth),"",NextMonth_WeekStart+28)</f>
        <v>45619</v>
      </c>
      <c r="AF38" s="22"/>
    </row>
    <row r="39" spans="3:32" ht="18" customHeight="1">
      <c r="C39" s="15"/>
      <c r="D39" s="16"/>
      <c r="E39" s="4"/>
      <c r="F39" s="15"/>
      <c r="G39" s="16"/>
      <c r="H39" s="4"/>
      <c r="I39" s="15"/>
      <c r="J39" s="16"/>
      <c r="K39" s="4"/>
      <c r="L39" s="15"/>
      <c r="M39" s="16"/>
      <c r="N39" s="4"/>
      <c r="O39" s="15"/>
      <c r="P39" s="16"/>
      <c r="Q39" s="4"/>
      <c r="R39" s="15"/>
      <c r="S39" s="16"/>
      <c r="T39" s="4"/>
      <c r="U39" s="15"/>
      <c r="V39" s="16"/>
      <c r="W39" s="4"/>
      <c r="X39" s="17"/>
      <c r="Y39" s="30">
        <f>IF(MONTH(NextMonth_WeekStart+29)&lt;&gt;MONTH(NextMonth),"",NextMonth_WeekStart+29)</f>
        <v>45620</v>
      </c>
      <c r="Z39" s="30">
        <f>IF(MONTH(NextMonth_WeekStart+30)&lt;&gt;MONTH(NextMonth),"",NextMonth_WeekStart+30)</f>
        <v>45621</v>
      </c>
      <c r="AA39" s="30">
        <f>IF(MONTH(NextMonth_WeekStart+31)&lt;&gt;MONTH(NextMonth),"",NextMonth_WeekStart+31)</f>
        <v>45622</v>
      </c>
      <c r="AB39" s="30">
        <f>IF(MONTH(NextMonth_WeekStart+32)&lt;&gt;MONTH(NextMonth),"",NextMonth_WeekStart+32)</f>
        <v>45623</v>
      </c>
      <c r="AC39" s="30">
        <f>IF(MONTH(NextMonth_WeekStart+33)&lt;&gt;MONTH(NextMonth),"",NextMonth_WeekStart+33)</f>
        <v>45624</v>
      </c>
      <c r="AD39" s="30">
        <f>IF(MONTH(NextMonth_WeekStart+34)&lt;&gt;MONTH(NextMonth),"",NextMonth_WeekStart+34)</f>
        <v>45625</v>
      </c>
      <c r="AE39" s="30">
        <f>IF(MONTH(NextMonth_WeekStart+35)&lt;&gt;MONTH(NextMonth),"",NextMonth_WeekStart+35)</f>
        <v>45626</v>
      </c>
      <c r="AF39" s="22"/>
    </row>
    <row r="40" spans="3:32" ht="18" customHeight="1">
      <c r="C40" s="15"/>
      <c r="D40" s="16"/>
      <c r="E40" s="4"/>
      <c r="F40" s="15"/>
      <c r="G40" s="16"/>
      <c r="H40" s="4"/>
      <c r="I40" s="15"/>
      <c r="J40" s="16"/>
      <c r="K40" s="4"/>
      <c r="L40" s="15"/>
      <c r="M40" s="16"/>
      <c r="N40" s="4"/>
      <c r="O40" s="15"/>
      <c r="P40" s="16"/>
      <c r="Q40" s="4"/>
      <c r="R40" s="15"/>
      <c r="S40" s="16"/>
      <c r="T40" s="4"/>
      <c r="U40" s="15"/>
      <c r="V40" s="16"/>
      <c r="W40" s="4"/>
      <c r="X40" s="17"/>
      <c r="Y40" s="30" t="str">
        <f>IF(MONTH(NextMonth_WeekStart+36)&lt;&gt;MONTH(NextMonth),"",NextMonth_WeekStart+36)</f>
        <v/>
      </c>
      <c r="Z40" s="30" t="str">
        <f>IF(MONTH(NextMonth_WeekStart+37)&lt;&gt;MONTH(NextMonth),"",NextMonth_WeekStart+37)</f>
        <v/>
      </c>
      <c r="AA40" s="30" t="str">
        <f>IF(MONTH(NextMonth_WeekStart+38)&lt;&gt;MONTH(NextMonth),"",NextMonth_WeekStart+38)</f>
        <v/>
      </c>
      <c r="AB40" s="30" t="str">
        <f>IF(MONTH(NextMonth_WeekStart+39)&lt;&gt;MONTH(NextMonth),"",NextMonth_WeekStart+39)</f>
        <v/>
      </c>
      <c r="AC40" s="30" t="str">
        <f>IF(MONTH(NextMonth_WeekStart+40)&lt;&gt;MONTH(NextMonth),"",NextMonth_WeekStart+40)</f>
        <v/>
      </c>
      <c r="AD40" s="30" t="str">
        <f>IF(MONTH(NextMonth_WeekStart+41)&lt;&gt;MONTH(NextMonth),"",NextMonth_WeekStart+41)</f>
        <v/>
      </c>
      <c r="AE40" s="30" t="str">
        <f>IF(MONTH(NextMonth_WeekStart+42)&lt;&gt;MONTH(NextMonth),"",NextMonth_WeekStart+42)</f>
        <v/>
      </c>
      <c r="AF40" s="22"/>
    </row>
    <row r="41" spans="3:32" ht="9" customHeight="1">
      <c r="C41" s="3"/>
      <c r="D41" s="4"/>
      <c r="E41" s="4"/>
      <c r="F41" s="3"/>
      <c r="G41" s="4"/>
      <c r="H41" s="4"/>
      <c r="I41" s="3"/>
      <c r="J41" s="4"/>
      <c r="K41" s="4"/>
      <c r="L41" s="3"/>
      <c r="M41" s="4"/>
      <c r="N41" s="4"/>
      <c r="O41" s="3"/>
      <c r="P41" s="4"/>
      <c r="Q41" s="4"/>
      <c r="R41" s="3"/>
      <c r="S41" s="4"/>
      <c r="T41" s="4"/>
      <c r="U41" s="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3:32" ht="3" customHeight="1">
      <c r="C42" s="9"/>
      <c r="D42" s="10"/>
      <c r="E42" s="10"/>
      <c r="F42" s="9"/>
      <c r="G42" s="10"/>
      <c r="H42" s="10"/>
      <c r="I42" s="9"/>
      <c r="J42" s="10"/>
      <c r="K42" s="10"/>
      <c r="L42" s="9"/>
      <c r="M42" s="10"/>
      <c r="N42" s="9"/>
      <c r="O42" s="9"/>
      <c r="P42" s="10"/>
      <c r="Q42" s="10"/>
      <c r="R42" s="9"/>
      <c r="S42" s="10"/>
      <c r="T42" s="10"/>
      <c r="U42" s="9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3:32" ht="18" customHeight="1">
      <c r="C43" s="3"/>
      <c r="D43" s="4"/>
      <c r="E43" s="4"/>
      <c r="F43" s="3"/>
      <c r="G43" s="4"/>
      <c r="H43" s="4"/>
      <c r="I43" s="3"/>
      <c r="J43" s="4"/>
      <c r="K43" s="4"/>
      <c r="L43" s="3"/>
      <c r="M43" s="4"/>
      <c r="N43" s="4"/>
      <c r="O43" s="3"/>
      <c r="P43" s="4"/>
      <c r="Q43" s="4"/>
      <c r="R43" s="3"/>
      <c r="S43" s="4"/>
      <c r="T43" s="4"/>
      <c r="U43" s="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3:32" ht="18" customHeight="1">
      <c r="C44" s="3"/>
      <c r="D44" s="4"/>
      <c r="E44" s="4"/>
      <c r="F44" s="3"/>
      <c r="G44" s="4"/>
      <c r="H44" s="4"/>
      <c r="I44" s="3"/>
      <c r="J44" s="4"/>
      <c r="K44" s="4"/>
      <c r="L44" s="3"/>
      <c r="M44" s="4"/>
      <c r="N44" s="4"/>
      <c r="O44" s="3"/>
      <c r="P44" s="4"/>
      <c r="Q44" s="4"/>
      <c r="R44" s="3"/>
      <c r="S44" s="4"/>
      <c r="T44" s="4"/>
      <c r="U44" s="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3:32" ht="18" customHeight="1">
      <c r="C45" s="3"/>
      <c r="D45" s="4"/>
      <c r="E45" s="4"/>
      <c r="F45" s="3"/>
      <c r="G45" s="4"/>
      <c r="H45" s="4"/>
      <c r="I45" s="3"/>
      <c r="J45" s="4"/>
      <c r="K45" s="4"/>
      <c r="L45" s="3"/>
      <c r="M45" s="4"/>
      <c r="N45" s="4"/>
      <c r="O45" s="3"/>
      <c r="P45" s="4"/>
      <c r="Q45" s="4"/>
      <c r="R45" s="3"/>
      <c r="S45" s="4"/>
      <c r="T45" s="4"/>
      <c r="U45" s="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mergeCells count="82">
    <mergeCell ref="U35:V35"/>
    <mergeCell ref="U29:V29"/>
    <mergeCell ref="C30:D34"/>
    <mergeCell ref="F30:V34"/>
    <mergeCell ref="Y33:AE33"/>
    <mergeCell ref="C35:D35"/>
    <mergeCell ref="F35:G35"/>
    <mergeCell ref="I35:J35"/>
    <mergeCell ref="L35:M35"/>
    <mergeCell ref="O35:P35"/>
    <mergeCell ref="R35:S35"/>
    <mergeCell ref="U23:V23"/>
    <mergeCell ref="C24:D28"/>
    <mergeCell ref="F24:V28"/>
    <mergeCell ref="Y24:AE24"/>
    <mergeCell ref="C29:D29"/>
    <mergeCell ref="F29:G29"/>
    <mergeCell ref="I29:J29"/>
    <mergeCell ref="L29:M29"/>
    <mergeCell ref="O29:P29"/>
    <mergeCell ref="R29:S29"/>
    <mergeCell ref="C23:D23"/>
    <mergeCell ref="F23:G23"/>
    <mergeCell ref="I23:J23"/>
    <mergeCell ref="L23:M23"/>
    <mergeCell ref="O23:P23"/>
    <mergeCell ref="R23:S23"/>
    <mergeCell ref="U17:V17"/>
    <mergeCell ref="Y17:AE17"/>
    <mergeCell ref="C18:D22"/>
    <mergeCell ref="F18:V22"/>
    <mergeCell ref="Y18:AE18"/>
    <mergeCell ref="Y19:AE19"/>
    <mergeCell ref="Y20:AE20"/>
    <mergeCell ref="Y21:AE21"/>
    <mergeCell ref="Y22:AE22"/>
    <mergeCell ref="C17:D17"/>
    <mergeCell ref="F17:G17"/>
    <mergeCell ref="I17:J17"/>
    <mergeCell ref="L17:M17"/>
    <mergeCell ref="O17:P17"/>
    <mergeCell ref="R17:S17"/>
    <mergeCell ref="U11:V11"/>
    <mergeCell ref="Y11:AE11"/>
    <mergeCell ref="C12:D16"/>
    <mergeCell ref="F12:V16"/>
    <mergeCell ref="Y12:AE12"/>
    <mergeCell ref="Y13:AE13"/>
    <mergeCell ref="Y14:AE14"/>
    <mergeCell ref="Y15:AE15"/>
    <mergeCell ref="Y16:AE16"/>
    <mergeCell ref="C11:D11"/>
    <mergeCell ref="F11:G11"/>
    <mergeCell ref="I11:J11"/>
    <mergeCell ref="L11:M11"/>
    <mergeCell ref="O11:P11"/>
    <mergeCell ref="R11:S11"/>
    <mergeCell ref="C6:D10"/>
    <mergeCell ref="F6:V10"/>
    <mergeCell ref="Y6:AE6"/>
    <mergeCell ref="Y7:AE7"/>
    <mergeCell ref="Y8:AE8"/>
    <mergeCell ref="Y9:AE9"/>
    <mergeCell ref="Y10:AE10"/>
    <mergeCell ref="Y4:AE4"/>
    <mergeCell ref="C5:D5"/>
    <mergeCell ref="F5:G5"/>
    <mergeCell ref="I5:J5"/>
    <mergeCell ref="L5:M5"/>
    <mergeCell ref="O5:P5"/>
    <mergeCell ref="R5:S5"/>
    <mergeCell ref="U5:V5"/>
    <mergeCell ref="Y5:AE5"/>
    <mergeCell ref="C2:G2"/>
    <mergeCell ref="I2:W2"/>
    <mergeCell ref="C4:D4"/>
    <mergeCell ref="F4:G4"/>
    <mergeCell ref="I4:J4"/>
    <mergeCell ref="L4:M4"/>
    <mergeCell ref="O4:P4"/>
    <mergeCell ref="R4:S4"/>
    <mergeCell ref="U4:V4"/>
  </mergeCells>
  <phoneticPr fontId="25" type="noConversion"/>
  <conditionalFormatting sqref="C6 C12 C18 C30 C24 F18">
    <cfRule type="expression" dxfId="27" priority="25" stopIfTrue="1">
      <formula>OFFSET(C6,0,1)="작업"</formula>
    </cfRule>
    <cfRule type="expression" dxfId="26" priority="26" stopIfTrue="1">
      <formula>OFFSET(C6,0,1)="홈"</formula>
    </cfRule>
    <cfRule type="expression" dxfId="25" priority="27" stopIfTrue="1">
      <formula>OFFSET(C6,0,1)="개인"</formula>
    </cfRule>
    <cfRule type="expression" dxfId="24" priority="28">
      <formula>OFFSET(C6,0,1)="생일"</formula>
    </cfRule>
  </conditionalFormatting>
  <conditionalFormatting sqref="C36:C40">
    <cfRule type="expression" dxfId="23" priority="20" stopIfTrue="1">
      <formula>OFFSET(C36,0,1)="작업"</formula>
    </cfRule>
    <cfRule type="expression" dxfId="22" priority="21" stopIfTrue="1">
      <formula>OFFSET(C36,0,1)="홈"</formula>
    </cfRule>
    <cfRule type="expression" dxfId="21" priority="22" stopIfTrue="1">
      <formula>OFFSET(C36,0,1)="개인"</formula>
    </cfRule>
    <cfRule type="expression" dxfId="20" priority="24">
      <formula>OFFSET(C36,0,1)="생일"</formula>
    </cfRule>
  </conditionalFormatting>
  <conditionalFormatting sqref="D36:D40">
    <cfRule type="expression" dxfId="19" priority="17">
      <formula>D36="작업"</formula>
    </cfRule>
    <cfRule type="expression" dxfId="18" priority="18">
      <formula>D36="홈"</formula>
    </cfRule>
    <cfRule type="expression" dxfId="17" priority="19">
      <formula>D36="개인"</formula>
    </cfRule>
    <cfRule type="expression" dxfId="16" priority="23">
      <formula>D36="생일"</formula>
    </cfRule>
  </conditionalFormatting>
  <conditionalFormatting sqref="F12 F24 F30">
    <cfRule type="expression" dxfId="15" priority="13" stopIfTrue="1">
      <formula>OFFSET(F12,0,1)="작업"</formula>
    </cfRule>
    <cfRule type="expression" dxfId="14" priority="14" stopIfTrue="1">
      <formula>OFFSET(F12,0,1)="홈"</formula>
    </cfRule>
    <cfRule type="expression" dxfId="13" priority="15" stopIfTrue="1">
      <formula>OFFSET(F12,0,1)="개인"</formula>
    </cfRule>
    <cfRule type="expression" dxfId="12" priority="16">
      <formula>OFFSET(F12,0,1)="생일"</formula>
    </cfRule>
  </conditionalFormatting>
  <conditionalFormatting sqref="F36:F40 I36:I40 L36:L40 O36:O40 R36:R40 U36:U40">
    <cfRule type="expression" dxfId="11" priority="8" stopIfTrue="1">
      <formula>OFFSET(F36,0,1)="작업"</formula>
    </cfRule>
    <cfRule type="expression" dxfId="10" priority="9" stopIfTrue="1">
      <formula>OFFSET(F36,0,1)="홈"</formula>
    </cfRule>
    <cfRule type="expression" dxfId="9" priority="10" stopIfTrue="1">
      <formula>OFFSET(F36,0,1)="개인"</formula>
    </cfRule>
    <cfRule type="expression" dxfId="8" priority="12">
      <formula>OFFSET(F36,0,1)="생일"</formula>
    </cfRule>
  </conditionalFormatting>
  <conditionalFormatting sqref="G36:G40 J36:J40 M36:M40 P36:P40 S36:S40 V36:V40">
    <cfRule type="expression" dxfId="7" priority="5">
      <formula>G36="작업"</formula>
    </cfRule>
    <cfRule type="expression" dxfId="6" priority="6">
      <formula>G36="홈"</formula>
    </cfRule>
    <cfRule type="expression" dxfId="5" priority="7">
      <formula>G36="개인"</formula>
    </cfRule>
    <cfRule type="expression" dxfId="4" priority="11">
      <formula>G36="생일"</formula>
    </cfRule>
  </conditionalFormatting>
  <conditionalFormatting sqref="F6">
    <cfRule type="expression" dxfId="3" priority="1" stopIfTrue="1">
      <formula>OFFSET(F6,0,1)="작업"</formula>
    </cfRule>
    <cfRule type="expression" dxfId="2" priority="2" stopIfTrue="1">
      <formula>OFFSET(F6,0,1)="홈"</formula>
    </cfRule>
    <cfRule type="expression" dxfId="1" priority="3" stopIfTrue="1">
      <formula>OFFSET(F6,0,1)="개인"</formula>
    </cfRule>
    <cfRule type="expression" dxfId="0" priority="4">
      <formula>OFFSET(F6,0,1)="생일"</formula>
    </cfRule>
  </conditionalFormatting>
  <dataValidations count="7">
    <dataValidation type="list" allowBlank="1" showInputMessage="1" showErrorMessage="1" sqref="M36:M40 P36:P40 S36:S40 J36:J40 D36:D40 G36:G40 V36:V40" xr:uid="{44A30B46-307E-4B1E-B6D5-1072BB7DC285}">
      <formula1>List_Categories</formula1>
    </dataValidation>
    <dataValidation type="list" allowBlank="1" showInputMessage="1" showErrorMessage="1" prompt="이 드롭다운에서 월 선택" sqref="C2:G2" xr:uid="{039F7A2C-4A03-4022-BC1A-A4866F392E29}">
      <formula1>List_Months</formula1>
    </dataValidation>
    <dataValidation allowBlank="1" showInputMessage="1" showErrorMessage="1" promptTitle="월간 개인 플래너" prompt="_x000a_이 서식 파일을 사용하여 월별 개인 플래너를 쉽게 만들 수 있습니다._x000a__x000a_셀 C2의 드롭다운에서 월을 선택합니다._x000a__x000a_다음 지침 가이드를 보려면 C11 및 C12 셀로 이동하세요." sqref="A1" xr:uid="{196F0A3C-4742-4233-8395-506EFDC5DCD4}"/>
    <dataValidation allowBlank="1" showInputMessage="1" showErrorMessage="1" prompt="이 셀에 일정 일이 자동으로 업데이트됩니다.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DE5E9E16-58CC-4E55-AAFD-740431A06356}"/>
    <dataValidation allowBlank="1" showInputMessage="1" showErrorMessage="1" prompt="셀에 메모를 입력합니다. _x000a__x000a_오른쪽 셀(셀 D12)을 사용하여 범주를 설정합니다." sqref="C12" xr:uid="{0D3C6304-167F-44DD-A91F-6C90E67B12FE}"/>
    <dataValidation allowBlank="1" showInputMessage="1" showErrorMessage="1" prompt="이전 달 일정" sqref="Y24:AE24" xr:uid="{12A84199-B7B1-42EC-BF7C-E65CC5C819D4}"/>
    <dataValidation allowBlank="1" showInputMessage="1" showErrorMessage="1" prompt="다음 월 일정" sqref="Y33:AE33" xr:uid="{61F7353C-C53D-47BC-8B13-1AF94203FC64}"/>
  </dataValidations>
  <printOptions verticalCentered="1"/>
  <pageMargins left="0.25" right="0.25" top="0.25" bottom="0.25" header="0.3" footer="0.3"/>
  <pageSetup paperSize="9" scale="71" fitToWidth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6" sqref="A6"/>
    </sheetView>
  </sheetViews>
  <sheetFormatPr defaultRowHeight="17.399999999999999"/>
  <cols>
    <col min="1" max="1" width="18.5" customWidth="1"/>
    <col min="2" max="2" width="12.09765625" customWidth="1"/>
  </cols>
  <sheetData>
    <row r="1" spans="1:6">
      <c r="A1" s="29">
        <f ca="1">EDATE($B$1,-2)</f>
        <v>45434</v>
      </c>
      <c r="B1" s="2">
        <f ca="1">TODAY()</f>
        <v>45495</v>
      </c>
      <c r="D1" t="s">
        <v>4</v>
      </c>
    </row>
    <row r="2" spans="1:6">
      <c r="A2" s="29">
        <f ca="1">EDATE($B$1,-1)</f>
        <v>45465</v>
      </c>
      <c r="D2" t="s">
        <v>20</v>
      </c>
    </row>
    <row r="3" spans="1:6">
      <c r="A3" s="29">
        <f ca="1">EDATE($B$1,0)</f>
        <v>45495</v>
      </c>
      <c r="D3" t="s">
        <v>8</v>
      </c>
    </row>
    <row r="4" spans="1:6">
      <c r="A4" s="29">
        <f ca="1">EDATE($B$1,1)</f>
        <v>45526</v>
      </c>
      <c r="D4" t="s">
        <v>1</v>
      </c>
    </row>
    <row r="5" spans="1:6">
      <c r="A5" s="29">
        <f ca="1">EDATE($B$1,2)</f>
        <v>45557</v>
      </c>
      <c r="D5" t="s">
        <v>3</v>
      </c>
    </row>
    <row r="6" spans="1:6">
      <c r="A6" s="29">
        <f ca="1">EDATE($B$1,3)</f>
        <v>45587</v>
      </c>
    </row>
    <row r="7" spans="1:6">
      <c r="A7" s="29">
        <f ca="1">EDATE($B$1,4)</f>
        <v>45618</v>
      </c>
    </row>
    <row r="8" spans="1:6">
      <c r="A8" s="29">
        <f ca="1">EDATE($B$1,5)</f>
        <v>45648</v>
      </c>
    </row>
    <row r="16" spans="1:6">
      <c r="F16" s="1"/>
    </row>
  </sheetData>
  <phoneticPr fontId="2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18A2E4C-B3D4-43E9-9A1B-C21AFCC5E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8A4E8-DD34-4E02-9166-B4F24B5C2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514E6C-6167-45FF-9D05-C0DB53B9218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TM12064379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18</vt:i4>
      </vt:variant>
    </vt:vector>
  </HeadingPairs>
  <TitlesOfParts>
    <vt:vector size="23" baseType="lpstr">
      <vt:lpstr>7월 플래너</vt:lpstr>
      <vt:lpstr>8월 플래너</vt:lpstr>
      <vt:lpstr>9월 플래너</vt:lpstr>
      <vt:lpstr>10월 플래너</vt:lpstr>
      <vt:lpstr>목록</vt:lpstr>
      <vt:lpstr>'10월 플래너'!LastMonth</vt:lpstr>
      <vt:lpstr>'7월 플래너'!LastMonth</vt:lpstr>
      <vt:lpstr>'8월 플래너'!LastMonth</vt:lpstr>
      <vt:lpstr>'9월 플래너'!LastMonth</vt:lpstr>
      <vt:lpstr>List_Categories</vt:lpstr>
      <vt:lpstr>List_Months</vt:lpstr>
      <vt:lpstr>'10월 플래너'!NextMonth</vt:lpstr>
      <vt:lpstr>'7월 플래너'!NextMonth</vt:lpstr>
      <vt:lpstr>'8월 플래너'!NextMonth</vt:lpstr>
      <vt:lpstr>'9월 플래너'!NextMonth</vt:lpstr>
      <vt:lpstr>'10월 플래너'!Print_Titles</vt:lpstr>
      <vt:lpstr>'7월 플래너'!Print_Titles</vt:lpstr>
      <vt:lpstr>'8월 플래너'!Print_Titles</vt:lpstr>
      <vt:lpstr>'9월 플래너'!Print_Titles</vt:lpstr>
      <vt:lpstr>'10월 플래너'!ThisMonth</vt:lpstr>
      <vt:lpstr>'7월 플래너'!ThisMonth</vt:lpstr>
      <vt:lpstr>'8월 플래너'!ThisMonth</vt:lpstr>
      <vt:lpstr>'9월 플래너'!ThisMonth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2020-10-07T05:24:36Z</dcterms:created>
  <dcterms:modified xsi:type="dcterms:W3CDTF">2024-07-22T10:08:26Z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