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ia\Documents\"/>
    </mc:Choice>
  </mc:AlternateContent>
  <xr:revisionPtr revIDLastSave="0" documentId="13_ncr:1_{9E27D79F-9C30-4284-A020-EEC932A5A3E1}" xr6:coauthVersionLast="47" xr6:coauthVersionMax="47" xr10:uidLastSave="{00000000-0000-0000-0000-000000000000}"/>
  <bookViews>
    <workbookView xWindow="-120" yWindow="-120" windowWidth="20730" windowHeight="11040" firstSheet="5" activeTab="8" xr2:uid="{24BBAC12-446B-4F34-B720-88CD4FE406DB}"/>
  </bookViews>
  <sheets>
    <sheet name="rede de procedencia" sheetId="1" r:id="rId1"/>
    <sheet name="CAPA(PREVISÕES DO ORÇAMENTO)" sheetId="2" r:id="rId2"/>
    <sheet name="ORÇADO" sheetId="3" r:id="rId3"/>
    <sheet name="REALIZADO" sheetId="4" r:id="rId4"/>
    <sheet name="STATUS" sheetId="5" r:id="rId5"/>
    <sheet name="PARAM" sheetId="6" r:id="rId6"/>
    <sheet name="CAPA(GESTÃO DE RISCO)" sheetId="7" r:id="rId7"/>
    <sheet name="IDENTIFICAR" sheetId="8" r:id="rId8"/>
    <sheet name="QUALIFICAR" sheetId="9" r:id="rId9"/>
    <sheet name="QUANTIFICAR" sheetId="10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9" l="1"/>
  <c r="M12" i="9"/>
  <c r="I12" i="9"/>
  <c r="J12" i="9" s="1"/>
  <c r="K12" i="9" s="1"/>
  <c r="E12" i="9"/>
  <c r="D12" i="9"/>
  <c r="C12" i="9"/>
  <c r="B12" i="9"/>
  <c r="A12" i="9"/>
  <c r="N11" i="9"/>
  <c r="M11" i="9"/>
  <c r="I11" i="9"/>
  <c r="J11" i="9" s="1"/>
  <c r="K11" i="9" s="1"/>
  <c r="E11" i="9"/>
  <c r="D11" i="9"/>
  <c r="C11" i="9"/>
  <c r="B11" i="9"/>
  <c r="A11" i="9"/>
  <c r="N10" i="9"/>
  <c r="M10" i="9"/>
  <c r="J10" i="9"/>
  <c r="K10" i="9" s="1"/>
  <c r="I10" i="9"/>
  <c r="E10" i="9"/>
  <c r="D10" i="9"/>
  <c r="C10" i="9"/>
  <c r="B10" i="9"/>
  <c r="A10" i="9"/>
  <c r="N9" i="9"/>
  <c r="M9" i="9"/>
  <c r="I9" i="9"/>
  <c r="J9" i="9" s="1"/>
  <c r="K9" i="9" s="1"/>
  <c r="E9" i="9"/>
  <c r="D9" i="9"/>
  <c r="C9" i="9"/>
  <c r="B9" i="9"/>
  <c r="A9" i="9"/>
  <c r="N8" i="9"/>
  <c r="M8" i="9"/>
  <c r="J8" i="9"/>
  <c r="K8" i="9" s="1"/>
  <c r="I8" i="9"/>
  <c r="E8" i="9"/>
  <c r="D8" i="9"/>
  <c r="C8" i="9"/>
  <c r="B8" i="9"/>
  <c r="A8" i="9"/>
  <c r="A4" i="9"/>
  <c r="K12" i="10"/>
  <c r="J12" i="10"/>
  <c r="E12" i="10"/>
  <c r="D12" i="10"/>
  <c r="C12" i="10"/>
  <c r="B12" i="10"/>
  <c r="A12" i="10"/>
  <c r="K11" i="10"/>
  <c r="J11" i="10"/>
  <c r="E11" i="10"/>
  <c r="D11" i="10"/>
  <c r="C11" i="10"/>
  <c r="B11" i="10"/>
  <c r="A11" i="10"/>
  <c r="K10" i="10"/>
  <c r="J10" i="10"/>
  <c r="E10" i="10"/>
  <c r="D10" i="10"/>
  <c r="C10" i="10"/>
  <c r="B10" i="10"/>
  <c r="A10" i="10"/>
  <c r="K9" i="10"/>
  <c r="J9" i="10"/>
  <c r="E9" i="10"/>
  <c r="D9" i="10"/>
  <c r="C9" i="10"/>
  <c r="B9" i="10"/>
  <c r="A9" i="10"/>
  <c r="K8" i="10"/>
  <c r="J8" i="10"/>
  <c r="E8" i="10"/>
  <c r="D8" i="10"/>
  <c r="C8" i="10"/>
  <c r="B8" i="10"/>
  <c r="A8" i="10"/>
  <c r="A4" i="10"/>
  <c r="A4" i="8"/>
  <c r="B6" i="5"/>
  <c r="B7" i="5" s="1"/>
  <c r="B5" i="5"/>
  <c r="D5" i="5" s="1"/>
  <c r="D4" i="5"/>
  <c r="C4" i="5"/>
  <c r="K28" i="4"/>
  <c r="L28" i="4" s="1"/>
  <c r="M28" i="4" s="1"/>
  <c r="N28" i="4" s="1"/>
  <c r="O28" i="4" s="1"/>
  <c r="P28" i="4" s="1"/>
  <c r="G28" i="4"/>
  <c r="H28" i="4" s="1"/>
  <c r="I28" i="4" s="1"/>
  <c r="J28" i="4" s="1"/>
  <c r="F28" i="4"/>
  <c r="B28" i="4"/>
  <c r="H27" i="4"/>
  <c r="I27" i="4" s="1"/>
  <c r="J27" i="4" s="1"/>
  <c r="K27" i="4" s="1"/>
  <c r="L27" i="4" s="1"/>
  <c r="M27" i="4" s="1"/>
  <c r="N27" i="4" s="1"/>
  <c r="O27" i="4" s="1"/>
  <c r="P27" i="4" s="1"/>
  <c r="F27" i="4"/>
  <c r="G27" i="4" s="1"/>
  <c r="B27" i="4"/>
  <c r="F26" i="4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B26" i="4"/>
  <c r="F25" i="4"/>
  <c r="B25" i="4"/>
  <c r="G24" i="4"/>
  <c r="H24" i="4" s="1"/>
  <c r="I24" i="4" s="1"/>
  <c r="J24" i="4" s="1"/>
  <c r="K24" i="4" s="1"/>
  <c r="L24" i="4" s="1"/>
  <c r="M24" i="4" s="1"/>
  <c r="N24" i="4" s="1"/>
  <c r="O24" i="4" s="1"/>
  <c r="P24" i="4" s="1"/>
  <c r="F24" i="4"/>
  <c r="B24" i="4"/>
  <c r="F23" i="4"/>
  <c r="G23" i="4" s="1"/>
  <c r="B23" i="4"/>
  <c r="I22" i="4"/>
  <c r="J22" i="4" s="1"/>
  <c r="K22" i="4" s="1"/>
  <c r="L22" i="4" s="1"/>
  <c r="M22" i="4" s="1"/>
  <c r="N22" i="4" s="1"/>
  <c r="O22" i="4" s="1"/>
  <c r="P22" i="4" s="1"/>
  <c r="F22" i="4"/>
  <c r="G22" i="4" s="1"/>
  <c r="H22" i="4" s="1"/>
  <c r="B22" i="4"/>
  <c r="F21" i="4"/>
  <c r="B21" i="4"/>
  <c r="K20" i="4"/>
  <c r="L20" i="4" s="1"/>
  <c r="M20" i="4" s="1"/>
  <c r="N20" i="4" s="1"/>
  <c r="O20" i="4" s="1"/>
  <c r="P20" i="4" s="1"/>
  <c r="G20" i="4"/>
  <c r="H20" i="4" s="1"/>
  <c r="I20" i="4" s="1"/>
  <c r="J20" i="4" s="1"/>
  <c r="F20" i="4"/>
  <c r="B20" i="4"/>
  <c r="H19" i="4"/>
  <c r="I19" i="4" s="1"/>
  <c r="J19" i="4" s="1"/>
  <c r="K19" i="4" s="1"/>
  <c r="L19" i="4" s="1"/>
  <c r="M19" i="4" s="1"/>
  <c r="N19" i="4" s="1"/>
  <c r="O19" i="4" s="1"/>
  <c r="P19" i="4" s="1"/>
  <c r="F19" i="4"/>
  <c r="G19" i="4" s="1"/>
  <c r="B19" i="4"/>
  <c r="F17" i="4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B17" i="4"/>
  <c r="F15" i="4"/>
  <c r="B15" i="4"/>
  <c r="H13" i="4"/>
  <c r="I13" i="4" s="1"/>
  <c r="J13" i="4" s="1"/>
  <c r="K13" i="4" s="1"/>
  <c r="L13" i="4" s="1"/>
  <c r="M13" i="4" s="1"/>
  <c r="N13" i="4" s="1"/>
  <c r="O13" i="4" s="1"/>
  <c r="P13" i="4" s="1"/>
  <c r="G13" i="4"/>
  <c r="F13" i="4"/>
  <c r="B13" i="4"/>
  <c r="H11" i="4"/>
  <c r="G11" i="4"/>
  <c r="F11" i="4"/>
  <c r="B11" i="4"/>
  <c r="F9" i="4"/>
  <c r="B9" i="4"/>
  <c r="E5" i="4"/>
  <c r="D5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C4" i="4"/>
  <c r="P3" i="4"/>
  <c r="O3" i="4"/>
  <c r="N3" i="4"/>
  <c r="M3" i="4"/>
  <c r="L3" i="4"/>
  <c r="K3" i="4"/>
  <c r="J3" i="4"/>
  <c r="I3" i="4"/>
  <c r="H3" i="4"/>
  <c r="G3" i="4"/>
  <c r="F3" i="4"/>
  <c r="E3" i="4"/>
  <c r="C3" i="4"/>
  <c r="B2" i="4"/>
  <c r="F28" i="3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F27" i="3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F26" i="3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F24" i="3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F22" i="3"/>
  <c r="Q22" i="3" s="1"/>
  <c r="F21" i="3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G20" i="3"/>
  <c r="H20" i="3" s="1"/>
  <c r="I20" i="3" s="1"/>
  <c r="J20" i="3" s="1"/>
  <c r="K20" i="3" s="1"/>
  <c r="L20" i="3" s="1"/>
  <c r="M20" i="3" s="1"/>
  <c r="N20" i="3" s="1"/>
  <c r="O20" i="3" s="1"/>
  <c r="P20" i="3" s="1"/>
  <c r="F20" i="3"/>
  <c r="F19" i="3"/>
  <c r="G16" i="3"/>
  <c r="H16" i="3" s="1"/>
  <c r="I16" i="3" s="1"/>
  <c r="J16" i="3" s="1"/>
  <c r="K16" i="3" s="1"/>
  <c r="L16" i="3" s="1"/>
  <c r="M16" i="3" s="1"/>
  <c r="N16" i="3" s="1"/>
  <c r="O16" i="3" s="1"/>
  <c r="P16" i="3" s="1"/>
  <c r="G15" i="3"/>
  <c r="I14" i="3"/>
  <c r="J14" i="3" s="1"/>
  <c r="K14" i="3" s="1"/>
  <c r="L14" i="3" s="1"/>
  <c r="M14" i="3" s="1"/>
  <c r="N14" i="3" s="1"/>
  <c r="O14" i="3" s="1"/>
  <c r="P14" i="3" s="1"/>
  <c r="H14" i="3"/>
  <c r="G14" i="3"/>
  <c r="G12" i="3"/>
  <c r="H12" i="3" s="1"/>
  <c r="I12" i="3" s="1"/>
  <c r="J12" i="3" s="1"/>
  <c r="K12" i="3" s="1"/>
  <c r="L12" i="3" s="1"/>
  <c r="M12" i="3" s="1"/>
  <c r="N12" i="3" s="1"/>
  <c r="O12" i="3" s="1"/>
  <c r="P12" i="3" s="1"/>
  <c r="G10" i="3"/>
  <c r="G11" i="3" s="1"/>
  <c r="G8" i="3"/>
  <c r="H8" i="3" s="1"/>
  <c r="I8" i="3" s="1"/>
  <c r="J8" i="3" s="1"/>
  <c r="K8" i="3" s="1"/>
  <c r="L8" i="3" s="1"/>
  <c r="M8" i="3" s="1"/>
  <c r="N8" i="3" s="1"/>
  <c r="O8" i="3" s="1"/>
  <c r="P8" i="3" s="1"/>
  <c r="E5" i="3"/>
  <c r="D5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C4" i="3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C3" i="3"/>
  <c r="B24" i="2"/>
  <c r="B25" i="2" s="1"/>
  <c r="B26" i="2" s="1"/>
  <c r="B27" i="2" s="1"/>
  <c r="B28" i="2" s="1"/>
  <c r="B29" i="2" s="1"/>
  <c r="B30" i="2" s="1"/>
  <c r="D20" i="2"/>
  <c r="C5" i="2"/>
  <c r="C6" i="2" s="1"/>
  <c r="C7" i="2" s="1"/>
  <c r="C8" i="2" s="1"/>
  <c r="L9" i="8" l="1"/>
  <c r="L12" i="8"/>
  <c r="L11" i="8"/>
  <c r="L8" i="8"/>
  <c r="L10" i="8"/>
  <c r="B8" i="5"/>
  <c r="D7" i="5"/>
  <c r="C7" i="5"/>
  <c r="E4" i="5"/>
  <c r="C6" i="5"/>
  <c r="F4" i="5"/>
  <c r="C5" i="5"/>
  <c r="D6" i="5"/>
  <c r="G15" i="4"/>
  <c r="H15" i="4" s="1"/>
  <c r="I15" i="4" s="1"/>
  <c r="J15" i="4" s="1"/>
  <c r="K15" i="4" s="1"/>
  <c r="L15" i="4" s="1"/>
  <c r="M15" i="4" s="1"/>
  <c r="N15" i="4" s="1"/>
  <c r="O15" i="4" s="1"/>
  <c r="P15" i="4" s="1"/>
  <c r="Q28" i="4"/>
  <c r="I11" i="4"/>
  <c r="J11" i="4" s="1"/>
  <c r="K11" i="4" s="1"/>
  <c r="L11" i="4" s="1"/>
  <c r="M11" i="4" s="1"/>
  <c r="N11" i="4" s="1"/>
  <c r="O11" i="4" s="1"/>
  <c r="P11" i="4" s="1"/>
  <c r="Q19" i="4"/>
  <c r="H23" i="4"/>
  <c r="I23" i="4" s="1"/>
  <c r="J23" i="4" s="1"/>
  <c r="K23" i="4" s="1"/>
  <c r="L23" i="4" s="1"/>
  <c r="M23" i="4" s="1"/>
  <c r="N23" i="4" s="1"/>
  <c r="O23" i="4" s="1"/>
  <c r="P23" i="4" s="1"/>
  <c r="Q24" i="4"/>
  <c r="Q26" i="4"/>
  <c r="Q13" i="4"/>
  <c r="Q22" i="4"/>
  <c r="G25" i="4"/>
  <c r="H25" i="4" s="1"/>
  <c r="I25" i="4" s="1"/>
  <c r="J25" i="4" s="1"/>
  <c r="K25" i="4" s="1"/>
  <c r="L25" i="4" s="1"/>
  <c r="M25" i="4" s="1"/>
  <c r="N25" i="4" s="1"/>
  <c r="O25" i="4" s="1"/>
  <c r="P25" i="4" s="1"/>
  <c r="D6" i="4"/>
  <c r="Q20" i="4"/>
  <c r="F5" i="4"/>
  <c r="G9" i="4"/>
  <c r="Q17" i="4"/>
  <c r="G21" i="4"/>
  <c r="H21" i="4" s="1"/>
  <c r="I21" i="4" s="1"/>
  <c r="J21" i="4" s="1"/>
  <c r="K21" i="4" s="1"/>
  <c r="L21" i="4" s="1"/>
  <c r="M21" i="4" s="1"/>
  <c r="N21" i="4" s="1"/>
  <c r="O21" i="4" s="1"/>
  <c r="P21" i="4" s="1"/>
  <c r="Q27" i="4"/>
  <c r="Q20" i="3"/>
  <c r="Q21" i="3"/>
  <c r="G13" i="3"/>
  <c r="Q23" i="3"/>
  <c r="Q25" i="3"/>
  <c r="Q27" i="3"/>
  <c r="D6" i="3"/>
  <c r="G9" i="3"/>
  <c r="G17" i="3"/>
  <c r="F5" i="3"/>
  <c r="Q19" i="3"/>
  <c r="H10" i="3"/>
  <c r="I10" i="3" s="1"/>
  <c r="J10" i="3" s="1"/>
  <c r="K10" i="3" s="1"/>
  <c r="L10" i="3" s="1"/>
  <c r="M10" i="3" s="1"/>
  <c r="N10" i="3" s="1"/>
  <c r="O10" i="3" s="1"/>
  <c r="P10" i="3" s="1"/>
  <c r="H15" i="3"/>
  <c r="I15" i="3" s="1"/>
  <c r="J15" i="3" s="1"/>
  <c r="K15" i="3" s="1"/>
  <c r="L15" i="3" s="1"/>
  <c r="M15" i="3" s="1"/>
  <c r="N15" i="3" s="1"/>
  <c r="O15" i="3" s="1"/>
  <c r="P15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Q24" i="3"/>
  <c r="Q26" i="3"/>
  <c r="Q28" i="3"/>
  <c r="E5" i="5" l="1"/>
  <c r="E6" i="5" s="1"/>
  <c r="E7" i="5" s="1"/>
  <c r="H4" i="5"/>
  <c r="G4" i="5"/>
  <c r="F5" i="5"/>
  <c r="C8" i="5"/>
  <c r="B9" i="5"/>
  <c r="D8" i="5"/>
  <c r="E6" i="4"/>
  <c r="F6" i="4" s="1"/>
  <c r="Q23" i="4"/>
  <c r="Q21" i="4"/>
  <c r="Q15" i="4"/>
  <c r="H9" i="4"/>
  <c r="G5" i="4"/>
  <c r="Q25" i="4"/>
  <c r="Q11" i="4"/>
  <c r="H17" i="3"/>
  <c r="I17" i="3" s="1"/>
  <c r="J17" i="3" s="1"/>
  <c r="K17" i="3" s="1"/>
  <c r="L17" i="3" s="1"/>
  <c r="M17" i="3" s="1"/>
  <c r="N17" i="3" s="1"/>
  <c r="O17" i="3" s="1"/>
  <c r="P17" i="3" s="1"/>
  <c r="E6" i="3"/>
  <c r="F6" i="3" s="1"/>
  <c r="H9" i="3"/>
  <c r="G5" i="3"/>
  <c r="Q15" i="3"/>
  <c r="H13" i="3"/>
  <c r="I13" i="3" s="1"/>
  <c r="J13" i="3" s="1"/>
  <c r="K13" i="3" s="1"/>
  <c r="L13" i="3" s="1"/>
  <c r="M13" i="3" s="1"/>
  <c r="N13" i="3" s="1"/>
  <c r="O13" i="3" s="1"/>
  <c r="P13" i="3" s="1"/>
  <c r="H11" i="3"/>
  <c r="H5" i="5" l="1"/>
  <c r="G5" i="5"/>
  <c r="F6" i="5"/>
  <c r="D9" i="5"/>
  <c r="C9" i="5"/>
  <c r="B10" i="5"/>
  <c r="E8" i="5"/>
  <c r="H5" i="4"/>
  <c r="I9" i="4"/>
  <c r="G6" i="4"/>
  <c r="Q13" i="3"/>
  <c r="Q17" i="3"/>
  <c r="I9" i="3"/>
  <c r="H5" i="3"/>
  <c r="I11" i="3"/>
  <c r="J11" i="3" s="1"/>
  <c r="K11" i="3" s="1"/>
  <c r="L11" i="3" s="1"/>
  <c r="M11" i="3" s="1"/>
  <c r="N11" i="3" s="1"/>
  <c r="O11" i="3" s="1"/>
  <c r="P11" i="3" s="1"/>
  <c r="G6" i="3"/>
  <c r="E9" i="5" l="1"/>
  <c r="F7" i="5"/>
  <c r="H6" i="5"/>
  <c r="G6" i="5"/>
  <c r="B11" i="5"/>
  <c r="D10" i="5"/>
  <c r="C10" i="5"/>
  <c r="I5" i="4"/>
  <c r="J9" i="4"/>
  <c r="H6" i="4"/>
  <c r="I5" i="3"/>
  <c r="J9" i="3"/>
  <c r="Q11" i="3"/>
  <c r="H6" i="3"/>
  <c r="I6" i="3" s="1"/>
  <c r="F8" i="5" l="1"/>
  <c r="H7" i="5"/>
  <c r="G7" i="5"/>
  <c r="B12" i="5"/>
  <c r="D11" i="5"/>
  <c r="C11" i="5"/>
  <c r="E10" i="5"/>
  <c r="I6" i="4"/>
  <c r="J5" i="4"/>
  <c r="K9" i="4"/>
  <c r="J5" i="3"/>
  <c r="J6" i="3" s="1"/>
  <c r="K9" i="3"/>
  <c r="G8" i="5" l="1"/>
  <c r="F9" i="5"/>
  <c r="H8" i="5"/>
  <c r="C12" i="5"/>
  <c r="B13" i="5"/>
  <c r="D12" i="5"/>
  <c r="E11" i="5"/>
  <c r="J6" i="4"/>
  <c r="K6" i="4" s="1"/>
  <c r="L9" i="4"/>
  <c r="K5" i="4"/>
  <c r="L9" i="3"/>
  <c r="K5" i="3"/>
  <c r="E12" i="5" l="1"/>
  <c r="H9" i="5"/>
  <c r="G9" i="5"/>
  <c r="F10" i="5"/>
  <c r="D13" i="5"/>
  <c r="C13" i="5"/>
  <c r="B14" i="5"/>
  <c r="L6" i="4"/>
  <c r="M9" i="4"/>
  <c r="L5" i="4"/>
  <c r="M9" i="3"/>
  <c r="L5" i="3"/>
  <c r="K6" i="3"/>
  <c r="E13" i="5" l="1"/>
  <c r="E14" i="5" s="1"/>
  <c r="F11" i="5"/>
  <c r="H10" i="5"/>
  <c r="G10" i="5"/>
  <c r="B15" i="5"/>
  <c r="D14" i="5"/>
  <c r="C14" i="5"/>
  <c r="M5" i="4"/>
  <c r="M6" i="4" s="1"/>
  <c r="N9" i="4"/>
  <c r="N9" i="3"/>
  <c r="M5" i="3"/>
  <c r="L6" i="3"/>
  <c r="M6" i="3" s="1"/>
  <c r="F12" i="5" l="1"/>
  <c r="H11" i="5"/>
  <c r="G11" i="5"/>
  <c r="B16" i="5"/>
  <c r="D15" i="5"/>
  <c r="C15" i="5"/>
  <c r="E15" i="5" s="1"/>
  <c r="N5" i="4"/>
  <c r="N6" i="4" s="1"/>
  <c r="O9" i="4"/>
  <c r="N5" i="3"/>
  <c r="N6" i="3" s="1"/>
  <c r="O9" i="3"/>
  <c r="C16" i="5" l="1"/>
  <c r="C17" i="5" s="1"/>
  <c r="C18" i="5" s="1"/>
  <c r="D16" i="5"/>
  <c r="D17" i="5" s="1"/>
  <c r="G12" i="5"/>
  <c r="F13" i="5"/>
  <c r="H12" i="5"/>
  <c r="P9" i="4"/>
  <c r="O5" i="4"/>
  <c r="O6" i="4" s="1"/>
  <c r="P9" i="3"/>
  <c r="O5" i="3"/>
  <c r="O6" i="3" s="1"/>
  <c r="H13" i="5" l="1"/>
  <c r="G13" i="5"/>
  <c r="F14" i="5"/>
  <c r="E16" i="5"/>
  <c r="P5" i="4"/>
  <c r="Q9" i="4"/>
  <c r="P5" i="3"/>
  <c r="Q9" i="3"/>
  <c r="F15" i="5" l="1"/>
  <c r="H14" i="5"/>
  <c r="G14" i="5"/>
  <c r="D39" i="4"/>
  <c r="D41" i="4"/>
  <c r="Q5" i="4"/>
  <c r="P6" i="4"/>
  <c r="D40" i="4" s="1"/>
  <c r="D41" i="3"/>
  <c r="D39" i="3"/>
  <c r="Q5" i="3"/>
  <c r="P6" i="3"/>
  <c r="D40" i="3" s="1"/>
  <c r="F16" i="5" l="1"/>
  <c r="H15" i="5"/>
  <c r="G15" i="5"/>
  <c r="G16" i="5" l="1"/>
  <c r="H16" i="5"/>
  <c r="AP24" i="1" l="1"/>
  <c r="AT27" i="1"/>
  <c r="BA16" i="1"/>
  <c r="AZ16" i="1"/>
  <c r="AW16" i="1"/>
  <c r="BE16" i="1"/>
  <c r="BI16" i="1"/>
  <c r="BH15" i="1"/>
  <c r="BD15" i="1"/>
  <c r="AZ15" i="1"/>
  <c r="AV15" i="1"/>
  <c r="AS26" i="1"/>
  <c r="AO17" i="1"/>
  <c r="AO10" i="1"/>
  <c r="AK10" i="1"/>
  <c r="AG10" i="1"/>
  <c r="AC18" i="1"/>
  <c r="AB10" i="1"/>
  <c r="X10" i="1"/>
  <c r="U20" i="1"/>
  <c r="T10" i="1"/>
  <c r="P10" i="1"/>
  <c r="Q10" i="1"/>
  <c r="M15" i="1"/>
  <c r="M5" i="1"/>
  <c r="L15" i="1"/>
  <c r="L5" i="1"/>
  <c r="I10" i="1"/>
  <c r="I11" i="1" s="1"/>
  <c r="U10" i="1" l="1"/>
  <c r="V20" i="1" s="1"/>
  <c r="Y10" i="1" l="1"/>
  <c r="AC10" i="1" s="1"/>
  <c r="AD18" i="1" l="1"/>
  <c r="AH10" i="1" s="1"/>
  <c r="AL10" i="1" l="1"/>
  <c r="AP10" i="1" s="1"/>
  <c r="AP17" i="1" s="1"/>
  <c r="AO23" i="1" s="1"/>
  <c r="AP23" i="1" s="1"/>
  <c r="AT26" i="1" l="1"/>
  <c r="AW15" i="1" s="1"/>
  <c r="BA15" i="1" s="1"/>
  <c r="BE15" i="1" s="1"/>
  <c r="BI15" i="1" s="1"/>
  <c r="BI17" i="1" l="1"/>
  <c r="BH16" i="1"/>
  <c r="BH17" i="1" l="1"/>
  <c r="BE17" i="1" l="1"/>
  <c r="BD16" i="1"/>
  <c r="BD17" i="1" l="1"/>
  <c r="BA17" i="1" l="1"/>
  <c r="AZ17" i="1" l="1"/>
  <c r="AW17" i="1" l="1"/>
  <c r="AV16" i="1"/>
  <c r="AV17" i="1" l="1"/>
  <c r="AT28" i="1" l="1"/>
  <c r="AS27" i="1"/>
  <c r="AS28" i="1" l="1"/>
  <c r="AP25" i="1" l="1"/>
  <c r="AO24" i="1"/>
  <c r="AP18" i="1" s="1"/>
  <c r="AO25" i="1" l="1"/>
  <c r="AP19" i="1" l="1"/>
  <c r="AO18" i="1"/>
  <c r="AP11" i="1" s="1"/>
  <c r="AO19" i="1" l="1"/>
  <c r="AP12" i="1" l="1"/>
  <c r="AO11" i="1"/>
  <c r="AL11" i="1" s="1"/>
  <c r="AO12" i="1" l="1"/>
  <c r="AL12" i="1" l="1"/>
  <c r="AK11" i="1"/>
  <c r="AH11" i="1" s="1"/>
  <c r="AK12" i="1" l="1"/>
  <c r="AH12" i="1" l="1"/>
  <c r="AG11" i="1"/>
  <c r="AD19" i="1" s="1"/>
  <c r="AG12" i="1" l="1"/>
  <c r="AD20" i="1" l="1"/>
  <c r="AC19" i="1"/>
  <c r="AC11" i="1" s="1"/>
  <c r="AC20" i="1" l="1"/>
  <c r="AC12" i="1" l="1"/>
  <c r="AB11" i="1"/>
  <c r="Y11" i="1" s="1"/>
  <c r="AB12" i="1" l="1"/>
  <c r="Y12" i="1" l="1"/>
  <c r="X11" i="1"/>
  <c r="V21" i="1" s="1"/>
  <c r="X12" i="1" l="1"/>
  <c r="V22" i="1" l="1"/>
  <c r="U21" i="1"/>
  <c r="U11" i="1" s="1"/>
  <c r="U22" i="1" l="1"/>
  <c r="U12" i="1" l="1"/>
  <c r="T11" i="1"/>
  <c r="Q11" i="1" s="1"/>
  <c r="P11" i="1" s="1"/>
  <c r="M16" i="1" l="1"/>
  <c r="M6" i="1"/>
  <c r="L6" i="1" s="1"/>
  <c r="T12" i="1"/>
  <c r="Q12" i="1" l="1"/>
  <c r="P12" i="1" l="1"/>
  <c r="L7" i="1" l="1"/>
  <c r="M7" i="1"/>
  <c r="M17" i="1"/>
  <c r="L16" i="1"/>
  <c r="L17" i="1" l="1"/>
  <c r="I12" i="1"/>
  <c r="H12" i="1" l="1"/>
  <c r="H13" i="1" s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Montes, PMP</author>
  </authors>
  <commentList>
    <comment ref="C9" authorId="0" shapeId="0" xr:uid="{AD3CB246-09B6-4494-84F3-077BF2780CCC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0" authorId="0" shapeId="0" xr:uid="{6CE15A42-4EEA-4918-8E99-6690F6ABD725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 shapeId="0" xr:uid="{7D08AA10-2517-4847-966D-80588638FE1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 xr:uid="{E7A576B2-65D2-45E3-A401-71C71E1CE724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3" authorId="0" shapeId="0" xr:uid="{97767C36-4523-4A24-91EA-E72F2F713641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4" authorId="0" shapeId="0" xr:uid="{DDB214D9-7B19-417A-9A3B-82ADD9C0B02F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5" authorId="0" shapeId="0" xr:uid="{EAE5320B-CDF3-47C9-A945-461A1EBA006D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6" authorId="0" shapeId="0" xr:uid="{31166C56-E05D-4AED-8B1F-45A1E2047284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 shapeId="0" xr:uid="{4B54F22C-6D2E-4E4E-92B8-A7D6CB9AD846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Montes, PMP</author>
  </authors>
  <commentList>
    <comment ref="C9" authorId="0" shapeId="0" xr:uid="{D4B01EEB-7124-4543-8AA7-C4F266A3F0C7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1" authorId="0" shapeId="0" xr:uid="{81B93D63-1FA7-4438-9E1B-FE5F5C467C0C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3" authorId="0" shapeId="0" xr:uid="{744A0B5F-F2D0-4553-B65E-420DDAA8B4C2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5" authorId="0" shapeId="0" xr:uid="{45EE8BDA-2004-4830-8941-AA80BA571E78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7" authorId="0" shapeId="0" xr:uid="{5F8C481D-7E2C-4B7B-92A3-0C68198BBDF6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sharedStrings.xml><?xml version="1.0" encoding="utf-8"?>
<sst xmlns="http://schemas.openxmlformats.org/spreadsheetml/2006/main" count="372" uniqueCount="255">
  <si>
    <t>Descrição</t>
  </si>
  <si>
    <t>Atividade</t>
  </si>
  <si>
    <t>Dependência</t>
  </si>
  <si>
    <t>Duração (dias)</t>
  </si>
  <si>
    <t>Iniciação (definir objetivos e proposta de valor)</t>
  </si>
  <si>
    <t>A</t>
  </si>
  <si>
    <t>-</t>
  </si>
  <si>
    <t>Identificar recursos principais</t>
  </si>
  <si>
    <t>B</t>
  </si>
  <si>
    <t>Formar equipe de desenvolvimento e marketing</t>
  </si>
  <si>
    <t>C</t>
  </si>
  <si>
    <t>Análise de mercado e concorrência</t>
  </si>
  <si>
    <t>D</t>
  </si>
  <si>
    <t>B/C</t>
  </si>
  <si>
    <t>Definir requisitos do app</t>
  </si>
  <si>
    <t>E</t>
  </si>
  <si>
    <t>Identificar parcerias com empresas de transporte</t>
  </si>
  <si>
    <t>F</t>
  </si>
  <si>
    <t>D/E</t>
  </si>
  <si>
    <t>Design da interface e protótipos</t>
  </si>
  <si>
    <t>G</t>
  </si>
  <si>
    <t>F/E</t>
  </si>
  <si>
    <t>Teste de usabilidade e ajustes</t>
  </si>
  <si>
    <t>H</t>
  </si>
  <si>
    <t>J</t>
  </si>
  <si>
    <t>K</t>
  </si>
  <si>
    <t>L</t>
  </si>
  <si>
    <t>Desenvolvimento da estrutura do app</t>
  </si>
  <si>
    <t>I</t>
  </si>
  <si>
    <t>E/H</t>
  </si>
  <si>
    <t>Integração com APIs de transporte</t>
  </si>
  <si>
    <t>Desenvolvimento da IA de comparação de preços</t>
  </si>
  <si>
    <t>Algoritmo de melhor oferta para usuário</t>
  </si>
  <si>
    <t>Integração com pagamento e localização</t>
  </si>
  <si>
    <t>M</t>
  </si>
  <si>
    <t>J/L</t>
  </si>
  <si>
    <t>P</t>
  </si>
  <si>
    <t>Q</t>
  </si>
  <si>
    <t>R</t>
  </si>
  <si>
    <t>S</t>
  </si>
  <si>
    <t>Testes de funcionalidade e usabilidade</t>
  </si>
  <si>
    <t>N</t>
  </si>
  <si>
    <t>H/M</t>
  </si>
  <si>
    <t>Infraestrutura para publicação</t>
  </si>
  <si>
    <t>O</t>
  </si>
  <si>
    <t>Criação de materiais de marketing</t>
  </si>
  <si>
    <t>N/O</t>
  </si>
  <si>
    <t>Monitoramento e feedback</t>
  </si>
  <si>
    <t>Atualizações e melhorias</t>
  </si>
  <si>
    <t>Suporte ao cliente</t>
  </si>
  <si>
    <t>Previsões de Orçamento</t>
  </si>
  <si>
    <t>Faire-Advisor</t>
  </si>
  <si>
    <t>Capa</t>
  </si>
  <si>
    <t>Instruções, Histórico de Alterações e as Aprovações</t>
  </si>
  <si>
    <t>Orçado</t>
  </si>
  <si>
    <t>Detalhamento dos investimentos orçados</t>
  </si>
  <si>
    <t>Realizado</t>
  </si>
  <si>
    <t>Detalhamento dos investimentos realizados</t>
  </si>
  <si>
    <t>Status</t>
  </si>
  <si>
    <t>Status comparando Orçado x Realizado</t>
  </si>
  <si>
    <t>Parâmetros</t>
  </si>
  <si>
    <t>Parâmetros usados nas outras abas da planilha.</t>
  </si>
  <si>
    <t>Fonte</t>
  </si>
  <si>
    <t>https://escritoriodeprojetos.com.br/download/previsoes-do-orcamento/</t>
  </si>
  <si>
    <t>Controle de Versões</t>
  </si>
  <si>
    <t>Versão</t>
  </si>
  <si>
    <t>Data</t>
  </si>
  <si>
    <t>Autor</t>
  </si>
  <si>
    <t>Notas da Revisão</t>
  </si>
  <si>
    <t>1.0</t>
  </si>
  <si>
    <t>Icaro Luiz Dellalo Silvas</t>
  </si>
  <si>
    <t>base de orçamento</t>
  </si>
  <si>
    <t>Instruções</t>
  </si>
  <si>
    <t>Ref.</t>
  </si>
  <si>
    <t>Aba</t>
  </si>
  <si>
    <t>Respons</t>
  </si>
  <si>
    <t>Passos</t>
  </si>
  <si>
    <t>Param</t>
  </si>
  <si>
    <t>PMO</t>
  </si>
  <si>
    <t>Entre com o Custo do Capital</t>
  </si>
  <si>
    <t>Gerente de Projetos</t>
  </si>
  <si>
    <t>Preencher as informações de identificação do projeto (Nome, Solicitante e Patrocionador)</t>
  </si>
  <si>
    <t>Preencher na coluna B o nome de cada Gasto (B7, B10, ...). No máximo 5, caso tiver mais de 5 agrupar os benefícios ou ajustar planilha. Veja na Aba Param - Coluna C - Tipos de gastos comuns em projetos</t>
  </si>
  <si>
    <t>Sempre que possível, esclareça como foi calculado o valor dos gastos (C7, C10, ...)</t>
  </si>
  <si>
    <t>Entrar com o valor dos gastos por ano (D9..M21), se preferir, entre com o valor do crescimento por ano (D8..M20) para todos os gastos</t>
  </si>
  <si>
    <t>Preenche na coluna B o nome dos custos (B29, B30)</t>
  </si>
  <si>
    <t>Sempre que possível, esclareça como foi calculado o valor dos custos (C29, C30)</t>
  </si>
  <si>
    <t>Entrar com o valor dos custos por ano (D27..M31)</t>
  </si>
  <si>
    <t>Entre com o valor realizado mês a mês. Caso não necessitar registrar os detalhes, pode incluir o valor total na linha 39 [Investimento total]</t>
  </si>
  <si>
    <t>Aprovações</t>
  </si>
  <si>
    <t>Participante</t>
  </si>
  <si>
    <t>Assinatura</t>
  </si>
  <si>
    <t>Icaro Luiz Dellalo Silva</t>
  </si>
  <si>
    <t>Icaro</t>
  </si>
  <si>
    <t>Isaac Ferreira dos Santos</t>
  </si>
  <si>
    <t>Isaac</t>
  </si>
  <si>
    <t>Giovanne Braga Costa</t>
  </si>
  <si>
    <t>Gioavanne</t>
  </si>
  <si>
    <t>Caroline dos Santos Gomes</t>
  </si>
  <si>
    <t>Caroline</t>
  </si>
  <si>
    <t>Identificação do Projeto</t>
  </si>
  <si>
    <t>Mês</t>
  </si>
  <si>
    <t>Nome do Projeto</t>
  </si>
  <si>
    <t>TOTAL</t>
  </si>
  <si>
    <t>Patrocinador</t>
  </si>
  <si>
    <t>Investimento Total</t>
  </si>
  <si>
    <t>Investimento Acumulado</t>
  </si>
  <si>
    <t>Explicação</t>
  </si>
  <si>
    <t>Investimento c/ taxa de crescimento</t>
  </si>
  <si>
    <t>Para facilitar o cálculo do gasto baseado em uma taxa de crescimento.</t>
  </si>
  <si>
    <t>Gasto</t>
  </si>
  <si>
    <t>Taxa de Crescimento</t>
  </si>
  <si>
    <t>Investimentos</t>
  </si>
  <si>
    <t>Custo de Implementação</t>
  </si>
  <si>
    <t>Custo da Operação</t>
  </si>
  <si>
    <t>Custos de Treinamento</t>
  </si>
  <si>
    <t>Design da interface (UI) e protótipos</t>
  </si>
  <si>
    <t>Desenvolvimento da IA para comparação de preços</t>
  </si>
  <si>
    <t>Integração com sistemas de pagamento e localização</t>
  </si>
  <si>
    <t>Preparar infraestrutura para lojas de aplicativos</t>
  </si>
  <si>
    <t>Indicadores Financeiros</t>
  </si>
  <si>
    <t>NPV/VPL</t>
  </si>
  <si>
    <t xml:space="preserve">Payback </t>
  </si>
  <si>
    <t>ROI</t>
  </si>
  <si>
    <t>Períodos</t>
  </si>
  <si>
    <t>No Período (R$)</t>
  </si>
  <si>
    <t>Acumulado (R$)</t>
  </si>
  <si>
    <t>Desvio (R$)</t>
  </si>
  <si>
    <t>Desvio %</t>
  </si>
  <si>
    <t>Diferença dos realizados</t>
  </si>
  <si>
    <t>Total</t>
  </si>
  <si>
    <t>Saldo Final</t>
  </si>
  <si>
    <t>Variável</t>
  </si>
  <si>
    <t>Tipo de Benefício</t>
  </si>
  <si>
    <t>Custo do Capital</t>
  </si>
  <si>
    <t>Retorno Requerido do Investimento</t>
  </si>
  <si>
    <t>Domínio ou Valor</t>
  </si>
  <si>
    <t>Aumento de Receita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</si>
  <si>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</si>
  <si>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</si>
  <si>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</si>
  <si>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</si>
  <si>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</si>
  <si>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</si>
  <si>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Redução dos custos</t>
  </si>
  <si>
    <t>Parametros a serem configurados inicialmente</t>
  </si>
  <si>
    <t>Projeto</t>
  </si>
  <si>
    <t>Nome do projeto</t>
  </si>
  <si>
    <t>Mês de início</t>
  </si>
  <si>
    <t>Khipo</t>
  </si>
  <si>
    <t>Informações sobre o projeto</t>
  </si>
  <si>
    <t>Faire Advisor</t>
  </si>
  <si>
    <t>Gerente Responsável</t>
  </si>
  <si>
    <t>Ricardo Almeida</t>
  </si>
  <si>
    <t>Data da avaliação</t>
  </si>
  <si>
    <t>Histórico da avaliação de riscos</t>
  </si>
  <si>
    <t>Elaboração da análise da avaliação de risco entre outras medidas de planejamento.</t>
  </si>
  <si>
    <t>Identificação dos Riscos</t>
  </si>
  <si>
    <t>ID</t>
  </si>
  <si>
    <t>Fase ou</t>
  </si>
  <si>
    <t>Declaração do Risco</t>
  </si>
  <si>
    <t>Resp.</t>
  </si>
  <si>
    <t>Estratégia de Resposta</t>
  </si>
  <si>
    <t>Plano de Prevenção</t>
  </si>
  <si>
    <t>Plano de Contingência</t>
  </si>
  <si>
    <t>Severidade 
(X,Y)</t>
  </si>
  <si>
    <t>Recurso</t>
  </si>
  <si>
    <t>Classificação</t>
  </si>
  <si>
    <r>
      <t xml:space="preserve">CAUSA 
</t>
    </r>
    <r>
      <rPr>
        <sz val="8"/>
        <color indexed="8"/>
        <rFont val="Arial"/>
        <family val="2"/>
      </rPr>
      <t>(Começa a frase com "Como Resultado ...")</t>
    </r>
  </si>
  <si>
    <r>
      <t xml:space="preserve">RISCO 
</t>
    </r>
    <r>
      <rPr>
        <sz val="8"/>
        <rFont val="Arial"/>
        <family val="2"/>
      </rPr>
      <t>(Começar a frase com "Pode ocorrer ...")</t>
    </r>
  </si>
  <si>
    <r>
      <t xml:space="preserve">CONSEQUÊNCIA </t>
    </r>
    <r>
      <rPr>
        <sz val="8"/>
        <rFont val="Arial"/>
        <family val="2"/>
      </rPr>
      <t>(Começar a frase com "O que acarretaria ...")</t>
    </r>
  </si>
  <si>
    <t>Riscos Colaterais</t>
  </si>
  <si>
    <t>R01</t>
  </si>
  <si>
    <t>API (Integração)</t>
  </si>
  <si>
    <t>Segurança</t>
  </si>
  <si>
    <t>Como resultado de falhas de autenticação na API</t>
  </si>
  <si>
    <t>Pode ocorrer acesso não autorizado aos dados de localização e preço</t>
  </si>
  <si>
    <t>O que acarretaria vazamento de dados sensíveis dos usuários</t>
  </si>
  <si>
    <t>Mitigar</t>
  </si>
  <si>
    <t>Utilizar autenticação forte via tokens, criptografia de dados em trânsito e conformidade com a LGPD</t>
  </si>
  <si>
    <t>Monitoramento contínuo e alertas de acesso indevido</t>
  </si>
  <si>
    <t>Perda de credibilidade com usuários e parceiros, além de possíveis processos judiciais.</t>
  </si>
  <si>
    <t>R02</t>
  </si>
  <si>
    <t>Backend</t>
  </si>
  <si>
    <t>Desempenho</t>
  </si>
  <si>
    <t>Como resultado de sobrecarga nos servidores em horários de pico</t>
  </si>
  <si>
    <t>Pode ocorrer lentidão ou falhas na exibição dos preços</t>
  </si>
  <si>
    <t>O que acarretaria perda de confiança do usuário e evasão da plataforma</t>
  </si>
  <si>
    <t>Giovanne</t>
  </si>
  <si>
    <t>Escalonamento automático de infraestrutura, cache inteligente e balanceamento de carga</t>
  </si>
  <si>
    <t>Uso de serviços em nuvem elásticos ou fallback para tela informativa</t>
  </si>
  <si>
    <t>Redução na base de usuários, aumento de custos com suporte e impacto em métricas de desempenho.</t>
  </si>
  <si>
    <t>R03</t>
  </si>
  <si>
    <t>Banco de Dados</t>
  </si>
  <si>
    <t>Funcionalidade</t>
  </si>
  <si>
    <t>Como resultado de falha na sincronização entre a API e o banco de dados</t>
  </si>
  <si>
    <t>Pode ocorrer exibição de valores incorretos ou desatualizados</t>
  </si>
  <si>
    <t>O que acarretaria decisões erradas por parte do usuário e prejuízo à reputação da plataforma</t>
  </si>
  <si>
    <t>Validar consistência dos dados a cada requisição, usar logs de integridade e backups automatizados</t>
  </si>
  <si>
    <t>Mostrar última atualização ao usuário e permitir feedback</t>
  </si>
  <si>
    <t>Aumento de solicitações de suporte, queda no engajamento e necessidade de retrabalho técnico.</t>
  </si>
  <si>
    <t>R04</t>
  </si>
  <si>
    <t>Interface do Usuário</t>
  </si>
  <si>
    <t>Como resultado de má usabilidade ou layout não intuitivo</t>
  </si>
  <si>
    <t>Pode ocorrer desistência do uso antes da finalização da consulta</t>
  </si>
  <si>
    <t>O que acarretaria redução no engajamento e impacto negativo na retenção de usuários</t>
  </si>
  <si>
    <t>Realizar testes de usabilidade, aplicar UX Writing e boas práticas de design responsivo</t>
  </si>
  <si>
    <t>Iterações rápidas com base em feedback dos usuários</t>
  </si>
  <si>
    <t>Mau posicionamento no mercado, queda na taxa de conversão e rejeição em avaliações de loja de aplicativos.</t>
  </si>
  <si>
    <t>R05</t>
  </si>
  <si>
    <t>Legal</t>
  </si>
  <si>
    <t>Como resultado do uso de dados de APIs sem contrato ou autorização explícita</t>
  </si>
  <si>
    <t>Pode ocorrer violação de termos de uso das plataformas integradas</t>
  </si>
  <si>
    <t>O que acarretaria sanções legais ou necessidade de descontinuação do serviço</t>
  </si>
  <si>
    <t>Ícaro</t>
  </si>
  <si>
    <t>Evitar</t>
  </si>
  <si>
    <t>Validar contratos de uso com as plataformas (Uber/99), revisar política de uso de dados públicos</t>
  </si>
  <si>
    <t>Suspensão temporária da funcionalidade e reformulação jurídica do serviço</t>
  </si>
  <si>
    <t>Multas, bloqueio de acesso às APIs e impacto direto na operação do app.</t>
  </si>
  <si>
    <t xml:space="preserve">                      Qualificação dos Riscos</t>
  </si>
  <si>
    <t>Base Custo</t>
  </si>
  <si>
    <t>R$</t>
  </si>
  <si>
    <t>Base Prazo</t>
  </si>
  <si>
    <t>dias úteis</t>
  </si>
  <si>
    <t>Probabilidade do risco virar incidente 
(Y)</t>
  </si>
  <si>
    <t>Avaliação de Impacto 
(X)</t>
  </si>
  <si>
    <t>Severidade 
(Y,X)</t>
  </si>
  <si>
    <t>Custo</t>
  </si>
  <si>
    <t>Prazo</t>
  </si>
  <si>
    <r>
      <t xml:space="preserve">CONSEQÜÊNCIA </t>
    </r>
    <r>
      <rPr>
        <sz val="8"/>
        <rFont val="Arial"/>
        <family val="2"/>
      </rPr>
      <t>(Começar a frase com "O que acarretaria ...")</t>
    </r>
  </si>
  <si>
    <t>Aumento no Custo (X1)</t>
  </si>
  <si>
    <t>Desvio no Cronograma  
(X2)</t>
  </si>
  <si>
    <t>(X1*X2)</t>
  </si>
  <si>
    <t>Resultado do Impacto 
(X1+X2)</t>
  </si>
  <si>
    <t>Alta - 0,4</t>
  </si>
  <si>
    <t>Entre 10% e 20% - 1,40</t>
  </si>
  <si>
    <t>Insignificante - 2,05</t>
  </si>
  <si>
    <t>Atraso no projeto e aumento nos custos</t>
  </si>
  <si>
    <t>Maior que 20% - 1,80</t>
  </si>
  <si>
    <t>Entre 5% e 10% - 2,20</t>
  </si>
  <si>
    <t>Menor que 5% - 1,10</t>
  </si>
  <si>
    <t>Entre 10% e 20% - 2,40</t>
  </si>
  <si>
    <t>Baixa - 0,1</t>
  </si>
  <si>
    <t>Insignificante - 1,05</t>
  </si>
  <si>
    <t>Maior que 20% - 2,80</t>
  </si>
  <si>
    <t>Moderada - 0,2</t>
  </si>
  <si>
    <t>Quantificação dos Riscos</t>
  </si>
  <si>
    <r>
      <t xml:space="preserve">Impacto no Custo 
</t>
    </r>
    <r>
      <rPr>
        <b/>
        <sz val="8"/>
        <color indexed="10"/>
        <rFont val="Arial"/>
        <family val="2"/>
      </rPr>
      <t>(Considerar qtde. de horas como unidade de medida, inclusive, a maior ou menor)</t>
    </r>
  </si>
  <si>
    <r>
      <t xml:space="preserve">Impacto no Cronograma 
</t>
    </r>
    <r>
      <rPr>
        <b/>
        <sz val="8"/>
        <color indexed="10"/>
        <rFont val="Arial"/>
        <family val="2"/>
      </rPr>
      <t>(Colocar qtde. de dias de redução ou atraso no cronograma)</t>
    </r>
  </si>
  <si>
    <t>Observação</t>
  </si>
  <si>
    <t>Possível atraso na liberação da versão beta e necessidade de retrabalho em segurança</t>
  </si>
  <si>
    <t>Sobrecarga de servidores pode exigir upgrade de plano ou instância extra na nuvem</t>
  </si>
  <si>
    <t>Pode exigir retrabalho na integração com banco de dados e teste extensivo, impactando cronograma e equipe</t>
  </si>
  <si>
    <t>Readequações de layout podem demandar contratação pontual de UX/UI Designer</t>
  </si>
  <si>
    <t>Revisão jurídica de uso de dados pode envolver consultoria legal e renegociação com plataformas integradas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</si>
</sst>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[$-416]mmm/yy;@"/>
    <numFmt numFmtId="165" formatCode="&quot;$&quot;#,##0.00_);[Red]\(&quot;$&quot;#,##0.00\)"/>
    <numFmt numFmtId="166" formatCode="0_);\(0\)"/>
    <numFmt numFmtId="167" formatCode="&quot;R$ &quot;#,##0_);\(&quot;R$ &quot;#,##0\)"/>
  </numFmts>
  <fonts count="3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indexed="23"/>
      <name val="Aptos Narrow"/>
      <family val="2"/>
      <scheme val="minor"/>
    </font>
    <font>
      <sz val="12"/>
      <color indexed="23"/>
      <name val="Aptos Narrow"/>
      <family val="2"/>
      <scheme val="minor"/>
    </font>
    <font>
      <b/>
      <i/>
      <sz val="18"/>
      <color rgb="FFFFFFFF"/>
      <name val="Aptos Display"/>
      <family val="2"/>
      <scheme val="major"/>
    </font>
    <font>
      <sz val="12"/>
      <color rgb="FFFFFFFF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indexed="23"/>
      <name val="Aptos Narrow"/>
      <family val="2"/>
      <scheme val="minor"/>
    </font>
    <font>
      <b/>
      <i/>
      <sz val="14"/>
      <color theme="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i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Calibri"/>
      <family val="2"/>
    </font>
    <font>
      <sz val="1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9"/>
      <name val="Arial"/>
    </font>
    <font>
      <b/>
      <sz val="10"/>
      <name val="Arial"/>
    </font>
    <font>
      <b/>
      <sz val="8"/>
      <color indexed="9"/>
      <name val="Tahoma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4" fillId="0" borderId="0"/>
  </cellStyleXfs>
  <cellXfs count="2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0" xfId="5" applyFont="1" applyAlignment="1">
      <alignment horizontal="center"/>
    </xf>
    <xf numFmtId="0" fontId="7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vertical="center"/>
    </xf>
    <xf numFmtId="0" fontId="8" fillId="6" borderId="0" xfId="5" applyFont="1" applyFill="1" applyAlignment="1">
      <alignment horizontal="left" vertical="center" indent="2"/>
    </xf>
    <xf numFmtId="0" fontId="8" fillId="6" borderId="0" xfId="5" applyFont="1" applyFill="1" applyAlignment="1">
      <alignment horizontal="left" vertical="center"/>
    </xf>
    <xf numFmtId="0" fontId="9" fillId="6" borderId="0" xfId="5" applyFont="1" applyFill="1" applyAlignment="1">
      <alignment vertical="center"/>
    </xf>
    <xf numFmtId="0" fontId="8" fillId="6" borderId="0" xfId="5" applyFont="1" applyFill="1" applyAlignment="1">
      <alignment horizontal="right" vertical="center"/>
    </xf>
    <xf numFmtId="0" fontId="7" fillId="7" borderId="9" xfId="5" applyFont="1" applyFill="1" applyBorder="1" applyAlignment="1">
      <alignment horizontal="center"/>
    </xf>
    <xf numFmtId="0" fontId="10" fillId="8" borderId="9" xfId="5" applyFont="1" applyFill="1" applyBorder="1" applyAlignment="1">
      <alignment horizontal="center"/>
    </xf>
    <xf numFmtId="0" fontId="11" fillId="0" borderId="9" xfId="5" applyFont="1" applyBorder="1"/>
    <xf numFmtId="0" fontId="12" fillId="0" borderId="0" xfId="5" applyFont="1"/>
    <xf numFmtId="0" fontId="12" fillId="7" borderId="0" xfId="5" applyFont="1" applyFill="1" applyAlignment="1">
      <alignment horizontal="center"/>
    </xf>
    <xf numFmtId="0" fontId="13" fillId="8" borderId="0" xfId="5" applyFont="1" applyFill="1" applyAlignment="1">
      <alignment horizontal="center" vertical="center"/>
    </xf>
    <xf numFmtId="0" fontId="14" fillId="0" borderId="0" xfId="6" applyAlignment="1" applyProtection="1"/>
    <xf numFmtId="0" fontId="3" fillId="0" borderId="0" xfId="5"/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0" fontId="7" fillId="7" borderId="0" xfId="5" applyFont="1" applyFill="1" applyAlignment="1">
      <alignment horizontal="center"/>
    </xf>
    <xf numFmtId="0" fontId="10" fillId="8" borderId="0" xfId="5" applyFont="1" applyFill="1" applyAlignment="1">
      <alignment horizontal="center"/>
    </xf>
    <xf numFmtId="0" fontId="11" fillId="0" borderId="0" xfId="5" applyFont="1"/>
    <xf numFmtId="0" fontId="7" fillId="7" borderId="10" xfId="5" applyFont="1" applyFill="1" applyBorder="1" applyAlignment="1">
      <alignment horizontal="center"/>
    </xf>
    <xf numFmtId="0" fontId="10" fillId="8" borderId="10" xfId="5" applyFont="1" applyFill="1" applyBorder="1" applyAlignment="1">
      <alignment horizontal="center"/>
    </xf>
    <xf numFmtId="0" fontId="11" fillId="0" borderId="10" xfId="5" applyFont="1" applyBorder="1"/>
    <xf numFmtId="0" fontId="5" fillId="3" borderId="1" xfId="2" applyBorder="1" applyAlignment="1">
      <alignment horizontal="center"/>
    </xf>
    <xf numFmtId="0" fontId="5" fillId="3" borderId="1" xfId="2" applyBorder="1"/>
    <xf numFmtId="0" fontId="17" fillId="0" borderId="11" xfId="0" applyFont="1" applyBorder="1" applyAlignment="1">
      <alignment horizontal="center" vertical="center" wrapText="1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" xfId="5" applyFont="1" applyBorder="1"/>
    <xf numFmtId="0" fontId="18" fillId="0" borderId="1" xfId="5" applyFont="1" applyBorder="1" applyAlignment="1">
      <alignment horizontal="center"/>
    </xf>
    <xf numFmtId="0" fontId="19" fillId="0" borderId="0" xfId="5" applyFont="1"/>
    <xf numFmtId="0" fontId="20" fillId="0" borderId="0" xfId="5" applyFont="1"/>
    <xf numFmtId="0" fontId="5" fillId="3" borderId="1" xfId="2" applyBorder="1" applyAlignment="1">
      <alignment horizontal="center" wrapText="1"/>
    </xf>
    <xf numFmtId="0" fontId="19" fillId="0" borderId="1" xfId="5" applyFont="1" applyBorder="1"/>
    <xf numFmtId="0" fontId="19" fillId="0" borderId="1" xfId="5" applyFont="1" applyBorder="1" applyAlignment="1">
      <alignment wrapText="1"/>
    </xf>
    <xf numFmtId="1" fontId="19" fillId="0" borderId="1" xfId="5" applyNumberFormat="1" applyFont="1" applyBorder="1" applyAlignment="1">
      <alignment horizontal="center" vertical="top" wrapText="1"/>
    </xf>
    <xf numFmtId="14" fontId="18" fillId="0" borderId="1" xfId="5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5" fillId="4" borderId="0" xfId="3"/>
    <xf numFmtId="0" fontId="5" fillId="3" borderId="0" xfId="2"/>
    <xf numFmtId="0" fontId="4" fillId="5" borderId="0" xfId="4"/>
    <xf numFmtId="17" fontId="5" fillId="3" borderId="0" xfId="2" applyNumberFormat="1" applyAlignment="1">
      <alignment horizontal="center"/>
    </xf>
    <xf numFmtId="164" fontId="5" fillId="3" borderId="0" xfId="2" applyNumberFormat="1" applyAlignment="1">
      <alignment horizontal="center"/>
    </xf>
    <xf numFmtId="0" fontId="5" fillId="6" borderId="0" xfId="0" applyFont="1" applyFill="1" applyAlignment="1">
      <alignment horizontal="right"/>
    </xf>
    <xf numFmtId="0" fontId="20" fillId="0" borderId="0" xfId="0" applyFont="1"/>
    <xf numFmtId="3" fontId="20" fillId="6" borderId="0" xfId="0" applyNumberFormat="1" applyFont="1" applyFill="1"/>
    <xf numFmtId="3" fontId="5" fillId="4" borderId="0" xfId="3" applyNumberFormat="1"/>
    <xf numFmtId="0" fontId="19" fillId="0" borderId="16" xfId="0" applyFont="1" applyBorder="1"/>
    <xf numFmtId="9" fontId="19" fillId="9" borderId="16" xfId="0" applyNumberFormat="1" applyFont="1" applyFill="1" applyBorder="1"/>
    <xf numFmtId="9" fontId="4" fillId="9" borderId="16" xfId="4" applyNumberFormat="1" applyFill="1" applyBorder="1"/>
    <xf numFmtId="9" fontId="4" fillId="5" borderId="16" xfId="4" applyNumberFormat="1" applyBorder="1"/>
    <xf numFmtId="0" fontId="19" fillId="0" borderId="17" xfId="0" applyFont="1" applyBorder="1"/>
    <xf numFmtId="0" fontId="20" fillId="9" borderId="18" xfId="0" applyFont="1" applyFill="1" applyBorder="1"/>
    <xf numFmtId="0" fontId="19" fillId="9" borderId="19" xfId="0" applyFont="1" applyFill="1" applyBorder="1"/>
    <xf numFmtId="3" fontId="19" fillId="9" borderId="19" xfId="0" applyNumberFormat="1" applyFont="1" applyFill="1" applyBorder="1"/>
    <xf numFmtId="3" fontId="4" fillId="5" borderId="19" xfId="4" applyNumberFormat="1" applyBorder="1"/>
    <xf numFmtId="3" fontId="5" fillId="4" borderId="20" xfId="3" applyNumberFormat="1" applyBorder="1"/>
    <xf numFmtId="0" fontId="19" fillId="0" borderId="21" xfId="0" applyFont="1" applyBorder="1"/>
    <xf numFmtId="3" fontId="19" fillId="9" borderId="0" xfId="0" applyNumberFormat="1" applyFont="1" applyFill="1"/>
    <xf numFmtId="3" fontId="4" fillId="5" borderId="0" xfId="4" applyNumberFormat="1"/>
    <xf numFmtId="0" fontId="20" fillId="9" borderId="0" xfId="0" applyFont="1" applyFill="1"/>
    <xf numFmtId="0" fontId="19" fillId="9" borderId="0" xfId="0" applyFont="1" applyFill="1"/>
    <xf numFmtId="1" fontId="19" fillId="0" borderId="0" xfId="0" applyNumberFormat="1" applyFont="1"/>
    <xf numFmtId="0" fontId="20" fillId="10" borderId="0" xfId="0" applyFont="1" applyFill="1"/>
    <xf numFmtId="0" fontId="19" fillId="10" borderId="0" xfId="0" applyFont="1" applyFill="1"/>
    <xf numFmtId="10" fontId="19" fillId="0" borderId="0" xfId="0" applyNumberFormat="1" applyFont="1"/>
    <xf numFmtId="165" fontId="19" fillId="0" borderId="0" xfId="0" applyNumberFormat="1" applyFont="1"/>
    <xf numFmtId="3" fontId="19" fillId="0" borderId="0" xfId="0" applyNumberFormat="1" applyFont="1"/>
    <xf numFmtId="9" fontId="19" fillId="0" borderId="0" xfId="1" applyFont="1"/>
    <xf numFmtId="9" fontId="19" fillId="0" borderId="16" xfId="0" applyNumberFormat="1" applyFont="1" applyBorder="1"/>
    <xf numFmtId="4" fontId="19" fillId="9" borderId="0" xfId="0" applyNumberFormat="1" applyFont="1" applyFill="1"/>
    <xf numFmtId="4" fontId="4" fillId="5" borderId="0" xfId="4" applyNumberFormat="1"/>
    <xf numFmtId="0" fontId="5" fillId="3" borderId="0" xfId="2" applyAlignment="1">
      <alignment wrapText="1"/>
    </xf>
    <xf numFmtId="0" fontId="5" fillId="3" borderId="22" xfId="2" applyBorder="1" applyAlignment="1">
      <alignment wrapText="1"/>
    </xf>
    <xf numFmtId="0" fontId="5" fillId="3" borderId="18" xfId="2" applyBorder="1" applyAlignment="1">
      <alignment wrapText="1"/>
    </xf>
    <xf numFmtId="0" fontId="5" fillId="3" borderId="20" xfId="2" applyBorder="1" applyAlignment="1">
      <alignment wrapText="1"/>
    </xf>
    <xf numFmtId="0" fontId="5" fillId="3" borderId="23" xfId="2" applyBorder="1" applyAlignment="1">
      <alignment wrapText="1"/>
    </xf>
    <xf numFmtId="0" fontId="19" fillId="0" borderId="1" xfId="0" applyFont="1" applyBorder="1"/>
    <xf numFmtId="3" fontId="19" fillId="0" borderId="1" xfId="0" applyNumberFormat="1" applyFont="1" applyBorder="1"/>
    <xf numFmtId="9" fontId="19" fillId="0" borderId="1" xfId="0" applyNumberFormat="1" applyFont="1" applyBorder="1"/>
    <xf numFmtId="0" fontId="5" fillId="4" borderId="1" xfId="3" applyBorder="1"/>
    <xf numFmtId="0" fontId="19" fillId="0" borderId="22" xfId="0" applyFont="1" applyBorder="1"/>
    <xf numFmtId="9" fontId="19" fillId="0" borderId="22" xfId="0" applyNumberFormat="1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18" xfId="0" applyFont="1" applyBorder="1"/>
    <xf numFmtId="0" fontId="19" fillId="0" borderId="23" xfId="0" applyFont="1" applyBorder="1"/>
    <xf numFmtId="0" fontId="4" fillId="9" borderId="0" xfId="7" applyFill="1"/>
    <xf numFmtId="17" fontId="4" fillId="9" borderId="0" xfId="7" applyNumberFormat="1" applyFill="1"/>
    <xf numFmtId="0" fontId="24" fillId="0" borderId="0" xfId="0" applyFont="1"/>
    <xf numFmtId="0" fontId="0" fillId="0" borderId="0" xfId="0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49" fontId="27" fillId="0" borderId="36" xfId="0" applyNumberFormat="1" applyFont="1" applyBorder="1" applyAlignment="1">
      <alignment vertical="center" wrapText="1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7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0" xfId="0" quotePrefix="1" applyFont="1" applyAlignment="1">
      <alignment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1" xfId="0" applyFont="1" applyBorder="1" applyAlignment="1">
      <alignment vertical="center" wrapText="1"/>
    </xf>
    <xf numFmtId="0" fontId="28" fillId="0" borderId="42" xfId="0" applyFont="1" applyBorder="1" applyAlignment="1">
      <alignment horizontal="center" vertical="center" wrapText="1"/>
    </xf>
    <xf numFmtId="0" fontId="27" fillId="13" borderId="35" xfId="0" applyFont="1" applyFill="1" applyBorder="1" applyAlignment="1">
      <alignment horizontal="center" vertical="center" wrapText="1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9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36" xfId="0" applyFont="1" applyFill="1" applyBorder="1" applyAlignment="1">
      <alignment horizontal="center" vertical="center" wrapText="1"/>
    </xf>
    <xf numFmtId="0" fontId="27" fillId="13" borderId="48" xfId="0" applyFont="1" applyFill="1" applyBorder="1" applyAlignment="1">
      <alignment horizontal="center" vertical="center" wrapText="1"/>
    </xf>
    <xf numFmtId="0" fontId="27" fillId="13" borderId="16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28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7" fillId="13" borderId="49" xfId="0" applyFont="1" applyFill="1" applyBorder="1" applyAlignment="1" applyProtection="1">
      <alignment horizontal="center" vertical="center" wrapText="1"/>
      <protection locked="0"/>
    </xf>
    <xf numFmtId="0" fontId="27" fillId="13" borderId="50" xfId="0" applyFont="1" applyFill="1" applyBorder="1" applyAlignment="1" applyProtection="1">
      <alignment horizontal="center" vertical="center" wrapText="1"/>
      <protection locked="0"/>
    </xf>
    <xf numFmtId="0" fontId="27" fillId="13" borderId="17" xfId="0" applyFont="1" applyFill="1" applyBorder="1" applyAlignment="1" applyProtection="1">
      <alignment horizontal="center" vertical="center" wrapText="1"/>
      <protection locked="0"/>
    </xf>
    <xf numFmtId="0" fontId="27" fillId="13" borderId="51" xfId="0" applyFont="1" applyFill="1" applyBorder="1" applyAlignment="1" applyProtection="1">
      <alignment horizontal="center" vertical="center" wrapText="1"/>
      <protection locked="0"/>
    </xf>
    <xf numFmtId="0" fontId="27" fillId="13" borderId="52" xfId="0" applyFont="1" applyFill="1" applyBorder="1" applyAlignment="1" applyProtection="1">
      <alignment horizontal="center" vertical="center" wrapText="1"/>
      <protection locked="0"/>
    </xf>
    <xf numFmtId="0" fontId="27" fillId="13" borderId="53" xfId="0" applyFont="1" applyFill="1" applyBorder="1" applyAlignment="1" applyProtection="1">
      <alignment horizontal="center" vertical="center" wrapText="1"/>
      <protection locked="0"/>
    </xf>
    <xf numFmtId="0" fontId="29" fillId="13" borderId="54" xfId="0" applyFont="1" applyFill="1" applyBorder="1" applyAlignment="1" applyProtection="1">
      <alignment horizontal="center" vertical="center" wrapText="1"/>
      <protection locked="0"/>
    </xf>
    <xf numFmtId="0" fontId="27" fillId="13" borderId="54" xfId="0" applyFont="1" applyFill="1" applyBorder="1" applyAlignment="1" applyProtection="1">
      <alignment horizontal="center" vertical="center" wrapText="1"/>
      <protection locked="0"/>
    </xf>
    <xf numFmtId="49" fontId="29" fillId="14" borderId="55" xfId="0" applyNumberFormat="1" applyFont="1" applyFill="1" applyBorder="1" applyAlignment="1" applyProtection="1">
      <alignment horizontal="center" vertical="center" wrapText="1"/>
      <protection locked="0"/>
    </xf>
    <xf numFmtId="49" fontId="29" fillId="14" borderId="56" xfId="0" applyNumberFormat="1" applyFont="1" applyFill="1" applyBorder="1" applyAlignment="1" applyProtection="1">
      <alignment horizontal="center" vertical="center" wrapText="1"/>
      <protection locked="0"/>
    </xf>
    <xf numFmtId="49" fontId="29" fillId="14" borderId="51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57" xfId="0" applyFont="1" applyFill="1" applyBorder="1" applyAlignment="1" applyProtection="1">
      <alignment horizontal="center" vertical="center" wrapText="1"/>
      <protection locked="0"/>
    </xf>
    <xf numFmtId="0" fontId="27" fillId="0" borderId="58" xfId="0" applyFont="1" applyBorder="1" applyAlignment="1">
      <alignment horizontal="center" vertical="center" wrapText="1"/>
    </xf>
    <xf numFmtId="49" fontId="27" fillId="0" borderId="6" xfId="0" applyNumberFormat="1" applyFont="1" applyBorder="1" applyAlignment="1">
      <alignment horizontal="center" vertical="center" wrapText="1"/>
    </xf>
    <xf numFmtId="2" fontId="27" fillId="13" borderId="1" xfId="0" applyNumberFormat="1" applyFont="1" applyFill="1" applyBorder="1" applyAlignment="1">
      <alignment horizontal="center" vertical="center" wrapText="1"/>
    </xf>
    <xf numFmtId="2" fontId="27" fillId="13" borderId="7" xfId="0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9" fontId="27" fillId="15" borderId="1" xfId="1" applyFont="1" applyFill="1" applyBorder="1" applyAlignment="1">
      <alignment horizontal="center" vertical="center" wrapText="1"/>
    </xf>
    <xf numFmtId="8" fontId="32" fillId="0" borderId="1" xfId="0" applyNumberFormat="1" applyFont="1" applyBorder="1" applyAlignment="1">
      <alignment horizontal="center" vertical="center"/>
    </xf>
    <xf numFmtId="166" fontId="33" fillId="0" borderId="23" xfId="0" applyNumberFormat="1" applyFont="1" applyBorder="1" applyAlignment="1">
      <alignment horizontal="center" vertical="center" wrapText="1" shrinkToFit="1"/>
    </xf>
    <xf numFmtId="49" fontId="28" fillId="0" borderId="1" xfId="0" applyNumberFormat="1" applyFont="1" applyBorder="1" applyAlignment="1">
      <alignment horizontal="left" vertical="center" wrapText="1"/>
    </xf>
    <xf numFmtId="167" fontId="33" fillId="0" borderId="1" xfId="0" applyNumberFormat="1" applyFont="1" applyBorder="1" applyAlignment="1">
      <alignment horizontal="center" vertical="center" wrapText="1" shrinkToFit="1"/>
    </xf>
    <xf numFmtId="0" fontId="18" fillId="0" borderId="1" xfId="5" applyFont="1" applyBorder="1"/>
    <xf numFmtId="0" fontId="19" fillId="0" borderId="1" xfId="5" applyFont="1" applyBorder="1" applyAlignment="1">
      <alignment wrapText="1"/>
    </xf>
    <xf numFmtId="0" fontId="8" fillId="6" borderId="0" xfId="5" applyFont="1" applyFill="1" applyAlignment="1">
      <alignment horizontal="center" vertical="center"/>
    </xf>
    <xf numFmtId="0" fontId="5" fillId="3" borderId="1" xfId="2" applyBorder="1"/>
    <xf numFmtId="0" fontId="18" fillId="0" borderId="13" xfId="5" applyFont="1" applyBorder="1"/>
    <xf numFmtId="0" fontId="18" fillId="0" borderId="14" xfId="5" applyFont="1" applyBorder="1"/>
    <xf numFmtId="0" fontId="18" fillId="0" borderId="15" xfId="5" applyFont="1" applyBorder="1"/>
    <xf numFmtId="0" fontId="0" fillId="0" borderId="1" xfId="5" applyFont="1" applyBorder="1" applyAlignment="1">
      <alignment wrapText="1"/>
    </xf>
    <xf numFmtId="0" fontId="5" fillId="3" borderId="1" xfId="2" applyBorder="1" applyAlignment="1">
      <alignment horizontal="center" wrapText="1"/>
    </xf>
    <xf numFmtId="0" fontId="15" fillId="0" borderId="0" xfId="5" applyFont="1" applyAlignment="1">
      <alignment horizontal="left" vertical="center" wrapText="1"/>
    </xf>
    <xf numFmtId="0" fontId="5" fillId="3" borderId="0" xfId="2" applyAlignment="1">
      <alignment horizontal="center"/>
    </xf>
    <xf numFmtId="0" fontId="5" fillId="3" borderId="21" xfId="2" applyBorder="1" applyAlignment="1">
      <alignment wrapText="1"/>
    </xf>
    <xf numFmtId="0" fontId="5" fillId="3" borderId="17" xfId="2" applyBorder="1" applyAlignment="1">
      <alignment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5" fillId="12" borderId="13" xfId="0" applyFont="1" applyFill="1" applyBorder="1" applyAlignment="1">
      <alignment horizontal="center" vertical="center"/>
    </xf>
    <xf numFmtId="0" fontId="25" fillId="12" borderId="14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3" fillId="11" borderId="26" xfId="0" applyFont="1" applyFill="1" applyBorder="1" applyAlignment="1">
      <alignment horizontal="center"/>
    </xf>
    <xf numFmtId="0" fontId="23" fillId="11" borderId="27" xfId="0" applyFont="1" applyFill="1" applyBorder="1" applyAlignment="1">
      <alignment horizontal="center"/>
    </xf>
    <xf numFmtId="0" fontId="23" fillId="11" borderId="28" xfId="0" applyFont="1" applyFill="1" applyBorder="1" applyAlignment="1">
      <alignment horizontal="center"/>
    </xf>
    <xf numFmtId="0" fontId="25" fillId="12" borderId="29" xfId="0" applyFont="1" applyFill="1" applyBorder="1" applyAlignment="1">
      <alignment horizontal="left" vertical="center"/>
    </xf>
    <xf numFmtId="0" fontId="25" fillId="12" borderId="30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5" fillId="12" borderId="32" xfId="0" applyFont="1" applyFill="1" applyBorder="1" applyAlignment="1">
      <alignment horizontal="left" vertical="center"/>
    </xf>
    <xf numFmtId="0" fontId="25" fillId="12" borderId="33" xfId="0" applyFont="1" applyFill="1" applyBorder="1" applyAlignment="1">
      <alignment horizontal="left" vertical="center"/>
    </xf>
    <xf numFmtId="14" fontId="2" fillId="0" borderId="33" xfId="0" applyNumberFormat="1" applyFont="1" applyBorder="1" applyAlignment="1">
      <alignment horizontal="left" vertical="center"/>
    </xf>
    <xf numFmtId="14" fontId="2" fillId="0" borderId="34" xfId="0" applyNumberFormat="1" applyFont="1" applyBorder="1" applyAlignment="1">
      <alignment horizontal="left" vertical="center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8" xfId="0" applyFont="1" applyFill="1" applyBorder="1" applyAlignment="1" applyProtection="1">
      <alignment horizontal="center" vertical="center" wrapText="1"/>
      <protection locked="0"/>
    </xf>
    <xf numFmtId="0" fontId="29" fillId="13" borderId="43" xfId="0" applyFont="1" applyFill="1" applyBorder="1" applyAlignment="1" applyProtection="1">
      <alignment horizontal="center" vertical="center" wrapText="1"/>
      <protection locked="0"/>
    </xf>
    <xf numFmtId="0" fontId="29" fillId="13" borderId="48" xfId="0" applyFont="1" applyFill="1" applyBorder="1" applyAlignment="1" applyProtection="1">
      <alignment horizontal="center" vertical="center" wrapText="1"/>
      <protection locked="0"/>
    </xf>
    <xf numFmtId="0" fontId="27" fillId="13" borderId="37" xfId="0" applyFont="1" applyFill="1" applyBorder="1" applyAlignment="1" applyProtection="1">
      <alignment horizontal="center" vertical="center" wrapText="1"/>
      <protection locked="0"/>
    </xf>
    <xf numFmtId="0" fontId="27" fillId="13" borderId="39" xfId="0" applyFont="1" applyFill="1" applyBorder="1" applyAlignment="1" applyProtection="1">
      <alignment horizontal="center" vertical="center" wrapText="1"/>
      <protection locked="0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7" fillId="13" borderId="43" xfId="0" applyFont="1" applyFill="1" applyBorder="1" applyAlignment="1">
      <alignment horizontal="center" vertical="center" wrapText="1"/>
    </xf>
    <xf numFmtId="0" fontId="27" fillId="13" borderId="47" xfId="0" applyFont="1" applyFill="1" applyBorder="1" applyAlignment="1">
      <alignment horizontal="center" vertical="center" wrapText="1"/>
    </xf>
    <xf numFmtId="0" fontId="27" fillId="13" borderId="44" xfId="0" applyFont="1" applyFill="1" applyBorder="1" applyAlignment="1">
      <alignment horizontal="center" vertical="center" wrapText="1"/>
    </xf>
    <xf numFmtId="0" fontId="27" fillId="13" borderId="45" xfId="0" applyFont="1" applyFill="1" applyBorder="1" applyAlignment="1">
      <alignment horizontal="center" vertical="center" wrapText="1"/>
    </xf>
    <xf numFmtId="0" fontId="27" fillId="13" borderId="46" xfId="0" applyFont="1" applyFill="1" applyBorder="1" applyAlignment="1">
      <alignment horizontal="center" vertical="center" wrapText="1"/>
    </xf>
    <xf numFmtId="49" fontId="29" fillId="13" borderId="35" xfId="0" applyNumberFormat="1" applyFont="1" applyFill="1" applyBorder="1" applyAlignment="1" applyProtection="1">
      <alignment horizontal="center" vertical="center" wrapText="1"/>
      <protection locked="0"/>
    </xf>
    <xf numFmtId="49" fontId="29" fillId="13" borderId="38" xfId="0" applyNumberFormat="1" applyFont="1" applyFill="1" applyBorder="1" applyAlignment="1" applyProtection="1">
      <alignment horizontal="center" vertical="center" wrapText="1"/>
      <protection locked="0"/>
    </xf>
    <xf numFmtId="49" fontId="29" fillId="14" borderId="35" xfId="0" applyNumberFormat="1" applyFont="1" applyFill="1" applyBorder="1" applyAlignment="1" applyProtection="1">
      <alignment horizontal="center" vertical="center" wrapText="1"/>
      <protection locked="0"/>
    </xf>
    <xf numFmtId="49" fontId="29" fillId="14" borderId="36" xfId="0" applyNumberFormat="1" applyFont="1" applyFill="1" applyBorder="1" applyAlignment="1" applyProtection="1">
      <alignment horizontal="center" vertical="center" wrapText="1"/>
      <protection locked="0"/>
    </xf>
    <xf numFmtId="49" fontId="29" fillId="14" borderId="37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42" xfId="0" applyFont="1" applyFill="1" applyBorder="1" applyAlignment="1" applyProtection="1">
      <alignment horizontal="center" vertical="center" wrapText="1"/>
      <protection locked="0"/>
    </xf>
    <xf numFmtId="49" fontId="29" fillId="13" borderId="40" xfId="0" applyNumberFormat="1" applyFont="1" applyFill="1" applyBorder="1" applyAlignment="1" applyProtection="1">
      <alignment horizontal="center" vertical="center" wrapText="1"/>
      <protection locked="0"/>
    </xf>
    <xf numFmtId="0" fontId="27" fillId="14" borderId="43" xfId="0" applyFont="1" applyFill="1" applyBorder="1" applyAlignment="1" applyProtection="1">
      <alignment horizontal="center" vertical="center" wrapText="1"/>
      <protection locked="0"/>
    </xf>
    <xf numFmtId="0" fontId="27" fillId="14" borderId="47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6" fillId="0" borderId="37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</cellXfs>
  <cellStyles count="8">
    <cellStyle name="40% - Ênfase3" xfId="4" builtinId="39"/>
    <cellStyle name="Ênfase1" xfId="2" builtinId="29"/>
    <cellStyle name="Ênfase2" xfId="3" builtinId="33"/>
    <cellStyle name="Normal" xfId="0" builtinId="0"/>
    <cellStyle name="Normal 2" xfId="5" xr:uid="{08D23E56-F7A7-4B3D-87A5-7FB8F0D53625}"/>
    <cellStyle name="Normal 3 2 2" xfId="7" xr:uid="{C7782EE5-CE05-480B-BFB5-82D7942D532D}"/>
    <cellStyle name="Porcentagem" xfId="1" builtinId="5"/>
    <cellStyle name="Sheet Title" xfId="6" xr:uid="{BB801DCA-2459-401D-B953-A627C7AF8C8F}"/>
  </cellStyles>
  <dxfs count="28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[1]Status!$E$3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[1]Status!$E$4:$E$13</c:f>
              <c:numCache>
                <c:formatCode>General</c:formatCode>
                <c:ptCount val="10"/>
                <c:pt idx="0">
                  <c:v>36750</c:v>
                </c:pt>
                <c:pt idx="1">
                  <c:v>39650</c:v>
                </c:pt>
                <c:pt idx="2">
                  <c:v>40050</c:v>
                </c:pt>
                <c:pt idx="3">
                  <c:v>40450</c:v>
                </c:pt>
                <c:pt idx="4">
                  <c:v>40850</c:v>
                </c:pt>
                <c:pt idx="5">
                  <c:v>41250</c:v>
                </c:pt>
                <c:pt idx="6">
                  <c:v>41650</c:v>
                </c:pt>
                <c:pt idx="7">
                  <c:v>42050</c:v>
                </c:pt>
                <c:pt idx="8">
                  <c:v>42450</c:v>
                </c:pt>
                <c:pt idx="9">
                  <c:v>42850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6BB-95C0-6D785C0BF29A}"/>
            </c:ext>
          </c:extLst>
        </c:ser>
        <c:ser>
          <c:idx val="4"/>
          <c:order val="2"/>
          <c:tx>
            <c:strRef>
              <c:f>[1]Status!$F$3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[1]Status!$F$4:$F$13</c:f>
              <c:numCache>
                <c:formatCode>General</c:formatCode>
                <c:ptCount val="10"/>
                <c:pt idx="0">
                  <c:v>18000</c:v>
                </c:pt>
                <c:pt idx="1">
                  <c:v>21150</c:v>
                </c:pt>
                <c:pt idx="2">
                  <c:v>24300</c:v>
                </c:pt>
                <c:pt idx="3">
                  <c:v>27450</c:v>
                </c:pt>
                <c:pt idx="4">
                  <c:v>30600</c:v>
                </c:pt>
                <c:pt idx="5">
                  <c:v>33750</c:v>
                </c:pt>
                <c:pt idx="6">
                  <c:v>36900</c:v>
                </c:pt>
                <c:pt idx="7">
                  <c:v>40050</c:v>
                </c:pt>
                <c:pt idx="8">
                  <c:v>43200</c:v>
                </c:pt>
                <c:pt idx="9">
                  <c:v>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6BB-95C0-6D785C0B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[1]Status!$B$4:$B$13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98-46BB-95C0-6D785C0BF29A}"/>
                  </c:ext>
                </c:extLst>
              </c15:ser>
            </c15:filteredLineSeries>
          </c:ext>
        </c:extLst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critoriodeprojetos.com.br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9525</xdr:rowOff>
    </xdr:from>
    <xdr:to>
      <xdr:col>11</xdr:col>
      <xdr:colOff>0</xdr:colOff>
      <xdr:row>15</xdr:row>
      <xdr:rowOff>19050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9D2F595F-DA72-497F-B40D-4D34A0CB1F5D}"/>
            </a:ext>
          </a:extLst>
        </xdr:cNvPr>
        <xdr:cNvCxnSpPr/>
      </xdr:nvCxnSpPr>
      <xdr:spPr>
        <a:xfrm>
          <a:off x="8534400" y="2162175"/>
          <a:ext cx="1219200" cy="809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28575</xdr:rowOff>
    </xdr:from>
    <xdr:to>
      <xdr:col>10</xdr:col>
      <xdr:colOff>590550</xdr:colOff>
      <xdr:row>10</xdr:row>
      <xdr:rowOff>180975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D730A8F-8B64-44DE-A7B7-1CA57D14E359}"/>
            </a:ext>
          </a:extLst>
        </xdr:cNvPr>
        <xdr:cNvCxnSpPr/>
      </xdr:nvCxnSpPr>
      <xdr:spPr>
        <a:xfrm flipV="1">
          <a:off x="8534400" y="1000125"/>
          <a:ext cx="120015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</xdr:row>
      <xdr:rowOff>9525</xdr:rowOff>
    </xdr:from>
    <xdr:to>
      <xdr:col>15</xdr:col>
      <xdr:colOff>9525</xdr:colOff>
      <xdr:row>10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9FB40B2-AD72-468F-902D-085806B8FAF5}"/>
            </a:ext>
          </a:extLst>
        </xdr:cNvPr>
        <xdr:cNvCxnSpPr/>
      </xdr:nvCxnSpPr>
      <xdr:spPr>
        <a:xfrm>
          <a:off x="10982325" y="981075"/>
          <a:ext cx="1219200" cy="981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9</xdr:row>
      <xdr:rowOff>190500</xdr:rowOff>
    </xdr:from>
    <xdr:to>
      <xdr:col>14</xdr:col>
      <xdr:colOff>600075</xdr:colOff>
      <xdr:row>15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15DAF2D7-3B42-413F-8BD9-0DCB3ED27AC1}"/>
            </a:ext>
          </a:extLst>
        </xdr:cNvPr>
        <xdr:cNvCxnSpPr/>
      </xdr:nvCxnSpPr>
      <xdr:spPr>
        <a:xfrm flipV="1">
          <a:off x="10963275" y="1952625"/>
          <a:ext cx="1219200" cy="1009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0</xdr:rowOff>
    </xdr:from>
    <xdr:to>
      <xdr:col>19</xdr:col>
      <xdr:colOff>0</xdr:colOff>
      <xdr:row>10</xdr:row>
      <xdr:rowOff>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44E18A3-4475-487E-85B4-23CEA862C3E2}"/>
            </a:ext>
          </a:extLst>
        </xdr:cNvPr>
        <xdr:cNvCxnSpPr/>
      </xdr:nvCxnSpPr>
      <xdr:spPr>
        <a:xfrm>
          <a:off x="13420725" y="19621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22</xdr:col>
      <xdr:colOff>600075</xdr:colOff>
      <xdr:row>10</xdr:row>
      <xdr:rowOff>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C368DD53-4B0D-449E-9C7C-061367431922}"/>
            </a:ext>
          </a:extLst>
        </xdr:cNvPr>
        <xdr:cNvCxnSpPr/>
      </xdr:nvCxnSpPr>
      <xdr:spPr>
        <a:xfrm>
          <a:off x="15849600" y="19621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12</xdr:row>
      <xdr:rowOff>0</xdr:rowOff>
    </xdr:from>
    <xdr:to>
      <xdr:col>19</xdr:col>
      <xdr:colOff>600075</xdr:colOff>
      <xdr:row>20</xdr:row>
      <xdr:rowOff>19050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2076D4E7-AC74-463A-898F-8AB5AC3C3027}"/>
            </a:ext>
          </a:extLst>
        </xdr:cNvPr>
        <xdr:cNvCxnSpPr/>
      </xdr:nvCxnSpPr>
      <xdr:spPr>
        <a:xfrm>
          <a:off x="12811125" y="2352675"/>
          <a:ext cx="2419350" cy="1619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11</xdr:row>
      <xdr:rowOff>180975</xdr:rowOff>
    </xdr:from>
    <xdr:to>
      <xdr:col>21</xdr:col>
      <xdr:colOff>0</xdr:colOff>
      <xdr:row>18</xdr:row>
      <xdr:rowOff>9525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953AB4E4-8872-4A8C-B004-52576C2D2B62}"/>
            </a:ext>
          </a:extLst>
        </xdr:cNvPr>
        <xdr:cNvCxnSpPr/>
      </xdr:nvCxnSpPr>
      <xdr:spPr>
        <a:xfrm>
          <a:off x="15249525" y="2333625"/>
          <a:ext cx="600075" cy="1228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10</xdr:row>
      <xdr:rowOff>57150</xdr:rowOff>
    </xdr:from>
    <xdr:to>
      <xdr:col>22</xdr:col>
      <xdr:colOff>590550</xdr:colOff>
      <xdr:row>18</xdr:row>
      <xdr:rowOff>9525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145F96F6-5BCC-4D4C-AC49-50562FCA5993}"/>
            </a:ext>
          </a:extLst>
        </xdr:cNvPr>
        <xdr:cNvCxnSpPr/>
      </xdr:nvCxnSpPr>
      <xdr:spPr>
        <a:xfrm flipV="1">
          <a:off x="15830550" y="2019300"/>
          <a:ext cx="1219200" cy="1543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0</xdr:rowOff>
    </xdr:from>
    <xdr:to>
      <xdr:col>26</xdr:col>
      <xdr:colOff>600075</xdr:colOff>
      <xdr:row>10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2F4AF76-AE6E-4512-84A0-E6A4747DF37F}"/>
            </a:ext>
          </a:extLst>
        </xdr:cNvPr>
        <xdr:cNvCxnSpPr/>
      </xdr:nvCxnSpPr>
      <xdr:spPr>
        <a:xfrm>
          <a:off x="18288000" y="19621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11</xdr:row>
      <xdr:rowOff>190500</xdr:rowOff>
    </xdr:from>
    <xdr:to>
      <xdr:col>28</xdr:col>
      <xdr:colOff>0</xdr:colOff>
      <xdr:row>18</xdr:row>
      <xdr:rowOff>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F7E067EE-06D4-4E37-9EF4-33D34D15899E}"/>
            </a:ext>
          </a:extLst>
        </xdr:cNvPr>
        <xdr:cNvCxnSpPr/>
      </xdr:nvCxnSpPr>
      <xdr:spPr>
        <a:xfrm>
          <a:off x="15230475" y="2343150"/>
          <a:ext cx="4886325" cy="1209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180975</xdr:rowOff>
    </xdr:from>
    <xdr:to>
      <xdr:col>29</xdr:col>
      <xdr:colOff>9525</xdr:colOff>
      <xdr:row>15</xdr:row>
      <xdr:rowOff>190500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EA957464-3F76-4C8A-A88F-2D4C39EA688C}"/>
            </a:ext>
          </a:extLst>
        </xdr:cNvPr>
        <xdr:cNvCxnSpPr/>
      </xdr:nvCxnSpPr>
      <xdr:spPr>
        <a:xfrm>
          <a:off x="20126325" y="2333625"/>
          <a:ext cx="609600" cy="809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9</xdr:row>
      <xdr:rowOff>180975</xdr:rowOff>
    </xdr:from>
    <xdr:to>
      <xdr:col>31</xdr:col>
      <xdr:colOff>600075</xdr:colOff>
      <xdr:row>18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ABCA19ED-0EA0-4B8B-843F-8CA3438FC17D}"/>
            </a:ext>
          </a:extLst>
        </xdr:cNvPr>
        <xdr:cNvCxnSpPr/>
      </xdr:nvCxnSpPr>
      <xdr:spPr>
        <a:xfrm flipV="1">
          <a:off x="21345525" y="1943100"/>
          <a:ext cx="1200150" cy="1619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10</xdr:row>
      <xdr:rowOff>0</xdr:rowOff>
    </xdr:from>
    <xdr:to>
      <xdr:col>35</xdr:col>
      <xdr:colOff>600075</xdr:colOff>
      <xdr:row>10</xdr:row>
      <xdr:rowOff>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3EC5E057-8255-46A1-A01C-6FB3B462238B}"/>
            </a:ext>
          </a:extLst>
        </xdr:cNvPr>
        <xdr:cNvCxnSpPr/>
      </xdr:nvCxnSpPr>
      <xdr:spPr>
        <a:xfrm>
          <a:off x="23774400" y="19621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10</xdr:row>
      <xdr:rowOff>0</xdr:rowOff>
    </xdr:from>
    <xdr:to>
      <xdr:col>39</xdr:col>
      <xdr:colOff>600075</xdr:colOff>
      <xdr:row>10</xdr:row>
      <xdr:rowOff>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45E88DEA-0040-43FB-9386-8D829C2959FD}"/>
            </a:ext>
          </a:extLst>
        </xdr:cNvPr>
        <xdr:cNvCxnSpPr/>
      </xdr:nvCxnSpPr>
      <xdr:spPr>
        <a:xfrm>
          <a:off x="26212800" y="19621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12</xdr:row>
      <xdr:rowOff>0</xdr:rowOff>
    </xdr:from>
    <xdr:to>
      <xdr:col>40</xdr:col>
      <xdr:colOff>0</xdr:colOff>
      <xdr:row>17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F8731C73-1E56-4646-AF2F-530547F3402C}"/>
            </a:ext>
          </a:extLst>
        </xdr:cNvPr>
        <xdr:cNvCxnSpPr/>
      </xdr:nvCxnSpPr>
      <xdr:spPr>
        <a:xfrm>
          <a:off x="23183850" y="2352675"/>
          <a:ext cx="4248150" cy="1009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</xdr:colOff>
      <xdr:row>12</xdr:row>
      <xdr:rowOff>19050</xdr:rowOff>
    </xdr:from>
    <xdr:to>
      <xdr:col>41</xdr:col>
      <xdr:colOff>9525</xdr:colOff>
      <xdr:row>14</xdr:row>
      <xdr:rowOff>190500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F5369D9F-5E1E-4E0C-B19D-6D894198EF36}"/>
            </a:ext>
          </a:extLst>
        </xdr:cNvPr>
        <xdr:cNvCxnSpPr/>
      </xdr:nvCxnSpPr>
      <xdr:spPr>
        <a:xfrm>
          <a:off x="28051125" y="2371725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19</xdr:row>
      <xdr:rowOff>9525</xdr:rowOff>
    </xdr:from>
    <xdr:to>
      <xdr:col>41</xdr:col>
      <xdr:colOff>9525</xdr:colOff>
      <xdr:row>21</xdr:row>
      <xdr:rowOff>28575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23EBF3A1-0E04-4A8A-A9D0-9B9E34E80891}"/>
            </a:ext>
          </a:extLst>
        </xdr:cNvPr>
        <xdr:cNvCxnSpPr/>
      </xdr:nvCxnSpPr>
      <xdr:spPr>
        <a:xfrm>
          <a:off x="28041600" y="376237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590550</xdr:colOff>
      <xdr:row>12</xdr:row>
      <xdr:rowOff>0</xdr:rowOff>
    </xdr:from>
    <xdr:to>
      <xdr:col>40</xdr:col>
      <xdr:colOff>0</xdr:colOff>
      <xdr:row>23</xdr:row>
      <xdr:rowOff>19050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2B1DE7D5-ECC8-47E6-B2D8-B04CA118E198}"/>
            </a:ext>
          </a:extLst>
        </xdr:cNvPr>
        <xdr:cNvCxnSpPr/>
      </xdr:nvCxnSpPr>
      <xdr:spPr>
        <a:xfrm>
          <a:off x="20097750" y="2352675"/>
          <a:ext cx="7334250" cy="2209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23</xdr:row>
      <xdr:rowOff>38100</xdr:rowOff>
    </xdr:from>
    <xdr:to>
      <xdr:col>43</xdr:col>
      <xdr:colOff>600075</xdr:colOff>
      <xdr:row>26</xdr:row>
      <xdr:rowOff>9525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2D328EDC-28F6-4CF2-B7D8-587A7C42E211}"/>
            </a:ext>
          </a:extLst>
        </xdr:cNvPr>
        <xdr:cNvCxnSpPr/>
      </xdr:nvCxnSpPr>
      <xdr:spPr>
        <a:xfrm>
          <a:off x="28660725" y="4581525"/>
          <a:ext cx="1200150" cy="5619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600075</xdr:colOff>
      <xdr:row>14</xdr:row>
      <xdr:rowOff>190500</xdr:rowOff>
    </xdr:from>
    <xdr:to>
      <xdr:col>47</xdr:col>
      <xdr:colOff>9525</xdr:colOff>
      <xdr:row>23</xdr:row>
      <xdr:rowOff>9525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2B47EB08-684A-4502-9E42-709A9C0D4C41}"/>
            </a:ext>
          </a:extLst>
        </xdr:cNvPr>
        <xdr:cNvCxnSpPr/>
      </xdr:nvCxnSpPr>
      <xdr:spPr>
        <a:xfrm flipV="1">
          <a:off x="28641675" y="2943225"/>
          <a:ext cx="3067050" cy="1609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19050</xdr:colOff>
      <xdr:row>15</xdr:row>
      <xdr:rowOff>9525</xdr:rowOff>
    </xdr:from>
    <xdr:to>
      <xdr:col>46</xdr:col>
      <xdr:colOff>590550</xdr:colOff>
      <xdr:row>23</xdr:row>
      <xdr:rowOff>190500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584784B8-835B-422B-962A-930BB93714E2}"/>
            </a:ext>
          </a:extLst>
        </xdr:cNvPr>
        <xdr:cNvCxnSpPr/>
      </xdr:nvCxnSpPr>
      <xdr:spPr>
        <a:xfrm flipV="1">
          <a:off x="30499050" y="2962275"/>
          <a:ext cx="1181100" cy="1771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15</xdr:row>
      <xdr:rowOff>0</xdr:rowOff>
    </xdr:from>
    <xdr:to>
      <xdr:col>50</xdr:col>
      <xdr:colOff>600075</xdr:colOff>
      <xdr:row>15</xdr:row>
      <xdr:rowOff>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18405922-6A22-4F3B-84A9-E2B1B5F4951D}"/>
            </a:ext>
          </a:extLst>
        </xdr:cNvPr>
        <xdr:cNvCxnSpPr/>
      </xdr:nvCxnSpPr>
      <xdr:spPr>
        <a:xfrm>
          <a:off x="32918400" y="29527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15</xdr:row>
      <xdr:rowOff>0</xdr:rowOff>
    </xdr:from>
    <xdr:to>
      <xdr:col>54</xdr:col>
      <xdr:colOff>600075</xdr:colOff>
      <xdr:row>15</xdr:row>
      <xdr:rowOff>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8769D153-45D8-46C4-BA73-3C4EFF339FD3}"/>
            </a:ext>
          </a:extLst>
        </xdr:cNvPr>
        <xdr:cNvCxnSpPr/>
      </xdr:nvCxnSpPr>
      <xdr:spPr>
        <a:xfrm>
          <a:off x="35356800" y="29527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15</xdr:row>
      <xdr:rowOff>0</xdr:rowOff>
    </xdr:from>
    <xdr:to>
      <xdr:col>58</xdr:col>
      <xdr:colOff>600075</xdr:colOff>
      <xdr:row>15</xdr:row>
      <xdr:rowOff>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E60A6-2D31-459F-A26D-642C6A371BA7}"/>
            </a:ext>
          </a:extLst>
        </xdr:cNvPr>
        <xdr:cNvCxnSpPr/>
      </xdr:nvCxnSpPr>
      <xdr:spPr>
        <a:xfrm>
          <a:off x="37795200" y="29527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63500</xdr:rowOff>
    </xdr:from>
    <xdr:to>
      <xdr:col>10</xdr:col>
      <xdr:colOff>449086</xdr:colOff>
      <xdr:row>10</xdr:row>
      <xdr:rowOff>174625</xdr:rowOff>
    </xdr:to>
    <xdr:pic>
      <xdr:nvPicPr>
        <xdr:cNvPr id="2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33562-E147-458A-A220-183BFDE5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2178050"/>
          <a:ext cx="1058686" cy="49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1D229-21F8-4C88-9841-57923B7CB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milia\Documents\Se&#231;&#227;o%2004%20-%20Previsoes%20do%20Orcamento_pronto.xlsx" TargetMode="External"/><Relationship Id="rId1" Type="http://schemas.openxmlformats.org/officeDocument/2006/relationships/externalLinkPath" Target="Se&#231;&#227;o%2004%20-%20Previsoes%20do%20Orcamento_pron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milia\Downloads\Planilha%20Gest&#227;o%20de%20Risco%20-%20Faire%20Advisor.xls" TargetMode="External"/><Relationship Id="rId1" Type="http://schemas.openxmlformats.org/officeDocument/2006/relationships/externalLinkPath" Target="/Users/Familia/Downloads/Planilha%20Gest&#227;o%20de%20Risco%20-%20Faire%20Advis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Orcado"/>
      <sheetName val="Realizado"/>
      <sheetName val="Status"/>
      <sheetName val="Param"/>
    </sheetNames>
    <sheetDataSet>
      <sheetData sheetId="0"/>
      <sheetData sheetId="1">
        <row r="2">
          <cell r="B2" t="str">
            <v>Identificação do Projeto</v>
          </cell>
        </row>
        <row r="3">
          <cell r="E3">
            <v>45689</v>
          </cell>
          <cell r="F3">
            <v>45717</v>
          </cell>
          <cell r="G3">
            <v>45748</v>
          </cell>
          <cell r="H3">
            <v>45778</v>
          </cell>
          <cell r="I3">
            <v>45809</v>
          </cell>
          <cell r="J3">
            <v>45839</v>
          </cell>
          <cell r="K3">
            <v>45870</v>
          </cell>
          <cell r="L3">
            <v>45901</v>
          </cell>
          <cell r="M3">
            <v>45931</v>
          </cell>
          <cell r="N3">
            <v>45962</v>
          </cell>
          <cell r="O3">
            <v>45992</v>
          </cell>
          <cell r="P3">
            <v>46023</v>
          </cell>
        </row>
        <row r="4">
          <cell r="D4">
            <v>0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</row>
        <row r="5">
          <cell r="D5">
            <v>36750</v>
          </cell>
          <cell r="E5">
            <v>2900</v>
          </cell>
          <cell r="F5">
            <v>400</v>
          </cell>
          <cell r="G5">
            <v>400</v>
          </cell>
          <cell r="H5">
            <v>400</v>
          </cell>
          <cell r="I5">
            <v>400</v>
          </cell>
          <cell r="J5">
            <v>400</v>
          </cell>
          <cell r="K5">
            <v>400</v>
          </cell>
          <cell r="L5">
            <v>400</v>
          </cell>
          <cell r="M5">
            <v>400</v>
          </cell>
          <cell r="N5">
            <v>400</v>
          </cell>
          <cell r="O5">
            <v>400</v>
          </cell>
          <cell r="P5">
            <v>400</v>
          </cell>
        </row>
        <row r="9">
          <cell r="B9" t="str">
            <v>Gasto</v>
          </cell>
        </row>
        <row r="11">
          <cell r="B11" t="str">
            <v>Gasto</v>
          </cell>
        </row>
        <row r="13">
          <cell r="B13" t="str">
            <v>Gasto</v>
          </cell>
        </row>
        <row r="15">
          <cell r="B15" t="str">
            <v>Gasto</v>
          </cell>
        </row>
        <row r="17">
          <cell r="B17" t="str">
            <v>Gasto</v>
          </cell>
        </row>
        <row r="19">
          <cell r="B19" t="str">
            <v>Custo de Implementação</v>
          </cell>
        </row>
        <row r="20">
          <cell r="B20" t="str">
            <v>Custo da Operação</v>
          </cell>
        </row>
        <row r="21">
          <cell r="B21" t="str">
            <v>Custos de Treinamento</v>
          </cell>
        </row>
        <row r="22">
          <cell r="B22" t="str">
            <v>Design da interface (UI) e protótipos</v>
          </cell>
        </row>
        <row r="23">
          <cell r="B23" t="str">
            <v>Teste de usabilidade e ajustes</v>
          </cell>
        </row>
        <row r="24">
          <cell r="B24" t="str">
            <v>Desenvolvimento da estrutura do app</v>
          </cell>
        </row>
        <row r="25">
          <cell r="B25" t="str">
            <v>Desenvolvimento da IA para comparação de preços</v>
          </cell>
        </row>
        <row r="26">
          <cell r="B26" t="str">
            <v>Integração com sistemas de pagamento e localização</v>
          </cell>
        </row>
        <row r="27">
          <cell r="B27" t="str">
            <v>Testes de funcionalidade e usabilidade</v>
          </cell>
        </row>
        <row r="28">
          <cell r="B28" t="str">
            <v>Preparar infraestrutura para lojas de aplicativos</v>
          </cell>
        </row>
      </sheetData>
      <sheetData sheetId="2">
        <row r="4">
          <cell r="D4">
            <v>0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</row>
        <row r="5">
          <cell r="D5">
            <v>18000</v>
          </cell>
          <cell r="E5">
            <v>3150</v>
          </cell>
          <cell r="F5">
            <v>3150</v>
          </cell>
          <cell r="G5">
            <v>3150</v>
          </cell>
          <cell r="H5">
            <v>3150</v>
          </cell>
          <cell r="I5">
            <v>3150</v>
          </cell>
          <cell r="J5">
            <v>3150</v>
          </cell>
          <cell r="K5">
            <v>3150</v>
          </cell>
          <cell r="L5">
            <v>3150</v>
          </cell>
          <cell r="M5">
            <v>3150</v>
          </cell>
          <cell r="N5">
            <v>3150</v>
          </cell>
          <cell r="O5">
            <v>3150</v>
          </cell>
          <cell r="P5">
            <v>3150</v>
          </cell>
        </row>
      </sheetData>
      <sheetData sheetId="3">
        <row r="3">
          <cell r="B3" t="str">
            <v>Mês</v>
          </cell>
          <cell r="E3" t="str">
            <v>Orçado</v>
          </cell>
          <cell r="F3" t="str">
            <v>Realizado</v>
          </cell>
        </row>
        <row r="4">
          <cell r="B4">
            <v>0</v>
          </cell>
          <cell r="E4">
            <v>36750</v>
          </cell>
          <cell r="F4">
            <v>18000</v>
          </cell>
        </row>
        <row r="5">
          <cell r="B5">
            <v>1</v>
          </cell>
          <cell r="E5">
            <v>39650</v>
          </cell>
          <cell r="F5">
            <v>21150</v>
          </cell>
        </row>
        <row r="6">
          <cell r="B6">
            <v>2</v>
          </cell>
          <cell r="E6">
            <v>40050</v>
          </cell>
          <cell r="F6">
            <v>24300</v>
          </cell>
        </row>
        <row r="7">
          <cell r="B7">
            <v>3</v>
          </cell>
          <cell r="E7">
            <v>40450</v>
          </cell>
          <cell r="F7">
            <v>27450</v>
          </cell>
        </row>
        <row r="8">
          <cell r="B8">
            <v>4</v>
          </cell>
          <cell r="E8">
            <v>40850</v>
          </cell>
          <cell r="F8">
            <v>30600</v>
          </cell>
        </row>
        <row r="9">
          <cell r="B9">
            <v>5</v>
          </cell>
          <cell r="E9">
            <v>41250</v>
          </cell>
          <cell r="F9">
            <v>33750</v>
          </cell>
        </row>
        <row r="10">
          <cell r="B10">
            <v>6</v>
          </cell>
          <cell r="E10">
            <v>41650</v>
          </cell>
          <cell r="F10">
            <v>36900</v>
          </cell>
        </row>
        <row r="11">
          <cell r="B11">
            <v>7</v>
          </cell>
          <cell r="E11">
            <v>42050</v>
          </cell>
          <cell r="F11">
            <v>40050</v>
          </cell>
        </row>
        <row r="12">
          <cell r="B12">
            <v>8</v>
          </cell>
          <cell r="E12">
            <v>42450</v>
          </cell>
          <cell r="F12">
            <v>43200</v>
          </cell>
        </row>
        <row r="13">
          <cell r="B13">
            <v>9</v>
          </cell>
          <cell r="E13">
            <v>42850</v>
          </cell>
          <cell r="F13">
            <v>46350</v>
          </cell>
        </row>
      </sheetData>
      <sheetData sheetId="4">
        <row r="4">
          <cell r="D4">
            <v>0.06</v>
          </cell>
        </row>
        <row r="17">
          <cell r="C17" t="str">
            <v>Faire-Advisor</v>
          </cell>
        </row>
        <row r="18">
          <cell r="C18">
            <v>45689</v>
          </cell>
        </row>
        <row r="19">
          <cell r="C19" t="str">
            <v>Khipo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Identificar"/>
      <sheetName val="Qualificar"/>
      <sheetName val="Quantificar"/>
      <sheetName val="Histórico de evolução(não)"/>
      <sheetName val="Sensibilidade ao Risco"/>
    </sheetNames>
    <sheetDataSet>
      <sheetData sheetId="0">
        <row r="6">
          <cell r="E6" t="str">
            <v>Faire Advisor</v>
          </cell>
        </row>
      </sheetData>
      <sheetData sheetId="1">
        <row r="4">
          <cell r="A4" t="str">
            <v>Faire Advisor</v>
          </cell>
        </row>
        <row r="8">
          <cell r="A8" t="str">
            <v>R01</v>
          </cell>
          <cell r="D8" t="str">
            <v>Como resultado de falhas de autenticação na API</v>
          </cell>
          <cell r="E8" t="str">
            <v>Pode ocorrer acesso não autorizado aos dados de localização e preço</v>
          </cell>
          <cell r="F8" t="str">
            <v>O que acarretaria vazamento de dados sensíveis dos usuários</v>
          </cell>
          <cell r="G8" t="str">
            <v>Isaac</v>
          </cell>
          <cell r="I8" t="str">
            <v>Utilizar autenticação forte via tokens, criptografia de dados em trânsito e conformidade com a LGPD</v>
          </cell>
          <cell r="J8" t="str">
            <v>Monitoramento contínuo e alertas de acesso indevido</v>
          </cell>
        </row>
        <row r="9">
          <cell r="A9" t="str">
            <v>R02</v>
          </cell>
          <cell r="D9" t="str">
            <v>Como resultado de sobrecarga nos servidores em horários de pico</v>
          </cell>
          <cell r="E9" t="str">
            <v>Pode ocorrer lentidão ou falhas na exibição dos preços</v>
          </cell>
          <cell r="F9" t="str">
            <v>O que acarretaria perda de confiança do usuário e evasão da plataforma</v>
          </cell>
          <cell r="G9" t="str">
            <v>Giovanne</v>
          </cell>
          <cell r="I9" t="str">
            <v>Escalonamento automático de infraestrutura, cache inteligente e balanceamento de carga</v>
          </cell>
          <cell r="J9" t="str">
            <v>Uso de serviços em nuvem elásticos ou fallback para tela informativa</v>
          </cell>
        </row>
        <row r="10">
          <cell r="A10" t="str">
            <v>R03</v>
          </cell>
          <cell r="D10" t="str">
            <v>Como resultado de falha na sincronização entre a API e o banco de dados</v>
          </cell>
          <cell r="E10" t="str">
            <v>Pode ocorrer exibição de valores incorretos ou desatualizados</v>
          </cell>
          <cell r="F10" t="str">
            <v>O que acarretaria decisões erradas por parte do usuário e prejuízo à reputação da plataforma</v>
          </cell>
          <cell r="G10" t="str">
            <v>Giovanne</v>
          </cell>
          <cell r="I10" t="str">
            <v>Validar consistência dos dados a cada requisição, usar logs de integridade e backups automatizados</v>
          </cell>
          <cell r="J10" t="str">
            <v>Mostrar última atualização ao usuário e permitir feedback</v>
          </cell>
        </row>
        <row r="11">
          <cell r="A11" t="str">
            <v>R04</v>
          </cell>
          <cell r="D11" t="str">
            <v>Como resultado de má usabilidade ou layout não intuitivo</v>
          </cell>
          <cell r="E11" t="str">
            <v>Pode ocorrer desistência do uso antes da finalização da consulta</v>
          </cell>
          <cell r="F11" t="str">
            <v>O que acarretaria redução no engajamento e impacto negativo na retenção de usuários</v>
          </cell>
          <cell r="G11" t="str">
            <v>Caroline</v>
          </cell>
          <cell r="I11" t="str">
            <v>Realizar testes de usabilidade, aplicar UX Writing e boas práticas de design responsivo</v>
          </cell>
          <cell r="J11" t="str">
            <v>Iterações rápidas com base em feedback dos usuários</v>
          </cell>
        </row>
        <row r="12">
          <cell r="A12" t="str">
            <v>R05</v>
          </cell>
          <cell r="D12" t="str">
            <v>Como resultado do uso de dados de APIs sem contrato ou autorização explícita</v>
          </cell>
          <cell r="E12" t="str">
            <v>Pode ocorrer violação de termos de uso das plataformas integradas</v>
          </cell>
          <cell r="F12" t="str">
            <v>O que acarretaria sanções legais ou necessidade de descontinuação do serviço</v>
          </cell>
          <cell r="G12" t="str">
            <v>Ícaro</v>
          </cell>
          <cell r="I12" t="str">
            <v>Validar contratos de uso com as plataformas (Uber/99), revisar política de uso de dados públicos</v>
          </cell>
          <cell r="J12" t="str">
            <v>Suspensão temporária da funcionalidade e reformulação jurídica do serviço</v>
          </cell>
        </row>
      </sheetData>
      <sheetData sheetId="2">
        <row r="2">
          <cell r="M2">
            <v>10000</v>
          </cell>
        </row>
        <row r="3">
          <cell r="M3">
            <v>30</v>
          </cell>
        </row>
        <row r="8">
          <cell r="K8">
            <v>8.0000000000000016E-2</v>
          </cell>
        </row>
        <row r="9">
          <cell r="K9">
            <v>0.32000000000000006</v>
          </cell>
        </row>
        <row r="10">
          <cell r="K10">
            <v>0.16000000000000003</v>
          </cell>
        </row>
        <row r="11">
          <cell r="K11">
            <v>4.0000000000000008E-2</v>
          </cell>
        </row>
        <row r="12">
          <cell r="K12">
            <v>8.0000000000000016E-2</v>
          </cell>
        </row>
      </sheetData>
      <sheetData sheetId="3">
        <row r="8">
          <cell r="G8">
            <v>2500</v>
          </cell>
          <cell r="H8">
            <v>5</v>
          </cell>
        </row>
        <row r="9">
          <cell r="G9">
            <v>1200</v>
          </cell>
          <cell r="H9">
            <v>3</v>
          </cell>
        </row>
        <row r="10">
          <cell r="G10">
            <v>8000</v>
          </cell>
          <cell r="H10">
            <v>30</v>
          </cell>
        </row>
        <row r="11">
          <cell r="G11">
            <v>1000</v>
          </cell>
          <cell r="H11">
            <v>2</v>
          </cell>
        </row>
        <row r="12">
          <cell r="G12">
            <v>6000</v>
          </cell>
          <cell r="H12">
            <v>5</v>
          </cell>
        </row>
      </sheetData>
      <sheetData sheetId="4"/>
      <sheetData sheetId="5">
        <row r="2">
          <cell r="E2">
            <v>2.1524999999999999</v>
          </cell>
          <cell r="F2" t="str">
            <v>Muito baixa - 0,05</v>
          </cell>
        </row>
        <row r="3">
          <cell r="E3">
            <v>2.2050000000000001</v>
          </cell>
          <cell r="F3" t="str">
            <v>Baixa - 0,10</v>
          </cell>
        </row>
        <row r="4">
          <cell r="E4">
            <v>2.3100000000000005</v>
          </cell>
          <cell r="F4" t="str">
            <v>Baixa - 0,10</v>
          </cell>
        </row>
        <row r="5">
          <cell r="E5">
            <v>2.52</v>
          </cell>
          <cell r="F5" t="str">
            <v>Moderada - 0,20</v>
          </cell>
        </row>
        <row r="6">
          <cell r="E6">
            <v>2.94</v>
          </cell>
          <cell r="F6" t="str">
            <v>Alta - 0,40</v>
          </cell>
        </row>
        <row r="8">
          <cell r="E8">
            <v>2.2549999999999999</v>
          </cell>
          <cell r="F8" t="str">
            <v>Baixa - 0,10</v>
          </cell>
        </row>
        <row r="9">
          <cell r="E9">
            <v>2.3100000000000005</v>
          </cell>
          <cell r="F9" t="str">
            <v>Baixa - 0,10</v>
          </cell>
        </row>
        <row r="10">
          <cell r="E10">
            <v>2.4200000000000004</v>
          </cell>
          <cell r="F10" t="str">
            <v>Moderada - 0,20</v>
          </cell>
        </row>
        <row r="11">
          <cell r="E11">
            <v>2.64</v>
          </cell>
          <cell r="F11" t="str">
            <v>Alta - 0,40</v>
          </cell>
        </row>
        <row r="12">
          <cell r="E12">
            <v>3.08</v>
          </cell>
          <cell r="F12" t="str">
            <v>Alta - 0,40</v>
          </cell>
        </row>
        <row r="14">
          <cell r="E14">
            <v>2.4599999999999995</v>
          </cell>
          <cell r="F14" t="str">
            <v>Moderada - 0,20</v>
          </cell>
        </row>
        <row r="15">
          <cell r="E15">
            <v>2.52</v>
          </cell>
          <cell r="F15" t="str">
            <v>Moderada - 0,20</v>
          </cell>
        </row>
        <row r="16">
          <cell r="E16">
            <v>2.64</v>
          </cell>
          <cell r="F16" t="str">
            <v>Alta - 0,40</v>
          </cell>
        </row>
        <row r="17">
          <cell r="E17">
            <v>2.88</v>
          </cell>
          <cell r="F17" t="str">
            <v>Alta - 0,40</v>
          </cell>
        </row>
        <row r="18">
          <cell r="E18">
            <v>3.36</v>
          </cell>
          <cell r="F18" t="str">
            <v>Muito Alta - 0,80</v>
          </cell>
        </row>
        <row r="20">
          <cell r="E20">
            <v>2.8699999999999997</v>
          </cell>
          <cell r="F20" t="str">
            <v>Moderada - 0,20</v>
          </cell>
        </row>
        <row r="21">
          <cell r="E21">
            <v>2.94</v>
          </cell>
          <cell r="F21" t="str">
            <v>Moderada - 0,20</v>
          </cell>
        </row>
        <row r="22">
          <cell r="E22">
            <v>3.08</v>
          </cell>
          <cell r="F22" t="str">
            <v>Alta - 0,40</v>
          </cell>
        </row>
        <row r="23">
          <cell r="E23">
            <v>3.36</v>
          </cell>
          <cell r="F23" t="str">
            <v>Muito Alta - 0,80</v>
          </cell>
        </row>
        <row r="24">
          <cell r="E24">
            <v>3.9199999999999995</v>
          </cell>
          <cell r="F24" t="str">
            <v>Muito Alta - 0,80</v>
          </cell>
        </row>
        <row r="26">
          <cell r="E26">
            <v>3.69</v>
          </cell>
          <cell r="F26" t="str">
            <v>Alta - 0,40</v>
          </cell>
        </row>
        <row r="27">
          <cell r="E27">
            <v>3.7800000000000002</v>
          </cell>
          <cell r="F27" t="str">
            <v>Alta - 0,40</v>
          </cell>
        </row>
        <row r="28">
          <cell r="E28">
            <v>3.9600000000000004</v>
          </cell>
          <cell r="F28" t="str">
            <v>Muito Alta - 0,80</v>
          </cell>
        </row>
        <row r="29">
          <cell r="E29">
            <v>4.32</v>
          </cell>
          <cell r="F29" t="str">
            <v>Muito Alta - 0,80</v>
          </cell>
        </row>
        <row r="30">
          <cell r="E30">
            <v>5.04</v>
          </cell>
          <cell r="F30" t="str">
            <v>Muito Alta - 0,80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1900-A276-4A6F-968D-43F183EDB62A}">
  <dimension ref="A1:BI28"/>
  <sheetViews>
    <sheetView topLeftCell="A4" workbookViewId="0">
      <selection activeCell="BB29" sqref="BB29"/>
    </sheetView>
  </sheetViews>
  <sheetFormatPr defaultColWidth="9" defaultRowHeight="15" x14ac:dyDescent="0.25"/>
  <cols>
    <col min="1" max="1" width="45.5703125" bestFit="1" customWidth="1"/>
    <col min="2" max="2" width="9.42578125" bestFit="1" customWidth="1"/>
    <col min="3" max="3" width="13.140625" bestFit="1" customWidth="1"/>
    <col min="4" max="4" width="14.14062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1" x14ac:dyDescent="0.25">
      <c r="A2" s="2" t="s">
        <v>4</v>
      </c>
      <c r="B2" s="2" t="s">
        <v>5</v>
      </c>
      <c r="C2" s="2" t="s">
        <v>6</v>
      </c>
      <c r="D2" s="2">
        <v>14</v>
      </c>
    </row>
    <row r="3" spans="1:61" ht="15.75" thickBot="1" x14ac:dyDescent="0.3">
      <c r="A3" s="2" t="s">
        <v>7</v>
      </c>
      <c r="B3" s="2" t="s">
        <v>8</v>
      </c>
      <c r="C3" s="2" t="s">
        <v>5</v>
      </c>
      <c r="D3" s="2">
        <v>14</v>
      </c>
    </row>
    <row r="4" spans="1:61" ht="15.75" thickBot="1" x14ac:dyDescent="0.3">
      <c r="A4" s="2" t="s">
        <v>9</v>
      </c>
      <c r="B4" s="2" t="s">
        <v>10</v>
      </c>
      <c r="C4" s="2" t="s">
        <v>5</v>
      </c>
      <c r="D4" s="2">
        <v>14</v>
      </c>
      <c r="L4" s="3" t="s">
        <v>8</v>
      </c>
      <c r="M4" s="4">
        <v>14</v>
      </c>
    </row>
    <row r="5" spans="1:61" x14ac:dyDescent="0.25">
      <c r="A5" s="2" t="s">
        <v>11</v>
      </c>
      <c r="B5" s="2" t="s">
        <v>12</v>
      </c>
      <c r="C5" s="2" t="s">
        <v>13</v>
      </c>
      <c r="D5" s="2">
        <v>14</v>
      </c>
      <c r="L5" s="5">
        <f>I11</f>
        <v>14</v>
      </c>
      <c r="M5" s="6">
        <f>M4+L5</f>
        <v>28</v>
      </c>
    </row>
    <row r="6" spans="1:61" x14ac:dyDescent="0.25">
      <c r="A6" s="2" t="s">
        <v>14</v>
      </c>
      <c r="B6" s="2" t="s">
        <v>15</v>
      </c>
      <c r="C6" s="2" t="s">
        <v>12</v>
      </c>
      <c r="D6" s="2">
        <v>14</v>
      </c>
      <c r="L6" s="7">
        <f>M6-M4</f>
        <v>105</v>
      </c>
      <c r="M6" s="8">
        <f>P11</f>
        <v>119</v>
      </c>
    </row>
    <row r="7" spans="1:61" ht="15.75" thickBot="1" x14ac:dyDescent="0.3">
      <c r="A7" s="2" t="s">
        <v>16</v>
      </c>
      <c r="B7" s="2" t="s">
        <v>17</v>
      </c>
      <c r="C7" s="2" t="s">
        <v>18</v>
      </c>
      <c r="D7" s="2">
        <v>14</v>
      </c>
      <c r="L7" s="9">
        <f>L6-L5</f>
        <v>91</v>
      </c>
      <c r="M7" s="9">
        <f>M6-M5</f>
        <v>91</v>
      </c>
    </row>
    <row r="8" spans="1:61" ht="15.75" thickBot="1" x14ac:dyDescent="0.3">
      <c r="A8" s="2" t="s">
        <v>19</v>
      </c>
      <c r="B8" s="2" t="s">
        <v>20</v>
      </c>
      <c r="C8" s="2" t="s">
        <v>21</v>
      </c>
      <c r="D8" s="2">
        <v>7</v>
      </c>
    </row>
    <row r="9" spans="1:61" ht="15.75" thickBot="1" x14ac:dyDescent="0.3">
      <c r="A9" s="2" t="s">
        <v>22</v>
      </c>
      <c r="B9" s="2" t="s">
        <v>23</v>
      </c>
      <c r="C9" s="2" t="s">
        <v>20</v>
      </c>
      <c r="D9" s="2">
        <v>7</v>
      </c>
      <c r="P9" s="3" t="s">
        <v>12</v>
      </c>
      <c r="Q9" s="4">
        <v>14</v>
      </c>
      <c r="T9" s="3" t="s">
        <v>15</v>
      </c>
      <c r="U9" s="4">
        <v>14</v>
      </c>
      <c r="X9" s="3" t="s">
        <v>20</v>
      </c>
      <c r="Y9" s="4">
        <v>7</v>
      </c>
      <c r="AB9" s="3" t="s">
        <v>23</v>
      </c>
      <c r="AC9" s="4">
        <v>7</v>
      </c>
      <c r="AG9" s="3" t="s">
        <v>24</v>
      </c>
      <c r="AH9" s="4">
        <v>7</v>
      </c>
      <c r="AK9" s="3" t="s">
        <v>25</v>
      </c>
      <c r="AL9" s="4">
        <v>14</v>
      </c>
      <c r="AO9" s="3" t="s">
        <v>26</v>
      </c>
      <c r="AP9" s="4">
        <v>14</v>
      </c>
    </row>
    <row r="10" spans="1:61" ht="15.75" thickBot="1" x14ac:dyDescent="0.3">
      <c r="A10" s="2" t="s">
        <v>27</v>
      </c>
      <c r="B10" s="2" t="s">
        <v>28</v>
      </c>
      <c r="C10" s="2" t="s">
        <v>29</v>
      </c>
      <c r="D10" s="2">
        <v>14</v>
      </c>
      <c r="H10" s="3" t="s">
        <v>5</v>
      </c>
      <c r="I10" s="4">
        <f>D2</f>
        <v>14</v>
      </c>
      <c r="P10" s="5">
        <f>MAX(M15,M5)</f>
        <v>28</v>
      </c>
      <c r="Q10" s="6">
        <f>Q9+P10</f>
        <v>42</v>
      </c>
      <c r="T10" s="5">
        <f>Q10</f>
        <v>42</v>
      </c>
      <c r="U10" s="6">
        <f>U9+T10</f>
        <v>56</v>
      </c>
      <c r="X10" s="5">
        <f>MAX(V20,U10)</f>
        <v>70</v>
      </c>
      <c r="Y10" s="6">
        <f>Y9+X10</f>
        <v>77</v>
      </c>
      <c r="AB10" s="5">
        <f>Y10</f>
        <v>77</v>
      </c>
      <c r="AC10" s="6">
        <f>AC9+AB10</f>
        <v>84</v>
      </c>
      <c r="AG10" s="5">
        <f>AD18</f>
        <v>98</v>
      </c>
      <c r="AH10" s="6">
        <f>AH9+AG10</f>
        <v>105</v>
      </c>
      <c r="AK10" s="5">
        <f>AH10</f>
        <v>105</v>
      </c>
      <c r="AL10" s="6">
        <f>AL9+AK10</f>
        <v>119</v>
      </c>
      <c r="AO10" s="5">
        <f>AL10</f>
        <v>119</v>
      </c>
      <c r="AP10" s="6">
        <f>AP9+AO10</f>
        <v>133</v>
      </c>
    </row>
    <row r="11" spans="1:61" x14ac:dyDescent="0.25">
      <c r="A11" s="2" t="s">
        <v>30</v>
      </c>
      <c r="B11" s="2" t="s">
        <v>24</v>
      </c>
      <c r="C11" s="2" t="s">
        <v>28</v>
      </c>
      <c r="D11" s="2">
        <v>7</v>
      </c>
      <c r="H11" s="5">
        <v>0</v>
      </c>
      <c r="I11" s="6">
        <f>I10+H11</f>
        <v>14</v>
      </c>
      <c r="P11" s="7">
        <f>Q11-Q9</f>
        <v>119</v>
      </c>
      <c r="Q11" s="8">
        <f>MAX(T11,U21)</f>
        <v>133</v>
      </c>
      <c r="T11" s="7">
        <f>U11-U9</f>
        <v>133</v>
      </c>
      <c r="U11" s="8">
        <f>MAX(U21,X11,AC19)</f>
        <v>147</v>
      </c>
      <c r="X11" s="7">
        <f>Y11-Y9</f>
        <v>147</v>
      </c>
      <c r="Y11" s="8">
        <f>AB11</f>
        <v>154</v>
      </c>
      <c r="AB11" s="7">
        <f>AC11-AC9</f>
        <v>154</v>
      </c>
      <c r="AC11" s="8">
        <f>MAX(AC19,AO24)</f>
        <v>161</v>
      </c>
      <c r="AG11" s="7">
        <f>AH11-AH9</f>
        <v>140</v>
      </c>
      <c r="AH11" s="8">
        <f>MAX(AK11,AO18)</f>
        <v>147</v>
      </c>
      <c r="AK11" s="7">
        <f>AL11-AL9</f>
        <v>119</v>
      </c>
      <c r="AL11" s="8">
        <f>AO11</f>
        <v>133</v>
      </c>
      <c r="AO11" s="7">
        <f>AP11-AP9</f>
        <v>133</v>
      </c>
      <c r="AP11" s="8">
        <f>AO18</f>
        <v>147</v>
      </c>
    </row>
    <row r="12" spans="1:61" ht="15.75" thickBot="1" x14ac:dyDescent="0.3">
      <c r="A12" s="2" t="s">
        <v>31</v>
      </c>
      <c r="B12" s="2" t="s">
        <v>25</v>
      </c>
      <c r="C12" s="2" t="s">
        <v>24</v>
      </c>
      <c r="D12" s="2">
        <v>14</v>
      </c>
      <c r="H12" s="7">
        <f>I12-I10</f>
        <v>91</v>
      </c>
      <c r="I12" s="8">
        <f>MIN(L6,L16)</f>
        <v>105</v>
      </c>
      <c r="P12" s="9">
        <f>P11-P10</f>
        <v>91</v>
      </c>
      <c r="Q12" s="9">
        <f>Q11-Q10</f>
        <v>91</v>
      </c>
      <c r="T12" s="9">
        <f>T11-T10</f>
        <v>91</v>
      </c>
      <c r="U12" s="9">
        <f>U11-U10</f>
        <v>91</v>
      </c>
      <c r="X12" s="9">
        <f>X11-X10</f>
        <v>77</v>
      </c>
      <c r="Y12" s="9">
        <f>Y11-Y10</f>
        <v>77</v>
      </c>
      <c r="AB12" s="9">
        <f>AB11-AB10</f>
        <v>77</v>
      </c>
      <c r="AC12" s="9">
        <f>AC11-AC10</f>
        <v>77</v>
      </c>
      <c r="AG12" s="9">
        <f>AG11-AG10</f>
        <v>42</v>
      </c>
      <c r="AH12" s="9">
        <f>AH11-AH10</f>
        <v>42</v>
      </c>
      <c r="AK12" s="9">
        <f>AK11-AK10</f>
        <v>14</v>
      </c>
      <c r="AL12" s="9">
        <f>AL11-AL10</f>
        <v>14</v>
      </c>
      <c r="AO12" s="9">
        <f>AO11-AO10</f>
        <v>14</v>
      </c>
      <c r="AP12" s="9">
        <f>AP11-AP10</f>
        <v>14</v>
      </c>
    </row>
    <row r="13" spans="1:61" ht="15.75" thickBot="1" x14ac:dyDescent="0.3">
      <c r="A13" s="2" t="s">
        <v>32</v>
      </c>
      <c r="B13" s="2" t="s">
        <v>26</v>
      </c>
      <c r="C13" s="2" t="s">
        <v>25</v>
      </c>
      <c r="D13" s="2">
        <v>14</v>
      </c>
      <c r="H13" s="9">
        <f>H12-H11</f>
        <v>91</v>
      </c>
      <c r="I13" s="9">
        <f>I12-I11</f>
        <v>91</v>
      </c>
    </row>
    <row r="14" spans="1:61" ht="15.75" thickBot="1" x14ac:dyDescent="0.3">
      <c r="A14" s="2" t="s">
        <v>33</v>
      </c>
      <c r="B14" s="2" t="s">
        <v>34</v>
      </c>
      <c r="C14" s="2" t="s">
        <v>35</v>
      </c>
      <c r="D14" s="2">
        <v>14</v>
      </c>
      <c r="L14" s="3" t="s">
        <v>10</v>
      </c>
      <c r="M14" s="4">
        <v>14</v>
      </c>
      <c r="AV14" s="3" t="s">
        <v>36</v>
      </c>
      <c r="AW14" s="4">
        <v>14</v>
      </c>
      <c r="AZ14" s="3" t="s">
        <v>37</v>
      </c>
      <c r="BA14" s="4">
        <v>14</v>
      </c>
      <c r="BD14" s="3" t="s">
        <v>38</v>
      </c>
      <c r="BE14" s="4">
        <v>14</v>
      </c>
      <c r="BH14" s="3" t="s">
        <v>39</v>
      </c>
      <c r="BI14" s="4">
        <v>14</v>
      </c>
    </row>
    <row r="15" spans="1:61" ht="15.75" thickBot="1" x14ac:dyDescent="0.3">
      <c r="A15" s="2" t="s">
        <v>40</v>
      </c>
      <c r="B15" s="2" t="s">
        <v>41</v>
      </c>
      <c r="C15" s="2" t="s">
        <v>42</v>
      </c>
      <c r="D15" s="2">
        <v>7</v>
      </c>
      <c r="L15" s="5">
        <f>I11</f>
        <v>14</v>
      </c>
      <c r="M15" s="6">
        <f>M14+L15</f>
        <v>28</v>
      </c>
      <c r="AV15" s="5">
        <f>MAX(AP23,AT26)</f>
        <v>168</v>
      </c>
      <c r="AW15" s="6">
        <f>AW14+AV15</f>
        <v>182</v>
      </c>
      <c r="AZ15" s="5">
        <f>AW15</f>
        <v>182</v>
      </c>
      <c r="BA15" s="6">
        <f>BA14+AZ15</f>
        <v>196</v>
      </c>
      <c r="BD15" s="5">
        <f>BA15</f>
        <v>196</v>
      </c>
      <c r="BE15" s="6">
        <f>BE14+BD15</f>
        <v>210</v>
      </c>
      <c r="BH15" s="5">
        <f>BE15</f>
        <v>210</v>
      </c>
      <c r="BI15" s="6">
        <f>BI14+BH15</f>
        <v>224</v>
      </c>
    </row>
    <row r="16" spans="1:61" ht="15.75" thickBot="1" x14ac:dyDescent="0.3">
      <c r="A16" s="2" t="s">
        <v>43</v>
      </c>
      <c r="B16" s="2" t="s">
        <v>44</v>
      </c>
      <c r="C16" s="2" t="s">
        <v>41</v>
      </c>
      <c r="D16" s="2">
        <v>14</v>
      </c>
      <c r="L16" s="7">
        <f>M16-M14</f>
        <v>105</v>
      </c>
      <c r="M16" s="8">
        <f>P11</f>
        <v>119</v>
      </c>
      <c r="AO16" s="3" t="s">
        <v>34</v>
      </c>
      <c r="AP16" s="4">
        <v>14</v>
      </c>
      <c r="AV16" s="7">
        <f>AW16-AW14</f>
        <v>168</v>
      </c>
      <c r="AW16" s="8">
        <f>AZ16</f>
        <v>182</v>
      </c>
      <c r="AZ16" s="7">
        <f>BA16-BA14</f>
        <v>182</v>
      </c>
      <c r="BA16" s="8">
        <f>BD16</f>
        <v>196</v>
      </c>
      <c r="BD16" s="7">
        <f>BE16-BE14</f>
        <v>196</v>
      </c>
      <c r="BE16" s="8">
        <f>BH16</f>
        <v>210</v>
      </c>
      <c r="BH16" s="7">
        <f>BI16-BI14</f>
        <v>210</v>
      </c>
      <c r="BI16" s="8">
        <f>BI15</f>
        <v>224</v>
      </c>
    </row>
    <row r="17" spans="1:61" ht="15.75" thickBot="1" x14ac:dyDescent="0.3">
      <c r="A17" s="2" t="s">
        <v>45</v>
      </c>
      <c r="B17" s="2" t="s">
        <v>36</v>
      </c>
      <c r="C17" s="2" t="s">
        <v>46</v>
      </c>
      <c r="D17" s="2">
        <v>14</v>
      </c>
      <c r="L17" s="9">
        <f>L16-L15</f>
        <v>91</v>
      </c>
      <c r="M17" s="9">
        <f>M16-M15</f>
        <v>91</v>
      </c>
      <c r="AC17" s="3" t="s">
        <v>28</v>
      </c>
      <c r="AD17" s="4">
        <v>14</v>
      </c>
      <c r="AO17" s="5">
        <f>MAX(AH10,AP10)</f>
        <v>133</v>
      </c>
      <c r="AP17" s="6">
        <f>AP16+AO17</f>
        <v>147</v>
      </c>
      <c r="AV17" s="9">
        <f>AV16-AV15</f>
        <v>0</v>
      </c>
      <c r="AW17" s="9">
        <f>AW16-AW15</f>
        <v>0</v>
      </c>
      <c r="AZ17" s="9">
        <f>AZ16-AZ15</f>
        <v>0</v>
      </c>
      <c r="BA17" s="9">
        <f>BA16-BA15</f>
        <v>0</v>
      </c>
      <c r="BD17" s="9">
        <f>BD16-BD15</f>
        <v>0</v>
      </c>
      <c r="BE17" s="9">
        <f>BE16-BE15</f>
        <v>0</v>
      </c>
      <c r="BH17" s="9">
        <f>BH16-BH15</f>
        <v>0</v>
      </c>
      <c r="BI17" s="9">
        <f>BI16-BI15</f>
        <v>0</v>
      </c>
    </row>
    <row r="18" spans="1:61" ht="15.75" thickBot="1" x14ac:dyDescent="0.3">
      <c r="A18" s="2" t="s">
        <v>47</v>
      </c>
      <c r="B18" s="2" t="s">
        <v>37</v>
      </c>
      <c r="C18" s="2" t="s">
        <v>36</v>
      </c>
      <c r="D18" s="2">
        <v>14</v>
      </c>
      <c r="AC18" s="5">
        <f>MAX(U10,AC10)</f>
        <v>84</v>
      </c>
      <c r="AD18" s="6">
        <f>AD17+AC18</f>
        <v>98</v>
      </c>
      <c r="AO18" s="7">
        <f>AP18-AP16</f>
        <v>147</v>
      </c>
      <c r="AP18" s="8">
        <f>AO24</f>
        <v>161</v>
      </c>
    </row>
    <row r="19" spans="1:61" ht="15.75" thickBot="1" x14ac:dyDescent="0.3">
      <c r="A19" s="2" t="s">
        <v>48</v>
      </c>
      <c r="B19" s="2" t="s">
        <v>38</v>
      </c>
      <c r="C19" s="2" t="s">
        <v>37</v>
      </c>
      <c r="D19" s="2">
        <v>14</v>
      </c>
      <c r="U19" s="3" t="s">
        <v>17</v>
      </c>
      <c r="V19" s="4">
        <v>14</v>
      </c>
      <c r="AC19" s="7">
        <f>AD19-AD17</f>
        <v>126</v>
      </c>
      <c r="AD19" s="8">
        <f>AG11</f>
        <v>140</v>
      </c>
      <c r="AO19" s="9">
        <f>AO18-AO17</f>
        <v>14</v>
      </c>
      <c r="AP19" s="9">
        <f>AP18-AP17</f>
        <v>14</v>
      </c>
    </row>
    <row r="20" spans="1:61" ht="15.75" thickBot="1" x14ac:dyDescent="0.3">
      <c r="A20" s="2" t="s">
        <v>49</v>
      </c>
      <c r="B20" s="2" t="s">
        <v>39</v>
      </c>
      <c r="C20" s="2" t="s">
        <v>38</v>
      </c>
      <c r="D20" s="2">
        <v>14</v>
      </c>
      <c r="U20" s="5">
        <f>MAX(Q10,U10)</f>
        <v>56</v>
      </c>
      <c r="V20" s="6">
        <f>V19+U20</f>
        <v>70</v>
      </c>
      <c r="AC20" s="9">
        <f>AC19-AC18</f>
        <v>42</v>
      </c>
      <c r="AD20" s="9">
        <f>AD19-AD18</f>
        <v>42</v>
      </c>
    </row>
    <row r="21" spans="1:61" ht="15.75" thickBot="1" x14ac:dyDescent="0.3">
      <c r="U21" s="7">
        <f>V21-V19</f>
        <v>133</v>
      </c>
      <c r="V21" s="8">
        <f>X11</f>
        <v>147</v>
      </c>
    </row>
    <row r="22" spans="1:61" ht="15.75" thickBot="1" x14ac:dyDescent="0.3">
      <c r="U22" s="9">
        <f>U21-U20</f>
        <v>77</v>
      </c>
      <c r="V22" s="9">
        <f>V21-V20</f>
        <v>77</v>
      </c>
      <c r="AO22" s="3" t="s">
        <v>41</v>
      </c>
      <c r="AP22" s="4">
        <v>7</v>
      </c>
    </row>
    <row r="23" spans="1:61" x14ac:dyDescent="0.25">
      <c r="AO23" s="5">
        <f>MAX(AC10,AP17)</f>
        <v>147</v>
      </c>
      <c r="AP23" s="6">
        <f>AP22+AO23</f>
        <v>154</v>
      </c>
    </row>
    <row r="24" spans="1:61" ht="15.75" thickBot="1" x14ac:dyDescent="0.3">
      <c r="AO24" s="7">
        <f>AP24-AP22</f>
        <v>161</v>
      </c>
      <c r="AP24" s="8">
        <f>MAX(AV16,AS27)</f>
        <v>168</v>
      </c>
    </row>
    <row r="25" spans="1:61" ht="15.75" thickBot="1" x14ac:dyDescent="0.3">
      <c r="AO25" s="9">
        <f>AO24-AO23</f>
        <v>14</v>
      </c>
      <c r="AP25" s="9">
        <f>AP24-AP23</f>
        <v>14</v>
      </c>
      <c r="AS25" s="3" t="s">
        <v>44</v>
      </c>
      <c r="AT25" s="4">
        <v>14</v>
      </c>
    </row>
    <row r="26" spans="1:61" x14ac:dyDescent="0.25">
      <c r="AS26" s="5">
        <f>AP23</f>
        <v>154</v>
      </c>
      <c r="AT26" s="6">
        <f>AT25+AS26</f>
        <v>168</v>
      </c>
    </row>
    <row r="27" spans="1:61" x14ac:dyDescent="0.25">
      <c r="AS27" s="7">
        <f>AT27-AT25</f>
        <v>154</v>
      </c>
      <c r="AT27" s="8">
        <f>AV16</f>
        <v>168</v>
      </c>
    </row>
    <row r="28" spans="1:61" ht="15.75" thickBot="1" x14ac:dyDescent="0.3">
      <c r="AS28" s="9">
        <f>AS27-AS26</f>
        <v>0</v>
      </c>
      <c r="AT28" s="9">
        <f>AT27-AT26</f>
        <v>0</v>
      </c>
    </row>
  </sheetData>
  <conditionalFormatting sqref="H13:I13">
    <cfRule type="cellIs" dxfId="27" priority="19" operator="equal">
      <formula>0</formula>
    </cfRule>
  </conditionalFormatting>
  <conditionalFormatting sqref="L7:M7">
    <cfRule type="cellIs" dxfId="26" priority="18" operator="equal">
      <formula>0</formula>
    </cfRule>
  </conditionalFormatting>
  <conditionalFormatting sqref="L17:M17">
    <cfRule type="cellIs" dxfId="25" priority="17" operator="equal">
      <formula>0</formula>
    </cfRule>
  </conditionalFormatting>
  <conditionalFormatting sqref="P12:Q12">
    <cfRule type="cellIs" dxfId="24" priority="16" operator="equal">
      <formula>0</formula>
    </cfRule>
  </conditionalFormatting>
  <conditionalFormatting sqref="T12:U12">
    <cfRule type="cellIs" dxfId="23" priority="15" operator="equal">
      <formula>0</formula>
    </cfRule>
  </conditionalFormatting>
  <conditionalFormatting sqref="U22:V22">
    <cfRule type="cellIs" dxfId="22" priority="14" operator="equal">
      <formula>0</formula>
    </cfRule>
  </conditionalFormatting>
  <conditionalFormatting sqref="X12:Y12">
    <cfRule type="cellIs" dxfId="21" priority="13" operator="equal">
      <formula>0</formula>
    </cfRule>
  </conditionalFormatting>
  <conditionalFormatting sqref="AB12:AC12">
    <cfRule type="cellIs" dxfId="20" priority="12" operator="equal">
      <formula>0</formula>
    </cfRule>
  </conditionalFormatting>
  <conditionalFormatting sqref="AC20:AD20">
    <cfRule type="cellIs" dxfId="19" priority="11" operator="equal">
      <formula>0</formula>
    </cfRule>
  </conditionalFormatting>
  <conditionalFormatting sqref="AG12:AH12">
    <cfRule type="cellIs" dxfId="18" priority="10" operator="equal">
      <formula>0</formula>
    </cfRule>
  </conditionalFormatting>
  <conditionalFormatting sqref="AK12:AL12">
    <cfRule type="cellIs" dxfId="17" priority="9" operator="equal">
      <formula>0</formula>
    </cfRule>
  </conditionalFormatting>
  <conditionalFormatting sqref="AO12:AP12">
    <cfRule type="cellIs" dxfId="16" priority="8" operator="equal">
      <formula>0</formula>
    </cfRule>
  </conditionalFormatting>
  <conditionalFormatting sqref="AO19:AP19">
    <cfRule type="cellIs" dxfId="15" priority="7" operator="equal">
      <formula>0</formula>
    </cfRule>
  </conditionalFormatting>
  <conditionalFormatting sqref="AO25:AP25">
    <cfRule type="cellIs" dxfId="14" priority="6" operator="equal">
      <formula>0</formula>
    </cfRule>
  </conditionalFormatting>
  <conditionalFormatting sqref="AS28:AT28">
    <cfRule type="cellIs" dxfId="13" priority="5" operator="equal">
      <formula>0</formula>
    </cfRule>
  </conditionalFormatting>
  <conditionalFormatting sqref="AV17:AW17">
    <cfRule type="cellIs" dxfId="12" priority="4" operator="equal">
      <formula>0</formula>
    </cfRule>
  </conditionalFormatting>
  <conditionalFormatting sqref="AZ17:BA17">
    <cfRule type="cellIs" dxfId="11" priority="3" operator="equal">
      <formula>0</formula>
    </cfRule>
  </conditionalFormatting>
  <conditionalFormatting sqref="BD17:BE17">
    <cfRule type="cellIs" dxfId="10" priority="2" operator="equal">
      <formula>0</formula>
    </cfRule>
  </conditionalFormatting>
  <conditionalFormatting sqref="BH17:BI17">
    <cfRule type="cellIs" dxfId="9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33C8-9499-4ADF-B1B1-480B872AAFCC}">
  <dimension ref="A1:L16"/>
  <sheetViews>
    <sheetView topLeftCell="A10" workbookViewId="0">
      <selection activeCell="I3" sqref="I3"/>
    </sheetView>
  </sheetViews>
  <sheetFormatPr defaultRowHeight="15" x14ac:dyDescent="0.25"/>
  <cols>
    <col min="1" max="1" width="14.140625" customWidth="1"/>
    <col min="2" max="3" width="18.42578125" customWidth="1"/>
    <col min="4" max="4" width="17.85546875" customWidth="1"/>
    <col min="5" max="5" width="13.85546875" customWidth="1"/>
    <col min="6" max="6" width="14.85546875" customWidth="1"/>
    <col min="7" max="7" width="21.28515625" customWidth="1"/>
    <col min="8" max="8" width="18.7109375" customWidth="1"/>
    <col min="9" max="9" width="10.28515625" bestFit="1" customWidth="1"/>
    <col min="10" max="10" width="16.5703125" bestFit="1" customWidth="1"/>
    <col min="11" max="11" width="18.7109375" bestFit="1" customWidth="1"/>
  </cols>
  <sheetData>
    <row r="1" spans="1:12" x14ac:dyDescent="0.25">
      <c r="A1" s="200" t="s">
        <v>246</v>
      </c>
      <c r="B1" s="201"/>
      <c r="C1" s="201"/>
      <c r="D1" s="221"/>
      <c r="E1" s="109"/>
      <c r="F1" s="108"/>
      <c r="G1" s="110"/>
      <c r="H1" s="110"/>
      <c r="I1" s="110"/>
      <c r="J1" s="108"/>
      <c r="K1" s="108"/>
      <c r="L1" s="108"/>
    </row>
    <row r="2" spans="1:12" x14ac:dyDescent="0.25">
      <c r="A2" s="202"/>
      <c r="B2" s="203"/>
      <c r="C2" s="203"/>
      <c r="D2" s="222"/>
      <c r="E2" s="109"/>
      <c r="F2" s="108"/>
      <c r="G2" s="110"/>
      <c r="H2" s="110"/>
      <c r="I2" s="110"/>
      <c r="J2" s="108"/>
      <c r="K2" s="108"/>
      <c r="L2" s="108"/>
    </row>
    <row r="3" spans="1:12" ht="15.75" thickBot="1" x14ac:dyDescent="0.3">
      <c r="A3" s="204"/>
      <c r="B3" s="205"/>
      <c r="C3" s="205"/>
      <c r="D3" s="223"/>
      <c r="E3" s="109"/>
      <c r="F3" s="108"/>
      <c r="G3" s="110"/>
      <c r="H3" s="110"/>
      <c r="I3" s="110"/>
      <c r="J3" s="108"/>
      <c r="K3" s="108"/>
      <c r="L3" s="108"/>
    </row>
    <row r="4" spans="1:12" x14ac:dyDescent="0.25">
      <c r="A4" s="200" t="str">
        <f>[2]Identificar!A4</f>
        <v>Faire Advisor</v>
      </c>
      <c r="B4" s="201"/>
      <c r="C4" s="201"/>
      <c r="D4" s="221"/>
      <c r="E4" s="109"/>
      <c r="F4" s="108"/>
      <c r="G4" s="110"/>
      <c r="H4" s="110"/>
      <c r="I4" s="110"/>
      <c r="J4" s="108"/>
      <c r="K4" s="108"/>
      <c r="L4" s="108"/>
    </row>
    <row r="5" spans="1:12" ht="15.75" thickBot="1" x14ac:dyDescent="0.3">
      <c r="A5" s="204"/>
      <c r="B5" s="205"/>
      <c r="C5" s="205"/>
      <c r="D5" s="223"/>
      <c r="E5" s="108"/>
      <c r="F5" s="108"/>
      <c r="G5" s="110"/>
      <c r="H5" s="110"/>
      <c r="I5" s="110"/>
      <c r="J5" s="108"/>
      <c r="K5" s="108"/>
      <c r="L5" s="108"/>
    </row>
    <row r="6" spans="1:12" ht="15.75" thickBot="1" x14ac:dyDescent="0.3">
      <c r="A6" s="206" t="s">
        <v>158</v>
      </c>
      <c r="B6" s="208" t="s">
        <v>160</v>
      </c>
      <c r="C6" s="209"/>
      <c r="D6" s="210"/>
      <c r="E6" s="211" t="s">
        <v>161</v>
      </c>
      <c r="F6" s="119"/>
      <c r="G6" s="194" t="s">
        <v>247</v>
      </c>
      <c r="H6" s="194" t="s">
        <v>248</v>
      </c>
      <c r="I6" s="194" t="s">
        <v>249</v>
      </c>
      <c r="J6" s="194" t="s">
        <v>163</v>
      </c>
      <c r="K6" s="196" t="s">
        <v>164</v>
      </c>
      <c r="L6" s="108"/>
    </row>
    <row r="7" spans="1:12" ht="34.5" thickBot="1" x14ac:dyDescent="0.3">
      <c r="A7" s="207"/>
      <c r="B7" s="144" t="s">
        <v>168</v>
      </c>
      <c r="C7" s="144" t="s">
        <v>169</v>
      </c>
      <c r="D7" s="145" t="s">
        <v>229</v>
      </c>
      <c r="E7" s="217"/>
      <c r="F7" s="149" t="s">
        <v>171</v>
      </c>
      <c r="G7" s="195"/>
      <c r="H7" s="220"/>
      <c r="I7" s="195"/>
      <c r="J7" s="195"/>
      <c r="K7" s="197"/>
      <c r="L7" s="122"/>
    </row>
    <row r="8" spans="1:12" ht="127.5" x14ac:dyDescent="0.25">
      <c r="A8" s="123" t="str">
        <f>IF([2]Identificar!A8&lt;&gt;"",[2]Identificar!A8,"")</f>
        <v>R01</v>
      </c>
      <c r="B8" s="123" t="str">
        <f>IF([2]Identificar!D8&lt;&gt;"",[2]Identificar!D8,"")</f>
        <v>Como resultado de falhas de autenticação na API</v>
      </c>
      <c r="C8" s="123" t="str">
        <f>IF([2]Identificar!E8&lt;&gt;"",[2]Identificar!E8,"")</f>
        <v>Pode ocorrer acesso não autorizado aos dados de localização e preço</v>
      </c>
      <c r="D8" s="123" t="str">
        <f>IF([2]Identificar!F8&lt;&gt;"",[2]Identificar!F8,"")</f>
        <v>O que acarretaria vazamento de dados sensíveis dos usuários</v>
      </c>
      <c r="E8" s="123" t="str">
        <f>IF([2]Identificar!G8&lt;&gt;"",[2]Identificar!G8,"")</f>
        <v>Isaac</v>
      </c>
      <c r="F8" s="130" t="s">
        <v>181</v>
      </c>
      <c r="G8" s="157">
        <v>2500</v>
      </c>
      <c r="H8" s="158">
        <v>5</v>
      </c>
      <c r="I8" s="130" t="s">
        <v>250</v>
      </c>
      <c r="J8" s="159" t="str">
        <f>[2]Identificar!I8</f>
        <v>Utilizar autenticação forte via tokens, criptografia de dados em trânsito e conformidade com a LGPD</v>
      </c>
      <c r="K8" s="159" t="str">
        <f>[2]Identificar!J8</f>
        <v>Monitoramento contínuo e alertas de acesso indevido</v>
      </c>
      <c r="L8" s="108"/>
    </row>
    <row r="9" spans="1:12" ht="114.75" x14ac:dyDescent="0.25">
      <c r="A9" s="123" t="str">
        <f>IF([2]Identificar!A9&lt;&gt;"",[2]Identificar!A9,"")</f>
        <v>R02</v>
      </c>
      <c r="B9" s="123" t="str">
        <f>IF([2]Identificar!D9&lt;&gt;"",[2]Identificar!D9,"")</f>
        <v>Como resultado de sobrecarga nos servidores em horários de pico</v>
      </c>
      <c r="C9" s="123" t="str">
        <f>IF([2]Identificar!E9&lt;&gt;"",[2]Identificar!E9,"")</f>
        <v>Pode ocorrer lentidão ou falhas na exibição dos preços</v>
      </c>
      <c r="D9" s="123" t="str">
        <f>IF([2]Identificar!F9&lt;&gt;"",[2]Identificar!F9,"")</f>
        <v>O que acarretaria perda de confiança do usuário e evasão da plataforma</v>
      </c>
      <c r="E9" s="123" t="str">
        <f>IF([2]Identificar!G9&lt;&gt;"",[2]Identificar!G9,"")</f>
        <v>Giovanne</v>
      </c>
      <c r="F9" s="130" t="s">
        <v>191</v>
      </c>
      <c r="G9" s="160">
        <v>1200</v>
      </c>
      <c r="H9" s="158">
        <v>3</v>
      </c>
      <c r="I9" s="130" t="s">
        <v>251</v>
      </c>
      <c r="J9" s="159" t="str">
        <f>[2]Identificar!I9</f>
        <v>Escalonamento automático de infraestrutura, cache inteligente e balanceamento de carga</v>
      </c>
      <c r="K9" s="159" t="str">
        <f>[2]Identificar!J9</f>
        <v>Uso de serviços em nuvem elásticos ou fallback para tela informativa</v>
      </c>
      <c r="L9" s="108"/>
    </row>
    <row r="10" spans="1:12" ht="153" x14ac:dyDescent="0.25">
      <c r="A10" s="123" t="str">
        <f>IF([2]Identificar!A10&lt;&gt;"",[2]Identificar!A10,"")</f>
        <v>R03</v>
      </c>
      <c r="B10" s="123" t="str">
        <f>IF([2]Identificar!D10&lt;&gt;"",[2]Identificar!D10,"")</f>
        <v>Como resultado de falha na sincronização entre a API e o banco de dados</v>
      </c>
      <c r="C10" s="123" t="str">
        <f>IF([2]Identificar!E10&lt;&gt;"",[2]Identificar!E10,"")</f>
        <v>Pode ocorrer exibição de valores incorretos ou desatualizados</v>
      </c>
      <c r="D10" s="123" t="str">
        <f>IF([2]Identificar!F10&lt;&gt;"",[2]Identificar!F10,"")</f>
        <v>O que acarretaria decisões erradas por parte do usuário e prejuízo à reputação da plataforma</v>
      </c>
      <c r="E10" s="123" t="str">
        <f>IF([2]Identificar!G10&lt;&gt;"",[2]Identificar!G10,"")</f>
        <v>Giovanne</v>
      </c>
      <c r="F10" s="130" t="s">
        <v>200</v>
      </c>
      <c r="G10" s="160">
        <v>8000</v>
      </c>
      <c r="H10" s="158">
        <v>30</v>
      </c>
      <c r="I10" s="130" t="s">
        <v>252</v>
      </c>
      <c r="J10" s="159" t="str">
        <f>[2]Identificar!I10</f>
        <v>Validar consistência dos dados a cada requisição, usar logs de integridade e backups automatizados</v>
      </c>
      <c r="K10" s="159" t="str">
        <f>[2]Identificar!J10</f>
        <v>Mostrar última atualização ao usuário e permitir feedback</v>
      </c>
      <c r="L10" s="108"/>
    </row>
    <row r="11" spans="1:12" ht="114.75" x14ac:dyDescent="0.25">
      <c r="A11" s="123" t="str">
        <f>IF([2]Identificar!A11&lt;&gt;"",[2]Identificar!A11,"")</f>
        <v>R04</v>
      </c>
      <c r="B11" s="123" t="str">
        <f>IF([2]Identificar!D11&lt;&gt;"",[2]Identificar!D11,"")</f>
        <v>Como resultado de má usabilidade ou layout não intuitivo</v>
      </c>
      <c r="C11" s="123" t="str">
        <f>IF([2]Identificar!E11&lt;&gt;"",[2]Identificar!E11,"")</f>
        <v>Pode ocorrer desistência do uso antes da finalização da consulta</v>
      </c>
      <c r="D11" s="123" t="str">
        <f>IF([2]Identificar!F11&lt;&gt;"",[2]Identificar!F11,"")</f>
        <v>O que acarretaria redução no engajamento e impacto negativo na retenção de usuários</v>
      </c>
      <c r="E11" s="123" t="str">
        <f>IF([2]Identificar!G11&lt;&gt;"",[2]Identificar!G11,"")</f>
        <v>Caroline</v>
      </c>
      <c r="F11" s="130" t="s">
        <v>208</v>
      </c>
      <c r="G11" s="160">
        <v>1000</v>
      </c>
      <c r="H11" s="158">
        <v>2</v>
      </c>
      <c r="I11" s="126" t="s">
        <v>253</v>
      </c>
      <c r="J11" s="159" t="str">
        <f>[2]Identificar!I11</f>
        <v>Realizar testes de usabilidade, aplicar UX Writing e boas práticas de design responsivo</v>
      </c>
      <c r="K11" s="159" t="str">
        <f>[2]Identificar!J11</f>
        <v>Iterações rápidas com base em feedback dos usuários</v>
      </c>
      <c r="L11" s="108"/>
    </row>
    <row r="12" spans="1:12" ht="165.75" x14ac:dyDescent="0.25">
      <c r="A12" s="123" t="str">
        <f>IF([2]Identificar!A12&lt;&gt;"",[2]Identificar!A12,"")</f>
        <v>R05</v>
      </c>
      <c r="B12" s="123" t="str">
        <f>IF([2]Identificar!D12&lt;&gt;"",[2]Identificar!D12,"")</f>
        <v>Como resultado do uso de dados de APIs sem contrato ou autorização explícita</v>
      </c>
      <c r="C12" s="123" t="str">
        <f>IF([2]Identificar!E12&lt;&gt;"",[2]Identificar!E12,"")</f>
        <v>Pode ocorrer violação de termos de uso das plataformas integradas</v>
      </c>
      <c r="D12" s="123" t="str">
        <f>IF([2]Identificar!F12&lt;&gt;"",[2]Identificar!F12,"")</f>
        <v>O que acarretaria sanções legais ou necessidade de descontinuação do serviço</v>
      </c>
      <c r="E12" s="123" t="str">
        <f>IF([2]Identificar!G12&lt;&gt;"",[2]Identificar!G12,"")</f>
        <v>Ícaro</v>
      </c>
      <c r="F12" s="130" t="s">
        <v>218</v>
      </c>
      <c r="G12" s="160">
        <v>6000</v>
      </c>
      <c r="H12" s="158">
        <v>5</v>
      </c>
      <c r="I12" s="130" t="s">
        <v>254</v>
      </c>
      <c r="J12" s="159" t="str">
        <f>[2]Identificar!I12</f>
        <v>Validar contratos de uso com as plataformas (Uber/99), revisar política de uso de dados públicos</v>
      </c>
      <c r="K12" s="159" t="str">
        <f>[2]Identificar!J12</f>
        <v>Suspensão temporária da funcionalidade e reformulação jurídica do serviço</v>
      </c>
      <c r="L12" s="108"/>
    </row>
    <row r="13" spans="1:12" x14ac:dyDescent="0.25">
      <c r="A13" s="108"/>
      <c r="B13" s="108"/>
      <c r="C13" s="137"/>
      <c r="D13" s="108"/>
      <c r="E13" s="109"/>
      <c r="F13" s="108"/>
      <c r="G13" s="110"/>
      <c r="H13" s="110"/>
      <c r="I13" s="110"/>
      <c r="J13" s="108"/>
      <c r="K13" s="108"/>
      <c r="L13" s="108"/>
    </row>
    <row r="14" spans="1:12" x14ac:dyDescent="0.25">
      <c r="A14" s="108"/>
      <c r="B14" s="108"/>
      <c r="C14" s="137"/>
      <c r="D14" s="108"/>
      <c r="E14" s="109"/>
      <c r="F14" s="108"/>
      <c r="G14" s="110"/>
      <c r="H14" s="110"/>
      <c r="I14" s="110"/>
      <c r="J14" s="108"/>
      <c r="K14" s="108"/>
      <c r="L14" s="108"/>
    </row>
    <row r="15" spans="1:12" x14ac:dyDescent="0.25">
      <c r="A15" s="108"/>
      <c r="B15" s="108"/>
      <c r="C15" s="137"/>
      <c r="D15" s="108"/>
      <c r="E15" s="109"/>
      <c r="F15" s="108"/>
      <c r="G15" s="110"/>
      <c r="H15" s="110"/>
      <c r="I15" s="110"/>
      <c r="J15" s="108"/>
      <c r="K15" s="108"/>
      <c r="L15" s="108"/>
    </row>
    <row r="16" spans="1:12" x14ac:dyDescent="0.25">
      <c r="A16" s="108"/>
      <c r="B16" s="108"/>
      <c r="C16" s="137"/>
      <c r="D16" s="108"/>
      <c r="E16" s="109"/>
      <c r="F16" s="108"/>
      <c r="G16" s="110"/>
      <c r="H16" s="110"/>
      <c r="I16" s="110"/>
      <c r="J16" s="108"/>
      <c r="K16" s="108"/>
      <c r="L16" s="108"/>
    </row>
  </sheetData>
  <mergeCells count="10">
    <mergeCell ref="H6:H7"/>
    <mergeCell ref="I6:I7"/>
    <mergeCell ref="J6:J7"/>
    <mergeCell ref="K6:K7"/>
    <mergeCell ref="A1:D3"/>
    <mergeCell ref="A4:D5"/>
    <mergeCell ref="A6:A7"/>
    <mergeCell ref="B6:D6"/>
    <mergeCell ref="E6:E7"/>
    <mergeCell ref="G6:G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144A-76E5-49A5-B87C-EDC1A94C8BEA}">
  <dimension ref="A1:K45"/>
  <sheetViews>
    <sheetView workbookViewId="0">
      <selection activeCell="D24" sqref="D24"/>
    </sheetView>
  </sheetViews>
  <sheetFormatPr defaultRowHeight="15" x14ac:dyDescent="0.25"/>
  <cols>
    <col min="3" max="3" width="11.5703125" bestFit="1" customWidth="1"/>
    <col min="4" max="4" width="26.85546875" bestFit="1" customWidth="1"/>
    <col min="11" max="11" width="34" customWidth="1"/>
  </cols>
  <sheetData>
    <row r="1" spans="1:11" s="12" customFormat="1" ht="15.75" x14ac:dyDescent="0.25">
      <c r="A1" s="10"/>
      <c r="B1" s="10"/>
      <c r="C1" s="11"/>
    </row>
    <row r="2" spans="1:11" s="13" customFormat="1" ht="24" x14ac:dyDescent="0.25">
      <c r="B2" s="14" t="s">
        <v>50</v>
      </c>
      <c r="C2" s="15"/>
      <c r="D2" s="16"/>
      <c r="E2" s="16"/>
      <c r="F2" s="16"/>
      <c r="G2" s="16"/>
      <c r="H2" s="16"/>
      <c r="I2" s="16"/>
      <c r="J2" s="16"/>
      <c r="K2" s="17" t="s">
        <v>51</v>
      </c>
    </row>
    <row r="3" spans="1:11" s="12" customFormat="1" ht="15.75" x14ac:dyDescent="0.25">
      <c r="B3" s="18"/>
      <c r="C3" s="19"/>
      <c r="D3" s="20"/>
      <c r="E3" s="20"/>
      <c r="F3" s="20"/>
      <c r="G3" s="20"/>
      <c r="H3" s="20"/>
      <c r="I3" s="20"/>
      <c r="J3" s="20"/>
      <c r="K3" s="20"/>
    </row>
    <row r="4" spans="1:11" s="21" customFormat="1" ht="24" x14ac:dyDescent="0.4">
      <c r="B4" s="22"/>
      <c r="C4" s="23">
        <v>1</v>
      </c>
      <c r="D4" s="24" t="s">
        <v>52</v>
      </c>
      <c r="E4" s="25"/>
      <c r="F4" s="26" t="s">
        <v>53</v>
      </c>
      <c r="G4" s="27"/>
      <c r="H4" s="27"/>
      <c r="I4" s="27"/>
      <c r="J4" s="27"/>
      <c r="K4" s="27"/>
    </row>
    <row r="5" spans="1:11" s="21" customFormat="1" ht="24" x14ac:dyDescent="0.4">
      <c r="B5" s="22"/>
      <c r="C5" s="23">
        <f>C4+1</f>
        <v>2</v>
      </c>
      <c r="D5" s="24" t="s">
        <v>54</v>
      </c>
      <c r="E5" s="25"/>
      <c r="F5" s="170" t="s">
        <v>55</v>
      </c>
      <c r="G5" s="170"/>
      <c r="H5" s="170"/>
      <c r="I5" s="170"/>
      <c r="J5" s="170"/>
      <c r="K5" s="170"/>
    </row>
    <row r="6" spans="1:11" s="21" customFormat="1" ht="24" x14ac:dyDescent="0.4">
      <c r="B6" s="22"/>
      <c r="C6" s="23">
        <f t="shared" ref="C6:C8" si="0">C5+1</f>
        <v>3</v>
      </c>
      <c r="D6" s="24" t="s">
        <v>56</v>
      </c>
      <c r="E6" s="25"/>
      <c r="F6" s="170" t="s">
        <v>57</v>
      </c>
      <c r="G6" s="170"/>
      <c r="H6" s="170"/>
      <c r="I6" s="170"/>
      <c r="J6" s="170"/>
      <c r="K6" s="170"/>
    </row>
    <row r="7" spans="1:11" s="21" customFormat="1" ht="24" x14ac:dyDescent="0.4">
      <c r="B7" s="22"/>
      <c r="C7" s="23">
        <f t="shared" si="0"/>
        <v>4</v>
      </c>
      <c r="D7" s="24" t="s">
        <v>58</v>
      </c>
      <c r="E7" s="25"/>
      <c r="F7" s="170" t="s">
        <v>59</v>
      </c>
      <c r="G7" s="170"/>
      <c r="H7" s="170"/>
      <c r="I7" s="170"/>
      <c r="J7" s="170"/>
      <c r="K7" s="170"/>
    </row>
    <row r="8" spans="1:11" s="21" customFormat="1" ht="24" x14ac:dyDescent="0.4">
      <c r="B8" s="22"/>
      <c r="C8" s="23">
        <f t="shared" si="0"/>
        <v>5</v>
      </c>
      <c r="D8" s="24" t="s">
        <v>60</v>
      </c>
      <c r="E8" s="25"/>
      <c r="F8" s="26" t="s">
        <v>61</v>
      </c>
      <c r="G8" s="25"/>
      <c r="H8" s="27"/>
      <c r="I8" s="27"/>
      <c r="J8" s="27"/>
      <c r="K8" s="27"/>
    </row>
    <row r="9" spans="1:11" s="21" customFormat="1" ht="24" x14ac:dyDescent="0.4">
      <c r="B9" s="22"/>
      <c r="C9" s="23"/>
      <c r="D9" s="24"/>
      <c r="E9" s="25"/>
      <c r="F9" s="26"/>
      <c r="G9" s="25"/>
      <c r="H9" s="27"/>
      <c r="I9" s="27"/>
      <c r="J9" s="27"/>
      <c r="K9" s="27"/>
    </row>
    <row r="10" spans="1:11" s="12" customFormat="1" ht="15.75" x14ac:dyDescent="0.25">
      <c r="B10" s="28"/>
      <c r="C10" s="29"/>
      <c r="D10" s="30" t="s">
        <v>62</v>
      </c>
      <c r="E10" s="30" t="s">
        <v>63</v>
      </c>
      <c r="F10" s="30"/>
      <c r="G10" s="30"/>
      <c r="H10" s="30"/>
      <c r="I10" s="30"/>
      <c r="J10" s="30"/>
      <c r="K10" s="30"/>
    </row>
    <row r="11" spans="1:11" s="12" customFormat="1" ht="15.75" x14ac:dyDescent="0.25">
      <c r="B11" s="31"/>
      <c r="C11" s="32"/>
      <c r="D11" s="33"/>
      <c r="E11" s="33"/>
      <c r="F11" s="33"/>
      <c r="G11" s="33"/>
      <c r="H11" s="33"/>
      <c r="I11" s="33"/>
      <c r="J11" s="33"/>
      <c r="K11" s="33"/>
    </row>
    <row r="12" spans="1:11" s="12" customFormat="1" ht="15.75" x14ac:dyDescent="0.25">
      <c r="B12" s="11"/>
      <c r="C12" s="11"/>
    </row>
    <row r="13" spans="1:11" s="12" customFormat="1" ht="15.75" x14ac:dyDescent="0.25">
      <c r="B13" s="11"/>
      <c r="C13" s="11"/>
    </row>
    <row r="14" spans="1:11" s="12" customFormat="1" ht="24" x14ac:dyDescent="0.25">
      <c r="B14" s="163" t="s">
        <v>64</v>
      </c>
      <c r="C14" s="163"/>
      <c r="D14" s="163"/>
      <c r="E14" s="163"/>
      <c r="F14" s="163"/>
      <c r="G14" s="163"/>
      <c r="H14" s="163"/>
      <c r="I14" s="163"/>
      <c r="J14" s="163"/>
      <c r="K14" s="163"/>
    </row>
    <row r="15" spans="1:11" s="12" customFormat="1" ht="16.5" thickBot="1" x14ac:dyDescent="0.3">
      <c r="B15" s="34" t="s">
        <v>65</v>
      </c>
      <c r="C15" s="34" t="s">
        <v>66</v>
      </c>
      <c r="D15" s="34" t="s">
        <v>67</v>
      </c>
      <c r="E15" s="164" t="s">
        <v>68</v>
      </c>
      <c r="F15" s="164"/>
      <c r="G15" s="164"/>
      <c r="H15" s="164"/>
      <c r="I15" s="164"/>
      <c r="J15" s="164"/>
      <c r="K15" s="164"/>
    </row>
    <row r="16" spans="1:11" s="12" customFormat="1" ht="16.5" thickBot="1" x14ac:dyDescent="0.3">
      <c r="B16" s="36" t="s">
        <v>69</v>
      </c>
      <c r="C16" s="37">
        <v>45763</v>
      </c>
      <c r="D16" s="38" t="s">
        <v>70</v>
      </c>
      <c r="E16" s="161" t="s">
        <v>71</v>
      </c>
      <c r="F16" s="161"/>
      <c r="G16" s="161"/>
      <c r="H16" s="161"/>
      <c r="I16" s="161"/>
      <c r="J16" s="161"/>
      <c r="K16" s="161"/>
    </row>
    <row r="17" spans="2:11" s="12" customFormat="1" ht="15.75" x14ac:dyDescent="0.25">
      <c r="B17" s="40"/>
      <c r="C17" s="40"/>
      <c r="D17" s="39"/>
      <c r="E17" s="161"/>
      <c r="F17" s="161"/>
      <c r="G17" s="161"/>
      <c r="H17" s="161"/>
      <c r="I17" s="161"/>
      <c r="J17" s="161"/>
      <c r="K17" s="161"/>
    </row>
    <row r="18" spans="2:11" s="12" customFormat="1" ht="15.75" x14ac:dyDescent="0.25">
      <c r="B18" s="40"/>
      <c r="C18" s="40"/>
      <c r="D18" s="39"/>
      <c r="E18" s="161"/>
      <c r="F18" s="161"/>
      <c r="G18" s="161"/>
      <c r="H18" s="161"/>
      <c r="I18" s="161"/>
      <c r="J18" s="161"/>
      <c r="K18" s="161"/>
    </row>
    <row r="19" spans="2:11" s="12" customFormat="1" ht="15.75" x14ac:dyDescent="0.25">
      <c r="B19" s="11"/>
      <c r="C19" s="11"/>
    </row>
    <row r="20" spans="2:11" s="41" customFormat="1" ht="24" x14ac:dyDescent="0.25">
      <c r="B20" s="163" t="s">
        <v>72</v>
      </c>
      <c r="C20" s="163"/>
      <c r="D20" s="163">
        <f ca="1">TODAY()</f>
        <v>45768</v>
      </c>
      <c r="E20" s="163"/>
      <c r="F20" s="163"/>
      <c r="G20" s="163"/>
      <c r="H20" s="163"/>
      <c r="I20" s="163"/>
      <c r="J20" s="163"/>
      <c r="K20" s="163"/>
    </row>
    <row r="21" spans="2:11" s="42" customFormat="1" x14ac:dyDescent="0.25">
      <c r="B21" s="43" t="s">
        <v>73</v>
      </c>
      <c r="C21" s="43" t="s">
        <v>74</v>
      </c>
      <c r="D21" s="43" t="s">
        <v>75</v>
      </c>
      <c r="E21" s="169" t="s">
        <v>76</v>
      </c>
      <c r="F21" s="169"/>
      <c r="G21" s="169"/>
      <c r="H21" s="169"/>
      <c r="I21" s="169"/>
      <c r="J21" s="169"/>
      <c r="K21" s="169"/>
    </row>
    <row r="22" spans="2:11" s="41" customFormat="1" x14ac:dyDescent="0.25">
      <c r="B22" s="44">
        <v>0</v>
      </c>
      <c r="C22" s="45" t="s">
        <v>77</v>
      </c>
      <c r="D22" s="46" t="s">
        <v>78</v>
      </c>
      <c r="E22" s="162" t="s">
        <v>79</v>
      </c>
      <c r="F22" s="162"/>
      <c r="G22" s="162"/>
      <c r="H22" s="162"/>
      <c r="I22" s="162"/>
      <c r="J22" s="162"/>
      <c r="K22" s="162"/>
    </row>
    <row r="23" spans="2:11" s="41" customFormat="1" x14ac:dyDescent="0.25">
      <c r="B23" s="44">
        <v>1</v>
      </c>
      <c r="C23" s="45" t="s">
        <v>54</v>
      </c>
      <c r="D23" s="46" t="s">
        <v>80</v>
      </c>
      <c r="E23" s="162" t="s">
        <v>81</v>
      </c>
      <c r="F23" s="162"/>
      <c r="G23" s="162"/>
      <c r="H23" s="162"/>
      <c r="I23" s="162"/>
      <c r="J23" s="162"/>
      <c r="K23" s="162"/>
    </row>
    <row r="24" spans="2:11" s="41" customFormat="1" x14ac:dyDescent="0.25">
      <c r="B24" s="44">
        <f>B23+1</f>
        <v>2</v>
      </c>
      <c r="C24" s="45" t="s">
        <v>54</v>
      </c>
      <c r="D24" s="46" t="s">
        <v>80</v>
      </c>
      <c r="E24" s="168" t="s">
        <v>82</v>
      </c>
      <c r="F24" s="162"/>
      <c r="G24" s="162"/>
      <c r="H24" s="162"/>
      <c r="I24" s="162"/>
      <c r="J24" s="162"/>
      <c r="K24" s="162"/>
    </row>
    <row r="25" spans="2:11" s="41" customFormat="1" x14ac:dyDescent="0.25">
      <c r="B25" s="44">
        <f t="shared" ref="B25:B30" si="1">B24+1</f>
        <v>3</v>
      </c>
      <c r="C25" s="45" t="s">
        <v>54</v>
      </c>
      <c r="D25" s="46" t="s">
        <v>80</v>
      </c>
      <c r="E25" s="168" t="s">
        <v>83</v>
      </c>
      <c r="F25" s="162"/>
      <c r="G25" s="162"/>
      <c r="H25" s="162"/>
      <c r="I25" s="162"/>
      <c r="J25" s="162"/>
      <c r="K25" s="162"/>
    </row>
    <row r="26" spans="2:11" s="41" customFormat="1" x14ac:dyDescent="0.25">
      <c r="B26" s="44">
        <f t="shared" si="1"/>
        <v>4</v>
      </c>
      <c r="C26" s="45" t="s">
        <v>54</v>
      </c>
      <c r="D26" s="46" t="s">
        <v>80</v>
      </c>
      <c r="E26" s="168" t="s">
        <v>84</v>
      </c>
      <c r="F26" s="162"/>
      <c r="G26" s="162"/>
      <c r="H26" s="162"/>
      <c r="I26" s="162"/>
      <c r="J26" s="162"/>
      <c r="K26" s="162"/>
    </row>
    <row r="27" spans="2:11" s="41" customFormat="1" x14ac:dyDescent="0.25">
      <c r="B27" s="44">
        <f t="shared" si="1"/>
        <v>5</v>
      </c>
      <c r="C27" s="45" t="s">
        <v>54</v>
      </c>
      <c r="D27" s="46" t="s">
        <v>80</v>
      </c>
      <c r="E27" s="168" t="s">
        <v>85</v>
      </c>
      <c r="F27" s="162"/>
      <c r="G27" s="162"/>
      <c r="H27" s="162"/>
      <c r="I27" s="162"/>
      <c r="J27" s="162"/>
      <c r="K27" s="162"/>
    </row>
    <row r="28" spans="2:11" s="41" customFormat="1" x14ac:dyDescent="0.25">
      <c r="B28" s="44">
        <f t="shared" si="1"/>
        <v>6</v>
      </c>
      <c r="C28" s="45" t="s">
        <v>54</v>
      </c>
      <c r="D28" s="46" t="s">
        <v>80</v>
      </c>
      <c r="E28" s="168" t="s">
        <v>86</v>
      </c>
      <c r="F28" s="162"/>
      <c r="G28" s="162"/>
      <c r="H28" s="162"/>
      <c r="I28" s="162"/>
      <c r="J28" s="162"/>
      <c r="K28" s="162"/>
    </row>
    <row r="29" spans="2:11" s="41" customFormat="1" x14ac:dyDescent="0.25">
      <c r="B29" s="44">
        <f t="shared" si="1"/>
        <v>7</v>
      </c>
      <c r="C29" s="45" t="s">
        <v>54</v>
      </c>
      <c r="D29" s="46" t="s">
        <v>80</v>
      </c>
      <c r="E29" s="168" t="s">
        <v>87</v>
      </c>
      <c r="F29" s="162"/>
      <c r="G29" s="162"/>
      <c r="H29" s="162"/>
      <c r="I29" s="162"/>
      <c r="J29" s="162"/>
      <c r="K29" s="162"/>
    </row>
    <row r="30" spans="2:11" s="41" customFormat="1" x14ac:dyDescent="0.25">
      <c r="B30" s="44">
        <f t="shared" si="1"/>
        <v>8</v>
      </c>
      <c r="C30" s="45" t="s">
        <v>56</v>
      </c>
      <c r="D30" s="46" t="s">
        <v>80</v>
      </c>
      <c r="E30" s="162" t="s">
        <v>88</v>
      </c>
      <c r="F30" s="162"/>
      <c r="G30" s="162"/>
      <c r="H30" s="162"/>
      <c r="I30" s="162"/>
      <c r="J30" s="162"/>
      <c r="K30" s="162"/>
    </row>
    <row r="31" spans="2:11" s="41" customFormat="1" x14ac:dyDescent="0.25"/>
    <row r="32" spans="2:11" s="41" customFormat="1" x14ac:dyDescent="0.25"/>
    <row r="33" spans="2:11" s="41" customFormat="1" x14ac:dyDescent="0.25"/>
    <row r="34" spans="2:11" s="41" customFormat="1" x14ac:dyDescent="0.25"/>
    <row r="35" spans="2:11" s="12" customFormat="1" ht="15.75" x14ac:dyDescent="0.25">
      <c r="B35" s="11"/>
      <c r="C35" s="11"/>
    </row>
    <row r="36" spans="2:11" s="12" customFormat="1" ht="24" x14ac:dyDescent="0.25">
      <c r="B36" s="163" t="s">
        <v>89</v>
      </c>
      <c r="C36" s="163"/>
      <c r="D36" s="163"/>
      <c r="E36" s="163"/>
      <c r="F36" s="163"/>
      <c r="G36" s="163"/>
      <c r="H36" s="163"/>
      <c r="I36" s="163"/>
      <c r="J36" s="163"/>
      <c r="K36" s="163"/>
    </row>
    <row r="37" spans="2:11" s="12" customFormat="1" ht="15.75" x14ac:dyDescent="0.25">
      <c r="B37" s="34" t="s">
        <v>73</v>
      </c>
      <c r="C37" s="34" t="s">
        <v>66</v>
      </c>
      <c r="D37" s="34" t="s">
        <v>90</v>
      </c>
      <c r="E37" s="164" t="s">
        <v>91</v>
      </c>
      <c r="F37" s="164"/>
      <c r="G37" s="164"/>
      <c r="H37" s="164"/>
      <c r="I37" s="164"/>
      <c r="J37" s="164"/>
      <c r="K37" s="164"/>
    </row>
    <row r="38" spans="2:11" s="12" customFormat="1" ht="15.75" x14ac:dyDescent="0.25">
      <c r="B38" s="40">
        <v>1</v>
      </c>
      <c r="C38" s="47">
        <v>45763</v>
      </c>
      <c r="D38" s="39" t="s">
        <v>92</v>
      </c>
      <c r="E38" s="161" t="s">
        <v>93</v>
      </c>
      <c r="F38" s="161"/>
      <c r="G38" s="161"/>
      <c r="H38" s="161"/>
      <c r="I38" s="161"/>
      <c r="J38" s="161"/>
      <c r="K38" s="161"/>
    </row>
    <row r="39" spans="2:11" s="12" customFormat="1" ht="15.75" x14ac:dyDescent="0.25">
      <c r="B39" s="40">
        <v>2</v>
      </c>
      <c r="C39" s="47">
        <v>45763</v>
      </c>
      <c r="D39" s="39" t="s">
        <v>94</v>
      </c>
      <c r="E39" s="161" t="s">
        <v>95</v>
      </c>
      <c r="F39" s="161"/>
      <c r="G39" s="161"/>
      <c r="H39" s="161"/>
      <c r="I39" s="161"/>
      <c r="J39" s="161"/>
      <c r="K39" s="161"/>
    </row>
    <row r="40" spans="2:11" s="12" customFormat="1" ht="15.75" x14ac:dyDescent="0.25">
      <c r="B40" s="40">
        <v>3</v>
      </c>
      <c r="C40" s="47">
        <v>45763</v>
      </c>
      <c r="D40" s="39" t="s">
        <v>96</v>
      </c>
      <c r="E40" s="165" t="s">
        <v>97</v>
      </c>
      <c r="F40" s="166"/>
      <c r="G40" s="166"/>
      <c r="H40" s="166"/>
      <c r="I40" s="166"/>
      <c r="J40" s="166"/>
      <c r="K40" s="167"/>
    </row>
    <row r="41" spans="2:11" s="12" customFormat="1" ht="15.75" x14ac:dyDescent="0.25">
      <c r="B41" s="40">
        <v>4</v>
      </c>
      <c r="C41" s="47">
        <v>45763</v>
      </c>
      <c r="D41" s="39" t="s">
        <v>98</v>
      </c>
      <c r="E41" s="161" t="s">
        <v>99</v>
      </c>
      <c r="F41" s="161"/>
      <c r="G41" s="161"/>
      <c r="H41" s="161"/>
      <c r="I41" s="161"/>
      <c r="J41" s="161"/>
      <c r="K41" s="161"/>
    </row>
    <row r="42" spans="2:11" s="12" customFormat="1" ht="15.75" x14ac:dyDescent="0.25">
      <c r="B42" s="11"/>
      <c r="C42" s="11"/>
    </row>
    <row r="43" spans="2:11" s="12" customFormat="1" ht="15.75" x14ac:dyDescent="0.25">
      <c r="B43" s="11"/>
      <c r="C43" s="11"/>
    </row>
    <row r="44" spans="2:11" s="12" customFormat="1" ht="15.75" x14ac:dyDescent="0.25">
      <c r="B44" s="11"/>
      <c r="C44" s="11"/>
    </row>
    <row r="45" spans="2:11" s="12" customFormat="1" ht="15.75" x14ac:dyDescent="0.25">
      <c r="B45" s="11"/>
      <c r="C45" s="11"/>
    </row>
  </sheetData>
  <mergeCells count="25">
    <mergeCell ref="E16:K16"/>
    <mergeCell ref="F5:K5"/>
    <mergeCell ref="F6:K6"/>
    <mergeCell ref="F7:K7"/>
    <mergeCell ref="B14:K14"/>
    <mergeCell ref="E15:K15"/>
    <mergeCell ref="E29:K29"/>
    <mergeCell ref="E17:K17"/>
    <mergeCell ref="E18:K18"/>
    <mergeCell ref="B20:K20"/>
    <mergeCell ref="E21:K21"/>
    <mergeCell ref="E22:K22"/>
    <mergeCell ref="E23:K23"/>
    <mergeCell ref="E24:K24"/>
    <mergeCell ref="E25:K25"/>
    <mergeCell ref="E26:K26"/>
    <mergeCell ref="E27:K27"/>
    <mergeCell ref="E28:K28"/>
    <mergeCell ref="E41:K41"/>
    <mergeCell ref="E30:K30"/>
    <mergeCell ref="B36:K36"/>
    <mergeCell ref="E37:K37"/>
    <mergeCell ref="E38:K38"/>
    <mergeCell ref="E39:K39"/>
    <mergeCell ref="E40:K40"/>
  </mergeCells>
  <dataValidations count="1">
    <dataValidation showInputMessage="1" showErrorMessage="1" sqref="D22:D30" xr:uid="{52D9294A-ADE2-4496-8A6E-99560356FE03}"/>
  </dataValidations>
  <hyperlinks>
    <hyperlink ref="D5" location="Orcado!A1" display="Orçado" xr:uid="{FD79FFF5-40D6-4BD7-87ED-EAD194CEFC20}"/>
    <hyperlink ref="D8" location="Param!A1" display="Paramêtros" xr:uid="{114C6D1E-C109-406F-88E6-7477217C7FA7}"/>
    <hyperlink ref="D4" location="Capa!A1" display="Instruções" xr:uid="{9FD1AC40-5A90-4159-B225-1080CA16A7F8}"/>
    <hyperlink ref="D6" location="Realizado!A1" display="Realizado" xr:uid="{D7AF3276-0FCC-4C78-9CEF-3D24ADCFEC0D}"/>
    <hyperlink ref="D7" location="Status!A1" display="Status" xr:uid="{C9599C69-35C6-4177-AEB1-1D220B682740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BE2C-7543-4B7D-BFFC-BD1021A3AF2F}">
  <dimension ref="A1:R42"/>
  <sheetViews>
    <sheetView workbookViewId="0">
      <selection activeCell="B30" sqref="B30"/>
    </sheetView>
  </sheetViews>
  <sheetFormatPr defaultRowHeight="15" x14ac:dyDescent="0.25"/>
  <cols>
    <col min="2" max="2" width="49.5703125" bestFit="1" customWidth="1"/>
    <col min="3" max="3" width="65.140625" bestFit="1" customWidth="1"/>
    <col min="4" max="4" width="10.85546875" bestFit="1" customWidth="1"/>
    <col min="5" max="5" width="6.5703125" bestFit="1" customWidth="1"/>
    <col min="6" max="6" width="7.28515625" bestFit="1" customWidth="1"/>
    <col min="7" max="7" width="6.7109375" bestFit="1" customWidth="1"/>
    <col min="8" max="8" width="7.140625" bestFit="1" customWidth="1"/>
    <col min="9" max="10" width="6.5703125" bestFit="1" customWidth="1"/>
    <col min="11" max="11" width="7" bestFit="1" customWidth="1"/>
    <col min="12" max="13" width="6.5703125" bestFit="1" customWidth="1"/>
    <col min="14" max="14" width="6.85546875" bestFit="1" customWidth="1"/>
    <col min="15" max="15" width="6.7109375" bestFit="1" customWidth="1"/>
    <col min="16" max="17" width="6.5703125" bestFit="1" customWidth="1"/>
  </cols>
  <sheetData>
    <row r="1" spans="1:18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x14ac:dyDescent="0.25">
      <c r="A2" s="48"/>
      <c r="B2" s="171" t="s">
        <v>100</v>
      </c>
      <c r="C2" s="171"/>
      <c r="D2" s="49"/>
      <c r="E2" s="171" t="s">
        <v>101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0"/>
      <c r="R2" s="48"/>
    </row>
    <row r="3" spans="1:18" x14ac:dyDescent="0.25">
      <c r="A3" s="48"/>
      <c r="B3" s="51" t="s">
        <v>102</v>
      </c>
      <c r="C3" s="52" t="str">
        <f>[1]Param!C17</f>
        <v>Faire-Advisor</v>
      </c>
      <c r="D3" s="49"/>
      <c r="E3" s="53">
        <f>[1]Param!C18</f>
        <v>45689</v>
      </c>
      <c r="F3" s="54">
        <f>DATE(YEAR(E3),MONTH(E3)+1,DAY(E3))</f>
        <v>45717</v>
      </c>
      <c r="G3" s="54">
        <f>DATE(YEAR(F3),MONTH(F3)+1,DAY(F3))</f>
        <v>45748</v>
      </c>
      <c r="H3" s="54">
        <f t="shared" ref="H3:P3" si="0">DATE(YEAR(G3),MONTH(G3)+1,DAY(G3))</f>
        <v>45778</v>
      </c>
      <c r="I3" s="54">
        <f t="shared" si="0"/>
        <v>45809</v>
      </c>
      <c r="J3" s="54">
        <f t="shared" si="0"/>
        <v>45839</v>
      </c>
      <c r="K3" s="54">
        <f t="shared" si="0"/>
        <v>45870</v>
      </c>
      <c r="L3" s="54">
        <f t="shared" si="0"/>
        <v>45901</v>
      </c>
      <c r="M3" s="54">
        <f t="shared" si="0"/>
        <v>45931</v>
      </c>
      <c r="N3" s="54">
        <f t="shared" si="0"/>
        <v>45962</v>
      </c>
      <c r="O3" s="54">
        <f t="shared" si="0"/>
        <v>45992</v>
      </c>
      <c r="P3" s="54">
        <f t="shared" si="0"/>
        <v>46023</v>
      </c>
      <c r="Q3" s="50" t="s">
        <v>103</v>
      </c>
      <c r="R3" s="48"/>
    </row>
    <row r="4" spans="1:18" x14ac:dyDescent="0.25">
      <c r="A4" s="48"/>
      <c r="B4" s="51" t="s">
        <v>104</v>
      </c>
      <c r="C4" s="52" t="str">
        <f>[1]Param!C19</f>
        <v>Khipo</v>
      </c>
      <c r="D4" s="55">
        <v>0</v>
      </c>
      <c r="E4" s="55">
        <v>1</v>
      </c>
      <c r="F4" s="55">
        <f>E4+1</f>
        <v>2</v>
      </c>
      <c r="G4" s="55">
        <f t="shared" ref="G4:P4" si="1">F4+1</f>
        <v>3</v>
      </c>
      <c r="H4" s="55">
        <f t="shared" si="1"/>
        <v>4</v>
      </c>
      <c r="I4" s="55">
        <f t="shared" si="1"/>
        <v>5</v>
      </c>
      <c r="J4" s="55">
        <f t="shared" si="1"/>
        <v>6</v>
      </c>
      <c r="K4" s="55">
        <f t="shared" si="1"/>
        <v>7</v>
      </c>
      <c r="L4" s="55">
        <f t="shared" si="1"/>
        <v>8</v>
      </c>
      <c r="M4" s="55">
        <f t="shared" si="1"/>
        <v>9</v>
      </c>
      <c r="N4" s="55">
        <f t="shared" si="1"/>
        <v>10</v>
      </c>
      <c r="O4" s="55">
        <f t="shared" si="1"/>
        <v>11</v>
      </c>
      <c r="P4" s="55">
        <f t="shared" si="1"/>
        <v>12</v>
      </c>
      <c r="Q4" s="50"/>
      <c r="R4" s="48"/>
    </row>
    <row r="5" spans="1:18" x14ac:dyDescent="0.25">
      <c r="A5" s="48"/>
      <c r="B5" s="56" t="s">
        <v>105</v>
      </c>
      <c r="C5" s="48"/>
      <c r="D5" s="57">
        <f t="shared" ref="D5:P5" si="2">SUM(D19:D28)+D9+D11+D13+D15+D17</f>
        <v>36750</v>
      </c>
      <c r="E5" s="57">
        <f t="shared" si="2"/>
        <v>2900</v>
      </c>
      <c r="F5" s="57">
        <f t="shared" si="2"/>
        <v>400</v>
      </c>
      <c r="G5" s="57">
        <f t="shared" si="2"/>
        <v>400</v>
      </c>
      <c r="H5" s="57">
        <f t="shared" si="2"/>
        <v>400</v>
      </c>
      <c r="I5" s="57">
        <f t="shared" si="2"/>
        <v>400</v>
      </c>
      <c r="J5" s="57">
        <f t="shared" si="2"/>
        <v>400</v>
      </c>
      <c r="K5" s="57">
        <f t="shared" si="2"/>
        <v>400</v>
      </c>
      <c r="L5" s="57">
        <f t="shared" si="2"/>
        <v>400</v>
      </c>
      <c r="M5" s="57">
        <f t="shared" si="2"/>
        <v>400</v>
      </c>
      <c r="N5" s="57">
        <f t="shared" si="2"/>
        <v>400</v>
      </c>
      <c r="O5" s="57">
        <f t="shared" si="2"/>
        <v>400</v>
      </c>
      <c r="P5" s="57">
        <f t="shared" si="2"/>
        <v>400</v>
      </c>
      <c r="Q5" s="58">
        <f>SUM(D5:P5)</f>
        <v>44050</v>
      </c>
      <c r="R5" s="48"/>
    </row>
    <row r="6" spans="1:18" x14ac:dyDescent="0.25">
      <c r="A6" s="48"/>
      <c r="B6" s="56" t="s">
        <v>106</v>
      </c>
      <c r="C6" s="48"/>
      <c r="D6" s="57">
        <f>D5</f>
        <v>36750</v>
      </c>
      <c r="E6" s="57">
        <f>D6+E5</f>
        <v>39650</v>
      </c>
      <c r="F6" s="57">
        <f t="shared" ref="F6:P6" si="3">E6+F5</f>
        <v>40050</v>
      </c>
      <c r="G6" s="57">
        <f t="shared" si="3"/>
        <v>40450</v>
      </c>
      <c r="H6" s="57">
        <f t="shared" si="3"/>
        <v>40850</v>
      </c>
      <c r="I6" s="57">
        <f t="shared" si="3"/>
        <v>41250</v>
      </c>
      <c r="J6" s="57">
        <f t="shared" si="3"/>
        <v>41650</v>
      </c>
      <c r="K6" s="57">
        <f t="shared" si="3"/>
        <v>42050</v>
      </c>
      <c r="L6" s="57">
        <f t="shared" si="3"/>
        <v>42450</v>
      </c>
      <c r="M6" s="57">
        <f t="shared" si="3"/>
        <v>42850</v>
      </c>
      <c r="N6" s="57">
        <f t="shared" si="3"/>
        <v>43250</v>
      </c>
      <c r="O6" s="57">
        <f t="shared" si="3"/>
        <v>43650</v>
      </c>
      <c r="P6" s="57">
        <f t="shared" si="3"/>
        <v>44050</v>
      </c>
      <c r="Q6" s="48"/>
      <c r="R6" s="48"/>
    </row>
    <row r="7" spans="1:18" x14ac:dyDescent="0.25">
      <c r="A7" s="48"/>
      <c r="B7" s="51" t="s">
        <v>54</v>
      </c>
      <c r="C7" s="56" t="s">
        <v>107</v>
      </c>
      <c r="D7" s="56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x14ac:dyDescent="0.25">
      <c r="A8" s="48"/>
      <c r="B8" s="51" t="s">
        <v>108</v>
      </c>
      <c r="C8" s="59" t="s">
        <v>109</v>
      </c>
      <c r="D8" s="60"/>
      <c r="E8" s="60"/>
      <c r="F8" s="61">
        <v>0.1</v>
      </c>
      <c r="G8" s="62">
        <f>F8</f>
        <v>0.1</v>
      </c>
      <c r="H8" s="62">
        <f t="shared" ref="H8:P8" si="4">G8</f>
        <v>0.1</v>
      </c>
      <c r="I8" s="62">
        <f t="shared" si="4"/>
        <v>0.1</v>
      </c>
      <c r="J8" s="62">
        <f t="shared" si="4"/>
        <v>0.1</v>
      </c>
      <c r="K8" s="62">
        <f t="shared" si="4"/>
        <v>0.1</v>
      </c>
      <c r="L8" s="62">
        <f t="shared" si="4"/>
        <v>0.1</v>
      </c>
      <c r="M8" s="62">
        <f t="shared" si="4"/>
        <v>0.1</v>
      </c>
      <c r="N8" s="62">
        <f t="shared" si="4"/>
        <v>0.1</v>
      </c>
      <c r="O8" s="62">
        <f t="shared" si="4"/>
        <v>0.1</v>
      </c>
      <c r="P8" s="62">
        <f t="shared" si="4"/>
        <v>0.1</v>
      </c>
      <c r="Q8" s="63"/>
      <c r="R8" s="48"/>
    </row>
    <row r="9" spans="1:18" x14ac:dyDescent="0.25">
      <c r="A9" s="48"/>
      <c r="B9" s="64" t="s">
        <v>110</v>
      </c>
      <c r="C9" s="65"/>
      <c r="D9" s="66"/>
      <c r="E9" s="66">
        <v>500</v>
      </c>
      <c r="F9" s="67"/>
      <c r="G9" s="67">
        <f t="shared" ref="G9:P9" si="5">F9*(1+G8)</f>
        <v>0</v>
      </c>
      <c r="H9" s="67">
        <f t="shared" si="5"/>
        <v>0</v>
      </c>
      <c r="I9" s="67">
        <f t="shared" si="5"/>
        <v>0</v>
      </c>
      <c r="J9" s="67">
        <f t="shared" si="5"/>
        <v>0</v>
      </c>
      <c r="K9" s="67">
        <f t="shared" si="5"/>
        <v>0</v>
      </c>
      <c r="L9" s="67">
        <f t="shared" si="5"/>
        <v>0</v>
      </c>
      <c r="M9" s="67">
        <f t="shared" si="5"/>
        <v>0</v>
      </c>
      <c r="N9" s="67">
        <f t="shared" si="5"/>
        <v>0</v>
      </c>
      <c r="O9" s="67">
        <f t="shared" si="5"/>
        <v>0</v>
      </c>
      <c r="P9" s="67">
        <f t="shared" si="5"/>
        <v>0</v>
      </c>
      <c r="Q9" s="68">
        <f>SUM(D9:P9)</f>
        <v>500</v>
      </c>
      <c r="R9" s="48"/>
    </row>
    <row r="10" spans="1:18" x14ac:dyDescent="0.25">
      <c r="A10" s="48"/>
      <c r="B10" s="69" t="s">
        <v>111</v>
      </c>
      <c r="C10" s="59" t="s">
        <v>109</v>
      </c>
      <c r="D10" s="60"/>
      <c r="E10" s="60"/>
      <c r="F10" s="61">
        <v>0.1</v>
      </c>
      <c r="G10" s="62">
        <f>F10</f>
        <v>0.1</v>
      </c>
      <c r="H10" s="62">
        <f t="shared" ref="H10:P10" si="6">G10</f>
        <v>0.1</v>
      </c>
      <c r="I10" s="62">
        <f t="shared" si="6"/>
        <v>0.1</v>
      </c>
      <c r="J10" s="62">
        <f t="shared" si="6"/>
        <v>0.1</v>
      </c>
      <c r="K10" s="62">
        <f t="shared" si="6"/>
        <v>0.1</v>
      </c>
      <c r="L10" s="62">
        <f t="shared" si="6"/>
        <v>0.1</v>
      </c>
      <c r="M10" s="62">
        <f t="shared" si="6"/>
        <v>0.1</v>
      </c>
      <c r="N10" s="62">
        <f t="shared" si="6"/>
        <v>0.1</v>
      </c>
      <c r="O10" s="62">
        <f t="shared" si="6"/>
        <v>0.1</v>
      </c>
      <c r="P10" s="62">
        <f t="shared" si="6"/>
        <v>0.1</v>
      </c>
      <c r="Q10" s="63"/>
      <c r="R10" s="48"/>
    </row>
    <row r="11" spans="1:18" x14ac:dyDescent="0.25">
      <c r="A11" s="48"/>
      <c r="B11" s="64" t="s">
        <v>110</v>
      </c>
      <c r="C11" s="65"/>
      <c r="D11" s="66"/>
      <c r="E11" s="66">
        <v>500</v>
      </c>
      <c r="F11" s="67"/>
      <c r="G11" s="67">
        <f t="shared" ref="G11:P11" si="7">F11*(1+G10)</f>
        <v>0</v>
      </c>
      <c r="H11" s="67">
        <f t="shared" si="7"/>
        <v>0</v>
      </c>
      <c r="I11" s="67">
        <f t="shared" si="7"/>
        <v>0</v>
      </c>
      <c r="J11" s="67">
        <f t="shared" si="7"/>
        <v>0</v>
      </c>
      <c r="K11" s="67">
        <f t="shared" si="7"/>
        <v>0</v>
      </c>
      <c r="L11" s="67">
        <f t="shared" si="7"/>
        <v>0</v>
      </c>
      <c r="M11" s="67">
        <f t="shared" si="7"/>
        <v>0</v>
      </c>
      <c r="N11" s="67">
        <f t="shared" si="7"/>
        <v>0</v>
      </c>
      <c r="O11" s="67">
        <f t="shared" si="7"/>
        <v>0</v>
      </c>
      <c r="P11" s="67">
        <f t="shared" si="7"/>
        <v>0</v>
      </c>
      <c r="Q11" s="68">
        <f>SUM(D11:P11)</f>
        <v>500</v>
      </c>
      <c r="R11" s="48"/>
    </row>
    <row r="12" spans="1:18" x14ac:dyDescent="0.25">
      <c r="A12" s="48"/>
      <c r="B12" s="69" t="s">
        <v>111</v>
      </c>
      <c r="C12" s="59" t="s">
        <v>109</v>
      </c>
      <c r="D12" s="60"/>
      <c r="E12" s="60"/>
      <c r="F12" s="61">
        <v>0.1</v>
      </c>
      <c r="G12" s="62">
        <f>F12</f>
        <v>0.1</v>
      </c>
      <c r="H12" s="62">
        <f t="shared" ref="H12:P12" si="8">G12</f>
        <v>0.1</v>
      </c>
      <c r="I12" s="62">
        <f t="shared" si="8"/>
        <v>0.1</v>
      </c>
      <c r="J12" s="62">
        <f t="shared" si="8"/>
        <v>0.1</v>
      </c>
      <c r="K12" s="62">
        <f t="shared" si="8"/>
        <v>0.1</v>
      </c>
      <c r="L12" s="62">
        <f t="shared" si="8"/>
        <v>0.1</v>
      </c>
      <c r="M12" s="62">
        <f t="shared" si="8"/>
        <v>0.1</v>
      </c>
      <c r="N12" s="62">
        <f t="shared" si="8"/>
        <v>0.1</v>
      </c>
      <c r="O12" s="62">
        <f t="shared" si="8"/>
        <v>0.1</v>
      </c>
      <c r="P12" s="62">
        <f t="shared" si="8"/>
        <v>0.1</v>
      </c>
      <c r="Q12" s="63"/>
      <c r="R12" s="48"/>
    </row>
    <row r="13" spans="1:18" x14ac:dyDescent="0.25">
      <c r="A13" s="48"/>
      <c r="B13" s="64" t="s">
        <v>110</v>
      </c>
      <c r="C13" s="65"/>
      <c r="D13" s="66"/>
      <c r="E13" s="66">
        <v>500</v>
      </c>
      <c r="F13" s="67"/>
      <c r="G13" s="67">
        <f t="shared" ref="G13:P13" si="9">F13*(1+G12)</f>
        <v>0</v>
      </c>
      <c r="H13" s="67">
        <f t="shared" si="9"/>
        <v>0</v>
      </c>
      <c r="I13" s="67">
        <f t="shared" si="9"/>
        <v>0</v>
      </c>
      <c r="J13" s="67">
        <f t="shared" si="9"/>
        <v>0</v>
      </c>
      <c r="K13" s="67">
        <f t="shared" si="9"/>
        <v>0</v>
      </c>
      <c r="L13" s="67">
        <f t="shared" si="9"/>
        <v>0</v>
      </c>
      <c r="M13" s="67">
        <f t="shared" si="9"/>
        <v>0</v>
      </c>
      <c r="N13" s="67">
        <f t="shared" si="9"/>
        <v>0</v>
      </c>
      <c r="O13" s="67">
        <f t="shared" si="9"/>
        <v>0</v>
      </c>
      <c r="P13" s="67">
        <f t="shared" si="9"/>
        <v>0</v>
      </c>
      <c r="Q13" s="68">
        <f>SUM(D13:P13)</f>
        <v>500</v>
      </c>
      <c r="R13" s="48"/>
    </row>
    <row r="14" spans="1:18" x14ac:dyDescent="0.25">
      <c r="A14" s="48"/>
      <c r="B14" s="69" t="s">
        <v>111</v>
      </c>
      <c r="C14" s="59" t="s">
        <v>109</v>
      </c>
      <c r="D14" s="60"/>
      <c r="E14" s="60"/>
      <c r="F14" s="61">
        <v>0.1</v>
      </c>
      <c r="G14" s="62">
        <f>F14</f>
        <v>0.1</v>
      </c>
      <c r="H14" s="62">
        <f t="shared" ref="H14:P14" si="10">G14</f>
        <v>0.1</v>
      </c>
      <c r="I14" s="62">
        <f t="shared" si="10"/>
        <v>0.1</v>
      </c>
      <c r="J14" s="62">
        <f t="shared" si="10"/>
        <v>0.1</v>
      </c>
      <c r="K14" s="62">
        <f t="shared" si="10"/>
        <v>0.1</v>
      </c>
      <c r="L14" s="62">
        <f t="shared" si="10"/>
        <v>0.1</v>
      </c>
      <c r="M14" s="62">
        <f t="shared" si="10"/>
        <v>0.1</v>
      </c>
      <c r="N14" s="62">
        <f t="shared" si="10"/>
        <v>0.1</v>
      </c>
      <c r="O14" s="62">
        <f t="shared" si="10"/>
        <v>0.1</v>
      </c>
      <c r="P14" s="62">
        <f t="shared" si="10"/>
        <v>0.1</v>
      </c>
      <c r="Q14" s="63"/>
      <c r="R14" s="48"/>
    </row>
    <row r="15" spans="1:18" x14ac:dyDescent="0.25">
      <c r="A15" s="48"/>
      <c r="B15" s="64" t="s">
        <v>110</v>
      </c>
      <c r="C15" s="65"/>
      <c r="D15" s="66"/>
      <c r="E15" s="66">
        <v>500</v>
      </c>
      <c r="F15" s="67"/>
      <c r="G15" s="67">
        <f t="shared" ref="G15:P15" si="11">F15*(1+G14)</f>
        <v>0</v>
      </c>
      <c r="H15" s="67">
        <f t="shared" si="11"/>
        <v>0</v>
      </c>
      <c r="I15" s="67">
        <f t="shared" si="11"/>
        <v>0</v>
      </c>
      <c r="J15" s="67">
        <f t="shared" si="11"/>
        <v>0</v>
      </c>
      <c r="K15" s="67">
        <f t="shared" si="11"/>
        <v>0</v>
      </c>
      <c r="L15" s="67">
        <f t="shared" si="11"/>
        <v>0</v>
      </c>
      <c r="M15" s="67">
        <f t="shared" si="11"/>
        <v>0</v>
      </c>
      <c r="N15" s="67">
        <f t="shared" si="11"/>
        <v>0</v>
      </c>
      <c r="O15" s="67">
        <f t="shared" si="11"/>
        <v>0</v>
      </c>
      <c r="P15" s="67">
        <f t="shared" si="11"/>
        <v>0</v>
      </c>
      <c r="Q15" s="68">
        <f>SUM(D15:P15)</f>
        <v>500</v>
      </c>
      <c r="R15" s="48"/>
    </row>
    <row r="16" spans="1:18" x14ac:dyDescent="0.25">
      <c r="A16" s="48"/>
      <c r="B16" s="69" t="s">
        <v>111</v>
      </c>
      <c r="C16" s="59" t="s">
        <v>109</v>
      </c>
      <c r="D16" s="60"/>
      <c r="E16" s="60"/>
      <c r="F16" s="61">
        <v>0.1</v>
      </c>
      <c r="G16" s="62">
        <f>F16</f>
        <v>0.1</v>
      </c>
      <c r="H16" s="62">
        <f t="shared" ref="H16:P16" si="12">G16</f>
        <v>0.1</v>
      </c>
      <c r="I16" s="62">
        <f t="shared" si="12"/>
        <v>0.1</v>
      </c>
      <c r="J16" s="62">
        <f t="shared" si="12"/>
        <v>0.1</v>
      </c>
      <c r="K16" s="62">
        <f t="shared" si="12"/>
        <v>0.1</v>
      </c>
      <c r="L16" s="62">
        <f t="shared" si="12"/>
        <v>0.1</v>
      </c>
      <c r="M16" s="62">
        <f t="shared" si="12"/>
        <v>0.1</v>
      </c>
      <c r="N16" s="62">
        <f t="shared" si="12"/>
        <v>0.1</v>
      </c>
      <c r="O16" s="62">
        <f t="shared" si="12"/>
        <v>0.1</v>
      </c>
      <c r="P16" s="62">
        <f t="shared" si="12"/>
        <v>0.1</v>
      </c>
      <c r="Q16" s="63"/>
      <c r="R16" s="48"/>
    </row>
    <row r="17" spans="1:18" x14ac:dyDescent="0.25">
      <c r="A17" s="48"/>
      <c r="B17" s="64" t="s">
        <v>110</v>
      </c>
      <c r="C17" s="65"/>
      <c r="D17" s="66"/>
      <c r="E17" s="66">
        <v>500</v>
      </c>
      <c r="F17" s="67"/>
      <c r="G17" s="67">
        <f t="shared" ref="G17:P17" si="13">F17*(1+G16)</f>
        <v>0</v>
      </c>
      <c r="H17" s="67">
        <f t="shared" si="13"/>
        <v>0</v>
      </c>
      <c r="I17" s="67">
        <f t="shared" si="13"/>
        <v>0</v>
      </c>
      <c r="J17" s="67">
        <f t="shared" si="13"/>
        <v>0</v>
      </c>
      <c r="K17" s="67">
        <f t="shared" si="13"/>
        <v>0</v>
      </c>
      <c r="L17" s="67">
        <f t="shared" si="13"/>
        <v>0</v>
      </c>
      <c r="M17" s="67">
        <f t="shared" si="13"/>
        <v>0</v>
      </c>
      <c r="N17" s="67">
        <f t="shared" si="13"/>
        <v>0</v>
      </c>
      <c r="O17" s="67">
        <f t="shared" si="13"/>
        <v>0</v>
      </c>
      <c r="P17" s="67">
        <f t="shared" si="13"/>
        <v>0</v>
      </c>
      <c r="Q17" s="68">
        <f>SUM(D17:P17)</f>
        <v>500</v>
      </c>
      <c r="R17" s="48"/>
    </row>
    <row r="18" spans="1:18" x14ac:dyDescent="0.25">
      <c r="A18" s="48"/>
      <c r="B18" s="51" t="s">
        <v>112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25">
      <c r="A19" s="48"/>
      <c r="B19" s="48" t="s">
        <v>113</v>
      </c>
      <c r="C19" s="48"/>
      <c r="D19" s="70">
        <v>4000</v>
      </c>
      <c r="E19" s="70">
        <v>400</v>
      </c>
      <c r="F19" s="71">
        <f>E19</f>
        <v>400</v>
      </c>
      <c r="G19" s="71">
        <f t="shared" ref="G19:P19" si="14">F19</f>
        <v>400</v>
      </c>
      <c r="H19" s="71">
        <f t="shared" si="14"/>
        <v>400</v>
      </c>
      <c r="I19" s="71">
        <f t="shared" si="14"/>
        <v>400</v>
      </c>
      <c r="J19" s="71">
        <f t="shared" si="14"/>
        <v>400</v>
      </c>
      <c r="K19" s="71">
        <f t="shared" si="14"/>
        <v>400</v>
      </c>
      <c r="L19" s="71">
        <f t="shared" si="14"/>
        <v>400</v>
      </c>
      <c r="M19" s="71">
        <f t="shared" si="14"/>
        <v>400</v>
      </c>
      <c r="N19" s="71">
        <f t="shared" si="14"/>
        <v>400</v>
      </c>
      <c r="O19" s="71">
        <f t="shared" si="14"/>
        <v>400</v>
      </c>
      <c r="P19" s="71">
        <f t="shared" si="14"/>
        <v>400</v>
      </c>
      <c r="Q19" s="58">
        <f t="shared" ref="Q19:Q28" si="15">SUM(D19:P19)</f>
        <v>8800</v>
      </c>
      <c r="R19" s="48"/>
    </row>
    <row r="20" spans="1:18" x14ac:dyDescent="0.25">
      <c r="A20" s="48"/>
      <c r="B20" s="48" t="s">
        <v>114</v>
      </c>
      <c r="C20" s="48"/>
      <c r="D20" s="70"/>
      <c r="E20" s="70"/>
      <c r="F20" s="71">
        <f t="shared" ref="F20:P28" si="16">E20</f>
        <v>0</v>
      </c>
      <c r="G20" s="71">
        <f t="shared" si="16"/>
        <v>0</v>
      </c>
      <c r="H20" s="71">
        <f t="shared" si="16"/>
        <v>0</v>
      </c>
      <c r="I20" s="71">
        <f t="shared" si="16"/>
        <v>0</v>
      </c>
      <c r="J20" s="71">
        <f t="shared" si="16"/>
        <v>0</v>
      </c>
      <c r="K20" s="71">
        <f t="shared" si="16"/>
        <v>0</v>
      </c>
      <c r="L20" s="71">
        <f t="shared" si="16"/>
        <v>0</v>
      </c>
      <c r="M20" s="71">
        <f t="shared" si="16"/>
        <v>0</v>
      </c>
      <c r="N20" s="71">
        <f t="shared" si="16"/>
        <v>0</v>
      </c>
      <c r="O20" s="71">
        <f t="shared" si="16"/>
        <v>0</v>
      </c>
      <c r="P20" s="71">
        <f t="shared" si="16"/>
        <v>0</v>
      </c>
      <c r="Q20" s="58">
        <f t="shared" si="15"/>
        <v>0</v>
      </c>
      <c r="R20" s="48"/>
    </row>
    <row r="21" spans="1:18" x14ac:dyDescent="0.25">
      <c r="A21" s="48"/>
      <c r="B21" s="48" t="s">
        <v>115</v>
      </c>
      <c r="C21" s="48"/>
      <c r="D21" s="70"/>
      <c r="E21" s="70"/>
      <c r="F21" s="71">
        <f t="shared" si="16"/>
        <v>0</v>
      </c>
      <c r="G21" s="71">
        <f t="shared" si="16"/>
        <v>0</v>
      </c>
      <c r="H21" s="71">
        <f t="shared" si="16"/>
        <v>0</v>
      </c>
      <c r="I21" s="71">
        <f t="shared" si="16"/>
        <v>0</v>
      </c>
      <c r="J21" s="71">
        <f t="shared" si="16"/>
        <v>0</v>
      </c>
      <c r="K21" s="71">
        <f t="shared" si="16"/>
        <v>0</v>
      </c>
      <c r="L21" s="71">
        <f t="shared" si="16"/>
        <v>0</v>
      </c>
      <c r="M21" s="71">
        <f t="shared" si="16"/>
        <v>0</v>
      </c>
      <c r="N21" s="71">
        <f t="shared" si="16"/>
        <v>0</v>
      </c>
      <c r="O21" s="71">
        <f t="shared" si="16"/>
        <v>0</v>
      </c>
      <c r="P21" s="71">
        <f t="shared" si="16"/>
        <v>0</v>
      </c>
      <c r="Q21" s="58">
        <f t="shared" si="15"/>
        <v>0</v>
      </c>
      <c r="R21" s="48"/>
    </row>
    <row r="22" spans="1:18" x14ac:dyDescent="0.25">
      <c r="A22" s="48"/>
      <c r="B22" s="72" t="s">
        <v>116</v>
      </c>
      <c r="C22" s="73"/>
      <c r="D22" s="70">
        <v>2000</v>
      </c>
      <c r="E22" s="70"/>
      <c r="F22" s="71">
        <f t="shared" si="16"/>
        <v>0</v>
      </c>
      <c r="G22" s="71">
        <f t="shared" si="16"/>
        <v>0</v>
      </c>
      <c r="H22" s="71">
        <f t="shared" si="16"/>
        <v>0</v>
      </c>
      <c r="I22" s="71">
        <f t="shared" si="16"/>
        <v>0</v>
      </c>
      <c r="J22" s="71">
        <f t="shared" si="16"/>
        <v>0</v>
      </c>
      <c r="K22" s="71">
        <f t="shared" si="16"/>
        <v>0</v>
      </c>
      <c r="L22" s="71">
        <f t="shared" si="16"/>
        <v>0</v>
      </c>
      <c r="M22" s="71">
        <f t="shared" si="16"/>
        <v>0</v>
      </c>
      <c r="N22" s="71">
        <f t="shared" si="16"/>
        <v>0</v>
      </c>
      <c r="O22" s="71">
        <f t="shared" si="16"/>
        <v>0</v>
      </c>
      <c r="P22" s="71">
        <f t="shared" si="16"/>
        <v>0</v>
      </c>
      <c r="Q22" s="58">
        <f t="shared" si="15"/>
        <v>2000</v>
      </c>
      <c r="R22" s="48"/>
    </row>
    <row r="23" spans="1:18" x14ac:dyDescent="0.25">
      <c r="A23" s="48"/>
      <c r="B23" s="72" t="s">
        <v>22</v>
      </c>
      <c r="C23" s="73"/>
      <c r="D23" s="70">
        <v>2250</v>
      </c>
      <c r="E23" s="70"/>
      <c r="F23" s="71">
        <f t="shared" si="16"/>
        <v>0</v>
      </c>
      <c r="G23" s="71">
        <f t="shared" si="16"/>
        <v>0</v>
      </c>
      <c r="H23" s="71">
        <f t="shared" si="16"/>
        <v>0</v>
      </c>
      <c r="I23" s="71">
        <f t="shared" si="16"/>
        <v>0</v>
      </c>
      <c r="J23" s="71">
        <f t="shared" si="16"/>
        <v>0</v>
      </c>
      <c r="K23" s="71">
        <f t="shared" si="16"/>
        <v>0</v>
      </c>
      <c r="L23" s="71">
        <f t="shared" si="16"/>
        <v>0</v>
      </c>
      <c r="M23" s="71">
        <f t="shared" si="16"/>
        <v>0</v>
      </c>
      <c r="N23" s="71">
        <f t="shared" si="16"/>
        <v>0</v>
      </c>
      <c r="O23" s="71">
        <f t="shared" si="16"/>
        <v>0</v>
      </c>
      <c r="P23" s="71">
        <f t="shared" si="16"/>
        <v>0</v>
      </c>
      <c r="Q23" s="58">
        <f t="shared" si="15"/>
        <v>2250</v>
      </c>
      <c r="R23" s="48"/>
    </row>
    <row r="24" spans="1:18" x14ac:dyDescent="0.25">
      <c r="A24" s="48"/>
      <c r="B24" s="72" t="s">
        <v>27</v>
      </c>
      <c r="C24" s="73"/>
      <c r="D24" s="70">
        <v>6000</v>
      </c>
      <c r="E24" s="70"/>
      <c r="F24" s="71">
        <f t="shared" si="16"/>
        <v>0</v>
      </c>
      <c r="G24" s="71">
        <f t="shared" si="16"/>
        <v>0</v>
      </c>
      <c r="H24" s="71">
        <f t="shared" si="16"/>
        <v>0</v>
      </c>
      <c r="I24" s="71">
        <f t="shared" si="16"/>
        <v>0</v>
      </c>
      <c r="J24" s="71">
        <f t="shared" si="16"/>
        <v>0</v>
      </c>
      <c r="K24" s="71">
        <f t="shared" si="16"/>
        <v>0</v>
      </c>
      <c r="L24" s="71">
        <f t="shared" si="16"/>
        <v>0</v>
      </c>
      <c r="M24" s="71">
        <f t="shared" si="16"/>
        <v>0</v>
      </c>
      <c r="N24" s="71">
        <f t="shared" si="16"/>
        <v>0</v>
      </c>
      <c r="O24" s="71">
        <f t="shared" si="16"/>
        <v>0</v>
      </c>
      <c r="P24" s="71">
        <f t="shared" si="16"/>
        <v>0</v>
      </c>
      <c r="Q24" s="58">
        <f t="shared" si="15"/>
        <v>6000</v>
      </c>
      <c r="R24" s="48"/>
    </row>
    <row r="25" spans="1:18" x14ac:dyDescent="0.25">
      <c r="A25" s="48"/>
      <c r="B25" s="72" t="s">
        <v>117</v>
      </c>
      <c r="C25" s="73"/>
      <c r="D25" s="70">
        <v>4500</v>
      </c>
      <c r="E25" s="70"/>
      <c r="F25" s="71">
        <f t="shared" si="16"/>
        <v>0</v>
      </c>
      <c r="G25" s="71">
        <f t="shared" si="16"/>
        <v>0</v>
      </c>
      <c r="H25" s="71">
        <f t="shared" si="16"/>
        <v>0</v>
      </c>
      <c r="I25" s="71">
        <f t="shared" si="16"/>
        <v>0</v>
      </c>
      <c r="J25" s="71">
        <f t="shared" si="16"/>
        <v>0</v>
      </c>
      <c r="K25" s="71">
        <f t="shared" si="16"/>
        <v>0</v>
      </c>
      <c r="L25" s="71">
        <f t="shared" si="16"/>
        <v>0</v>
      </c>
      <c r="M25" s="71">
        <f t="shared" si="16"/>
        <v>0</v>
      </c>
      <c r="N25" s="71">
        <f t="shared" si="16"/>
        <v>0</v>
      </c>
      <c r="O25" s="71">
        <f t="shared" si="16"/>
        <v>0</v>
      </c>
      <c r="P25" s="71">
        <f t="shared" si="16"/>
        <v>0</v>
      </c>
      <c r="Q25" s="58">
        <f t="shared" si="15"/>
        <v>4500</v>
      </c>
      <c r="R25" s="48"/>
    </row>
    <row r="26" spans="1:18" x14ac:dyDescent="0.25">
      <c r="A26" s="48"/>
      <c r="B26" s="72" t="s">
        <v>118</v>
      </c>
      <c r="C26" s="73"/>
      <c r="D26" s="70">
        <v>3000</v>
      </c>
      <c r="E26" s="70"/>
      <c r="F26" s="71">
        <f t="shared" si="16"/>
        <v>0</v>
      </c>
      <c r="G26" s="71">
        <f t="shared" si="16"/>
        <v>0</v>
      </c>
      <c r="H26" s="71">
        <f t="shared" si="16"/>
        <v>0</v>
      </c>
      <c r="I26" s="71">
        <f t="shared" si="16"/>
        <v>0</v>
      </c>
      <c r="J26" s="71">
        <f t="shared" si="16"/>
        <v>0</v>
      </c>
      <c r="K26" s="71">
        <f t="shared" si="16"/>
        <v>0</v>
      </c>
      <c r="L26" s="71">
        <f t="shared" si="16"/>
        <v>0</v>
      </c>
      <c r="M26" s="71">
        <f t="shared" si="16"/>
        <v>0</v>
      </c>
      <c r="N26" s="71">
        <f t="shared" si="16"/>
        <v>0</v>
      </c>
      <c r="O26" s="71">
        <f t="shared" si="16"/>
        <v>0</v>
      </c>
      <c r="P26" s="71">
        <f t="shared" si="16"/>
        <v>0</v>
      </c>
      <c r="Q26" s="58">
        <f t="shared" si="15"/>
        <v>3000</v>
      </c>
      <c r="R26" s="48"/>
    </row>
    <row r="27" spans="1:18" x14ac:dyDescent="0.25">
      <c r="A27" s="48"/>
      <c r="B27" s="72" t="s">
        <v>40</v>
      </c>
      <c r="C27" s="73"/>
      <c r="D27" s="70">
        <v>7500</v>
      </c>
      <c r="E27" s="70"/>
      <c r="F27" s="71">
        <f t="shared" si="16"/>
        <v>0</v>
      </c>
      <c r="G27" s="71">
        <f t="shared" si="16"/>
        <v>0</v>
      </c>
      <c r="H27" s="71">
        <f t="shared" si="16"/>
        <v>0</v>
      </c>
      <c r="I27" s="71">
        <f t="shared" si="16"/>
        <v>0</v>
      </c>
      <c r="J27" s="71">
        <f t="shared" si="16"/>
        <v>0</v>
      </c>
      <c r="K27" s="71">
        <f t="shared" si="16"/>
        <v>0</v>
      </c>
      <c r="L27" s="71">
        <f t="shared" si="16"/>
        <v>0</v>
      </c>
      <c r="M27" s="71">
        <f t="shared" si="16"/>
        <v>0</v>
      </c>
      <c r="N27" s="71">
        <f t="shared" si="16"/>
        <v>0</v>
      </c>
      <c r="O27" s="71">
        <f t="shared" si="16"/>
        <v>0</v>
      </c>
      <c r="P27" s="71">
        <f t="shared" si="16"/>
        <v>0</v>
      </c>
      <c r="Q27" s="58">
        <f t="shared" si="15"/>
        <v>7500</v>
      </c>
      <c r="R27" s="48"/>
    </row>
    <row r="28" spans="1:18" x14ac:dyDescent="0.25">
      <c r="A28" s="48"/>
      <c r="B28" s="72" t="s">
        <v>119</v>
      </c>
      <c r="C28" s="73"/>
      <c r="D28" s="70">
        <v>7500</v>
      </c>
      <c r="E28" s="70"/>
      <c r="F28" s="71">
        <f t="shared" si="16"/>
        <v>0</v>
      </c>
      <c r="G28" s="71">
        <f t="shared" si="16"/>
        <v>0</v>
      </c>
      <c r="H28" s="71">
        <f t="shared" si="16"/>
        <v>0</v>
      </c>
      <c r="I28" s="71">
        <f t="shared" si="16"/>
        <v>0</v>
      </c>
      <c r="J28" s="71">
        <f t="shared" si="16"/>
        <v>0</v>
      </c>
      <c r="K28" s="71">
        <f t="shared" si="16"/>
        <v>0</v>
      </c>
      <c r="L28" s="71">
        <f t="shared" si="16"/>
        <v>0</v>
      </c>
      <c r="M28" s="71">
        <f t="shared" si="16"/>
        <v>0</v>
      </c>
      <c r="N28" s="71">
        <f t="shared" si="16"/>
        <v>0</v>
      </c>
      <c r="O28" s="71">
        <f t="shared" si="16"/>
        <v>0</v>
      </c>
      <c r="P28" s="71">
        <f t="shared" si="16"/>
        <v>0</v>
      </c>
      <c r="Q28" s="58">
        <f t="shared" si="15"/>
        <v>7500</v>
      </c>
      <c r="R28" s="48"/>
    </row>
    <row r="29" spans="1:18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25">
      <c r="A36" s="48"/>
      <c r="B36" s="48"/>
      <c r="C36" s="48"/>
      <c r="D36" s="48"/>
      <c r="E36" s="74"/>
      <c r="F36" s="74"/>
      <c r="G36" s="74"/>
      <c r="H36" s="74"/>
      <c r="I36" s="74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25">
      <c r="A37" s="48"/>
      <c r="B37" s="75" t="s">
        <v>120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25">
      <c r="A38" s="48"/>
      <c r="B38" s="76"/>
      <c r="C38" s="77"/>
      <c r="D38" s="7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x14ac:dyDescent="0.25">
      <c r="A39" s="48"/>
      <c r="B39" s="76" t="s">
        <v>121</v>
      </c>
      <c r="C39" s="78"/>
      <c r="D39" s="78">
        <f>NPV([1]Param!D4,E5:P5)+D5</f>
        <v>42462.028142191062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x14ac:dyDescent="0.25">
      <c r="A40" s="48"/>
      <c r="B40" s="76" t="s">
        <v>122</v>
      </c>
      <c r="C40" s="48"/>
      <c r="D40" s="79">
        <f>COUNTIF(D6:P6,"&lt;=0")</f>
        <v>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x14ac:dyDescent="0.25">
      <c r="A41" s="48"/>
      <c r="B41" s="76" t="s">
        <v>123</v>
      </c>
      <c r="C41" s="77"/>
      <c r="D41" s="80">
        <f>SUM(E5:P5)/-D5</f>
        <v>-0.19863945578231293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</sheetData>
  <mergeCells count="2">
    <mergeCell ref="B2:C2"/>
    <mergeCell ref="E2:P2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51DD-06CE-47F9-A776-34F9DDF2E179}">
  <dimension ref="A1:R42"/>
  <sheetViews>
    <sheetView workbookViewId="0">
      <selection activeCell="F19" sqref="F19"/>
    </sheetView>
  </sheetViews>
  <sheetFormatPr defaultRowHeight="15" x14ac:dyDescent="0.25"/>
  <cols>
    <col min="2" max="2" width="49.5703125" bestFit="1" customWidth="1"/>
    <col min="3" max="3" width="12.7109375" bestFit="1" customWidth="1"/>
    <col min="4" max="4" width="10.85546875" bestFit="1" customWidth="1"/>
    <col min="5" max="5" width="6.5703125" bestFit="1" customWidth="1"/>
    <col min="6" max="6" width="7.28515625" bestFit="1" customWidth="1"/>
    <col min="7" max="7" width="6.7109375" bestFit="1" customWidth="1"/>
    <col min="8" max="8" width="7.140625" bestFit="1" customWidth="1"/>
    <col min="9" max="10" width="6.5703125" bestFit="1" customWidth="1"/>
    <col min="11" max="11" width="7" bestFit="1" customWidth="1"/>
    <col min="12" max="13" width="6.5703125" bestFit="1" customWidth="1"/>
    <col min="14" max="14" width="6.85546875" bestFit="1" customWidth="1"/>
    <col min="15" max="15" width="6.7109375" bestFit="1" customWidth="1"/>
    <col min="16" max="17" width="6.5703125" bestFit="1" customWidth="1"/>
  </cols>
  <sheetData>
    <row r="1" spans="1:18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x14ac:dyDescent="0.25">
      <c r="A2" s="48"/>
      <c r="B2" s="171" t="str">
        <f>[1]Orcado!B2</f>
        <v>Identificação do Projeto</v>
      </c>
      <c r="C2" s="171"/>
      <c r="D2" s="49"/>
      <c r="E2" s="171" t="s">
        <v>101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50"/>
      <c r="R2" s="48"/>
    </row>
    <row r="3" spans="1:18" x14ac:dyDescent="0.25">
      <c r="A3" s="48"/>
      <c r="B3" s="51" t="s">
        <v>102</v>
      </c>
      <c r="C3" s="52" t="str">
        <f>[1]Param!C17</f>
        <v>Faire-Advisor</v>
      </c>
      <c r="D3" s="49"/>
      <c r="E3" s="53">
        <f>[1]Orcado!E3</f>
        <v>45689</v>
      </c>
      <c r="F3" s="53">
        <f>[1]Orcado!F3</f>
        <v>45717</v>
      </c>
      <c r="G3" s="53">
        <f>[1]Orcado!G3</f>
        <v>45748</v>
      </c>
      <c r="H3" s="53">
        <f>[1]Orcado!H3</f>
        <v>45778</v>
      </c>
      <c r="I3" s="53">
        <f>[1]Orcado!I3</f>
        <v>45809</v>
      </c>
      <c r="J3" s="53">
        <f>[1]Orcado!J3</f>
        <v>45839</v>
      </c>
      <c r="K3" s="53">
        <f>[1]Orcado!K3</f>
        <v>45870</v>
      </c>
      <c r="L3" s="53">
        <f>[1]Orcado!L3</f>
        <v>45901</v>
      </c>
      <c r="M3" s="53">
        <f>[1]Orcado!M3</f>
        <v>45931</v>
      </c>
      <c r="N3" s="53">
        <f>[1]Orcado!N3</f>
        <v>45962</v>
      </c>
      <c r="O3" s="53">
        <f>[1]Orcado!O3</f>
        <v>45992</v>
      </c>
      <c r="P3" s="53">
        <f>[1]Orcado!P3</f>
        <v>46023</v>
      </c>
      <c r="Q3" s="50" t="s">
        <v>103</v>
      </c>
      <c r="R3" s="48"/>
    </row>
    <row r="4" spans="1:18" x14ac:dyDescent="0.25">
      <c r="A4" s="48"/>
      <c r="B4" s="51" t="s">
        <v>104</v>
      </c>
      <c r="C4" s="52" t="str">
        <f>[1]Param!C19</f>
        <v>Khipo</v>
      </c>
      <c r="D4" s="55">
        <v>0</v>
      </c>
      <c r="E4" s="55">
        <v>1</v>
      </c>
      <c r="F4" s="55">
        <f>E4+1</f>
        <v>2</v>
      </c>
      <c r="G4" s="55">
        <f t="shared" ref="G4:P4" si="0">F4+1</f>
        <v>3</v>
      </c>
      <c r="H4" s="55">
        <f t="shared" si="0"/>
        <v>4</v>
      </c>
      <c r="I4" s="55">
        <f t="shared" si="0"/>
        <v>5</v>
      </c>
      <c r="J4" s="55">
        <f t="shared" si="0"/>
        <v>6</v>
      </c>
      <c r="K4" s="55">
        <f t="shared" si="0"/>
        <v>7</v>
      </c>
      <c r="L4" s="55">
        <f t="shared" si="0"/>
        <v>8</v>
      </c>
      <c r="M4" s="55">
        <f t="shared" si="0"/>
        <v>9</v>
      </c>
      <c r="N4" s="55">
        <f t="shared" si="0"/>
        <v>10</v>
      </c>
      <c r="O4" s="55">
        <f t="shared" si="0"/>
        <v>11</v>
      </c>
      <c r="P4" s="55">
        <f t="shared" si="0"/>
        <v>12</v>
      </c>
      <c r="Q4" s="50"/>
      <c r="R4" s="48"/>
    </row>
    <row r="5" spans="1:18" x14ac:dyDescent="0.25">
      <c r="A5" s="48"/>
      <c r="B5" s="56" t="s">
        <v>105</v>
      </c>
      <c r="C5" s="48"/>
      <c r="D5" s="57">
        <f t="shared" ref="D5:P5" si="1">SUM(D19:D28)+D9+D11+D13+D15+D17</f>
        <v>18000</v>
      </c>
      <c r="E5" s="57">
        <f t="shared" si="1"/>
        <v>3150</v>
      </c>
      <c r="F5" s="57">
        <f t="shared" si="1"/>
        <v>3150</v>
      </c>
      <c r="G5" s="57">
        <f t="shared" si="1"/>
        <v>3150</v>
      </c>
      <c r="H5" s="57">
        <f t="shared" si="1"/>
        <v>3150</v>
      </c>
      <c r="I5" s="57">
        <f t="shared" si="1"/>
        <v>3150</v>
      </c>
      <c r="J5" s="57">
        <f t="shared" si="1"/>
        <v>3150</v>
      </c>
      <c r="K5" s="57">
        <f t="shared" si="1"/>
        <v>3150</v>
      </c>
      <c r="L5" s="57">
        <f t="shared" si="1"/>
        <v>3150</v>
      </c>
      <c r="M5" s="57">
        <f t="shared" si="1"/>
        <v>3150</v>
      </c>
      <c r="N5" s="57">
        <f t="shared" si="1"/>
        <v>3150</v>
      </c>
      <c r="O5" s="57">
        <f t="shared" si="1"/>
        <v>3150</v>
      </c>
      <c r="P5" s="57">
        <f t="shared" si="1"/>
        <v>3150</v>
      </c>
      <c r="Q5" s="58">
        <f>SUM(D5:P5)</f>
        <v>55800</v>
      </c>
      <c r="R5" s="48"/>
    </row>
    <row r="6" spans="1:18" x14ac:dyDescent="0.25">
      <c r="A6" s="48"/>
      <c r="B6" s="56" t="s">
        <v>106</v>
      </c>
      <c r="C6" s="48"/>
      <c r="D6" s="57">
        <f>D5</f>
        <v>18000</v>
      </c>
      <c r="E6" s="57">
        <f>D6+E5</f>
        <v>21150</v>
      </c>
      <c r="F6" s="57">
        <f t="shared" ref="F6:P6" si="2">E6+F5</f>
        <v>24300</v>
      </c>
      <c r="G6" s="57">
        <f t="shared" si="2"/>
        <v>27450</v>
      </c>
      <c r="H6" s="57">
        <f t="shared" si="2"/>
        <v>30600</v>
      </c>
      <c r="I6" s="57">
        <f t="shared" si="2"/>
        <v>33750</v>
      </c>
      <c r="J6" s="57">
        <f t="shared" si="2"/>
        <v>36900</v>
      </c>
      <c r="K6" s="57">
        <f t="shared" si="2"/>
        <v>40050</v>
      </c>
      <c r="L6" s="57">
        <f t="shared" si="2"/>
        <v>43200</v>
      </c>
      <c r="M6" s="57">
        <f t="shared" si="2"/>
        <v>46350</v>
      </c>
      <c r="N6" s="57">
        <f t="shared" si="2"/>
        <v>49500</v>
      </c>
      <c r="O6" s="57">
        <f t="shared" si="2"/>
        <v>52650</v>
      </c>
      <c r="P6" s="57">
        <f t="shared" si="2"/>
        <v>55800</v>
      </c>
      <c r="Q6" s="48"/>
      <c r="R6" s="48"/>
    </row>
    <row r="7" spans="1:18" x14ac:dyDescent="0.25">
      <c r="A7" s="48"/>
      <c r="B7" s="51" t="s">
        <v>56</v>
      </c>
      <c r="C7" s="56" t="s">
        <v>107</v>
      </c>
      <c r="D7" s="56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x14ac:dyDescent="0.25">
      <c r="A8" s="48"/>
      <c r="B8" s="51" t="s">
        <v>108</v>
      </c>
      <c r="C8" s="59"/>
      <c r="D8" s="81"/>
      <c r="E8" s="81"/>
      <c r="F8" s="81"/>
      <c r="G8" s="81"/>
      <c r="H8" s="81"/>
      <c r="I8" s="81"/>
      <c r="J8" s="81"/>
      <c r="K8" s="81"/>
      <c r="L8" s="81"/>
      <c r="M8" s="81"/>
      <c r="N8" s="59"/>
      <c r="O8" s="59"/>
      <c r="P8" s="59"/>
      <c r="Q8" s="63"/>
      <c r="R8" s="48"/>
    </row>
    <row r="9" spans="1:18" x14ac:dyDescent="0.25">
      <c r="A9" s="48"/>
      <c r="B9" s="64" t="str">
        <f>[1]Orcado!B9</f>
        <v>Gasto</v>
      </c>
      <c r="C9" s="65"/>
      <c r="D9" s="66"/>
      <c r="E9" s="66">
        <v>550</v>
      </c>
      <c r="F9" s="66">
        <f>E9*(1+F8)</f>
        <v>550</v>
      </c>
      <c r="G9" s="66">
        <f>F9*(1+G8)</f>
        <v>550</v>
      </c>
      <c r="H9" s="66">
        <f t="shared" ref="H9:P9" si="3">G9*(1+H8)</f>
        <v>550</v>
      </c>
      <c r="I9" s="66">
        <f t="shared" si="3"/>
        <v>550</v>
      </c>
      <c r="J9" s="66">
        <f t="shared" si="3"/>
        <v>550</v>
      </c>
      <c r="K9" s="66">
        <f t="shared" si="3"/>
        <v>550</v>
      </c>
      <c r="L9" s="66">
        <f t="shared" si="3"/>
        <v>550</v>
      </c>
      <c r="M9" s="66">
        <f t="shared" si="3"/>
        <v>550</v>
      </c>
      <c r="N9" s="66">
        <f t="shared" si="3"/>
        <v>550</v>
      </c>
      <c r="O9" s="66">
        <f t="shared" si="3"/>
        <v>550</v>
      </c>
      <c r="P9" s="66">
        <f t="shared" si="3"/>
        <v>550</v>
      </c>
      <c r="Q9" s="68">
        <f>SUM(D9:P9)</f>
        <v>6600</v>
      </c>
      <c r="R9" s="48"/>
    </row>
    <row r="10" spans="1:18" x14ac:dyDescent="0.25">
      <c r="A10" s="48"/>
      <c r="B10" s="69"/>
      <c r="C10" s="59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63"/>
      <c r="R10" s="48"/>
    </row>
    <row r="11" spans="1:18" x14ac:dyDescent="0.25">
      <c r="A11" s="48"/>
      <c r="B11" s="64" t="str">
        <f>[1]Orcado!B11</f>
        <v>Gasto</v>
      </c>
      <c r="C11" s="65"/>
      <c r="D11" s="66"/>
      <c r="E11" s="66">
        <v>550</v>
      </c>
      <c r="F11" s="66">
        <f>E11*(1+F10)</f>
        <v>550</v>
      </c>
      <c r="G11" s="66">
        <f>F11*(1+G10)</f>
        <v>550</v>
      </c>
      <c r="H11" s="66">
        <f t="shared" ref="H11:P11" si="4">G11*(1+H10)</f>
        <v>550</v>
      </c>
      <c r="I11" s="66">
        <f t="shared" si="4"/>
        <v>550</v>
      </c>
      <c r="J11" s="66">
        <f t="shared" si="4"/>
        <v>550</v>
      </c>
      <c r="K11" s="66">
        <f t="shared" si="4"/>
        <v>550</v>
      </c>
      <c r="L11" s="66">
        <f t="shared" si="4"/>
        <v>550</v>
      </c>
      <c r="M11" s="66">
        <f t="shared" si="4"/>
        <v>550</v>
      </c>
      <c r="N11" s="66">
        <f t="shared" si="4"/>
        <v>550</v>
      </c>
      <c r="O11" s="66">
        <f t="shared" si="4"/>
        <v>550</v>
      </c>
      <c r="P11" s="66">
        <f t="shared" si="4"/>
        <v>550</v>
      </c>
      <c r="Q11" s="68">
        <f>SUM(D11:P11)</f>
        <v>6600</v>
      </c>
      <c r="R11" s="48"/>
    </row>
    <row r="12" spans="1:18" x14ac:dyDescent="0.25">
      <c r="A12" s="48"/>
      <c r="B12" s="69"/>
      <c r="C12" s="59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63"/>
      <c r="R12" s="48"/>
    </row>
    <row r="13" spans="1:18" x14ac:dyDescent="0.25">
      <c r="A13" s="48"/>
      <c r="B13" s="64" t="str">
        <f>[1]Orcado!B13</f>
        <v>Gasto</v>
      </c>
      <c r="C13" s="65"/>
      <c r="D13" s="66"/>
      <c r="E13" s="66">
        <v>550</v>
      </c>
      <c r="F13" s="66">
        <f>E13*(1+F12)</f>
        <v>550</v>
      </c>
      <c r="G13" s="66">
        <f>F13*(1+G12)</f>
        <v>550</v>
      </c>
      <c r="H13" s="66">
        <f t="shared" ref="H13:P13" si="5">G13*(1+H12)</f>
        <v>550</v>
      </c>
      <c r="I13" s="66">
        <f t="shared" si="5"/>
        <v>550</v>
      </c>
      <c r="J13" s="66">
        <f t="shared" si="5"/>
        <v>550</v>
      </c>
      <c r="K13" s="66">
        <f t="shared" si="5"/>
        <v>550</v>
      </c>
      <c r="L13" s="66">
        <f t="shared" si="5"/>
        <v>550</v>
      </c>
      <c r="M13" s="66">
        <f t="shared" si="5"/>
        <v>550</v>
      </c>
      <c r="N13" s="66">
        <f t="shared" si="5"/>
        <v>550</v>
      </c>
      <c r="O13" s="66">
        <f t="shared" si="5"/>
        <v>550</v>
      </c>
      <c r="P13" s="66">
        <f t="shared" si="5"/>
        <v>550</v>
      </c>
      <c r="Q13" s="68">
        <f>SUM(D13:P13)</f>
        <v>6600</v>
      </c>
      <c r="R13" s="48"/>
    </row>
    <row r="14" spans="1:18" x14ac:dyDescent="0.25">
      <c r="A14" s="48"/>
      <c r="B14" s="69"/>
      <c r="C14" s="59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63"/>
      <c r="R14" s="48"/>
    </row>
    <row r="15" spans="1:18" x14ac:dyDescent="0.25">
      <c r="A15" s="48"/>
      <c r="B15" s="64" t="str">
        <f>[1]Orcado!B15</f>
        <v>Gasto</v>
      </c>
      <c r="C15" s="65"/>
      <c r="D15" s="66"/>
      <c r="E15" s="66">
        <v>550</v>
      </c>
      <c r="F15" s="66">
        <f>E15*(1+F14)</f>
        <v>550</v>
      </c>
      <c r="G15" s="66">
        <f>F15*(1+G14)</f>
        <v>550</v>
      </c>
      <c r="H15" s="66">
        <f t="shared" ref="H15:P15" si="6">G15*(1+H14)</f>
        <v>550</v>
      </c>
      <c r="I15" s="66">
        <f t="shared" si="6"/>
        <v>550</v>
      </c>
      <c r="J15" s="66">
        <f t="shared" si="6"/>
        <v>550</v>
      </c>
      <c r="K15" s="66">
        <f t="shared" si="6"/>
        <v>550</v>
      </c>
      <c r="L15" s="66">
        <f t="shared" si="6"/>
        <v>550</v>
      </c>
      <c r="M15" s="66">
        <f t="shared" si="6"/>
        <v>550</v>
      </c>
      <c r="N15" s="66">
        <f t="shared" si="6"/>
        <v>550</v>
      </c>
      <c r="O15" s="66">
        <f t="shared" si="6"/>
        <v>550</v>
      </c>
      <c r="P15" s="66">
        <f t="shared" si="6"/>
        <v>550</v>
      </c>
      <c r="Q15" s="68">
        <f>SUM(D15:P15)</f>
        <v>6600</v>
      </c>
      <c r="R15" s="48"/>
    </row>
    <row r="16" spans="1:18" x14ac:dyDescent="0.25">
      <c r="A16" s="48"/>
      <c r="B16" s="69"/>
      <c r="C16" s="59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63"/>
      <c r="R16" s="48"/>
    </row>
    <row r="17" spans="1:18" x14ac:dyDescent="0.25">
      <c r="A17" s="48"/>
      <c r="B17" s="64" t="str">
        <f>[1]Orcado!B17</f>
        <v>Gasto</v>
      </c>
      <c r="C17" s="65"/>
      <c r="D17" s="66"/>
      <c r="E17" s="66">
        <v>550</v>
      </c>
      <c r="F17" s="66">
        <f>E17*(1+F16)</f>
        <v>550</v>
      </c>
      <c r="G17" s="66">
        <f>F17*(1+G16)</f>
        <v>550</v>
      </c>
      <c r="H17" s="66">
        <f t="shared" ref="H17:P17" si="7">G17*(1+H16)</f>
        <v>550</v>
      </c>
      <c r="I17" s="66">
        <f t="shared" si="7"/>
        <v>550</v>
      </c>
      <c r="J17" s="66">
        <f t="shared" si="7"/>
        <v>550</v>
      </c>
      <c r="K17" s="66">
        <f t="shared" si="7"/>
        <v>550</v>
      </c>
      <c r="L17" s="66">
        <f t="shared" si="7"/>
        <v>550</v>
      </c>
      <c r="M17" s="66">
        <f t="shared" si="7"/>
        <v>550</v>
      </c>
      <c r="N17" s="66">
        <f t="shared" si="7"/>
        <v>550</v>
      </c>
      <c r="O17" s="66">
        <f t="shared" si="7"/>
        <v>550</v>
      </c>
      <c r="P17" s="66">
        <f t="shared" si="7"/>
        <v>550</v>
      </c>
      <c r="Q17" s="68">
        <f>SUM(D17:P17)</f>
        <v>6600</v>
      </c>
      <c r="R17" s="48"/>
    </row>
    <row r="18" spans="1:18" x14ac:dyDescent="0.25">
      <c r="A18" s="48"/>
      <c r="B18" s="51" t="s">
        <v>112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25">
      <c r="A19" s="48"/>
      <c r="B19" s="48" t="str">
        <f>[1]Orcado!B19</f>
        <v>Custo de Implementação</v>
      </c>
      <c r="C19" s="48"/>
      <c r="D19" s="82">
        <v>4000</v>
      </c>
      <c r="E19" s="82">
        <v>400</v>
      </c>
      <c r="F19" s="83">
        <f>E19</f>
        <v>400</v>
      </c>
      <c r="G19" s="83">
        <f t="shared" ref="G19:P19" si="8">F19</f>
        <v>400</v>
      </c>
      <c r="H19" s="83">
        <f t="shared" si="8"/>
        <v>400</v>
      </c>
      <c r="I19" s="83">
        <f t="shared" si="8"/>
        <v>400</v>
      </c>
      <c r="J19" s="83">
        <f t="shared" si="8"/>
        <v>400</v>
      </c>
      <c r="K19" s="83">
        <f t="shared" si="8"/>
        <v>400</v>
      </c>
      <c r="L19" s="83">
        <f t="shared" si="8"/>
        <v>400</v>
      </c>
      <c r="M19" s="83">
        <f t="shared" si="8"/>
        <v>400</v>
      </c>
      <c r="N19" s="83">
        <f t="shared" si="8"/>
        <v>400</v>
      </c>
      <c r="O19" s="83">
        <f t="shared" si="8"/>
        <v>400</v>
      </c>
      <c r="P19" s="83">
        <f t="shared" si="8"/>
        <v>400</v>
      </c>
      <c r="Q19" s="58">
        <f t="shared" ref="Q19:Q28" si="9">SUM(D19:P19)</f>
        <v>8800</v>
      </c>
      <c r="R19" s="48"/>
    </row>
    <row r="20" spans="1:18" x14ac:dyDescent="0.25">
      <c r="A20" s="48"/>
      <c r="B20" s="48" t="str">
        <f>[1]Orcado!B20</f>
        <v>Custo da Operação</v>
      </c>
      <c r="C20" s="48"/>
      <c r="D20" s="82"/>
      <c r="E20" s="82"/>
      <c r="F20" s="83">
        <f t="shared" ref="F20:P28" si="10">E20</f>
        <v>0</v>
      </c>
      <c r="G20" s="83">
        <f t="shared" si="10"/>
        <v>0</v>
      </c>
      <c r="H20" s="83">
        <f t="shared" si="10"/>
        <v>0</v>
      </c>
      <c r="I20" s="83">
        <f t="shared" si="10"/>
        <v>0</v>
      </c>
      <c r="J20" s="83">
        <f t="shared" si="10"/>
        <v>0</v>
      </c>
      <c r="K20" s="83">
        <f t="shared" si="10"/>
        <v>0</v>
      </c>
      <c r="L20" s="83">
        <f t="shared" si="10"/>
        <v>0</v>
      </c>
      <c r="M20" s="83">
        <f t="shared" si="10"/>
        <v>0</v>
      </c>
      <c r="N20" s="83">
        <f t="shared" si="10"/>
        <v>0</v>
      </c>
      <c r="O20" s="83">
        <f t="shared" si="10"/>
        <v>0</v>
      </c>
      <c r="P20" s="83">
        <f t="shared" si="10"/>
        <v>0</v>
      </c>
      <c r="Q20" s="58">
        <f t="shared" si="9"/>
        <v>0</v>
      </c>
      <c r="R20" s="48"/>
    </row>
    <row r="21" spans="1:18" x14ac:dyDescent="0.25">
      <c r="A21" s="48"/>
      <c r="B21" s="48" t="str">
        <f>[1]Orcado!B21</f>
        <v>Custos de Treinamento</v>
      </c>
      <c r="C21" s="48"/>
      <c r="D21" s="82"/>
      <c r="E21" s="82"/>
      <c r="F21" s="83">
        <f t="shared" si="10"/>
        <v>0</v>
      </c>
      <c r="G21" s="83">
        <f t="shared" si="10"/>
        <v>0</v>
      </c>
      <c r="H21" s="83">
        <f t="shared" si="10"/>
        <v>0</v>
      </c>
      <c r="I21" s="83">
        <f t="shared" si="10"/>
        <v>0</v>
      </c>
      <c r="J21" s="83">
        <f t="shared" si="10"/>
        <v>0</v>
      </c>
      <c r="K21" s="83">
        <f t="shared" si="10"/>
        <v>0</v>
      </c>
      <c r="L21" s="83">
        <f t="shared" si="10"/>
        <v>0</v>
      </c>
      <c r="M21" s="83">
        <f t="shared" si="10"/>
        <v>0</v>
      </c>
      <c r="N21" s="83">
        <f t="shared" si="10"/>
        <v>0</v>
      </c>
      <c r="O21" s="83">
        <f t="shared" si="10"/>
        <v>0</v>
      </c>
      <c r="P21" s="83">
        <f t="shared" si="10"/>
        <v>0</v>
      </c>
      <c r="Q21" s="58">
        <f t="shared" si="9"/>
        <v>0</v>
      </c>
      <c r="R21" s="48"/>
    </row>
    <row r="22" spans="1:18" x14ac:dyDescent="0.25">
      <c r="A22" s="48"/>
      <c r="B22" s="72" t="str">
        <f>[1]Orcado!B22</f>
        <v>Design da interface (UI) e protótipos</v>
      </c>
      <c r="C22" s="73"/>
      <c r="D22" s="82">
        <v>3000</v>
      </c>
      <c r="E22" s="82"/>
      <c r="F22" s="83">
        <f t="shared" si="10"/>
        <v>0</v>
      </c>
      <c r="G22" s="83">
        <f t="shared" si="10"/>
        <v>0</v>
      </c>
      <c r="H22" s="83">
        <f t="shared" si="10"/>
        <v>0</v>
      </c>
      <c r="I22" s="83">
        <f t="shared" si="10"/>
        <v>0</v>
      </c>
      <c r="J22" s="83">
        <f t="shared" si="10"/>
        <v>0</v>
      </c>
      <c r="K22" s="83">
        <f t="shared" si="10"/>
        <v>0</v>
      </c>
      <c r="L22" s="83">
        <f t="shared" si="10"/>
        <v>0</v>
      </c>
      <c r="M22" s="83">
        <f t="shared" si="10"/>
        <v>0</v>
      </c>
      <c r="N22" s="83">
        <f t="shared" si="10"/>
        <v>0</v>
      </c>
      <c r="O22" s="83">
        <f t="shared" si="10"/>
        <v>0</v>
      </c>
      <c r="P22" s="83">
        <f t="shared" si="10"/>
        <v>0</v>
      </c>
      <c r="Q22" s="58">
        <f t="shared" si="9"/>
        <v>3000</v>
      </c>
      <c r="R22" s="48"/>
    </row>
    <row r="23" spans="1:18" x14ac:dyDescent="0.25">
      <c r="A23" s="48"/>
      <c r="B23" s="72" t="str">
        <f>[1]Orcado!B23</f>
        <v>Teste de usabilidade e ajustes</v>
      </c>
      <c r="C23" s="73"/>
      <c r="D23" s="82"/>
      <c r="E23" s="82"/>
      <c r="F23" s="83">
        <f t="shared" si="10"/>
        <v>0</v>
      </c>
      <c r="G23" s="83">
        <f t="shared" si="10"/>
        <v>0</v>
      </c>
      <c r="H23" s="83">
        <f t="shared" si="10"/>
        <v>0</v>
      </c>
      <c r="I23" s="83">
        <f t="shared" si="10"/>
        <v>0</v>
      </c>
      <c r="J23" s="83">
        <f t="shared" si="10"/>
        <v>0</v>
      </c>
      <c r="K23" s="83">
        <f t="shared" si="10"/>
        <v>0</v>
      </c>
      <c r="L23" s="83">
        <f t="shared" si="10"/>
        <v>0</v>
      </c>
      <c r="M23" s="83">
        <f t="shared" si="10"/>
        <v>0</v>
      </c>
      <c r="N23" s="83">
        <f t="shared" si="10"/>
        <v>0</v>
      </c>
      <c r="O23" s="83">
        <f t="shared" si="10"/>
        <v>0</v>
      </c>
      <c r="P23" s="83">
        <f t="shared" si="10"/>
        <v>0</v>
      </c>
      <c r="Q23" s="58">
        <f t="shared" si="9"/>
        <v>0</v>
      </c>
      <c r="R23" s="48"/>
    </row>
    <row r="24" spans="1:18" x14ac:dyDescent="0.25">
      <c r="A24" s="48"/>
      <c r="B24" s="72" t="str">
        <f>[1]Orcado!B24</f>
        <v>Desenvolvimento da estrutura do app</v>
      </c>
      <c r="C24" s="73"/>
      <c r="D24" s="82">
        <v>6000</v>
      </c>
      <c r="E24" s="82"/>
      <c r="F24" s="83">
        <f t="shared" si="10"/>
        <v>0</v>
      </c>
      <c r="G24" s="83">
        <f t="shared" si="10"/>
        <v>0</v>
      </c>
      <c r="H24" s="83">
        <f t="shared" si="10"/>
        <v>0</v>
      </c>
      <c r="I24" s="83">
        <f t="shared" si="10"/>
        <v>0</v>
      </c>
      <c r="J24" s="83">
        <f t="shared" si="10"/>
        <v>0</v>
      </c>
      <c r="K24" s="83">
        <f t="shared" si="10"/>
        <v>0</v>
      </c>
      <c r="L24" s="83">
        <f t="shared" si="10"/>
        <v>0</v>
      </c>
      <c r="M24" s="83">
        <f t="shared" si="10"/>
        <v>0</v>
      </c>
      <c r="N24" s="83">
        <f t="shared" si="10"/>
        <v>0</v>
      </c>
      <c r="O24" s="83">
        <f t="shared" si="10"/>
        <v>0</v>
      </c>
      <c r="P24" s="83">
        <f t="shared" si="10"/>
        <v>0</v>
      </c>
      <c r="Q24" s="58">
        <f t="shared" si="9"/>
        <v>6000</v>
      </c>
      <c r="R24" s="48"/>
    </row>
    <row r="25" spans="1:18" x14ac:dyDescent="0.25">
      <c r="A25" s="48"/>
      <c r="B25" s="72" t="str">
        <f>[1]Orcado!B25</f>
        <v>Desenvolvimento da IA para comparação de preços</v>
      </c>
      <c r="C25" s="73"/>
      <c r="D25" s="82">
        <v>5000</v>
      </c>
      <c r="E25" s="82"/>
      <c r="F25" s="83">
        <f t="shared" si="10"/>
        <v>0</v>
      </c>
      <c r="G25" s="83">
        <f t="shared" si="10"/>
        <v>0</v>
      </c>
      <c r="H25" s="83">
        <f t="shared" si="10"/>
        <v>0</v>
      </c>
      <c r="I25" s="83">
        <f t="shared" si="10"/>
        <v>0</v>
      </c>
      <c r="J25" s="83">
        <f t="shared" si="10"/>
        <v>0</v>
      </c>
      <c r="K25" s="83">
        <f t="shared" si="10"/>
        <v>0</v>
      </c>
      <c r="L25" s="83">
        <f t="shared" si="10"/>
        <v>0</v>
      </c>
      <c r="M25" s="83">
        <f t="shared" si="10"/>
        <v>0</v>
      </c>
      <c r="N25" s="83">
        <f t="shared" si="10"/>
        <v>0</v>
      </c>
      <c r="O25" s="83">
        <f t="shared" si="10"/>
        <v>0</v>
      </c>
      <c r="P25" s="83">
        <f t="shared" si="10"/>
        <v>0</v>
      </c>
      <c r="Q25" s="58">
        <f t="shared" si="9"/>
        <v>5000</v>
      </c>
      <c r="R25" s="48"/>
    </row>
    <row r="26" spans="1:18" x14ac:dyDescent="0.25">
      <c r="A26" s="48"/>
      <c r="B26" s="72" t="str">
        <f>[1]Orcado!B26</f>
        <v>Integração com sistemas de pagamento e localização</v>
      </c>
      <c r="C26" s="73"/>
      <c r="D26" s="82"/>
      <c r="E26" s="82"/>
      <c r="F26" s="83">
        <f t="shared" si="10"/>
        <v>0</v>
      </c>
      <c r="G26" s="83">
        <f t="shared" si="10"/>
        <v>0</v>
      </c>
      <c r="H26" s="83">
        <f t="shared" si="10"/>
        <v>0</v>
      </c>
      <c r="I26" s="83">
        <f t="shared" si="10"/>
        <v>0</v>
      </c>
      <c r="J26" s="83">
        <f t="shared" si="10"/>
        <v>0</v>
      </c>
      <c r="K26" s="83">
        <f t="shared" si="10"/>
        <v>0</v>
      </c>
      <c r="L26" s="83">
        <f t="shared" si="10"/>
        <v>0</v>
      </c>
      <c r="M26" s="83">
        <f t="shared" si="10"/>
        <v>0</v>
      </c>
      <c r="N26" s="83">
        <f t="shared" si="10"/>
        <v>0</v>
      </c>
      <c r="O26" s="83">
        <f t="shared" si="10"/>
        <v>0</v>
      </c>
      <c r="P26" s="83">
        <f t="shared" si="10"/>
        <v>0</v>
      </c>
      <c r="Q26" s="58">
        <f t="shared" si="9"/>
        <v>0</v>
      </c>
      <c r="R26" s="48"/>
    </row>
    <row r="27" spans="1:18" x14ac:dyDescent="0.25">
      <c r="A27" s="48"/>
      <c r="B27" s="72" t="str">
        <f>[1]Orcado!B27</f>
        <v>Testes de funcionalidade e usabilidade</v>
      </c>
      <c r="C27" s="73"/>
      <c r="D27" s="82"/>
      <c r="E27" s="82"/>
      <c r="F27" s="83">
        <f t="shared" si="10"/>
        <v>0</v>
      </c>
      <c r="G27" s="83">
        <f t="shared" si="10"/>
        <v>0</v>
      </c>
      <c r="H27" s="83">
        <f t="shared" si="10"/>
        <v>0</v>
      </c>
      <c r="I27" s="83">
        <f t="shared" si="10"/>
        <v>0</v>
      </c>
      <c r="J27" s="83">
        <f t="shared" si="10"/>
        <v>0</v>
      </c>
      <c r="K27" s="83">
        <f t="shared" si="10"/>
        <v>0</v>
      </c>
      <c r="L27" s="83">
        <f t="shared" si="10"/>
        <v>0</v>
      </c>
      <c r="M27" s="83">
        <f t="shared" si="10"/>
        <v>0</v>
      </c>
      <c r="N27" s="83">
        <f t="shared" si="10"/>
        <v>0</v>
      </c>
      <c r="O27" s="83">
        <f t="shared" si="10"/>
        <v>0</v>
      </c>
      <c r="P27" s="83">
        <f t="shared" si="10"/>
        <v>0</v>
      </c>
      <c r="Q27" s="58">
        <f t="shared" si="9"/>
        <v>0</v>
      </c>
      <c r="R27" s="48"/>
    </row>
    <row r="28" spans="1:18" x14ac:dyDescent="0.25">
      <c r="A28" s="48"/>
      <c r="B28" s="72" t="str">
        <f>[1]Orcado!B28</f>
        <v>Preparar infraestrutura para lojas de aplicativos</v>
      </c>
      <c r="C28" s="73"/>
      <c r="D28" s="82"/>
      <c r="E28" s="82"/>
      <c r="F28" s="83">
        <f t="shared" si="10"/>
        <v>0</v>
      </c>
      <c r="G28" s="83">
        <f t="shared" si="10"/>
        <v>0</v>
      </c>
      <c r="H28" s="83">
        <f t="shared" si="10"/>
        <v>0</v>
      </c>
      <c r="I28" s="83">
        <f t="shared" si="10"/>
        <v>0</v>
      </c>
      <c r="J28" s="83">
        <f t="shared" si="10"/>
        <v>0</v>
      </c>
      <c r="K28" s="83">
        <f t="shared" si="10"/>
        <v>0</v>
      </c>
      <c r="L28" s="83">
        <f t="shared" si="10"/>
        <v>0</v>
      </c>
      <c r="M28" s="83">
        <f t="shared" si="10"/>
        <v>0</v>
      </c>
      <c r="N28" s="83">
        <f t="shared" si="10"/>
        <v>0</v>
      </c>
      <c r="O28" s="83">
        <f t="shared" si="10"/>
        <v>0</v>
      </c>
      <c r="P28" s="83">
        <f t="shared" si="10"/>
        <v>0</v>
      </c>
      <c r="Q28" s="58">
        <f t="shared" si="9"/>
        <v>0</v>
      </c>
      <c r="R28" s="48"/>
    </row>
    <row r="29" spans="1:18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25">
      <c r="A36" s="48"/>
      <c r="B36" s="48"/>
      <c r="C36" s="48"/>
      <c r="D36" s="48"/>
      <c r="E36" s="74"/>
      <c r="F36" s="74"/>
      <c r="G36" s="74"/>
      <c r="H36" s="74"/>
      <c r="I36" s="74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25">
      <c r="A37" s="48"/>
      <c r="B37" s="75" t="s">
        <v>120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25">
      <c r="A38" s="48"/>
      <c r="B38" s="76"/>
      <c r="C38" s="77"/>
      <c r="D38" s="7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x14ac:dyDescent="0.25">
      <c r="A39" s="48"/>
      <c r="B39" s="76" t="s">
        <v>121</v>
      </c>
      <c r="C39" s="78"/>
      <c r="D39" s="78">
        <f>NPV([1]Param!D4,E5:P5)+D5</f>
        <v>44409.108412207446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x14ac:dyDescent="0.25">
      <c r="A40" s="48"/>
      <c r="B40" s="76" t="s">
        <v>122</v>
      </c>
      <c r="C40" s="48"/>
      <c r="D40" s="79">
        <f>COUNTIF(D6:P6,"&lt;=0")</f>
        <v>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x14ac:dyDescent="0.25">
      <c r="A41" s="48"/>
      <c r="B41" s="76" t="s">
        <v>123</v>
      </c>
      <c r="C41" s="77"/>
      <c r="D41" s="80">
        <f>SUM(E5:P5)/-D5</f>
        <v>-2.1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</sheetData>
  <mergeCells count="2">
    <mergeCell ref="B2:C2"/>
    <mergeCell ref="E2:P2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BD39-92DF-44DA-9AC9-E9FBCAF7AD1C}">
  <dimension ref="A1:R19"/>
  <sheetViews>
    <sheetView topLeftCell="A7" workbookViewId="0"/>
  </sheetViews>
  <sheetFormatPr defaultRowHeight="15" x14ac:dyDescent="0.25"/>
  <sheetData>
    <row r="1" spans="1:18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0" x14ac:dyDescent="0.25">
      <c r="A2" s="48"/>
      <c r="B2" s="84" t="s">
        <v>124</v>
      </c>
      <c r="C2" s="172" t="s">
        <v>125</v>
      </c>
      <c r="D2" s="173"/>
      <c r="E2" s="172" t="s">
        <v>126</v>
      </c>
      <c r="F2" s="173"/>
      <c r="G2" s="85" t="s">
        <v>127</v>
      </c>
      <c r="H2" s="85" t="s">
        <v>128</v>
      </c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60" x14ac:dyDescent="0.25">
      <c r="A3" s="48"/>
      <c r="B3" s="84" t="s">
        <v>101</v>
      </c>
      <c r="C3" s="86" t="s">
        <v>54</v>
      </c>
      <c r="D3" s="87" t="s">
        <v>56</v>
      </c>
      <c r="E3" s="86" t="s">
        <v>54</v>
      </c>
      <c r="F3" s="87" t="s">
        <v>56</v>
      </c>
      <c r="G3" s="88" t="s">
        <v>129</v>
      </c>
      <c r="H3" s="8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x14ac:dyDescent="0.25">
      <c r="A4" s="48"/>
      <c r="B4" s="89">
        <v>0</v>
      </c>
      <c r="C4" s="90">
        <f>HLOOKUP($B4,[1]Orcado!$D$4:$P$5,2,FALSE)</f>
        <v>36750</v>
      </c>
      <c r="D4" s="90">
        <f>HLOOKUP($B4,[1]Realizado!$D$4:$P$5,2,FALSE)</f>
        <v>18000</v>
      </c>
      <c r="E4" s="90">
        <f>C4</f>
        <v>36750</v>
      </c>
      <c r="F4" s="90">
        <f>D4</f>
        <v>18000</v>
      </c>
      <c r="G4" s="90">
        <f>F4-E4</f>
        <v>-18750</v>
      </c>
      <c r="H4" s="91">
        <f>IF(E4=0,"",F4/E4-1)</f>
        <v>-0.51020408163265307</v>
      </c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 x14ac:dyDescent="0.25">
      <c r="A5" s="48"/>
      <c r="B5" s="89">
        <f>B4+1</f>
        <v>1</v>
      </c>
      <c r="C5" s="90">
        <f>HLOOKUP($B5,[1]Orcado!$D$4:$P$5,2,FALSE)</f>
        <v>2900</v>
      </c>
      <c r="D5" s="90">
        <f>HLOOKUP($B5,[1]Realizado!$D$4:$P$5,2,FALSE)</f>
        <v>3150</v>
      </c>
      <c r="E5" s="90">
        <f>E4+C5</f>
        <v>39650</v>
      </c>
      <c r="F5" s="90">
        <f>F4+D5</f>
        <v>21150</v>
      </c>
      <c r="G5" s="90">
        <f t="shared" ref="G5:G16" si="0">F5-E5</f>
        <v>-18500</v>
      </c>
      <c r="H5" s="91">
        <f t="shared" ref="H5:H16" si="1">F5/E5-1</f>
        <v>-0.46658259773013866</v>
      </c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8" x14ac:dyDescent="0.25">
      <c r="A6" s="48"/>
      <c r="B6" s="89">
        <f t="shared" ref="B6:B16" si="2">B5+1</f>
        <v>2</v>
      </c>
      <c r="C6" s="90">
        <f>HLOOKUP($B6,[1]Orcado!$D$4:$P$5,2,FALSE)</f>
        <v>400</v>
      </c>
      <c r="D6" s="90">
        <f>HLOOKUP($B6,[1]Realizado!$D$4:$P$5,2,FALSE)</f>
        <v>3150</v>
      </c>
      <c r="E6" s="90">
        <f t="shared" ref="E6:F16" si="3">E5+C6</f>
        <v>40050</v>
      </c>
      <c r="F6" s="90">
        <f t="shared" si="3"/>
        <v>24300</v>
      </c>
      <c r="G6" s="90">
        <f t="shared" si="0"/>
        <v>-15750</v>
      </c>
      <c r="H6" s="91">
        <f t="shared" si="1"/>
        <v>-0.3932584269662921</v>
      </c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x14ac:dyDescent="0.25">
      <c r="A7" s="48"/>
      <c r="B7" s="89">
        <f t="shared" si="2"/>
        <v>3</v>
      </c>
      <c r="C7" s="90">
        <f>HLOOKUP($B7,[1]Orcado!$D$4:$P$5,2,FALSE)</f>
        <v>400</v>
      </c>
      <c r="D7" s="90">
        <f>HLOOKUP($B7,[1]Realizado!$D$4:$P$5,2,FALSE)</f>
        <v>3150</v>
      </c>
      <c r="E7" s="90">
        <f t="shared" si="3"/>
        <v>40450</v>
      </c>
      <c r="F7" s="90">
        <f t="shared" si="3"/>
        <v>27450</v>
      </c>
      <c r="G7" s="90">
        <f t="shared" si="0"/>
        <v>-13000</v>
      </c>
      <c r="H7" s="91">
        <f t="shared" si="1"/>
        <v>-0.32138442521631649</v>
      </c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x14ac:dyDescent="0.25">
      <c r="A8" s="48"/>
      <c r="B8" s="89">
        <f t="shared" si="2"/>
        <v>4</v>
      </c>
      <c r="C8" s="90">
        <f>HLOOKUP($B8,[1]Orcado!$D$4:$P$5,2,FALSE)</f>
        <v>400</v>
      </c>
      <c r="D8" s="90">
        <f>HLOOKUP($B8,[1]Realizado!$D$4:$P$5,2,FALSE)</f>
        <v>3150</v>
      </c>
      <c r="E8" s="90">
        <f t="shared" si="3"/>
        <v>40850</v>
      </c>
      <c r="F8" s="90">
        <f t="shared" si="3"/>
        <v>30600</v>
      </c>
      <c r="G8" s="90">
        <f t="shared" si="0"/>
        <v>-10250</v>
      </c>
      <c r="H8" s="91">
        <f t="shared" si="1"/>
        <v>-0.25091799265605874</v>
      </c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x14ac:dyDescent="0.25">
      <c r="A9" s="48"/>
      <c r="B9" s="89">
        <f t="shared" si="2"/>
        <v>5</v>
      </c>
      <c r="C9" s="90">
        <f>HLOOKUP($B9,[1]Orcado!$D$4:$P$5,2,FALSE)</f>
        <v>400</v>
      </c>
      <c r="D9" s="90">
        <f>HLOOKUP($B9,[1]Realizado!$D$4:$P$5,2,FALSE)</f>
        <v>3150</v>
      </c>
      <c r="E9" s="90">
        <f t="shared" si="3"/>
        <v>41250</v>
      </c>
      <c r="F9" s="90">
        <f t="shared" si="3"/>
        <v>33750</v>
      </c>
      <c r="G9" s="90">
        <f t="shared" si="0"/>
        <v>-7500</v>
      </c>
      <c r="H9" s="91">
        <f t="shared" si="1"/>
        <v>-0.18181818181818177</v>
      </c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25">
      <c r="A10" s="48"/>
      <c r="B10" s="89">
        <f t="shared" si="2"/>
        <v>6</v>
      </c>
      <c r="C10" s="90">
        <f>HLOOKUP($B10,[1]Orcado!$D$4:$P$5,2,FALSE)</f>
        <v>400</v>
      </c>
      <c r="D10" s="90">
        <f>HLOOKUP($B10,[1]Realizado!$D$4:$P$5,2,FALSE)</f>
        <v>3150</v>
      </c>
      <c r="E10" s="90">
        <f t="shared" si="3"/>
        <v>41650</v>
      </c>
      <c r="F10" s="90">
        <f t="shared" si="3"/>
        <v>36900</v>
      </c>
      <c r="G10" s="90">
        <f t="shared" si="0"/>
        <v>-4750</v>
      </c>
      <c r="H10" s="91">
        <f t="shared" si="1"/>
        <v>-0.11404561824729897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25">
      <c r="A11" s="48"/>
      <c r="B11" s="89">
        <f t="shared" si="2"/>
        <v>7</v>
      </c>
      <c r="C11" s="90">
        <f>HLOOKUP($B11,[1]Orcado!$D$4:$P$5,2,FALSE)</f>
        <v>400</v>
      </c>
      <c r="D11" s="90">
        <f>HLOOKUP($B11,[1]Realizado!$D$4:$P$5,2,FALSE)</f>
        <v>3150</v>
      </c>
      <c r="E11" s="90">
        <f t="shared" si="3"/>
        <v>42050</v>
      </c>
      <c r="F11" s="90">
        <f t="shared" si="3"/>
        <v>40050</v>
      </c>
      <c r="G11" s="90">
        <f t="shared" si="0"/>
        <v>-2000</v>
      </c>
      <c r="H11" s="91">
        <f t="shared" si="1"/>
        <v>-4.756242568370983E-2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25">
      <c r="A12" s="48"/>
      <c r="B12" s="89">
        <f t="shared" si="2"/>
        <v>8</v>
      </c>
      <c r="C12" s="90">
        <f>HLOOKUP($B12,[1]Orcado!$D$4:$P$5,2,FALSE)</f>
        <v>400</v>
      </c>
      <c r="D12" s="90">
        <f>HLOOKUP($B12,[1]Realizado!$D$4:$P$5,2,FALSE)</f>
        <v>3150</v>
      </c>
      <c r="E12" s="90">
        <f t="shared" si="3"/>
        <v>42450</v>
      </c>
      <c r="F12" s="90">
        <f t="shared" si="3"/>
        <v>43200</v>
      </c>
      <c r="G12" s="90">
        <f t="shared" si="0"/>
        <v>750</v>
      </c>
      <c r="H12" s="91">
        <f t="shared" si="1"/>
        <v>1.7667844522968101E-2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25">
      <c r="A13" s="48"/>
      <c r="B13" s="89">
        <f t="shared" si="2"/>
        <v>9</v>
      </c>
      <c r="C13" s="90">
        <f>HLOOKUP($B13,[1]Orcado!$D$4:$P$5,2,FALSE)</f>
        <v>400</v>
      </c>
      <c r="D13" s="90">
        <f>HLOOKUP($B13,[1]Realizado!$D$4:$P$5,2,FALSE)</f>
        <v>3150</v>
      </c>
      <c r="E13" s="90">
        <f t="shared" si="3"/>
        <v>42850</v>
      </c>
      <c r="F13" s="90">
        <f t="shared" si="3"/>
        <v>46350</v>
      </c>
      <c r="G13" s="90">
        <f t="shared" si="0"/>
        <v>3500</v>
      </c>
      <c r="H13" s="91">
        <f t="shared" si="1"/>
        <v>8.1680280046674492E-2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25">
      <c r="A14" s="48"/>
      <c r="B14" s="89">
        <f t="shared" si="2"/>
        <v>10</v>
      </c>
      <c r="C14" s="90">
        <f>HLOOKUP($B14,[1]Orcado!$D$4:$P$5,2,FALSE)</f>
        <v>400</v>
      </c>
      <c r="D14" s="90">
        <f>HLOOKUP($B14,[1]Realizado!$D$4:$P$5,2,FALSE)</f>
        <v>3150</v>
      </c>
      <c r="E14" s="90">
        <f t="shared" si="3"/>
        <v>43250</v>
      </c>
      <c r="F14" s="90">
        <f t="shared" si="3"/>
        <v>49500</v>
      </c>
      <c r="G14" s="90">
        <f t="shared" si="0"/>
        <v>6250</v>
      </c>
      <c r="H14" s="91">
        <f t="shared" si="1"/>
        <v>0.1445086705202312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25">
      <c r="A15" s="48"/>
      <c r="B15" s="89">
        <f t="shared" si="2"/>
        <v>11</v>
      </c>
      <c r="C15" s="90">
        <f>HLOOKUP($B15,[1]Orcado!$D$4:$P$5,2,FALSE)</f>
        <v>400</v>
      </c>
      <c r="D15" s="90">
        <f>HLOOKUP($B15,[1]Realizado!$D$4:$P$5,2,FALSE)</f>
        <v>3150</v>
      </c>
      <c r="E15" s="90">
        <f t="shared" si="3"/>
        <v>43650</v>
      </c>
      <c r="F15" s="90">
        <f t="shared" si="3"/>
        <v>52650</v>
      </c>
      <c r="G15" s="90">
        <f t="shared" si="0"/>
        <v>9000</v>
      </c>
      <c r="H15" s="91">
        <f t="shared" si="1"/>
        <v>0.20618556701030921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48"/>
      <c r="B16" s="89">
        <f t="shared" si="2"/>
        <v>12</v>
      </c>
      <c r="C16" s="90">
        <f>HLOOKUP($B16,[1]Orcado!$D$4:$P$5,2,FALSE)</f>
        <v>400</v>
      </c>
      <c r="D16" s="90">
        <f>HLOOKUP($B16,[1]Realizado!$D$4:$P$5,2,FALSE)</f>
        <v>3150</v>
      </c>
      <c r="E16" s="90">
        <f t="shared" si="3"/>
        <v>44050</v>
      </c>
      <c r="F16" s="90">
        <f t="shared" si="3"/>
        <v>55800</v>
      </c>
      <c r="G16" s="90">
        <f t="shared" si="0"/>
        <v>11750</v>
      </c>
      <c r="H16" s="91">
        <f t="shared" si="1"/>
        <v>0.26674233825198645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25">
      <c r="A17" s="48"/>
      <c r="B17" s="92" t="s">
        <v>130</v>
      </c>
      <c r="C17" s="90">
        <f>SUM(C4:C16)</f>
        <v>44050</v>
      </c>
      <c r="D17" s="90">
        <f>SUM(D4:D16)</f>
        <v>55800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25">
      <c r="A18" s="48"/>
      <c r="B18" s="50" t="s">
        <v>131</v>
      </c>
      <c r="C18" s="79">
        <f>C17-D17</f>
        <v>-11750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</sheetData>
  <mergeCells count="2">
    <mergeCell ref="C2:D2"/>
    <mergeCell ref="E2:F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7B9-6D9C-45DE-8FD9-5A99FF85BA23}">
  <dimension ref="A1:D23"/>
  <sheetViews>
    <sheetView topLeftCell="A16" workbookViewId="0">
      <selection activeCell="D34" sqref="D34"/>
    </sheetView>
  </sheetViews>
  <sheetFormatPr defaultRowHeight="15" x14ac:dyDescent="0.25"/>
  <cols>
    <col min="2" max="2" width="43.42578125" bestFit="1" customWidth="1"/>
    <col min="3" max="3" width="36.140625" bestFit="1" customWidth="1"/>
    <col min="4" max="4" width="32.42578125" bestFit="1" customWidth="1"/>
  </cols>
  <sheetData>
    <row r="1" spans="1:4" x14ac:dyDescent="0.25">
      <c r="A1" s="48"/>
      <c r="B1" s="48"/>
      <c r="C1" s="48"/>
      <c r="D1" s="48"/>
    </row>
    <row r="2" spans="1:4" x14ac:dyDescent="0.25">
      <c r="A2" s="48"/>
      <c r="B2" s="35" t="s">
        <v>132</v>
      </c>
      <c r="C2" s="35" t="s">
        <v>133</v>
      </c>
      <c r="D2" s="35" t="s">
        <v>134</v>
      </c>
    </row>
    <row r="3" spans="1:4" x14ac:dyDescent="0.25">
      <c r="A3" s="48"/>
      <c r="B3" s="93" t="s">
        <v>107</v>
      </c>
      <c r="C3" s="93"/>
      <c r="D3" s="93" t="s">
        <v>135</v>
      </c>
    </row>
    <row r="4" spans="1:4" x14ac:dyDescent="0.25">
      <c r="A4" s="48"/>
      <c r="B4" s="69" t="s">
        <v>136</v>
      </c>
      <c r="C4" s="69" t="s">
        <v>137</v>
      </c>
      <c r="D4" s="94">
        <v>0.06</v>
      </c>
    </row>
    <row r="5" spans="1:4" x14ac:dyDescent="0.25">
      <c r="A5" s="48"/>
      <c r="B5" s="95"/>
      <c r="C5" s="95" t="s">
        <v>138</v>
      </c>
      <c r="D5" s="96"/>
    </row>
    <row r="6" spans="1:4" x14ac:dyDescent="0.25">
      <c r="A6" s="48"/>
      <c r="B6" s="95"/>
      <c r="C6" s="95" t="s">
        <v>139</v>
      </c>
      <c r="D6" s="96"/>
    </row>
    <row r="7" spans="1:4" x14ac:dyDescent="0.25">
      <c r="A7" s="48"/>
      <c r="B7" s="95"/>
      <c r="C7" s="95" t="s">
        <v>140</v>
      </c>
      <c r="D7" s="96"/>
    </row>
    <row r="8" spans="1:4" x14ac:dyDescent="0.25">
      <c r="A8" s="48"/>
      <c r="B8" s="95"/>
      <c r="C8" s="95" t="s">
        <v>141</v>
      </c>
      <c r="D8" s="96"/>
    </row>
    <row r="9" spans="1:4" x14ac:dyDescent="0.25">
      <c r="A9" s="48"/>
      <c r="B9" s="95"/>
      <c r="C9" s="95" t="s">
        <v>142</v>
      </c>
      <c r="D9" s="96"/>
    </row>
    <row r="10" spans="1:4" x14ac:dyDescent="0.25">
      <c r="A10" s="48"/>
      <c r="B10" s="95"/>
      <c r="C10" s="95" t="s">
        <v>143</v>
      </c>
      <c r="D10" s="96"/>
    </row>
    <row r="11" spans="1:4" x14ac:dyDescent="0.25">
      <c r="A11" s="48"/>
      <c r="B11" s="97"/>
      <c r="C11" s="97" t="s">
        <v>144</v>
      </c>
      <c r="D11" s="98"/>
    </row>
    <row r="12" spans="1:4" x14ac:dyDescent="0.25">
      <c r="A12" s="48"/>
      <c r="B12" s="48"/>
      <c r="C12" s="48"/>
      <c r="D12" s="48"/>
    </row>
    <row r="13" spans="1:4" x14ac:dyDescent="0.25">
      <c r="A13" s="48"/>
      <c r="B13" s="48"/>
      <c r="C13" s="48"/>
      <c r="D13" s="48"/>
    </row>
    <row r="14" spans="1:4" x14ac:dyDescent="0.25">
      <c r="A14" s="48"/>
      <c r="B14" s="48"/>
      <c r="C14" s="48"/>
      <c r="D14" s="48"/>
    </row>
    <row r="15" spans="1:4" x14ac:dyDescent="0.25">
      <c r="A15" s="48"/>
      <c r="B15" t="s">
        <v>145</v>
      </c>
      <c r="D15" s="48"/>
    </row>
    <row r="16" spans="1:4" x14ac:dyDescent="0.25">
      <c r="A16" s="48"/>
      <c r="B16" s="50" t="s">
        <v>146</v>
      </c>
      <c r="D16" s="48"/>
    </row>
    <row r="17" spans="1:4" x14ac:dyDescent="0.25">
      <c r="A17" s="48"/>
      <c r="B17" s="51" t="s">
        <v>147</v>
      </c>
      <c r="C17" s="99" t="s">
        <v>51</v>
      </c>
      <c r="D17" s="48"/>
    </row>
    <row r="18" spans="1:4" x14ac:dyDescent="0.25">
      <c r="A18" s="48"/>
      <c r="B18" s="51" t="s">
        <v>148</v>
      </c>
      <c r="C18" s="100">
        <v>45689</v>
      </c>
      <c r="D18" s="48"/>
    </row>
    <row r="19" spans="1:4" x14ac:dyDescent="0.25">
      <c r="A19" s="48"/>
      <c r="B19" s="51" t="s">
        <v>104</v>
      </c>
      <c r="C19" s="99" t="s">
        <v>149</v>
      </c>
      <c r="D19" s="48"/>
    </row>
    <row r="20" spans="1:4" x14ac:dyDescent="0.25">
      <c r="A20" s="48"/>
      <c r="B20" s="84"/>
      <c r="C20" s="73"/>
      <c r="D20" s="48"/>
    </row>
    <row r="21" spans="1:4" x14ac:dyDescent="0.25">
      <c r="A21" s="48"/>
      <c r="B21" s="51"/>
      <c r="C21" s="99"/>
      <c r="D21" s="48"/>
    </row>
    <row r="22" spans="1:4" x14ac:dyDescent="0.25">
      <c r="A22" s="48"/>
      <c r="B22" s="51"/>
      <c r="C22" s="99"/>
      <c r="D22" s="48"/>
    </row>
    <row r="23" spans="1:4" x14ac:dyDescent="0.25">
      <c r="A23" s="48"/>
      <c r="B23" s="48"/>
      <c r="C23" s="48"/>
      <c r="D23" s="4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A6A8-F11D-4789-AA06-5125F611451B}">
  <dimension ref="A5:K16"/>
  <sheetViews>
    <sheetView workbookViewId="0">
      <selection activeCell="L5" sqref="L5"/>
    </sheetView>
  </sheetViews>
  <sheetFormatPr defaultRowHeight="15" x14ac:dyDescent="0.25"/>
  <cols>
    <col min="2" max="2" width="10.140625" bestFit="1" customWidth="1"/>
  </cols>
  <sheetData>
    <row r="5" spans="1:11" x14ac:dyDescent="0.25">
      <c r="B5" s="183" t="s">
        <v>150</v>
      </c>
      <c r="C5" s="184"/>
      <c r="D5" s="184"/>
      <c r="E5" s="184"/>
      <c r="F5" s="184"/>
      <c r="G5" s="184"/>
      <c r="H5" s="184"/>
      <c r="I5" s="184"/>
      <c r="J5" s="185"/>
    </row>
    <row r="6" spans="1:11" x14ac:dyDescent="0.25">
      <c r="A6" s="101"/>
      <c r="B6" s="186" t="s">
        <v>146</v>
      </c>
      <c r="C6" s="187"/>
      <c r="D6" s="187"/>
      <c r="E6" s="188" t="s">
        <v>151</v>
      </c>
      <c r="F6" s="188"/>
      <c r="G6" s="188"/>
      <c r="H6" s="188"/>
      <c r="I6" s="188"/>
      <c r="J6" s="189"/>
      <c r="K6" s="101"/>
    </row>
    <row r="7" spans="1:11" x14ac:dyDescent="0.25">
      <c r="A7" s="101"/>
      <c r="B7" s="186" t="s">
        <v>152</v>
      </c>
      <c r="C7" s="187"/>
      <c r="D7" s="187"/>
      <c r="E7" s="188" t="s">
        <v>153</v>
      </c>
      <c r="F7" s="188"/>
      <c r="G7" s="188"/>
      <c r="H7" s="188"/>
      <c r="I7" s="188"/>
      <c r="J7" s="189"/>
      <c r="K7" s="101"/>
    </row>
    <row r="8" spans="1:11" x14ac:dyDescent="0.25">
      <c r="A8" s="101"/>
      <c r="B8" s="190" t="s">
        <v>154</v>
      </c>
      <c r="C8" s="191"/>
      <c r="D8" s="191"/>
      <c r="E8" s="192">
        <v>46014</v>
      </c>
      <c r="F8" s="192"/>
      <c r="G8" s="192"/>
      <c r="H8" s="192"/>
      <c r="I8" s="192"/>
      <c r="J8" s="193"/>
      <c r="K8" s="101"/>
    </row>
    <row r="9" spans="1:11" x14ac:dyDescent="0.25">
      <c r="B9" s="177" t="s">
        <v>155</v>
      </c>
      <c r="C9" s="178"/>
      <c r="D9" s="178"/>
      <c r="E9" s="178"/>
      <c r="F9" s="178"/>
      <c r="G9" s="178"/>
      <c r="H9" s="178"/>
      <c r="I9" s="178"/>
      <c r="J9" s="179"/>
    </row>
    <row r="10" spans="1:11" x14ac:dyDescent="0.25">
      <c r="A10" s="102"/>
      <c r="B10" s="103">
        <v>46014</v>
      </c>
      <c r="C10" s="180" t="s">
        <v>156</v>
      </c>
      <c r="D10" s="181"/>
      <c r="E10" s="181"/>
      <c r="F10" s="181"/>
      <c r="G10" s="181"/>
      <c r="H10" s="181"/>
      <c r="I10" s="181"/>
      <c r="J10" s="182"/>
      <c r="K10" s="102"/>
    </row>
    <row r="11" spans="1:11" x14ac:dyDescent="0.25">
      <c r="A11" s="102"/>
      <c r="B11" s="103"/>
      <c r="C11" s="174"/>
      <c r="D11" s="175"/>
      <c r="E11" s="175"/>
      <c r="F11" s="175"/>
      <c r="G11" s="175"/>
      <c r="H11" s="175"/>
      <c r="I11" s="175"/>
      <c r="J11" s="176"/>
      <c r="K11" s="102"/>
    </row>
    <row r="12" spans="1:11" x14ac:dyDescent="0.25">
      <c r="A12" s="102"/>
      <c r="B12" s="103"/>
      <c r="C12" s="174"/>
      <c r="D12" s="175"/>
      <c r="E12" s="175"/>
      <c r="F12" s="175"/>
      <c r="G12" s="175"/>
      <c r="H12" s="175"/>
      <c r="I12" s="175"/>
      <c r="J12" s="176"/>
      <c r="K12" s="102"/>
    </row>
    <row r="13" spans="1:11" x14ac:dyDescent="0.25">
      <c r="A13" s="102"/>
      <c r="B13" s="103"/>
      <c r="C13" s="174"/>
      <c r="D13" s="175"/>
      <c r="E13" s="175"/>
      <c r="F13" s="175"/>
      <c r="G13" s="175"/>
      <c r="H13" s="175"/>
      <c r="I13" s="175"/>
      <c r="J13" s="176"/>
      <c r="K13" s="102"/>
    </row>
    <row r="14" spans="1:11" x14ac:dyDescent="0.25">
      <c r="A14" s="102"/>
      <c r="B14" s="103"/>
      <c r="C14" s="174"/>
      <c r="D14" s="175"/>
      <c r="E14" s="175"/>
      <c r="F14" s="175"/>
      <c r="G14" s="175"/>
      <c r="H14" s="175"/>
      <c r="I14" s="175"/>
      <c r="J14" s="176"/>
      <c r="K14" s="102"/>
    </row>
    <row r="15" spans="1:11" x14ac:dyDescent="0.25">
      <c r="A15" s="102"/>
      <c r="B15" s="103"/>
      <c r="C15" s="174"/>
      <c r="D15" s="175"/>
      <c r="E15" s="175"/>
      <c r="F15" s="175"/>
      <c r="G15" s="175"/>
      <c r="H15" s="175"/>
      <c r="I15" s="175"/>
      <c r="J15" s="176"/>
      <c r="K15" s="102"/>
    </row>
    <row r="16" spans="1:11" x14ac:dyDescent="0.25">
      <c r="A16" s="102"/>
      <c r="B16" s="103"/>
      <c r="C16" s="174"/>
      <c r="D16" s="175"/>
      <c r="E16" s="175"/>
      <c r="F16" s="175"/>
      <c r="G16" s="175"/>
      <c r="H16" s="175"/>
      <c r="I16" s="175"/>
      <c r="J16" s="176"/>
      <c r="K16" s="102"/>
    </row>
  </sheetData>
  <mergeCells count="15">
    <mergeCell ref="B8:D8"/>
    <mergeCell ref="E8:J8"/>
    <mergeCell ref="B5:J5"/>
    <mergeCell ref="B6:D6"/>
    <mergeCell ref="E6:J6"/>
    <mergeCell ref="B7:D7"/>
    <mergeCell ref="E7:J7"/>
    <mergeCell ref="C15:J15"/>
    <mergeCell ref="C16:J16"/>
    <mergeCell ref="B9:J9"/>
    <mergeCell ref="C10:J10"/>
    <mergeCell ref="C11:J11"/>
    <mergeCell ref="C12:J12"/>
    <mergeCell ref="C13:J13"/>
    <mergeCell ref="C14:J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DCF8-6AB3-4908-8EE3-250C71D272B7}">
  <dimension ref="A1:M15"/>
  <sheetViews>
    <sheetView workbookViewId="0">
      <selection activeCell="N3" sqref="N3"/>
    </sheetView>
  </sheetViews>
  <sheetFormatPr defaultRowHeight="15" x14ac:dyDescent="0.25"/>
  <cols>
    <col min="1" max="1" width="3.7109375" bestFit="1" customWidth="1"/>
    <col min="2" max="2" width="16.85546875" customWidth="1"/>
    <col min="3" max="3" width="15" bestFit="1" customWidth="1"/>
    <col min="4" max="4" width="18.5703125" customWidth="1"/>
    <col min="5" max="5" width="18.7109375" customWidth="1"/>
    <col min="6" max="7" width="18.85546875" customWidth="1"/>
    <col min="8" max="8" width="19.42578125" bestFit="1" customWidth="1"/>
    <col min="9" max="9" width="16.5703125" bestFit="1" customWidth="1"/>
    <col min="10" max="10" width="18.7109375" bestFit="1" customWidth="1"/>
    <col min="12" max="12" width="8.85546875" bestFit="1" customWidth="1"/>
  </cols>
  <sheetData>
    <row r="1" spans="1:13" x14ac:dyDescent="0.25">
      <c r="A1" s="200" t="s">
        <v>157</v>
      </c>
      <c r="B1" s="201"/>
      <c r="C1" s="201"/>
      <c r="D1" s="201"/>
      <c r="E1" s="201"/>
      <c r="F1" s="201"/>
      <c r="G1" s="201"/>
      <c r="H1" s="104"/>
      <c r="I1" s="105"/>
      <c r="J1" s="105"/>
      <c r="K1" s="106"/>
      <c r="L1" s="107"/>
      <c r="M1" s="108"/>
    </row>
    <row r="2" spans="1:13" x14ac:dyDescent="0.25">
      <c r="A2" s="202"/>
      <c r="B2" s="203"/>
      <c r="C2" s="203"/>
      <c r="D2" s="203"/>
      <c r="E2" s="203"/>
      <c r="F2" s="203"/>
      <c r="G2" s="203"/>
      <c r="H2" s="109"/>
      <c r="I2" s="110"/>
      <c r="J2" s="110"/>
      <c r="K2" s="108"/>
      <c r="L2" s="111"/>
      <c r="M2" s="108"/>
    </row>
    <row r="3" spans="1:13" x14ac:dyDescent="0.25">
      <c r="A3" s="202"/>
      <c r="B3" s="203"/>
      <c r="C3" s="203"/>
      <c r="D3" s="203"/>
      <c r="E3" s="203"/>
      <c r="F3" s="203"/>
      <c r="G3" s="203"/>
      <c r="H3" s="109"/>
      <c r="I3" s="110"/>
      <c r="J3" s="112"/>
      <c r="K3" s="108"/>
      <c r="L3" s="111"/>
      <c r="M3" s="108"/>
    </row>
    <row r="4" spans="1:13" x14ac:dyDescent="0.25">
      <c r="A4" s="202" t="str">
        <f>[2]Capa!E6</f>
        <v>Faire Advisor</v>
      </c>
      <c r="B4" s="203"/>
      <c r="C4" s="203"/>
      <c r="D4" s="203"/>
      <c r="E4" s="203"/>
      <c r="F4" s="203"/>
      <c r="G4" s="203"/>
      <c r="H4" s="109"/>
      <c r="I4" s="110"/>
      <c r="J4" s="110"/>
      <c r="K4" s="108"/>
      <c r="L4" s="111"/>
      <c r="M4" s="108"/>
    </row>
    <row r="5" spans="1:13" ht="15.75" thickBot="1" x14ac:dyDescent="0.3">
      <c r="A5" s="204"/>
      <c r="B5" s="205"/>
      <c r="C5" s="205"/>
      <c r="D5" s="205"/>
      <c r="E5" s="205"/>
      <c r="F5" s="205"/>
      <c r="G5" s="205"/>
      <c r="H5" s="113"/>
      <c r="I5" s="114"/>
      <c r="J5" s="114"/>
      <c r="K5" s="113"/>
      <c r="L5" s="115"/>
      <c r="M5" s="108"/>
    </row>
    <row r="6" spans="1:13" ht="15.75" thickBot="1" x14ac:dyDescent="0.3">
      <c r="A6" s="206" t="s">
        <v>158</v>
      </c>
      <c r="B6" s="116" t="s">
        <v>159</v>
      </c>
      <c r="C6" s="116"/>
      <c r="D6" s="208" t="s">
        <v>160</v>
      </c>
      <c r="E6" s="209"/>
      <c r="F6" s="210"/>
      <c r="G6" s="211" t="s">
        <v>161</v>
      </c>
      <c r="H6" s="211" t="s">
        <v>162</v>
      </c>
      <c r="I6" s="194" t="s">
        <v>163</v>
      </c>
      <c r="J6" s="196" t="s">
        <v>164</v>
      </c>
      <c r="K6" s="119"/>
      <c r="L6" s="198" t="s">
        <v>165</v>
      </c>
      <c r="M6" s="108"/>
    </row>
    <row r="7" spans="1:13" ht="34.5" thickBot="1" x14ac:dyDescent="0.3">
      <c r="A7" s="207"/>
      <c r="B7" s="120" t="s">
        <v>166</v>
      </c>
      <c r="C7" s="120" t="s">
        <v>167</v>
      </c>
      <c r="D7" s="118" t="s">
        <v>168</v>
      </c>
      <c r="E7" s="118" t="s">
        <v>169</v>
      </c>
      <c r="F7" s="117" t="s">
        <v>170</v>
      </c>
      <c r="G7" s="212"/>
      <c r="H7" s="212"/>
      <c r="I7" s="195"/>
      <c r="J7" s="197"/>
      <c r="K7" s="121" t="s">
        <v>171</v>
      </c>
      <c r="L7" s="199"/>
      <c r="M7" s="122"/>
    </row>
    <row r="8" spans="1:13" ht="140.25" x14ac:dyDescent="0.25">
      <c r="A8" s="123" t="s">
        <v>172</v>
      </c>
      <c r="B8" s="124" t="s">
        <v>173</v>
      </c>
      <c r="C8" s="125" t="s">
        <v>174</v>
      </c>
      <c r="D8" s="126" t="s">
        <v>175</v>
      </c>
      <c r="E8" s="127" t="s">
        <v>176</v>
      </c>
      <c r="F8" s="128" t="s">
        <v>177</v>
      </c>
      <c r="G8" s="125" t="s">
        <v>95</v>
      </c>
      <c r="H8" s="125" t="s">
        <v>178</v>
      </c>
      <c r="I8" s="128" t="s">
        <v>179</v>
      </c>
      <c r="J8" s="129" t="s">
        <v>180</v>
      </c>
      <c r="K8" s="130" t="s">
        <v>181</v>
      </c>
      <c r="L8" s="131">
        <f>[2]Qualificar!K8</f>
        <v>8.0000000000000016E-2</v>
      </c>
      <c r="M8" s="108"/>
    </row>
    <row r="9" spans="1:13" ht="179.25" x14ac:dyDescent="0.25">
      <c r="A9" s="123" t="s">
        <v>182</v>
      </c>
      <c r="B9" s="125" t="s">
        <v>183</v>
      </c>
      <c r="C9" s="125" t="s">
        <v>184</v>
      </c>
      <c r="D9" s="126" t="s">
        <v>185</v>
      </c>
      <c r="E9" s="127" t="s">
        <v>186</v>
      </c>
      <c r="F9" s="129" t="s">
        <v>187</v>
      </c>
      <c r="G9" s="132" t="s">
        <v>188</v>
      </c>
      <c r="H9" s="125" t="s">
        <v>178</v>
      </c>
      <c r="I9" s="129" t="s">
        <v>189</v>
      </c>
      <c r="J9" s="129" t="s">
        <v>190</v>
      </c>
      <c r="K9" s="133" t="s">
        <v>191</v>
      </c>
      <c r="L9" s="131">
        <f>[2]Qualificar!K9</f>
        <v>0.32000000000000006</v>
      </c>
      <c r="M9" s="108"/>
    </row>
    <row r="10" spans="1:13" ht="153" x14ac:dyDescent="0.25">
      <c r="A10" s="123" t="s">
        <v>192</v>
      </c>
      <c r="B10" s="124" t="s">
        <v>193</v>
      </c>
      <c r="C10" s="125" t="s">
        <v>194</v>
      </c>
      <c r="D10" s="126" t="s">
        <v>195</v>
      </c>
      <c r="E10" s="127" t="s">
        <v>196</v>
      </c>
      <c r="F10" s="128" t="s">
        <v>197</v>
      </c>
      <c r="G10" s="132" t="s">
        <v>188</v>
      </c>
      <c r="H10" s="125" t="s">
        <v>178</v>
      </c>
      <c r="I10" s="128" t="s">
        <v>198</v>
      </c>
      <c r="J10" s="129" t="s">
        <v>199</v>
      </c>
      <c r="K10" s="130" t="s">
        <v>200</v>
      </c>
      <c r="L10" s="131">
        <f>[2]Qualificar!K10</f>
        <v>0.16000000000000003</v>
      </c>
      <c r="M10" s="108"/>
    </row>
    <row r="11" spans="1:13" ht="192" x14ac:dyDescent="0.25">
      <c r="A11" s="123" t="s">
        <v>201</v>
      </c>
      <c r="B11" s="124" t="s">
        <v>202</v>
      </c>
      <c r="C11" s="2" t="s">
        <v>194</v>
      </c>
      <c r="D11" s="126" t="s">
        <v>203</v>
      </c>
      <c r="E11" s="127" t="s">
        <v>204</v>
      </c>
      <c r="F11" s="134" t="s">
        <v>205</v>
      </c>
      <c r="G11" s="132" t="s">
        <v>99</v>
      </c>
      <c r="H11" s="135" t="s">
        <v>178</v>
      </c>
      <c r="I11" s="124" t="s">
        <v>206</v>
      </c>
      <c r="J11" s="124" t="s">
        <v>207</v>
      </c>
      <c r="K11" s="133" t="s">
        <v>208</v>
      </c>
      <c r="L11" s="131">
        <f>[2]Qualificar!K11</f>
        <v>4.0000000000000008E-2</v>
      </c>
      <c r="M11" s="108"/>
    </row>
    <row r="12" spans="1:13" ht="114.75" x14ac:dyDescent="0.25">
      <c r="A12" s="123" t="s">
        <v>209</v>
      </c>
      <c r="B12" s="131" t="s">
        <v>210</v>
      </c>
      <c r="C12" s="131" t="s">
        <v>210</v>
      </c>
      <c r="D12" s="136" t="s">
        <v>211</v>
      </c>
      <c r="E12" s="126" t="s">
        <v>212</v>
      </c>
      <c r="F12" s="130" t="s">
        <v>213</v>
      </c>
      <c r="G12" s="132" t="s">
        <v>214</v>
      </c>
      <c r="H12" s="131" t="s">
        <v>215</v>
      </c>
      <c r="I12" s="129" t="s">
        <v>216</v>
      </c>
      <c r="J12" s="129" t="s">
        <v>217</v>
      </c>
      <c r="K12" s="126" t="s">
        <v>218</v>
      </c>
      <c r="L12" s="131">
        <f>[2]Qualificar!K12</f>
        <v>8.0000000000000016E-2</v>
      </c>
      <c r="M12" s="108"/>
    </row>
    <row r="13" spans="1:13" x14ac:dyDescent="0.25">
      <c r="A13" s="108"/>
      <c r="B13" s="108"/>
      <c r="C13" s="108"/>
      <c r="D13" s="108"/>
      <c r="E13" s="137"/>
      <c r="F13" s="108"/>
      <c r="G13" s="109"/>
      <c r="H13" s="109"/>
      <c r="I13" s="110"/>
      <c r="J13" s="110"/>
      <c r="K13" s="108"/>
      <c r="L13" s="108"/>
      <c r="M13" s="108"/>
    </row>
    <row r="14" spans="1:13" x14ac:dyDescent="0.25">
      <c r="A14" s="108"/>
      <c r="B14" s="108"/>
      <c r="C14" s="108"/>
      <c r="D14" s="108"/>
      <c r="E14" s="137"/>
      <c r="F14" s="108"/>
      <c r="G14" s="109"/>
      <c r="H14" s="109"/>
      <c r="I14" s="110"/>
      <c r="J14" s="110"/>
      <c r="K14" s="108"/>
      <c r="L14" s="108"/>
      <c r="M14" s="108"/>
    </row>
    <row r="15" spans="1:13" x14ac:dyDescent="0.25">
      <c r="A15" s="108"/>
      <c r="B15" s="108"/>
      <c r="C15" s="108"/>
      <c r="D15" s="108"/>
      <c r="E15" s="137"/>
      <c r="F15" s="108"/>
      <c r="G15" s="109"/>
      <c r="H15" s="109"/>
      <c r="I15" s="110"/>
      <c r="J15" s="110"/>
      <c r="K15" s="108"/>
      <c r="L15" s="108"/>
      <c r="M15" s="108"/>
    </row>
  </sheetData>
  <mergeCells count="9">
    <mergeCell ref="I6:I7"/>
    <mergeCell ref="J6:J7"/>
    <mergeCell ref="L6:L7"/>
    <mergeCell ref="A1:G3"/>
    <mergeCell ref="A4:G5"/>
    <mergeCell ref="A6:A7"/>
    <mergeCell ref="D6:F6"/>
    <mergeCell ref="G6:G7"/>
    <mergeCell ref="H6:H7"/>
  </mergeCells>
  <conditionalFormatting sqref="L8:L12">
    <cfRule type="cellIs" dxfId="8" priority="1" stopIfTrue="1" operator="between">
      <formula>0.005</formula>
      <formula>0.04</formula>
    </cfRule>
    <cfRule type="cellIs" dxfId="7" priority="2" stopIfTrue="1" operator="between">
      <formula>0.05</formula>
      <formula>0.17</formula>
    </cfRule>
    <cfRule type="cellIs" dxfId="6" priority="3" stopIfTrue="1" operator="between">
      <formula>0.18</formula>
      <formula>0.81</formula>
    </cfRule>
  </conditionalFormatting>
  <dataValidations count="1">
    <dataValidation type="list" allowBlank="1" showInputMessage="1" showErrorMessage="1" sqref="H12" xr:uid="{FB49DC86-B8D4-4BB2-991D-5E0E6F3DA08C}">
      <formula1>"Evitar,Transferir,Mitigar,Aceitar"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9004-AA9D-4C27-8236-D2DC7B5786EC}">
  <dimension ref="A1:O39"/>
  <sheetViews>
    <sheetView tabSelected="1" workbookViewId="0">
      <selection activeCell="J36" sqref="J36"/>
    </sheetView>
  </sheetViews>
  <sheetFormatPr defaultRowHeight="15" x14ac:dyDescent="0.25"/>
  <cols>
    <col min="1" max="1" width="3.7109375" bestFit="1" customWidth="1"/>
    <col min="2" max="2" width="19.7109375" customWidth="1"/>
    <col min="3" max="3" width="19" customWidth="1"/>
    <col min="4" max="4" width="18" customWidth="1"/>
    <col min="5" max="5" width="14.5703125" customWidth="1"/>
    <col min="6" max="6" width="15.28515625" customWidth="1"/>
    <col min="7" max="7" width="9" bestFit="1" customWidth="1"/>
    <col min="9" max="9" width="6.42578125" bestFit="1" customWidth="1"/>
    <col min="10" max="10" width="8.85546875" bestFit="1" customWidth="1"/>
    <col min="11" max="11" width="8.7109375" customWidth="1"/>
    <col min="12" max="12" width="13.42578125" hidden="1" customWidth="1"/>
    <col min="13" max="13" width="5.7109375" bestFit="1" customWidth="1"/>
    <col min="14" max="14" width="8.7109375" bestFit="1" customWidth="1"/>
  </cols>
  <sheetData>
    <row r="1" spans="1:15" ht="15" customHeight="1" x14ac:dyDescent="0.25">
      <c r="A1" s="202" t="s">
        <v>219</v>
      </c>
      <c r="B1" s="203"/>
      <c r="C1" s="203"/>
      <c r="D1" s="203"/>
      <c r="E1" s="203"/>
      <c r="F1" s="137"/>
      <c r="G1" s="109"/>
      <c r="H1" s="109"/>
      <c r="I1" s="109"/>
      <c r="J1" s="109"/>
      <c r="K1" s="108"/>
      <c r="L1" s="108"/>
      <c r="M1" s="108"/>
      <c r="N1" s="108"/>
      <c r="O1" s="108"/>
    </row>
    <row r="2" spans="1:15" ht="23.25" thickBot="1" x14ac:dyDescent="0.3">
      <c r="A2" s="202"/>
      <c r="B2" s="203"/>
      <c r="C2" s="203"/>
      <c r="D2" s="203"/>
      <c r="E2" s="203"/>
      <c r="F2" s="137"/>
      <c r="G2" s="109"/>
      <c r="H2" s="109"/>
      <c r="I2" s="109"/>
      <c r="J2" s="109"/>
      <c r="K2" s="138" t="s">
        <v>220</v>
      </c>
      <c r="L2" s="139"/>
      <c r="M2" s="139">
        <v>10000</v>
      </c>
      <c r="N2" s="140" t="s">
        <v>221</v>
      </c>
      <c r="O2" s="108"/>
    </row>
    <row r="3" spans="1:15" ht="22.5" x14ac:dyDescent="0.25">
      <c r="A3" s="202"/>
      <c r="B3" s="203"/>
      <c r="C3" s="203"/>
      <c r="D3" s="203"/>
      <c r="E3" s="203"/>
      <c r="F3" s="137"/>
      <c r="G3" s="109"/>
      <c r="H3" s="109"/>
      <c r="I3" s="109"/>
      <c r="J3" s="109"/>
      <c r="K3" s="141" t="s">
        <v>222</v>
      </c>
      <c r="L3" s="142"/>
      <c r="M3" s="142">
        <v>30</v>
      </c>
      <c r="N3" s="143" t="s">
        <v>223</v>
      </c>
      <c r="O3" s="108"/>
    </row>
    <row r="4" spans="1:15" ht="15" customHeight="1" x14ac:dyDescent="0.25">
      <c r="A4" s="202" t="str">
        <f>[2]Identificar!A4</f>
        <v>Faire Advisor</v>
      </c>
      <c r="B4" s="203"/>
      <c r="C4" s="203"/>
      <c r="D4" s="203"/>
      <c r="E4" s="203"/>
      <c r="F4" s="137"/>
      <c r="G4" s="109"/>
      <c r="H4" s="109"/>
      <c r="I4" s="109"/>
      <c r="J4" s="109"/>
      <c r="K4" s="108"/>
      <c r="L4" s="108"/>
      <c r="M4" s="108"/>
      <c r="N4" s="108"/>
      <c r="O4" s="108"/>
    </row>
    <row r="5" spans="1:15" ht="15.75" customHeight="1" thickBot="1" x14ac:dyDescent="0.3">
      <c r="A5" s="204"/>
      <c r="B5" s="205"/>
      <c r="C5" s="205"/>
      <c r="D5" s="205"/>
      <c r="E5" s="205"/>
      <c r="F5" s="137"/>
      <c r="G5" s="109"/>
      <c r="H5" s="109"/>
      <c r="I5" s="108"/>
      <c r="J5" s="109"/>
      <c r="K5" s="108"/>
      <c r="L5" s="108"/>
      <c r="M5" s="108"/>
      <c r="N5" s="108"/>
      <c r="O5" s="108"/>
    </row>
    <row r="6" spans="1:15" ht="15.75" customHeight="1" thickBot="1" x14ac:dyDescent="0.3">
      <c r="A6" s="206" t="s">
        <v>158</v>
      </c>
      <c r="B6" s="208" t="s">
        <v>160</v>
      </c>
      <c r="C6" s="209"/>
      <c r="D6" s="210"/>
      <c r="E6" s="211" t="s">
        <v>161</v>
      </c>
      <c r="F6" s="218" t="s">
        <v>224</v>
      </c>
      <c r="G6" s="213" t="s">
        <v>225</v>
      </c>
      <c r="H6" s="214"/>
      <c r="I6" s="214"/>
      <c r="J6" s="215"/>
      <c r="K6" s="198" t="s">
        <v>226</v>
      </c>
      <c r="L6" s="119"/>
      <c r="M6" s="198" t="s">
        <v>227</v>
      </c>
      <c r="N6" s="198" t="s">
        <v>228</v>
      </c>
      <c r="O6" s="108"/>
    </row>
    <row r="7" spans="1:15" ht="45.75" thickBot="1" x14ac:dyDescent="0.3">
      <c r="A7" s="207"/>
      <c r="B7" s="144" t="s">
        <v>168</v>
      </c>
      <c r="C7" s="144" t="s">
        <v>169</v>
      </c>
      <c r="D7" s="145" t="s">
        <v>229</v>
      </c>
      <c r="E7" s="217"/>
      <c r="F7" s="219"/>
      <c r="G7" s="146" t="s">
        <v>230</v>
      </c>
      <c r="H7" s="147" t="s">
        <v>231</v>
      </c>
      <c r="I7" s="147" t="s">
        <v>232</v>
      </c>
      <c r="J7" s="148" t="s">
        <v>233</v>
      </c>
      <c r="K7" s="216"/>
      <c r="L7" s="149" t="s">
        <v>171</v>
      </c>
      <c r="M7" s="199"/>
      <c r="N7" s="216"/>
      <c r="O7" s="122"/>
    </row>
    <row r="8" spans="1:15" ht="33.75" x14ac:dyDescent="0.25">
      <c r="A8" s="123" t="str">
        <f>IF([2]Identificar!A8&lt;&gt;"",[2]Identificar!A8,"")</f>
        <v>R01</v>
      </c>
      <c r="B8" s="123" t="str">
        <f>IF([2]Identificar!D8&lt;&gt;"",[2]Identificar!D8,"")</f>
        <v>Como resultado de falhas de autenticação na API</v>
      </c>
      <c r="C8" s="123" t="str">
        <f>IF([2]Identificar!E8&lt;&gt;"",[2]Identificar!E8,"")</f>
        <v>Pode ocorrer acesso não autorizado aos dados de localização e preço</v>
      </c>
      <c r="D8" s="123" t="str">
        <f>IF([2]Identificar!F8&lt;&gt;"",[2]Identificar!F8,"")</f>
        <v>O que acarretaria vazamento de dados sensíveis dos usuários</v>
      </c>
      <c r="E8" s="123" t="str">
        <f>IF([2]Identificar!G8&lt;&gt;"",[2]Identificar!G8,"")</f>
        <v>Isaac</v>
      </c>
      <c r="F8" s="150" t="s">
        <v>234</v>
      </c>
      <c r="G8" s="151" t="s">
        <v>235</v>
      </c>
      <c r="H8" s="132" t="s">
        <v>236</v>
      </c>
      <c r="I8" s="152">
        <f>IF(G8&lt;&gt;"",IF(H8&lt;&gt;"",RIGHT(G8,4)*RIGHT(H8,4),""),"")</f>
        <v>2.8699999999999997</v>
      </c>
      <c r="J8" s="153" t="str">
        <f>IF(I8&lt;&gt;"",VLOOKUP(I8,'[2]Sensibilidade ao Risco'!$E$2:$F$30,2,FALSE),"")</f>
        <v>Moderada - 0,20</v>
      </c>
      <c r="K8" s="154">
        <f>IF(F8&lt;&gt;"",IF(J8&lt;&gt;"",(RIGHT(J8,3))*(RIGHT(F8,3)),""),"")</f>
        <v>8.0000000000000016E-2</v>
      </c>
      <c r="L8" s="155" t="s">
        <v>237</v>
      </c>
      <c r="M8" s="156">
        <f>ROUNDUP([2]Quantificar!G8/[2]Qualificar!$M$2,2)</f>
        <v>0.25</v>
      </c>
      <c r="N8" s="156">
        <f>ROUNDUP([2]Quantificar!H8/[2]Qualificar!$M$3,2)</f>
        <v>0.17</v>
      </c>
      <c r="O8" s="108"/>
    </row>
    <row r="9" spans="1:15" ht="45" x14ac:dyDescent="0.25">
      <c r="A9" s="123" t="str">
        <f>IF([2]Identificar!A9&lt;&gt;"",[2]Identificar!A9,"")</f>
        <v>R02</v>
      </c>
      <c r="B9" s="123" t="str">
        <f>IF([2]Identificar!D9&lt;&gt;"",[2]Identificar!D9,"")</f>
        <v>Como resultado de sobrecarga nos servidores em horários de pico</v>
      </c>
      <c r="C9" s="123" t="str">
        <f>IF([2]Identificar!E9&lt;&gt;"",[2]Identificar!E9,"")</f>
        <v>Pode ocorrer lentidão ou falhas na exibição dos preços</v>
      </c>
      <c r="D9" s="123" t="str">
        <f>IF([2]Identificar!F9&lt;&gt;"",[2]Identificar!F9,"")</f>
        <v>O que acarretaria perda de confiança do usuário e evasão da plataforma</v>
      </c>
      <c r="E9" s="123" t="str">
        <f>IF([2]Identificar!G9&lt;&gt;"",[2]Identificar!G9,"")</f>
        <v>Giovanne</v>
      </c>
      <c r="F9" s="150" t="s">
        <v>234</v>
      </c>
      <c r="G9" s="151" t="s">
        <v>238</v>
      </c>
      <c r="H9" s="132" t="s">
        <v>239</v>
      </c>
      <c r="I9" s="152">
        <f>IF(G9&lt;&gt;"",IF(H9&lt;&gt;"",RIGHT(G9,4)*RIGHT(H9,4),""),"")</f>
        <v>3.9600000000000004</v>
      </c>
      <c r="J9" s="153" t="str">
        <f>IF(I9&lt;&gt;"",VLOOKUP(I9,'[2]Sensibilidade ao Risco'!$E$2:$F$30,2,FALSE),"")</f>
        <v>Muito Alta - 0,80</v>
      </c>
      <c r="K9" s="154">
        <f>IF(F9&lt;&gt;"",IF(J9&lt;&gt;"",(RIGHT(J9,3))*(RIGHT(F9,3)),""),"")</f>
        <v>0.32000000000000006</v>
      </c>
      <c r="L9" s="154"/>
      <c r="M9" s="156">
        <f>ROUNDUP([2]Quantificar!G9/[2]Qualificar!$M$2,2)</f>
        <v>0.12</v>
      </c>
      <c r="N9" s="156">
        <f>ROUNDUP([2]Quantificar!H9/[2]Qualificar!$M$3,2)</f>
        <v>0.1</v>
      </c>
      <c r="O9" s="108"/>
    </row>
    <row r="10" spans="1:15" ht="56.25" x14ac:dyDescent="0.25">
      <c r="A10" s="123" t="str">
        <f>IF([2]Identificar!A10&lt;&gt;"",[2]Identificar!A10,"")</f>
        <v>R03</v>
      </c>
      <c r="B10" s="123" t="str">
        <f>IF([2]Identificar!D10&lt;&gt;"",[2]Identificar!D10,"")</f>
        <v>Como resultado de falha na sincronização entre a API e o banco de dados</v>
      </c>
      <c r="C10" s="123" t="str">
        <f>IF([2]Identificar!E10&lt;&gt;"",[2]Identificar!E10,"")</f>
        <v>Pode ocorrer exibição de valores incorretos ou desatualizados</v>
      </c>
      <c r="D10" s="123" t="str">
        <f>IF([2]Identificar!F10&lt;&gt;"",[2]Identificar!F10,"")</f>
        <v>O que acarretaria decisões erradas por parte do usuário e prejuízo à reputação da plataforma</v>
      </c>
      <c r="E10" s="123" t="str">
        <f>IF([2]Identificar!G10&lt;&gt;"",[2]Identificar!G10,"")</f>
        <v>Giovanne</v>
      </c>
      <c r="F10" s="150" t="s">
        <v>234</v>
      </c>
      <c r="G10" s="151" t="s">
        <v>240</v>
      </c>
      <c r="H10" s="132" t="s">
        <v>241</v>
      </c>
      <c r="I10" s="152">
        <f>IF(G10&lt;&gt;"",IF(H10&lt;&gt;"",RIGHT(G10,4)*RIGHT(H10,4),""),"")</f>
        <v>2.64</v>
      </c>
      <c r="J10" s="153" t="str">
        <f>IF(I10&lt;&gt;"",VLOOKUP(I10,'[2]Sensibilidade ao Risco'!$E$2:$F$30,2,FALSE),"")</f>
        <v>Alta - 0,40</v>
      </c>
      <c r="K10" s="154">
        <f>IF(F10&lt;&gt;"",IF(J10&lt;&gt;"",(RIGHT(J10,3))*(RIGHT(F10,3)),""),"")</f>
        <v>0.16000000000000003</v>
      </c>
      <c r="L10" s="154"/>
      <c r="M10" s="156">
        <f>ROUNDUP([2]Quantificar!G10/[2]Qualificar!$M$2,2)</f>
        <v>0.8</v>
      </c>
      <c r="N10" s="156">
        <f>ROUNDUP([2]Quantificar!H10/[2]Qualificar!$M$3,2)</f>
        <v>1</v>
      </c>
      <c r="O10" s="108"/>
    </row>
    <row r="11" spans="1:15" ht="56.25" x14ac:dyDescent="0.25">
      <c r="A11" s="123" t="str">
        <f>IF([2]Identificar!A11&lt;&gt;"",[2]Identificar!A11,"")</f>
        <v>R04</v>
      </c>
      <c r="B11" s="123" t="str">
        <f>IF([2]Identificar!D11&lt;&gt;"",[2]Identificar!D11,"")</f>
        <v>Como resultado de má usabilidade ou layout não intuitivo</v>
      </c>
      <c r="C11" s="123" t="str">
        <f>IF([2]Identificar!E11&lt;&gt;"",[2]Identificar!E11,"")</f>
        <v>Pode ocorrer desistência do uso antes da finalização da consulta</v>
      </c>
      <c r="D11" s="123" t="str">
        <f>IF([2]Identificar!F11&lt;&gt;"",[2]Identificar!F11,"")</f>
        <v>O que acarretaria redução no engajamento e impacto negativo na retenção de usuários</v>
      </c>
      <c r="E11" s="123" t="str">
        <f>IF([2]Identificar!G11&lt;&gt;"",[2]Identificar!G11,"")</f>
        <v>Caroline</v>
      </c>
      <c r="F11" s="150" t="s">
        <v>242</v>
      </c>
      <c r="G11" s="151" t="s">
        <v>243</v>
      </c>
      <c r="H11" s="132" t="s">
        <v>244</v>
      </c>
      <c r="I11" s="152">
        <f>IF(G11&lt;&gt;"",IF(H11&lt;&gt;"",RIGHT(G11,4)*RIGHT(H11,4),""),"")</f>
        <v>2.94</v>
      </c>
      <c r="J11" s="153" t="str">
        <f>IF(I11&lt;&gt;"",VLOOKUP(I11,'[2]Sensibilidade ao Risco'!$E$2:$F$30,2,FALSE),"")</f>
        <v>Alta - 0,40</v>
      </c>
      <c r="K11" s="154">
        <f>IF(F11&lt;&gt;"",IF(J11&lt;&gt;"",(RIGHT(J11,3))*(RIGHT(F11,3)),""),"")</f>
        <v>4.0000000000000008E-2</v>
      </c>
      <c r="L11" s="154"/>
      <c r="M11" s="156">
        <f>ROUNDUP([2]Quantificar!G11/[2]Qualificar!$M$2,2)</f>
        <v>0.1</v>
      </c>
      <c r="N11" s="156">
        <f>ROUNDUP([2]Quantificar!H11/[2]Qualificar!$M$3,2)</f>
        <v>6.9999999999999993E-2</v>
      </c>
      <c r="O11" s="108"/>
    </row>
    <row r="12" spans="1:15" ht="56.25" x14ac:dyDescent="0.25">
      <c r="A12" s="123" t="str">
        <f>IF([2]Identificar!A12&lt;&gt;"",[2]Identificar!A12,"")</f>
        <v>R05</v>
      </c>
      <c r="B12" s="123" t="str">
        <f>IF([2]Identificar!D12&lt;&gt;"",[2]Identificar!D12,"")</f>
        <v>Como resultado do uso de dados de APIs sem contrato ou autorização explícita</v>
      </c>
      <c r="C12" s="123" t="str">
        <f>IF([2]Identificar!E12&lt;&gt;"",[2]Identificar!E12,"")</f>
        <v>Pode ocorrer violação de termos de uso das plataformas integradas</v>
      </c>
      <c r="D12" s="123" t="str">
        <f>IF([2]Identificar!F12&lt;&gt;"",[2]Identificar!F12,"")</f>
        <v>O que acarretaria sanções legais ou necessidade de descontinuação do serviço</v>
      </c>
      <c r="E12" s="123" t="str">
        <f>IF([2]Identificar!G12&lt;&gt;"",[2]Identificar!G12,"")</f>
        <v>Ícaro</v>
      </c>
      <c r="F12" s="150" t="s">
        <v>245</v>
      </c>
      <c r="G12" s="151" t="s">
        <v>240</v>
      </c>
      <c r="H12" s="132" t="s">
        <v>241</v>
      </c>
      <c r="I12" s="152">
        <f>IF(G12&lt;&gt;"",IF(H12&lt;&gt;"",RIGHT(G12,4)*RIGHT(H12,4),""),"")</f>
        <v>2.64</v>
      </c>
      <c r="J12" s="153" t="str">
        <f>IF(I12&lt;&gt;"",VLOOKUP(I12,'[2]Sensibilidade ao Risco'!$E$2:$F$30,2,FALSE),"")</f>
        <v>Alta - 0,40</v>
      </c>
      <c r="K12" s="154">
        <f>IF(F12&lt;&gt;"",IF(J12&lt;&gt;"",(RIGHT(J12,3))*(RIGHT(F12,3)),""),"")</f>
        <v>8.0000000000000016E-2</v>
      </c>
      <c r="L12" s="154"/>
      <c r="M12" s="156">
        <f>ROUNDUP([2]Quantificar!G12/[2]Qualificar!$M$2,2)</f>
        <v>0.6</v>
      </c>
      <c r="N12" s="156">
        <f>ROUNDUP([2]Quantificar!H12/[2]Qualificar!$M$3,2)</f>
        <v>0.17</v>
      </c>
      <c r="O12" s="108"/>
    </row>
    <row r="13" spans="1:15" x14ac:dyDescent="0.25">
      <c r="A13" s="108"/>
      <c r="B13" s="108"/>
      <c r="C13" s="137"/>
      <c r="D13" s="108"/>
      <c r="E13" s="109"/>
      <c r="F13" s="137"/>
      <c r="G13" s="109"/>
      <c r="H13" s="109"/>
      <c r="I13" s="109"/>
      <c r="J13" s="109"/>
      <c r="K13" s="108"/>
      <c r="L13" s="108"/>
      <c r="M13" s="108"/>
      <c r="N13" s="108"/>
      <c r="O13" s="108"/>
    </row>
    <row r="14" spans="1:15" x14ac:dyDescent="0.25">
      <c r="A14" s="108"/>
      <c r="B14" s="108"/>
      <c r="C14" s="137"/>
      <c r="D14" s="108"/>
      <c r="E14" s="109"/>
      <c r="F14" s="137"/>
      <c r="G14" s="109"/>
      <c r="H14" s="109"/>
      <c r="I14" s="109"/>
      <c r="J14" s="109"/>
      <c r="K14" s="108"/>
      <c r="L14" s="108"/>
      <c r="M14" s="108"/>
      <c r="N14" s="108"/>
      <c r="O14" s="108"/>
    </row>
    <row r="15" spans="1:15" x14ac:dyDescent="0.25">
      <c r="A15" s="108"/>
      <c r="B15" s="108"/>
      <c r="C15" s="137"/>
      <c r="D15" s="108"/>
      <c r="E15" s="109"/>
      <c r="F15" s="137"/>
      <c r="G15" s="109"/>
      <c r="H15" s="109"/>
      <c r="I15" s="109"/>
      <c r="J15" s="109"/>
      <c r="K15" s="108"/>
      <c r="L15" s="108"/>
      <c r="M15" s="108"/>
      <c r="N15" s="108"/>
      <c r="O15" s="108"/>
    </row>
    <row r="16" spans="1:15" x14ac:dyDescent="0.25">
      <c r="A16" s="108"/>
      <c r="B16" s="108"/>
      <c r="C16" s="137"/>
      <c r="D16" s="108"/>
      <c r="E16" s="109"/>
      <c r="F16" s="137"/>
      <c r="G16" s="109"/>
      <c r="H16" s="109"/>
      <c r="I16" s="109"/>
      <c r="J16" s="109"/>
      <c r="K16" s="108"/>
      <c r="L16" s="108"/>
      <c r="M16" s="108"/>
      <c r="N16" s="108"/>
    </row>
    <row r="17" spans="1:14" x14ac:dyDescent="0.25">
      <c r="A17" s="108"/>
      <c r="B17" s="108"/>
      <c r="C17" s="137"/>
      <c r="D17" s="108"/>
      <c r="E17" s="109"/>
      <c r="F17" s="137"/>
      <c r="G17" s="109"/>
      <c r="H17" s="109"/>
      <c r="I17" s="109"/>
      <c r="J17" s="109"/>
      <c r="K17" s="108"/>
      <c r="L17" s="108"/>
      <c r="M17" s="108"/>
      <c r="N17" s="108"/>
    </row>
    <row r="18" spans="1:14" x14ac:dyDescent="0.25">
      <c r="A18" s="108"/>
      <c r="B18" s="108"/>
      <c r="C18" s="137"/>
      <c r="D18" s="108"/>
      <c r="E18" s="109"/>
      <c r="F18" s="137"/>
      <c r="G18" s="109"/>
      <c r="H18" s="109"/>
      <c r="I18" s="109"/>
      <c r="J18" s="109"/>
      <c r="K18" s="108"/>
      <c r="L18" s="108"/>
      <c r="M18" s="108"/>
      <c r="N18" s="108"/>
    </row>
    <row r="19" spans="1:14" x14ac:dyDescent="0.25">
      <c r="A19" s="108"/>
      <c r="B19" s="108"/>
      <c r="C19" s="137"/>
      <c r="D19" s="108"/>
      <c r="E19" s="109"/>
      <c r="F19" s="137"/>
      <c r="G19" s="109"/>
      <c r="H19" s="109"/>
      <c r="I19" s="109"/>
      <c r="J19" s="109"/>
      <c r="K19" s="108"/>
      <c r="L19" s="108"/>
      <c r="M19" s="108"/>
      <c r="N19" s="108"/>
    </row>
    <row r="20" spans="1:14" x14ac:dyDescent="0.25">
      <c r="A20" s="108"/>
      <c r="B20" s="108"/>
      <c r="C20" s="137"/>
      <c r="D20" s="108"/>
      <c r="E20" s="109"/>
      <c r="F20" s="137"/>
      <c r="G20" s="109"/>
      <c r="H20" s="109"/>
      <c r="I20" s="109"/>
      <c r="J20" s="109"/>
      <c r="K20" s="108"/>
      <c r="L20" s="108"/>
      <c r="M20" s="108"/>
      <c r="N20" s="108"/>
    </row>
    <row r="21" spans="1:14" x14ac:dyDescent="0.25">
      <c r="A21" s="108"/>
      <c r="B21" s="108"/>
      <c r="C21" s="137"/>
      <c r="D21" s="108"/>
      <c r="E21" s="109"/>
      <c r="F21" s="137"/>
      <c r="G21" s="109"/>
      <c r="H21" s="109"/>
      <c r="I21" s="109"/>
      <c r="J21" s="109"/>
      <c r="K21" s="108"/>
      <c r="L21" s="108"/>
      <c r="M21" s="108"/>
      <c r="N21" s="108"/>
    </row>
    <row r="22" spans="1:14" x14ac:dyDescent="0.25">
      <c r="A22" s="108"/>
      <c r="B22" s="108"/>
      <c r="C22" s="137"/>
      <c r="D22" s="108"/>
      <c r="E22" s="109"/>
      <c r="F22" s="137"/>
      <c r="G22" s="109"/>
      <c r="H22" s="109"/>
      <c r="I22" s="109"/>
      <c r="J22" s="109"/>
      <c r="K22" s="108"/>
      <c r="L22" s="108"/>
      <c r="M22" s="108"/>
      <c r="N22" s="108"/>
    </row>
    <row r="23" spans="1:14" x14ac:dyDescent="0.25">
      <c r="A23" s="108"/>
      <c r="B23" s="108"/>
      <c r="C23" s="137"/>
      <c r="D23" s="108"/>
      <c r="E23" s="109"/>
      <c r="F23" s="137"/>
      <c r="G23" s="109"/>
      <c r="H23" s="109"/>
      <c r="I23" s="109"/>
      <c r="J23" s="109"/>
      <c r="K23" s="108"/>
      <c r="L23" s="108"/>
      <c r="M23" s="108"/>
      <c r="N23" s="108"/>
    </row>
    <row r="24" spans="1:14" x14ac:dyDescent="0.25">
      <c r="A24" s="108"/>
      <c r="B24" s="108"/>
      <c r="C24" s="137"/>
      <c r="D24" s="108"/>
      <c r="E24" s="109"/>
      <c r="F24" s="137"/>
      <c r="G24" s="109"/>
      <c r="H24" s="109"/>
      <c r="I24" s="109"/>
      <c r="J24" s="109"/>
      <c r="K24" s="108"/>
      <c r="L24" s="108"/>
      <c r="M24" s="108"/>
      <c r="N24" s="108"/>
    </row>
    <row r="25" spans="1:14" x14ac:dyDescent="0.25">
      <c r="A25" s="108"/>
      <c r="B25" s="108"/>
      <c r="C25" s="137"/>
      <c r="D25" s="108"/>
      <c r="E25" s="109"/>
      <c r="F25" s="137"/>
      <c r="G25" s="109"/>
      <c r="H25" s="109"/>
      <c r="I25" s="109"/>
      <c r="J25" s="109"/>
      <c r="K25" s="108"/>
      <c r="L25" s="108"/>
      <c r="M25" s="108"/>
      <c r="N25" s="108"/>
    </row>
    <row r="26" spans="1:14" x14ac:dyDescent="0.25">
      <c r="A26" s="108"/>
      <c r="B26" s="108"/>
      <c r="C26" s="137"/>
      <c r="D26" s="108"/>
      <c r="E26" s="109"/>
      <c r="F26" s="137"/>
      <c r="G26" s="109"/>
      <c r="H26" s="109"/>
      <c r="I26" s="109"/>
      <c r="J26" s="109"/>
      <c r="K26" s="108"/>
      <c r="L26" s="108"/>
      <c r="M26" s="108"/>
      <c r="N26" s="108"/>
    </row>
    <row r="27" spans="1:14" x14ac:dyDescent="0.25">
      <c r="A27" s="108"/>
      <c r="B27" s="108"/>
      <c r="C27" s="137"/>
      <c r="D27" s="108"/>
      <c r="E27" s="109"/>
      <c r="F27" s="137"/>
      <c r="G27" s="109"/>
      <c r="H27" s="109"/>
      <c r="I27" s="109"/>
      <c r="J27" s="109"/>
      <c r="K27" s="108"/>
      <c r="L27" s="108"/>
      <c r="M27" s="108"/>
      <c r="N27" s="108"/>
    </row>
    <row r="28" spans="1:14" x14ac:dyDescent="0.25">
      <c r="A28" s="108"/>
      <c r="B28" s="108"/>
      <c r="C28" s="137"/>
      <c r="D28" s="108"/>
      <c r="E28" s="109"/>
      <c r="F28" s="137"/>
      <c r="G28" s="109"/>
      <c r="H28" s="109"/>
      <c r="I28" s="109"/>
      <c r="J28" s="109"/>
      <c r="K28" s="108"/>
      <c r="L28" s="108"/>
      <c r="M28" s="108"/>
      <c r="N28" s="108"/>
    </row>
    <row r="29" spans="1:14" x14ac:dyDescent="0.25">
      <c r="A29" s="108"/>
      <c r="B29" s="108"/>
      <c r="C29" s="137"/>
      <c r="D29" s="108"/>
      <c r="E29" s="109"/>
      <c r="F29" s="137"/>
      <c r="G29" s="109"/>
      <c r="H29" s="109"/>
      <c r="I29" s="109"/>
      <c r="J29" s="109"/>
      <c r="K29" s="108"/>
      <c r="L29" s="108"/>
      <c r="M29" s="108"/>
      <c r="N29" s="108"/>
    </row>
    <row r="30" spans="1:14" x14ac:dyDescent="0.25">
      <c r="A30" s="108"/>
      <c r="B30" s="108"/>
      <c r="C30" s="137"/>
      <c r="D30" s="108"/>
      <c r="E30" s="109"/>
      <c r="F30" s="137"/>
      <c r="G30" s="109"/>
      <c r="H30" s="109"/>
      <c r="I30" s="109"/>
      <c r="J30" s="109"/>
      <c r="K30" s="108"/>
      <c r="L30" s="108"/>
      <c r="M30" s="108"/>
      <c r="N30" s="108"/>
    </row>
    <row r="31" spans="1:14" x14ac:dyDescent="0.25">
      <c r="A31" s="108"/>
      <c r="B31" s="108"/>
      <c r="C31" s="137"/>
      <c r="D31" s="108"/>
      <c r="E31" s="109"/>
      <c r="F31" s="137"/>
      <c r="G31" s="109"/>
      <c r="H31" s="109"/>
      <c r="I31" s="109"/>
      <c r="J31" s="109"/>
      <c r="K31" s="108"/>
      <c r="L31" s="108"/>
      <c r="M31" s="108"/>
      <c r="N31" s="108"/>
    </row>
    <row r="32" spans="1:14" x14ac:dyDescent="0.25">
      <c r="A32" s="108"/>
      <c r="B32" s="108"/>
      <c r="C32" s="137"/>
      <c r="D32" s="108"/>
      <c r="E32" s="109"/>
      <c r="F32" s="109"/>
      <c r="G32" s="109"/>
      <c r="H32" s="108"/>
      <c r="I32" s="108"/>
      <c r="J32" s="108"/>
      <c r="K32" s="108"/>
    </row>
    <row r="33" spans="1:14" x14ac:dyDescent="0.25">
      <c r="A33" s="108"/>
      <c r="B33" s="108"/>
      <c r="C33" s="137"/>
      <c r="D33" s="108"/>
      <c r="E33" s="109"/>
      <c r="F33" s="109"/>
      <c r="G33" s="109"/>
      <c r="H33" s="108"/>
      <c r="I33" s="108"/>
      <c r="J33" s="108"/>
      <c r="K33" s="108"/>
    </row>
    <row r="34" spans="1:14" x14ac:dyDescent="0.25">
      <c r="A34" s="108"/>
      <c r="B34" s="108"/>
      <c r="C34" s="137"/>
      <c r="D34" s="108"/>
      <c r="E34" s="109"/>
      <c r="F34" s="109"/>
      <c r="G34" s="109"/>
      <c r="H34" s="108"/>
      <c r="I34" s="108"/>
      <c r="J34" s="108"/>
      <c r="K34" s="108"/>
    </row>
    <row r="35" spans="1:14" x14ac:dyDescent="0.25">
      <c r="A35" s="108"/>
      <c r="B35" s="108"/>
      <c r="C35" s="137"/>
      <c r="D35" s="108"/>
      <c r="E35" s="109"/>
      <c r="F35" s="109"/>
      <c r="G35" s="109"/>
      <c r="H35" s="108"/>
      <c r="I35" s="108"/>
      <c r="J35" s="108"/>
      <c r="K35" s="108"/>
    </row>
    <row r="36" spans="1:14" x14ac:dyDescent="0.25">
      <c r="A36" s="108"/>
      <c r="B36" s="108"/>
      <c r="C36" s="137"/>
      <c r="D36" s="108"/>
      <c r="E36" s="109"/>
      <c r="F36" s="109"/>
      <c r="G36" s="109"/>
      <c r="H36" s="108"/>
      <c r="I36" s="108"/>
      <c r="J36" s="108"/>
      <c r="K36" s="108"/>
    </row>
    <row r="37" spans="1:14" x14ac:dyDescent="0.25">
      <c r="A37" s="108"/>
      <c r="B37" s="108"/>
      <c r="C37" s="137"/>
      <c r="D37" s="108"/>
      <c r="E37" s="109"/>
      <c r="F37" s="137"/>
      <c r="G37" s="109"/>
      <c r="H37" s="109"/>
      <c r="I37" s="109"/>
      <c r="J37" s="109"/>
      <c r="K37" s="108"/>
      <c r="L37" s="108"/>
      <c r="M37" s="108"/>
      <c r="N37" s="108"/>
    </row>
    <row r="38" spans="1:14" x14ac:dyDescent="0.25">
      <c r="A38" s="108"/>
      <c r="B38" s="108"/>
      <c r="C38" s="137"/>
      <c r="D38" s="108"/>
      <c r="E38" s="109"/>
      <c r="F38" s="137"/>
      <c r="G38" s="109"/>
      <c r="H38" s="109"/>
      <c r="I38" s="109"/>
      <c r="J38" s="109"/>
      <c r="K38" s="108"/>
      <c r="L38" s="108"/>
      <c r="M38" s="108"/>
      <c r="N38" s="108"/>
    </row>
    <row r="39" spans="1:14" x14ac:dyDescent="0.25">
      <c r="A39" s="108"/>
      <c r="B39" s="108"/>
      <c r="C39" s="137"/>
      <c r="D39" s="108"/>
      <c r="E39" s="109"/>
      <c r="F39" s="137"/>
      <c r="G39" s="109"/>
      <c r="H39" s="109"/>
      <c r="I39" s="109"/>
      <c r="J39" s="109"/>
      <c r="K39" s="108"/>
      <c r="L39" s="108"/>
      <c r="M39" s="108"/>
      <c r="N39" s="108"/>
    </row>
  </sheetData>
  <mergeCells count="10">
    <mergeCell ref="G6:J6"/>
    <mergeCell ref="K6:K7"/>
    <mergeCell ref="M6:M7"/>
    <mergeCell ref="N6:N7"/>
    <mergeCell ref="A1:E3"/>
    <mergeCell ref="A4:E5"/>
    <mergeCell ref="A6:A7"/>
    <mergeCell ref="B6:D6"/>
    <mergeCell ref="E6:E7"/>
    <mergeCell ref="F6:F7"/>
  </mergeCells>
  <conditionalFormatting sqref="K8:K12">
    <cfRule type="cellIs" dxfId="2" priority="1" stopIfTrue="1" operator="between">
      <formula>0.005</formula>
      <formula>0.04</formula>
    </cfRule>
    <cfRule type="cellIs" dxfId="1" priority="2" stopIfTrue="1" operator="between">
      <formula>0.05</formula>
      <formula>0.17</formula>
    </cfRule>
    <cfRule type="cellIs" dxfId="0" priority="3" stopIfTrue="1" operator="between">
      <formula>0.18</formula>
      <formula>0.81</formula>
    </cfRule>
  </conditionalFormatting>
  <dataValidations count="1">
    <dataValidation type="list" allowBlank="1" showInputMessage="1" showErrorMessage="1" sqref="F8:H12" xr:uid="{A0B4F4D1-6F47-42B5-94D0-19EA281E75DF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rede de procedencia</vt:lpstr>
      <vt:lpstr>CAPA(PREVISÕES DO ORÇAMENTO)</vt:lpstr>
      <vt:lpstr>ORÇADO</vt:lpstr>
      <vt:lpstr>REALIZADO</vt:lpstr>
      <vt:lpstr>STATUS</vt:lpstr>
      <vt:lpstr>PARAM</vt:lpstr>
      <vt:lpstr>CAPA(GESTÃO DE RISCO)</vt:lpstr>
      <vt:lpstr>IDENTIFICAR</vt:lpstr>
      <vt:lpstr>QUALIFICAR</vt:lpstr>
      <vt:lpstr>QUANTIFICAR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icaluidelsil@gmail.com</dc:creator>
  <cp:lastModifiedBy>icaluidelsil@gmail.com</cp:lastModifiedBy>
  <dcterms:created xsi:type="dcterms:W3CDTF">2025-04-18T14:45:03Z</dcterms:created>
  <dcterms:modified xsi:type="dcterms:W3CDTF">2025-04-22T01:59:51Z</dcterms:modified>
</cp:coreProperties>
</file>