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8_{E21DC6E1-BD4A-4611-980A-FBA1F2AED046}" xr6:coauthVersionLast="47" xr6:coauthVersionMax="47" xr10:uidLastSave="{00000000-0000-0000-0000-000000000000}"/>
  <bookViews>
    <workbookView xWindow="-120" yWindow="-120" windowWidth="20730" windowHeight="11040" firstSheet="15" activeTab="17"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ROTEIRO DE GESTÃO DE RH" sheetId="20" r:id="rId16"/>
    <sheet name="MAPA DE COMUNICAÇÃO" sheetId="23" r:id="rId17"/>
    <sheet name="MATRIZ RESPONSABILIDADE" sheetId="24" r:id="rId18"/>
    <sheet name="Gráfico de Gantt" sheetId="5" state="hidden" r:id="rId19"/>
    <sheet name="PV_dependência" sheetId="6" state="hidden" r:id="rId20"/>
    <sheet name="Cronograma_de_Custos (2)" sheetId="7" state="hidden" r:id="rId21"/>
  </sheets>
  <externalReferences>
    <externalReference r:id="rId22"/>
    <externalReference r:id="rId23"/>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9" l="1"/>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A4"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A4" i="18"/>
  <c r="L12" i="17"/>
  <c r="L11" i="17"/>
  <c r="L10" i="17"/>
  <c r="L9" i="17"/>
  <c r="L8" i="17"/>
  <c r="A4"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C4" i="13"/>
  <c r="P3" i="13"/>
  <c r="O3" i="13"/>
  <c r="N3" i="13"/>
  <c r="M3" i="13"/>
  <c r="L3" i="13"/>
  <c r="K3" i="13"/>
  <c r="J3" i="13"/>
  <c r="I3" i="13"/>
  <c r="H3" i="13"/>
  <c r="G3" i="13"/>
  <c r="F3" i="13"/>
  <c r="E3" i="13"/>
  <c r="C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C4" i="12"/>
  <c r="E3" i="12"/>
  <c r="F3" i="12" s="1"/>
  <c r="G3" i="12" s="1"/>
  <c r="H3" i="12" s="1"/>
  <c r="I3" i="12" s="1"/>
  <c r="J3" i="12" s="1"/>
  <c r="K3" i="12" s="1"/>
  <c r="L3" i="12" s="1"/>
  <c r="M3" i="12" s="1"/>
  <c r="N3" i="12" s="1"/>
  <c r="O3" i="12" s="1"/>
  <c r="P3" i="12" s="1"/>
  <c r="C3" i="12"/>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<sst xmlns="http://schemas.openxmlformats.org/spreadsheetml/2006/main" count="1118" uniqueCount="652">
  <si>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</si>
  <si>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</si>
  <si>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</si>
  <si>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</si>
  <si>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</si>
  <si>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</si>
  <si>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</si>
  <si>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</si>
  <si>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</si>
  <si>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</si>
  <si>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</si>
  <si>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</si>
  <si>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</si>
  <si>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</si>
  <si>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</si>
  <si>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</si>
  <si>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</si>
  <si>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</si>
  <si>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</si>
  <si>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</si>
  <si>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</si>
  <si>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</si>
  <si>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</si>
  <si>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</si>
  <si>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</si>
  <si>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</si>
  <si>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</si>
  <si>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</si>
  <si>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</si>
  <si>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</si>
  <si>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</si>
  <si>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</si>
  <si>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</si>
  <si>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</si>
  <si>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</si>
  <si>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</si>
  <si>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</si>
  <si>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</si>
  <si>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</si>
  <si>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</si>
  <si>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</si>
  <si>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</si>
  <si>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</si>
  <si>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</si>
  <si>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</si>
  <si>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</si>
  <si>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</si>
  <si>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</si>
  <si>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</si>
  <si>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</si>
  <si>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</si>
  <si>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</si>
  <si>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</si>
  <si>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</si>
  <si>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</si>
  <si>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</si>
  <si>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</si>
  <si>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</si>
  <si>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</si>
  <si>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</si>
  <si>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</si>
  <si>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</si>
  <si>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</si>
  <si>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</si>
  <si>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</si>
  <si>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</si>
  <si>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</si>
  <si>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</si>
  <si>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</si>
  <si>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</si>
  <si>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</si>
  <si>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</si>
  <si>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</si>
  <si>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</si>
  <si>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</si>
  <si>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</si>
  <si>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</si>
  <si>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</si>
  <si>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</si>
  <si>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</si>
  <si>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</si>
  <si>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</si>
  <si>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</si>
  <si>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</si>
  <si>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</si>
  <si>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</si>
  <si>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</si>
  <si>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</si>
  <si>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</si>
  <si>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</si>
  <si>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</si>
  <si>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</si>
  <si>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</si>
  <si>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</si>
  <si>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</si>
  <si>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</si>
  <si>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</si>
  <si>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</si>
  <si>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</si>
  <si>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</si>
  <si>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</si>
  <si>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</si>
  <si>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</si>
  <si>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</si>
  <si>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</si>
  <si>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</si>
  <si>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</si>
  <si>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</si>
  <si>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</si>
  <si>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</si>
  <si>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</si>
  <si>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</si>
  <si>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</si>
  <si>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</si>
  <si>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</si>
  <si>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</si>
  <si>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</si>
  <si>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</si>
  <si>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</si>
  <si>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</si>
  <si>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</si>
  <si>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</si>
  <si>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</si>
  <si>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</si>
  <si>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</si>
  <si>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</si>
  <si>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</si>
  <si>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</si>
  <si>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</si>
  <si>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</si>
  <si>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</si>
  <si>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</si>
  <si>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</si>
  <si>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</si>
  <si>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</si>
  <si>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</si>
  <si>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</si>
  <si>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</si>
  <si>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</si>
  <si>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</si>
  <si>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</si>
  <si>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</si>
  <si>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</si>
  <si>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</si>
  <si>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</si>
  <si>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</si>
  <si>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</si>
  <si>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</si>
  <si>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</si>
  <si>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</si>
  <si>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</si>
  <si>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</si>
  <si>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</si>
  <si>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</si>
  <si>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</si>
  <si>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</si>
  <si>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</si>
  <si>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</si>
  <si>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</si>
  <si>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</si>
  <si>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</si>
  <si>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</si>
  <si>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</si>
  <si>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</si>
  <si>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</si>
  <si>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</si>
  <si>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</si>
  <si>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</si>
  <si>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</si>
  <si>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</si>
  <si>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</si>
  <si>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</si>
  <si>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</si>
  <si>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</si>
  <si>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</si>
  <si>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</si>
  <si>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</si>
  <si>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</si>
  <si>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</si>
  <si>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</si>
  <si>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</si>
  <si>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</si>
  <si>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</si>
  <si>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</si>
  <si>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</si>
  <si>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</si>
  <si>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</si>
  <si>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</si>
  <si>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</si>
  <si>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</si>
  <si>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</si>
  <si>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</si>
  <si>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</si>
  <si>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</si>
  <si>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</si>
  <si>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</si>
  <si>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</si>
  <si>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</si>
  <si>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</si>
  <si>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</si>
  <si>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</si>
  <si>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</si>
  <si>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</si>
  <si>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</si>
  <si>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</si>
  <si>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</si>
  <si>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</si>
  <si>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</si>
  <si>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</si>
  <si>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</si>
  <si>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</si>
  <si>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</si>
  <si>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</si>
  <si>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</si>
  <si>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</si>
  <si>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</si>
  <si>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</si>
  <si>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</si>
  <si>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</si>
  <si>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</si>
  <si>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</si>
  <si>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</si>
  <si>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</si>
  <si>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</si>
  <si>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</si>
  <si>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</si>
  <si>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</si>
  <si>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</si>
  <si>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</si>
  <si>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</si>
  <si>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</si>
  <si>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</si>
  <si>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</si>
  <si>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</si>
  <si>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</si>
  <si>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</si>
  <si>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</si>
  <si>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</si>
  <si>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</si>
  <si>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</si>
  <si>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</si>
  <si>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</si>
  <si>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</si>
  <si>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</si>
  <si>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</si>
  <si>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</si>
  <si>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</si>
  <si>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</si>
  <si>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</si>
  <si>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</si>
  <si>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</si>
  <si>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</si>
  <si>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</si>
  <si>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</si>
  <si>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</si>
  <si>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</si>
  <si>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</si>
  <si>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</si>
  <si>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</si>
  <si>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</si>
  <si>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</si>
  <si>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</si>
  <si>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</si>
  <si>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</si>
  <si>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</si>
  <si>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</si>
  <si>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</si>
  <si>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</si>
  <si>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</si>
  <si>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</si>
  <si>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</si>
  <si>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</si>
  <si>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</si>
  <si>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</si>
  <si>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</si>
  <si>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</si>
  <si>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</si>
  <si>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</si>
  <si>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</si>
  <si>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</si>
  <si>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</si>
  <si>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</si>
  <si>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</si>
  <si>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</si>
  <si>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</si>
  <si>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</si>
  <si>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</si>
  <si>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</si>
  <si>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</si>
  <si>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</si>
  <si>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</si>
  <si>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</si>
  <si>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</si>
  <si>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</si>
  <si>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</si>
  <si>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</si>
  <si>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</si>
  <si>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</si>
  <si>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</si>
  <si>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</si>
  <si>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</si>
  <si>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</si>
  <si>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</si>
  <si>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</si>
  <si>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</si>
  <si>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</si>
  <si>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</si>
  <si>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</si>
  <si>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</si>
  <si>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</si>
  <si>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</si>
  <si>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</si>
  <si>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</si>
  <si>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</si>
  <si>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</si>
  <si>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</si>
  <si>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</si>
  <si>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</si>
  <si>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</si>
  <si>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</si>
  <si>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</si>
  <si>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</si>
  <si>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</si>
  <si>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</si>
  <si>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</si>
  <si>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</si>
  <si>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</si>
  <si>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</si>
  <si>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</si>
  <si>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</si>
  <si>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</si>
  <si>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</si>
  <si>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</si>
  <si>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</si>
  <si>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</si>
  <si>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</si>
  <si>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</si>
  <si>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</si>
  <si>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</si>
  <si>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</si>
  <si>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</si>
  <si>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</si>
  <si>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</si>
  <si>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</si>
  <si>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</si>
  <si>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</si>
  <si>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</si>
  <si>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</si>
  <si>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</si>
  <si>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</si>
  <si>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</si>
  <si>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</si>
  <si>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</si>
  <si>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</si>
  <si>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</si>
  <si>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Faire-Advisor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</si>
  <si>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</si>
  <si>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</si>
  <si>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</si>
  <si>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</si>
  <si>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</si>
  <si>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</si>
  <si>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</si>
  <si>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</si>
  <si>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</si>
  <si>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</si>
  <si>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</si>
  <si>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</si>
  <si>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</si>
  <si>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</si>
  <si>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</si>
  <si>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</si>
  <si>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</si>
  <si>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</si>
  <si>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</si>
  <si>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</si>
  <si>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</si>
  <si>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</si>
  <si>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</si>
  <si>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</si>
  <si>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</si>
  <si>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</si>
  <si>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</si>
  <si>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</si>
  <si>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</si>
  <si>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</si>
  <si>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</si>
  <si>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</si>
  <si>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</si>
  <si>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</si>
  <si>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</si>
  <si>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</si>
  <si>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</si>
  <si>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</si>
  <si>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</si>
  <si>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</si>
  <si>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</si>
  <si>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</si>
  <si>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</si>
  <si>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</si>
  <si>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</si>
  <si>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</si>
  <si>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</si>
  <si>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</si>
  <si>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</si>
  <si>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</si>
  <si>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</si>
  <si>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</si>
  <si>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</si>
  <si>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</si>
  <si>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</si>
  <si>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</si>
  <si>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</si>
  <si>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</si>
  <si>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</si>
  <si>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</si>
  <si>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</si>
  <si>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</si>
  <si>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</si>
  <si>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</si>
  <si>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</si>
  <si>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</si>
  <si>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</si>
  <si>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</si>
  <si>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</si>
  <si>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</si>
  <si>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</si>
  <si>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</si>
  <si>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</si>
  <si>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</si>
  <si>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</si>
  <si>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</si>
  <si>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</si>
  <si>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</si>
  <si>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</si>
  <si>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</si>
  <si>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</si>
  <si>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</si>
  <si>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</si>
  <si>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</si>
  <si>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</si>
  <si>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</si>
  <si>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</si>
  <si>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</si>
  <si>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</si>
  <si>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</si>
  <si>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</si>
  <si>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</si>
  <si>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</si>
  <si>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Khipo</t>
  </si>
  <si>
    <t>Informações sobre o projeto</t>
  </si>
  <si>
    <t>Faire Advisor</t>
  </si>
  <si>
    <t>Gerente Responsável</t>
  </si>
  <si>
    <t>Ricardo Almeida</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</si>
  <si>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</si>
  <si>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</si>
  <si>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</si>
  <si>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</si>
  <si>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</si>
  <si>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</si>
  <si>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</si>
  <si>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</si>
  <si>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</si>
  <si>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</si>
  <si>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</si>
  <si>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</si>
  <si>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</si>
  <si>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</si>
  <si>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</si>
  <si>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</si>
  <si>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</si>
  <si>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</si>
  <si>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</si>
  <si>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</si>
  <si>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</si>
  <si>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</si>
  <si>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</si>
  <si>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</si>
  <si>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</si>
  <si>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</si>
  <si>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</si>
  <si>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</si>
  <si>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</si>
  <si>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</si>
  <si>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</si>
  <si>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</si>
  <si>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</si>
  <si>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</si>
  <si>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</si>
  <si>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</si>
  <si>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</si>
  <si>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</si>
  <si>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</si>
  <si>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</si>
  <si>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</si>
  <si>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</si>
  <si>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</si>
  <si>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</si>
  <si>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</si>
  <si>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</si>
  <si>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</si>
  <si>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</si>
  <si>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</si>
  <si>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</si>
  <si>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</si>
  <si>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</si>
  <si>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</si>
  <si>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</si>
  <si>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</si>
  <si>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</si>
  <si>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</si>
  <si>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</si>
  <si>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</si>
  <si>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</si>
  <si>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</si>
  <si>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</si>
  <si>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</si>
  <si>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</si>
  <si>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</si>
  <si>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</si>
  <si>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</si>
  <si>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</si>
  <si>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</si>
  <si>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</si>
  <si>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</si>
  <si>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</si>
  <si>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</si>
  <si>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</si>
  <si>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</si>
  <si>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</si>
  <si>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</si>
  <si>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</si>
  <si>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</si>
  <si>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</si>
  <si>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</si>
  <si>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</si>
  <si>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</si>
  <si>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</si>
  <si>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</si>
  <si>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</si>
  <si>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</si>
  <si>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</si>
  <si>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</si>
  <si>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</si>
  <si>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</si>
  <si>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</si>
  <si>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</si>
  <si>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</si>
  <si>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</si>
  <si>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</si>
  <si>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</si>
  <si>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</si>
  <si>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</si>
  <si>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</si>
  <si>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</si>
  <si>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</si>
  <si>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t>Elaborar de acordo com o exemplo abaixo um planejamento de RH para o projeto (mínimo de 4 elementos da equipe)</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</si>
  <si>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</si>
  <si>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</si>
  <si>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</si>
  <si>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</si>
  <si>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</si>
  <si>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</si>
  <si>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</si>
  <si>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</si>
  <si>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</si>
  <si>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</si>
  <si>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</si>
  <si>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</si>
  <si>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</si>
  <si>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</si>
  <si>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</si>
  <si>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</si>
  <si>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</si>
  <si>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</si>
  <si>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</si>
  <si>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</si>
  <si>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</si>
  <si>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</si>
  <si>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</si>
  <si>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</si>
  <si>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</si>
  <si>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</si>
  <si>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</si>
  <si>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</si>
  <si>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</si>
  <si>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</si>
  <si>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</si>
  <si>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</si>
  <si>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</si>
  <si>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</si>
  <si>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</si>
  <si>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</si>
  <si>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</si>
  <si>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</si>
  <si>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</si>
  <si>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</si>
  <si>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</si>
  <si>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</si>
  <si>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Revisado em Jan/2000</t>
  </si>
  <si>
    <t>Domínio básico</t>
  </si>
  <si>
    <t>Seção/depto: Vendas técnicas</t>
  </si>
  <si>
    <t>Experiência prática</t>
  </si>
  <si>
    <t>Responsável: Sidney</t>
  </si>
  <si>
    <t>Especialista</t>
  </si>
  <si>
    <t>Habilitação</t>
  </si>
  <si>
    <t>Pessoa</t>
  </si>
  <si>
    <t>Modelo de registro de treinamento no local de trabalho.</t>
  </si>
  <si>
    <t>Perfil de Qualificação</t>
  </si>
  <si>
    <t xml:space="preserve">MAPA DE COMPETÊNCIAS </t>
  </si>
  <si>
    <t>Nenhum conhecimento</t>
  </si>
  <si>
    <t>Demo-Hipotética ltda</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</si>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</sst>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97" x14ac:knownFonts="1">
    <font>
      <sz val="10"/>
      <color rgb="FF000000"/>
      <name val="Arial"/>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7"/>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s>
  <fills count="44">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s>
  <borders count="16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s>
  <cellStyleXfs count="22">
    <xf numFmtId="0" fontId="0" fillId="0" borderId="0"/>
    <xf numFmtId="0" fontId="22" fillId="0" borderId="70"/>
    <xf numFmtId="171" fontId="2" fillId="0" borderId="99" applyFill="0">
      <alignment horizontal="center" vertical="center"/>
    </xf>
    <xf numFmtId="167" fontId="2" fillId="0" borderId="98">
      <alignment horizontal="center" vertical="center"/>
    </xf>
    <xf numFmtId="0" fontId="2" fillId="0" borderId="99" applyFill="0">
      <alignment horizontal="center" vertical="center"/>
    </xf>
    <xf numFmtId="9" fontId="43" fillId="0" borderId="70" applyFont="0" applyFill="0" applyBorder="0" applyAlignment="0" applyProtection="0"/>
    <xf numFmtId="0" fontId="2" fillId="0" borderId="99" applyFill="0">
      <alignment horizontal="left" vertical="center" indent="2"/>
    </xf>
    <xf numFmtId="0" fontId="44" fillId="0" borderId="70" applyNumberFormat="0" applyFill="0" applyBorder="0" applyAlignment="0" applyProtection="0"/>
    <xf numFmtId="0" fontId="42" fillId="0" borderId="70"/>
    <xf numFmtId="0" fontId="43" fillId="0" borderId="70"/>
    <xf numFmtId="0" fontId="44" fillId="0" borderId="70" applyNumberFormat="0" applyFill="0" applyBorder="0" applyAlignment="0" applyProtection="0"/>
    <xf numFmtId="0" fontId="49" fillId="0" borderId="70" applyNumberFormat="0" applyFill="0" applyBorder="0" applyAlignment="0" applyProtection="0"/>
    <xf numFmtId="0" fontId="42" fillId="23" borderId="70" applyNumberFormat="0" applyBorder="0" applyAlignment="0" applyProtection="0"/>
    <xf numFmtId="0" fontId="46" fillId="0" borderId="70"/>
    <xf numFmtId="0" fontId="42" fillId="24" borderId="70" applyNumberFormat="0" applyBorder="0" applyAlignment="0" applyProtection="0"/>
    <xf numFmtId="0" fontId="50" fillId="19" borderId="70" applyNumberFormat="0" applyBorder="0" applyAlignment="0" applyProtection="0"/>
    <xf numFmtId="0" fontId="2" fillId="0" borderId="70"/>
    <xf numFmtId="9" fontId="43" fillId="0" borderId="70" applyFont="0" applyFill="0" applyBorder="0" applyAlignment="0" applyProtection="0"/>
    <xf numFmtId="9" fontId="51" fillId="0" borderId="0" applyFont="0" applyFill="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19" borderId="0" applyNumberFormat="0" applyBorder="0" applyAlignment="0" applyProtection="0"/>
  </cellStyleXfs>
  <cellXfs count="595">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8" fontId="5" fillId="0" borderId="0" xfId="0" applyNumberFormat="1" applyFont="1" applyAlignment="1">
      <alignment vertical="center"/>
    </xf>
    <xf numFmtId="0" fontId="4" fillId="0" borderId="1" xfId="0" applyFont="1" applyBorder="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8" fillId="0" borderId="2" xfId="0" applyFont="1" applyBorder="1" applyAlignment="1">
      <alignment vertical="top" wrapText="1"/>
    </xf>
    <xf numFmtId="0" fontId="8" fillId="0" borderId="3" xfId="0" applyFont="1" applyBorder="1" applyAlignment="1">
      <alignment vertical="top" wrapText="1"/>
    </xf>
    <xf numFmtId="0" fontId="5" fillId="0" borderId="6" xfId="0" applyFont="1" applyBorder="1" applyAlignment="1">
      <alignment vertical="center" wrapText="1"/>
    </xf>
    <xf numFmtId="0" fontId="9" fillId="0" borderId="0" xfId="0" applyFont="1" applyAlignment="1">
      <alignment horizontal="center" vertical="center"/>
    </xf>
    <xf numFmtId="0" fontId="10" fillId="0" borderId="0" xfId="0" applyFont="1"/>
    <xf numFmtId="0" fontId="11" fillId="0" borderId="0" xfId="0" applyFont="1"/>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vertical="center" wrapText="1"/>
    </xf>
    <xf numFmtId="0" fontId="16"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vertical="center"/>
    </xf>
    <xf numFmtId="0" fontId="17" fillId="2" borderId="1"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5" fillId="0" borderId="0" xfId="0" applyFont="1" applyAlignment="1">
      <alignment vertical="center"/>
    </xf>
    <xf numFmtId="0" fontId="17" fillId="2" borderId="7" xfId="0" applyFont="1" applyFill="1" applyBorder="1" applyAlignment="1">
      <alignment horizontal="left" vertical="center" wrapText="1"/>
    </xf>
    <xf numFmtId="14" fontId="17" fillId="2" borderId="13"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5" fillId="2" borderId="11" xfId="0" applyFont="1" applyFill="1" applyBorder="1" applyAlignment="1">
      <alignment vertical="center"/>
    </xf>
    <xf numFmtId="0" fontId="17" fillId="2" borderId="12" xfId="0" applyFont="1" applyFill="1" applyBorder="1" applyAlignment="1">
      <alignment horizontal="left" vertical="center" wrapText="1"/>
    </xf>
    <xf numFmtId="0" fontId="11" fillId="0" borderId="15" xfId="0" applyFont="1" applyBorder="1" applyAlignment="1">
      <alignment horizontal="center" vertical="center" wrapText="1"/>
    </xf>
    <xf numFmtId="0" fontId="18" fillId="0" borderId="16" xfId="0" applyFont="1" applyBorder="1" applyAlignment="1">
      <alignment vertical="center"/>
    </xf>
    <xf numFmtId="0" fontId="11" fillId="0" borderId="17" xfId="0" applyFont="1" applyBorder="1" applyAlignment="1">
      <alignment horizontal="center" vertical="center" wrapText="1"/>
    </xf>
    <xf numFmtId="14" fontId="11" fillId="0" borderId="13"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1" fillId="0" borderId="19" xfId="0" applyFont="1" applyBorder="1" applyAlignment="1">
      <alignment horizontal="center" vertical="top" wrapText="1"/>
    </xf>
    <xf numFmtId="164" fontId="11" fillId="0" borderId="19" xfId="0" applyNumberFormat="1" applyFont="1" applyBorder="1" applyAlignment="1">
      <alignment vertical="center" wrapText="1"/>
    </xf>
    <xf numFmtId="0" fontId="17" fillId="0" borderId="20" xfId="0" applyFont="1" applyBorder="1" applyAlignment="1">
      <alignment horizontal="left" vertical="center" wrapText="1"/>
    </xf>
    <xf numFmtId="0" fontId="11" fillId="0" borderId="21" xfId="0" applyFont="1" applyBorder="1" applyAlignment="1">
      <alignment horizontal="center" vertical="center" wrapText="1"/>
    </xf>
    <xf numFmtId="0" fontId="18" fillId="0" borderId="22" xfId="0" applyFont="1" applyBorder="1" applyAlignment="1">
      <alignment vertical="center"/>
    </xf>
    <xf numFmtId="0" fontId="11" fillId="0" borderId="13" xfId="0" applyFont="1" applyBorder="1" applyAlignment="1">
      <alignment horizontal="center" vertical="center" wrapText="1"/>
    </xf>
    <xf numFmtId="0" fontId="11"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1" fillId="0" borderId="24" xfId="0" applyFont="1" applyBorder="1" applyAlignment="1">
      <alignment horizontal="center" vertical="top" wrapText="1"/>
    </xf>
    <xf numFmtId="164" fontId="11" fillId="0" borderId="24" xfId="0" applyNumberFormat="1" applyFont="1" applyBorder="1" applyAlignment="1">
      <alignment vertical="center" wrapText="1"/>
    </xf>
    <xf numFmtId="0" fontId="17" fillId="0" borderId="25" xfId="0" applyFont="1" applyBorder="1" applyAlignment="1">
      <alignment horizontal="left" vertical="center" wrapText="1"/>
    </xf>
    <xf numFmtId="0" fontId="11" fillId="0" borderId="26" xfId="0" applyFont="1" applyBorder="1" applyAlignment="1">
      <alignment horizontal="center" vertical="center" wrapText="1"/>
    </xf>
    <xf numFmtId="0" fontId="18" fillId="0" borderId="27" xfId="0" applyFont="1" applyBorder="1" applyAlignment="1">
      <alignment vertical="center"/>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1" fillId="0" borderId="30" xfId="0" applyFont="1" applyBorder="1" applyAlignment="1">
      <alignment horizontal="center" vertical="top" wrapText="1"/>
    </xf>
    <xf numFmtId="164" fontId="11" fillId="0" borderId="30" xfId="0" applyNumberFormat="1" applyFont="1" applyBorder="1" applyAlignment="1">
      <alignment vertical="center" wrapText="1"/>
    </xf>
    <xf numFmtId="0" fontId="17" fillId="0" borderId="31" xfId="0" applyFont="1" applyBorder="1" applyAlignment="1">
      <alignment horizontal="left" vertical="center" wrapText="1"/>
    </xf>
    <xf numFmtId="0" fontId="17" fillId="2" borderId="32" xfId="0" applyFont="1" applyFill="1" applyBorder="1" applyAlignment="1">
      <alignment horizontal="left" vertical="center" wrapText="1"/>
    </xf>
    <xf numFmtId="0" fontId="17" fillId="2" borderId="33" xfId="0" applyFont="1" applyFill="1" applyBorder="1" applyAlignment="1">
      <alignment horizontal="center" vertical="center" wrapText="1"/>
    </xf>
    <xf numFmtId="0" fontId="17" fillId="2" borderId="34" xfId="0" applyFont="1" applyFill="1" applyBorder="1" applyAlignment="1">
      <alignment horizontal="center" vertical="center" wrapText="1"/>
    </xf>
    <xf numFmtId="164" fontId="17" fillId="3" borderId="34" xfId="0" applyNumberFormat="1" applyFont="1" applyFill="1" applyBorder="1" applyAlignment="1">
      <alignment horizontal="center" vertical="center" wrapText="1"/>
    </xf>
    <xf numFmtId="0" fontId="17" fillId="2" borderId="35" xfId="0" applyFont="1" applyFill="1" applyBorder="1" applyAlignment="1">
      <alignment horizontal="left" vertical="center" wrapText="1"/>
    </xf>
    <xf numFmtId="0" fontId="11" fillId="0" borderId="18" xfId="0" applyFont="1" applyBorder="1" applyAlignment="1">
      <alignment horizontal="center" vertical="top" wrapText="1"/>
    </xf>
    <xf numFmtId="0" fontId="14" fillId="0" borderId="36" xfId="0" applyFont="1" applyBorder="1" applyAlignment="1">
      <alignment horizontal="center" vertical="center" wrapText="1"/>
    </xf>
    <xf numFmtId="0" fontId="11" fillId="0" borderId="20" xfId="0" applyFont="1" applyBorder="1" applyAlignment="1">
      <alignment horizontal="left" vertical="top" wrapText="1"/>
    </xf>
    <xf numFmtId="0" fontId="18" fillId="0" borderId="22" xfId="0" applyFont="1" applyBorder="1" applyAlignment="1">
      <alignment horizontal="left" vertical="center"/>
    </xf>
    <xf numFmtId="165" fontId="11" fillId="0" borderId="13" xfId="0" applyNumberFormat="1" applyFont="1" applyBorder="1" applyAlignment="1">
      <alignment horizontal="center" vertical="center" wrapText="1"/>
    </xf>
    <xf numFmtId="0" fontId="11" fillId="0" borderId="23" xfId="0" applyFont="1" applyBorder="1" applyAlignment="1">
      <alignment horizontal="center" vertical="top" wrapText="1"/>
    </xf>
    <xf numFmtId="0" fontId="11" fillId="0" borderId="25" xfId="0" applyFont="1" applyBorder="1" applyAlignment="1">
      <alignment horizontal="left" vertical="top" wrapText="1"/>
    </xf>
    <xf numFmtId="165" fontId="11" fillId="0" borderId="21" xfId="0" applyNumberFormat="1" applyFont="1" applyBorder="1" applyAlignment="1">
      <alignment horizontal="center" vertical="center" wrapText="1"/>
    </xf>
    <xf numFmtId="165" fontId="17" fillId="2" borderId="8" xfId="0" applyNumberFormat="1" applyFont="1" applyFill="1" applyBorder="1" applyAlignment="1">
      <alignment horizontal="center" vertical="center" wrapText="1"/>
    </xf>
    <xf numFmtId="164" fontId="17" fillId="3" borderId="11" xfId="0" applyNumberFormat="1" applyFont="1" applyFill="1" applyBorder="1" applyAlignment="1">
      <alignment horizontal="center" vertical="center" wrapText="1"/>
    </xf>
    <xf numFmtId="0" fontId="18" fillId="0" borderId="16" xfId="0" applyFont="1" applyBorder="1" applyAlignment="1">
      <alignment horizontal="left" vertical="center"/>
    </xf>
    <xf numFmtId="14" fontId="11" fillId="0" borderId="13" xfId="0" applyNumberFormat="1" applyFont="1" applyBorder="1" applyAlignment="1">
      <alignment horizontal="center" vertical="top" wrapText="1"/>
    </xf>
    <xf numFmtId="165" fontId="11" fillId="0" borderId="17" xfId="0" applyNumberFormat="1" applyFont="1" applyBorder="1" applyAlignment="1">
      <alignment horizontal="center" vertical="center" wrapText="1"/>
    </xf>
    <xf numFmtId="0" fontId="8" fillId="0" borderId="19" xfId="0" applyFont="1" applyBorder="1" applyAlignment="1">
      <alignment horizontal="center" vertical="top" wrapText="1"/>
    </xf>
    <xf numFmtId="0" fontId="8" fillId="0" borderId="24" xfId="0" applyFont="1" applyBorder="1" applyAlignment="1">
      <alignment horizontal="center" vertical="center" wrapText="1"/>
    </xf>
    <xf numFmtId="0" fontId="11" fillId="0" borderId="24" xfId="0" applyFont="1" applyBorder="1" applyAlignment="1">
      <alignment horizontal="center" vertical="center" wrapText="1"/>
    </xf>
    <xf numFmtId="0" fontId="8" fillId="0" borderId="30"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left" vertical="top" wrapText="1"/>
    </xf>
    <xf numFmtId="165" fontId="11" fillId="0" borderId="2" xfId="0" applyNumberFormat="1" applyFont="1" applyBorder="1" applyAlignment="1">
      <alignment horizontal="center" vertical="center" wrapText="1"/>
    </xf>
    <xf numFmtId="0" fontId="18" fillId="0" borderId="37" xfId="0" applyFont="1" applyBorder="1" applyAlignment="1">
      <alignment horizontal="left" vertical="center"/>
    </xf>
    <xf numFmtId="0" fontId="11" fillId="0" borderId="38" xfId="0" applyFont="1" applyBorder="1" applyAlignment="1">
      <alignment horizontal="center" vertical="center" wrapText="1"/>
    </xf>
    <xf numFmtId="0" fontId="8" fillId="0" borderId="13" xfId="0" applyFont="1" applyBorder="1" applyAlignment="1">
      <alignment horizontal="center" vertical="center" wrapText="1"/>
    </xf>
    <xf numFmtId="164" fontId="11" fillId="0" borderId="13" xfId="0" applyNumberFormat="1" applyFont="1" applyBorder="1" applyAlignment="1">
      <alignment vertical="center" wrapText="1"/>
    </xf>
    <xf numFmtId="0" fontId="11" fillId="0" borderId="13" xfId="0" applyFont="1" applyBorder="1" applyAlignment="1">
      <alignment horizontal="left" vertical="top" wrapText="1"/>
    </xf>
    <xf numFmtId="0" fontId="17" fillId="2" borderId="39" xfId="0" applyFont="1" applyFill="1" applyBorder="1" applyAlignment="1">
      <alignment horizontal="center" vertical="center" wrapText="1"/>
    </xf>
    <xf numFmtId="0" fontId="17" fillId="2" borderId="40" xfId="0" applyFont="1" applyFill="1" applyBorder="1" applyAlignment="1">
      <alignment horizontal="center" vertical="center" wrapText="1"/>
    </xf>
    <xf numFmtId="164" fontId="17" fillId="3" borderId="40" xfId="0" applyNumberFormat="1" applyFont="1" applyFill="1" applyBorder="1" applyAlignment="1">
      <alignment horizontal="center" vertical="center" wrapText="1"/>
    </xf>
    <xf numFmtId="0" fontId="17" fillId="2" borderId="41" xfId="0" applyFont="1" applyFill="1" applyBorder="1" applyAlignment="1">
      <alignment horizontal="left" vertical="center" wrapText="1"/>
    </xf>
    <xf numFmtId="0" fontId="18" fillId="0" borderId="16" xfId="0" applyFont="1" applyBorder="1" applyAlignment="1">
      <alignment horizontal="left" vertical="center" shrinkToFit="1"/>
    </xf>
    <xf numFmtId="0" fontId="8" fillId="0" borderId="19" xfId="0" applyFont="1" applyBorder="1" applyAlignment="1">
      <alignment horizontal="center" vertical="center" wrapText="1"/>
    </xf>
    <xf numFmtId="0" fontId="11" fillId="0" borderId="19" xfId="0" applyFont="1" applyBorder="1" applyAlignment="1">
      <alignment horizontal="center" vertical="center" wrapText="1"/>
    </xf>
    <xf numFmtId="164" fontId="17" fillId="2" borderId="11" xfId="0" applyNumberFormat="1" applyFont="1" applyFill="1" applyBorder="1" applyAlignment="1">
      <alignment horizontal="center" vertical="center" wrapText="1"/>
    </xf>
    <xf numFmtId="165" fontId="11" fillId="0" borderId="15" xfId="0" applyNumberFormat="1" applyFont="1" applyBorder="1" applyAlignment="1">
      <alignment horizontal="center" vertical="center" wrapText="1"/>
    </xf>
    <xf numFmtId="0" fontId="18" fillId="0" borderId="16" xfId="0" applyFont="1" applyBorder="1" applyAlignment="1">
      <alignment horizontal="left" vertical="center" wrapText="1"/>
    </xf>
    <xf numFmtId="0" fontId="19" fillId="0" borderId="19" xfId="0" applyFont="1" applyBorder="1" applyAlignment="1">
      <alignment horizontal="center" vertical="center" wrapText="1"/>
    </xf>
    <xf numFmtId="0" fontId="17" fillId="2" borderId="32" xfId="0" applyFont="1" applyFill="1" applyBorder="1" applyAlignment="1">
      <alignment horizontal="left" vertical="center"/>
    </xf>
    <xf numFmtId="165" fontId="11" fillId="0" borderId="26" xfId="0" applyNumberFormat="1" applyFont="1" applyBorder="1" applyAlignment="1">
      <alignment horizontal="center" vertical="center" wrapText="1"/>
    </xf>
    <xf numFmtId="0" fontId="18" fillId="0" borderId="27" xfId="0" applyFont="1" applyBorder="1" applyAlignment="1">
      <alignment horizontal="left" vertical="center"/>
    </xf>
    <xf numFmtId="165" fontId="11" fillId="0" borderId="28" xfId="0" applyNumberFormat="1" applyFont="1" applyBorder="1" applyAlignment="1">
      <alignment horizontal="center" vertical="center" wrapText="1"/>
    </xf>
    <xf numFmtId="14" fontId="11" fillId="2" borderId="13" xfId="0" applyNumberFormat="1" applyFont="1" applyFill="1" applyBorder="1" applyAlignment="1">
      <alignment horizontal="center" vertical="center" wrapText="1"/>
    </xf>
    <xf numFmtId="0" fontId="11" fillId="2" borderId="14" xfId="0" applyFont="1" applyFill="1" applyBorder="1" applyAlignment="1">
      <alignment horizontal="center" vertical="center" wrapText="1"/>
    </xf>
    <xf numFmtId="165" fontId="20" fillId="0" borderId="15" xfId="0" applyNumberFormat="1" applyFont="1" applyBorder="1" applyAlignment="1">
      <alignment horizontal="center" vertical="center" wrapText="1"/>
    </xf>
    <xf numFmtId="165" fontId="20" fillId="0" borderId="17" xfId="0" applyNumberFormat="1" applyFont="1" applyBorder="1" applyAlignment="1">
      <alignment horizontal="center" vertical="center" wrapText="1"/>
    </xf>
    <xf numFmtId="165" fontId="20" fillId="0" borderId="21" xfId="0" applyNumberFormat="1" applyFont="1" applyBorder="1" applyAlignment="1">
      <alignment horizontal="center" vertical="center" wrapText="1"/>
    </xf>
    <xf numFmtId="165" fontId="20" fillId="0" borderId="13" xfId="0" applyNumberFormat="1" applyFont="1" applyBorder="1" applyAlignment="1">
      <alignment horizontal="center" vertical="center" wrapText="1"/>
    </xf>
    <xf numFmtId="0" fontId="21" fillId="2" borderId="1" xfId="0" applyFont="1" applyFill="1" applyBorder="1" applyAlignment="1">
      <alignment horizontal="center" vertical="center"/>
    </xf>
    <xf numFmtId="165" fontId="17" fillId="2" borderId="8" xfId="0" applyNumberFormat="1" applyFont="1" applyFill="1" applyBorder="1" applyAlignment="1">
      <alignment horizontal="center" vertical="center"/>
    </xf>
    <xf numFmtId="0" fontId="11" fillId="2" borderId="42" xfId="0" applyFont="1" applyFill="1" applyBorder="1" applyAlignment="1">
      <alignment horizontal="center" vertical="center" wrapText="1"/>
    </xf>
    <xf numFmtId="0" fontId="8" fillId="2" borderId="8" xfId="0" applyFont="1" applyFill="1" applyBorder="1" applyAlignment="1">
      <alignment horizontal="center" vertical="center"/>
    </xf>
    <xf numFmtId="0" fontId="11" fillId="2" borderId="8" xfId="0" applyFont="1" applyFill="1" applyBorder="1" applyAlignment="1">
      <alignment horizontal="center" vertical="center" wrapText="1"/>
    </xf>
    <xf numFmtId="164" fontId="11" fillId="3" borderId="8" xfId="0" applyNumberFormat="1" applyFont="1" applyFill="1" applyBorder="1" applyAlignment="1">
      <alignment vertical="center" wrapText="1"/>
    </xf>
    <xf numFmtId="0" fontId="8" fillId="2" borderId="43" xfId="0" applyFont="1" applyFill="1" applyBorder="1"/>
    <xf numFmtId="0" fontId="20" fillId="0" borderId="44" xfId="0" applyFont="1" applyBorder="1" applyAlignment="1">
      <alignment horizontal="center" vertical="center"/>
    </xf>
    <xf numFmtId="0" fontId="18" fillId="0" borderId="45" xfId="0" applyFont="1" applyBorder="1" applyAlignment="1">
      <alignment horizontal="left" vertical="center"/>
    </xf>
    <xf numFmtId="165" fontId="20" fillId="0" borderId="17" xfId="0" applyNumberFormat="1" applyFont="1" applyBorder="1" applyAlignment="1">
      <alignment horizontal="center" vertical="center"/>
    </xf>
    <xf numFmtId="0" fontId="11" fillId="0" borderId="46" xfId="0" applyFont="1" applyBorder="1" applyAlignment="1">
      <alignment horizontal="center" vertical="center" wrapText="1"/>
    </xf>
    <xf numFmtId="0" fontId="8" fillId="0" borderId="17" xfId="0" applyFont="1" applyBorder="1" applyAlignment="1">
      <alignment horizontal="center" vertical="center"/>
    </xf>
    <xf numFmtId="164" fontId="11" fillId="0" borderId="17" xfId="0" applyNumberFormat="1" applyFont="1" applyBorder="1" applyAlignment="1">
      <alignment vertical="center" wrapText="1"/>
    </xf>
    <xf numFmtId="0" fontId="8" fillId="0" borderId="47" xfId="0" applyFont="1" applyBorder="1"/>
    <xf numFmtId="165" fontId="20" fillId="0" borderId="48" xfId="0" applyNumberFormat="1" applyFont="1" applyBorder="1" applyAlignment="1">
      <alignment horizontal="center" vertical="center"/>
    </xf>
    <xf numFmtId="0" fontId="18" fillId="0" borderId="49" xfId="0" applyFont="1" applyBorder="1" applyAlignment="1">
      <alignment horizontal="left" vertical="center"/>
    </xf>
    <xf numFmtId="165" fontId="20" fillId="0" borderId="13" xfId="0" applyNumberFormat="1" applyFont="1" applyBorder="1" applyAlignment="1">
      <alignment horizontal="center" vertical="center"/>
    </xf>
    <xf numFmtId="0" fontId="11" fillId="0" borderId="50" xfId="0" applyFont="1" applyBorder="1" applyAlignment="1">
      <alignment horizontal="center" vertical="center" wrapText="1"/>
    </xf>
    <xf numFmtId="0" fontId="8" fillId="0" borderId="51" xfId="0" applyFont="1" applyBorder="1"/>
    <xf numFmtId="0" fontId="21" fillId="0" borderId="13" xfId="0" applyFont="1" applyBorder="1" applyAlignment="1">
      <alignment horizontal="center" vertical="center"/>
    </xf>
    <xf numFmtId="0" fontId="20" fillId="0" borderId="13" xfId="0" applyFont="1" applyBorder="1" applyAlignment="1">
      <alignment vertical="center"/>
    </xf>
    <xf numFmtId="0" fontId="20" fillId="0" borderId="53" xfId="0" applyFont="1" applyBorder="1" applyAlignment="1">
      <alignment vertical="center"/>
    </xf>
    <xf numFmtId="164" fontId="11" fillId="3" borderId="13" xfId="0" applyNumberFormat="1" applyFont="1" applyFill="1" applyBorder="1" applyAlignment="1">
      <alignment vertical="center" wrapText="1"/>
    </xf>
    <xf numFmtId="0" fontId="8" fillId="0" borderId="13" xfId="0" applyFont="1" applyBorder="1"/>
    <xf numFmtId="0" fontId="15" fillId="2" borderId="1" xfId="0" applyFont="1" applyFill="1" applyBorder="1" applyAlignment="1">
      <alignment vertical="center"/>
    </xf>
    <xf numFmtId="0" fontId="15" fillId="2" borderId="32" xfId="0" applyFont="1" applyFill="1" applyBorder="1" applyAlignment="1">
      <alignment vertical="center"/>
    </xf>
    <xf numFmtId="166" fontId="17" fillId="4" borderId="57" xfId="0" applyNumberFormat="1" applyFont="1" applyFill="1" applyBorder="1" applyAlignment="1">
      <alignment vertical="center" wrapText="1"/>
    </xf>
    <xf numFmtId="164" fontId="17" fillId="2" borderId="58" xfId="0" applyNumberFormat="1" applyFont="1" applyFill="1" applyBorder="1" applyAlignment="1">
      <alignment vertical="center" wrapText="1"/>
    </xf>
    <xf numFmtId="0" fontId="8" fillId="0" borderId="0" xfId="0" applyFont="1" applyAlignment="1">
      <alignment horizontal="left"/>
    </xf>
    <xf numFmtId="0" fontId="17" fillId="0" borderId="0" xfId="0" applyFont="1" applyAlignment="1">
      <alignment horizontal="left" vertical="center"/>
    </xf>
    <xf numFmtId="0" fontId="17" fillId="2" borderId="13" xfId="0" applyFont="1" applyFill="1" applyBorder="1" applyAlignment="1">
      <alignment horizontal="center" vertical="center" wrapText="1"/>
    </xf>
    <xf numFmtId="0" fontId="18" fillId="0" borderId="13" xfId="0" applyFont="1" applyBorder="1" applyAlignment="1">
      <alignment vertical="center"/>
    </xf>
    <xf numFmtId="0" fontId="14" fillId="0" borderId="13" xfId="0" applyFont="1" applyBorder="1" applyAlignment="1">
      <alignment horizontal="center" vertical="center" wrapText="1"/>
    </xf>
    <xf numFmtId="0" fontId="11" fillId="0" borderId="13" xfId="0" applyFont="1" applyBorder="1" applyAlignment="1">
      <alignment horizontal="center" vertical="top" wrapText="1"/>
    </xf>
    <xf numFmtId="0" fontId="17" fillId="0" borderId="13" xfId="0" applyFont="1" applyBorder="1" applyAlignment="1">
      <alignment horizontal="left" vertical="center" wrapText="1"/>
    </xf>
    <xf numFmtId="0" fontId="18" fillId="0" borderId="13" xfId="0" applyFont="1" applyBorder="1" applyAlignment="1">
      <alignment horizontal="left" vertical="center"/>
    </xf>
    <xf numFmtId="0" fontId="8" fillId="0" borderId="13" xfId="0" applyFont="1" applyBorder="1" applyAlignment="1">
      <alignment horizontal="center" vertical="top" wrapText="1"/>
    </xf>
    <xf numFmtId="0" fontId="18" fillId="0" borderId="13" xfId="0" applyFont="1" applyBorder="1" applyAlignment="1">
      <alignment horizontal="left" vertical="center" shrinkToFit="1"/>
    </xf>
    <xf numFmtId="0" fontId="18" fillId="0" borderId="13" xfId="0" applyFont="1" applyBorder="1" applyAlignment="1">
      <alignment horizontal="left" vertical="center" wrapText="1"/>
    </xf>
    <xf numFmtId="0" fontId="23" fillId="0" borderId="13" xfId="0" applyFont="1" applyBorder="1" applyAlignment="1">
      <alignment horizontal="center" vertical="center" wrapText="1"/>
    </xf>
    <xf numFmtId="0" fontId="20" fillId="0" borderId="13" xfId="0" applyFont="1" applyBorder="1" applyAlignment="1">
      <alignment horizontal="center" vertical="center"/>
    </xf>
    <xf numFmtId="0" fontId="8" fillId="0" borderId="13" xfId="0" applyFont="1" applyBorder="1" applyAlignment="1">
      <alignment horizontal="center" vertical="center"/>
    </xf>
    <xf numFmtId="0" fontId="24" fillId="0" borderId="0" xfId="0" applyFont="1"/>
    <xf numFmtId="0" fontId="25" fillId="0" borderId="0" xfId="0" applyFont="1" applyAlignment="1">
      <alignment horizontal="left"/>
    </xf>
    <xf numFmtId="0" fontId="26" fillId="0" borderId="0" xfId="0" applyFont="1" applyAlignment="1">
      <alignment horizontal="left"/>
    </xf>
    <xf numFmtId="0" fontId="27" fillId="0" borderId="0" xfId="0" applyFont="1"/>
    <xf numFmtId="0" fontId="27" fillId="0" borderId="0" xfId="0" applyFont="1" applyAlignment="1">
      <alignment horizontal="center"/>
    </xf>
    <xf numFmtId="0" fontId="28" fillId="0" borderId="59" xfId="0" applyFont="1" applyBorder="1" applyAlignment="1">
      <alignment vertical="top" wrapText="1"/>
    </xf>
    <xf numFmtId="0" fontId="24" fillId="0" borderId="0" xfId="0" applyFont="1" applyAlignment="1">
      <alignment wrapText="1"/>
    </xf>
    <xf numFmtId="0" fontId="8" fillId="0" borderId="64" xfId="0" applyFont="1" applyBorder="1" applyAlignment="1">
      <alignment horizontal="center" vertical="center"/>
    </xf>
    <xf numFmtId="0" fontId="8" fillId="0" borderId="68" xfId="0" applyFont="1" applyBorder="1"/>
    <xf numFmtId="169" fontId="31" fillId="5" borderId="69" xfId="0" applyNumberFormat="1" applyFont="1" applyFill="1" applyBorder="1" applyAlignment="1">
      <alignment horizontal="center" vertical="center"/>
    </xf>
    <xf numFmtId="169" fontId="31" fillId="5" borderId="70" xfId="0" applyNumberFormat="1" applyFont="1" applyFill="1" applyBorder="1" applyAlignment="1">
      <alignment horizontal="center" vertical="center"/>
    </xf>
    <xf numFmtId="169" fontId="31" fillId="5" borderId="71" xfId="0" applyNumberFormat="1" applyFont="1" applyFill="1" applyBorder="1" applyAlignment="1">
      <alignment horizontal="center" vertical="center"/>
    </xf>
    <xf numFmtId="0" fontId="32" fillId="6" borderId="72" xfId="0" applyFont="1" applyFill="1" applyBorder="1" applyAlignment="1">
      <alignment horizontal="left" vertical="center"/>
    </xf>
    <xf numFmtId="0" fontId="32" fillId="6" borderId="72" xfId="0" applyFont="1" applyFill="1" applyBorder="1" applyAlignment="1">
      <alignment horizontal="center" vertical="center" wrapText="1"/>
    </xf>
    <xf numFmtId="0" fontId="33" fillId="6" borderId="73" xfId="0" applyFont="1" applyFill="1" applyBorder="1" applyAlignment="1">
      <alignment horizontal="center" vertical="center" shrinkToFit="1"/>
    </xf>
    <xf numFmtId="0" fontId="8" fillId="0" borderId="0" xfId="0" applyFont="1" applyAlignment="1">
      <alignment wrapText="1"/>
    </xf>
    <xf numFmtId="0" fontId="34" fillId="0" borderId="0" xfId="0" applyFont="1"/>
    <xf numFmtId="0" fontId="8" fillId="0" borderId="74" xfId="0" applyFont="1" applyBorder="1" applyAlignment="1">
      <alignment vertical="center"/>
    </xf>
    <xf numFmtId="0" fontId="35" fillId="7" borderId="75" xfId="0" applyFont="1" applyFill="1" applyBorder="1" applyAlignment="1">
      <alignment horizontal="left" vertical="center"/>
    </xf>
    <xf numFmtId="0" fontId="30" fillId="7" borderId="75" xfId="0" applyFont="1" applyFill="1" applyBorder="1" applyAlignment="1">
      <alignment horizontal="center" vertical="center"/>
    </xf>
    <xf numFmtId="9" fontId="30" fillId="7" borderId="75" xfId="0" applyNumberFormat="1" applyFont="1" applyFill="1" applyBorder="1" applyAlignment="1">
      <alignment horizontal="center" vertical="center"/>
    </xf>
    <xf numFmtId="170" fontId="8" fillId="7" borderId="75" xfId="0" applyNumberFormat="1" applyFont="1" applyFill="1" applyBorder="1" applyAlignment="1">
      <alignment horizontal="center" vertical="center"/>
    </xf>
    <xf numFmtId="170" fontId="30" fillId="7" borderId="75" xfId="0" applyNumberFormat="1" applyFont="1" applyFill="1" applyBorder="1" applyAlignment="1">
      <alignment horizontal="center" vertical="center"/>
    </xf>
    <xf numFmtId="0" fontId="30" fillId="0" borderId="76" xfId="0" applyFont="1" applyBorder="1" applyAlignment="1">
      <alignment horizontal="center" vertical="center"/>
    </xf>
    <xf numFmtId="0" fontId="30" fillId="8" borderId="75" xfId="0" applyFont="1" applyFill="1" applyBorder="1" applyAlignment="1">
      <alignment horizontal="left" vertical="center"/>
    </xf>
    <xf numFmtId="0" fontId="30" fillId="8" borderId="75" xfId="0" applyFont="1" applyFill="1" applyBorder="1" applyAlignment="1">
      <alignment horizontal="center" vertical="center"/>
    </xf>
    <xf numFmtId="9" fontId="30" fillId="8" borderId="75" xfId="0" applyNumberFormat="1" applyFont="1" applyFill="1" applyBorder="1" applyAlignment="1">
      <alignment horizontal="center" vertical="center"/>
    </xf>
    <xf numFmtId="170" fontId="30" fillId="8" borderId="75" xfId="0" applyNumberFormat="1" applyFont="1" applyFill="1" applyBorder="1" applyAlignment="1">
      <alignment horizontal="center" vertical="center"/>
    </xf>
    <xf numFmtId="0" fontId="8" fillId="0" borderId="74" xfId="0" applyFont="1" applyBorder="1" applyAlignment="1">
      <alignment horizontal="right" vertical="center"/>
    </xf>
    <xf numFmtId="0" fontId="35" fillId="9" borderId="75" xfId="0" applyFont="1" applyFill="1" applyBorder="1" applyAlignment="1">
      <alignment horizontal="left" vertical="center"/>
    </xf>
    <xf numFmtId="0" fontId="30" fillId="9" borderId="75" xfId="0" applyFont="1" applyFill="1" applyBorder="1" applyAlignment="1">
      <alignment horizontal="center" vertical="center"/>
    </xf>
    <xf numFmtId="9" fontId="30" fillId="9" borderId="75" xfId="0" applyNumberFormat="1" applyFont="1" applyFill="1" applyBorder="1" applyAlignment="1">
      <alignment horizontal="center" vertical="center"/>
    </xf>
    <xf numFmtId="170" fontId="8" fillId="9" borderId="75" xfId="0" applyNumberFormat="1" applyFont="1" applyFill="1" applyBorder="1" applyAlignment="1">
      <alignment horizontal="center" vertical="center"/>
    </xf>
    <xf numFmtId="170" fontId="30" fillId="9" borderId="75" xfId="0" applyNumberFormat="1" applyFont="1" applyFill="1" applyBorder="1" applyAlignment="1">
      <alignment horizontal="center" vertical="center"/>
    </xf>
    <xf numFmtId="0" fontId="30" fillId="10" borderId="75" xfId="0" applyFont="1" applyFill="1" applyBorder="1" applyAlignment="1">
      <alignment horizontal="left" vertical="center"/>
    </xf>
    <xf numFmtId="0" fontId="30" fillId="10" borderId="75" xfId="0" applyFont="1" applyFill="1" applyBorder="1" applyAlignment="1">
      <alignment horizontal="center" vertical="center"/>
    </xf>
    <xf numFmtId="9" fontId="30" fillId="10" borderId="75" xfId="0" applyNumberFormat="1" applyFont="1" applyFill="1" applyBorder="1" applyAlignment="1">
      <alignment horizontal="center" vertical="center"/>
    </xf>
    <xf numFmtId="170" fontId="30" fillId="10" borderId="75" xfId="0" applyNumberFormat="1" applyFont="1" applyFill="1" applyBorder="1" applyAlignment="1">
      <alignment horizontal="center" vertical="center"/>
    </xf>
    <xf numFmtId="0" fontId="35" fillId="11" borderId="75" xfId="0" applyFont="1" applyFill="1" applyBorder="1" applyAlignment="1">
      <alignment horizontal="left" vertical="center"/>
    </xf>
    <xf numFmtId="0" fontId="30" fillId="11" borderId="75" xfId="0" applyFont="1" applyFill="1" applyBorder="1" applyAlignment="1">
      <alignment horizontal="center" vertical="center"/>
    </xf>
    <xf numFmtId="9" fontId="30" fillId="11" borderId="75" xfId="0" applyNumberFormat="1" applyFont="1" applyFill="1" applyBorder="1" applyAlignment="1">
      <alignment horizontal="center" vertical="center"/>
    </xf>
    <xf numFmtId="170" fontId="8" fillId="11" borderId="75" xfId="0" applyNumberFormat="1" applyFont="1" applyFill="1" applyBorder="1" applyAlignment="1">
      <alignment horizontal="center" vertical="center"/>
    </xf>
    <xf numFmtId="170" fontId="30" fillId="11" borderId="75" xfId="0" applyNumberFormat="1" applyFont="1" applyFill="1" applyBorder="1" applyAlignment="1">
      <alignment horizontal="center" vertical="center"/>
    </xf>
    <xf numFmtId="0" fontId="30" fillId="12" borderId="75" xfId="0" applyFont="1" applyFill="1" applyBorder="1" applyAlignment="1">
      <alignment horizontal="left" vertical="center"/>
    </xf>
    <xf numFmtId="0" fontId="30" fillId="12" borderId="75" xfId="0" applyFont="1" applyFill="1" applyBorder="1" applyAlignment="1">
      <alignment horizontal="center" vertical="center"/>
    </xf>
    <xf numFmtId="9" fontId="30" fillId="12" borderId="75" xfId="0" applyNumberFormat="1" applyFont="1" applyFill="1" applyBorder="1" applyAlignment="1">
      <alignment horizontal="center" vertical="center"/>
    </xf>
    <xf numFmtId="170" fontId="30" fillId="12" borderId="75" xfId="0" applyNumberFormat="1" applyFont="1" applyFill="1" applyBorder="1" applyAlignment="1">
      <alignment horizontal="center" vertical="center"/>
    </xf>
    <xf numFmtId="0" fontId="35" fillId="13" borderId="75" xfId="0" applyFont="1" applyFill="1" applyBorder="1" applyAlignment="1">
      <alignment horizontal="left" vertical="center"/>
    </xf>
    <xf numFmtId="0" fontId="30" fillId="13" borderId="75" xfId="0" applyFont="1" applyFill="1" applyBorder="1" applyAlignment="1">
      <alignment horizontal="center" vertical="center"/>
    </xf>
    <xf numFmtId="9" fontId="30" fillId="13" borderId="75" xfId="0" applyNumberFormat="1" applyFont="1" applyFill="1" applyBorder="1" applyAlignment="1">
      <alignment horizontal="center" vertical="center"/>
    </xf>
    <xf numFmtId="170" fontId="8" fillId="13" borderId="75" xfId="0" applyNumberFormat="1" applyFont="1" applyFill="1" applyBorder="1" applyAlignment="1">
      <alignment horizontal="center" vertical="center"/>
    </xf>
    <xf numFmtId="170" fontId="30" fillId="13" borderId="75" xfId="0" applyNumberFormat="1" applyFont="1" applyFill="1" applyBorder="1" applyAlignment="1">
      <alignment horizontal="center" vertical="center"/>
    </xf>
    <xf numFmtId="0" fontId="30" fillId="14" borderId="75" xfId="0" applyFont="1" applyFill="1" applyBorder="1" applyAlignment="1">
      <alignment horizontal="left" vertical="center"/>
    </xf>
    <xf numFmtId="0" fontId="30" fillId="14" borderId="75" xfId="0" applyFont="1" applyFill="1" applyBorder="1" applyAlignment="1">
      <alignment horizontal="center" vertical="center"/>
    </xf>
    <xf numFmtId="9" fontId="30" fillId="14" borderId="75" xfId="0" applyNumberFormat="1" applyFont="1" applyFill="1" applyBorder="1" applyAlignment="1">
      <alignment horizontal="center" vertical="center"/>
    </xf>
    <xf numFmtId="170" fontId="30" fillId="14" borderId="75" xfId="0" applyNumberFormat="1" applyFont="1" applyFill="1" applyBorder="1" applyAlignment="1">
      <alignment horizontal="center" vertical="center"/>
    </xf>
    <xf numFmtId="0" fontId="30" fillId="0" borderId="76" xfId="0" applyFont="1" applyBorder="1" applyAlignment="1">
      <alignment horizontal="left" vertical="center"/>
    </xf>
    <xf numFmtId="9" fontId="30" fillId="0" borderId="76" xfId="0" applyNumberFormat="1" applyFont="1" applyBorder="1" applyAlignment="1">
      <alignment horizontal="center" vertical="center"/>
    </xf>
    <xf numFmtId="170" fontId="30" fillId="0" borderId="76" xfId="0" applyNumberFormat="1" applyFont="1" applyBorder="1" applyAlignment="1">
      <alignment horizontal="center" vertical="center"/>
    </xf>
    <xf numFmtId="0" fontId="36" fillId="15" borderId="75" xfId="0" applyFont="1" applyFill="1" applyBorder="1" applyAlignment="1">
      <alignment horizontal="left" vertical="center"/>
    </xf>
    <xf numFmtId="0" fontId="36" fillId="15" borderId="75" xfId="0" applyFont="1" applyFill="1" applyBorder="1" applyAlignment="1">
      <alignment horizontal="center" vertical="center"/>
    </xf>
    <xf numFmtId="9" fontId="30" fillId="15" borderId="75" xfId="0" applyNumberFormat="1" applyFont="1" applyFill="1" applyBorder="1" applyAlignment="1">
      <alignment horizontal="center" vertical="center"/>
    </xf>
    <xf numFmtId="170" fontId="37" fillId="15" borderId="75" xfId="0" applyNumberFormat="1" applyFont="1" applyFill="1" applyBorder="1" applyAlignment="1">
      <alignment horizontal="left" vertical="center"/>
    </xf>
    <xf numFmtId="170" fontId="30" fillId="15" borderId="75" xfId="0" applyNumberFormat="1" applyFont="1" applyFill="1" applyBorder="1" applyAlignment="1">
      <alignment horizontal="center" vertical="center"/>
    </xf>
    <xf numFmtId="0" fontId="30" fillId="15" borderId="75" xfId="0" applyFont="1" applyFill="1" applyBorder="1" applyAlignment="1">
      <alignment horizontal="center" vertical="center"/>
    </xf>
    <xf numFmtId="0" fontId="8" fillId="15" borderId="74" xfId="0" applyFont="1" applyFill="1" applyBorder="1" applyAlignment="1">
      <alignment vertical="center"/>
    </xf>
    <xf numFmtId="0" fontId="8" fillId="0" borderId="0" xfId="0" applyFont="1" applyAlignment="1">
      <alignment horizontal="right" vertical="center"/>
    </xf>
    <xf numFmtId="0" fontId="38" fillId="0" borderId="0" xfId="0" applyFont="1"/>
    <xf numFmtId="0" fontId="24" fillId="0" borderId="0" xfId="0" applyFont="1" applyAlignment="1">
      <alignment horizontal="center"/>
    </xf>
    <xf numFmtId="0" fontId="39" fillId="0" borderId="0" xfId="0" applyFont="1"/>
    <xf numFmtId="0" fontId="8" fillId="0" borderId="77"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40" fillId="16" borderId="1" xfId="0" applyFont="1" applyFill="1" applyBorder="1" applyAlignment="1">
      <alignment horizontal="center" vertical="center" wrapText="1"/>
    </xf>
    <xf numFmtId="0" fontId="40" fillId="16" borderId="83" xfId="0" applyFont="1" applyFill="1" applyBorder="1" applyAlignment="1">
      <alignment horizontal="center" vertical="center" wrapText="1"/>
    </xf>
    <xf numFmtId="0" fontId="40" fillId="16" borderId="86" xfId="0" applyFont="1" applyFill="1" applyBorder="1" applyAlignment="1">
      <alignment horizontal="center" vertical="center" wrapText="1"/>
    </xf>
    <xf numFmtId="0" fontId="40" fillId="16" borderId="87" xfId="0" applyFont="1" applyFill="1" applyBorder="1" applyAlignment="1">
      <alignment horizontal="center" vertical="center" wrapText="1"/>
    </xf>
    <xf numFmtId="0" fontId="8" fillId="0" borderId="37" xfId="0" applyFont="1" applyBorder="1"/>
    <xf numFmtId="0" fontId="8" fillId="0" borderId="5" xfId="0" applyFont="1" applyBorder="1"/>
    <xf numFmtId="0" fontId="5" fillId="0" borderId="91" xfId="0" applyFont="1" applyBorder="1" applyAlignment="1">
      <alignment horizontal="left" vertical="center" wrapText="1"/>
    </xf>
    <xf numFmtId="0" fontId="5" fillId="0" borderId="13" xfId="0" applyFont="1" applyBorder="1" applyAlignment="1">
      <alignment horizontal="left" vertical="center" wrapText="1"/>
    </xf>
    <xf numFmtId="0" fontId="40" fillId="18" borderId="94" xfId="0" applyFont="1" applyFill="1" applyBorder="1" applyAlignment="1">
      <alignment horizontal="left" vertical="center" wrapText="1"/>
    </xf>
    <xf numFmtId="0" fontId="40" fillId="18" borderId="95" xfId="0" applyFont="1" applyFill="1" applyBorder="1" applyAlignment="1">
      <alignment horizontal="left" vertical="center" wrapText="1"/>
    </xf>
    <xf numFmtId="0" fontId="5" fillId="0" borderId="91" xfId="0" applyFont="1" applyBorder="1" applyAlignment="1">
      <alignment horizontal="left" vertical="top" wrapText="1"/>
    </xf>
    <xf numFmtId="0" fontId="5" fillId="0" borderId="13" xfId="0" applyFont="1" applyBorder="1" applyAlignment="1">
      <alignment horizontal="left" vertical="top" wrapText="1"/>
    </xf>
    <xf numFmtId="0" fontId="22" fillId="0" borderId="70" xfId="1"/>
    <xf numFmtId="0" fontId="45" fillId="20" borderId="70" xfId="1" applyFont="1" applyFill="1" applyAlignment="1">
      <alignment horizontal="center" vertical="center" wrapText="1"/>
    </xf>
    <xf numFmtId="0" fontId="45" fillId="20" borderId="101" xfId="1" applyFont="1" applyFill="1" applyBorder="1" applyAlignment="1">
      <alignment horizontal="center" vertical="center" wrapText="1"/>
    </xf>
    <xf numFmtId="0" fontId="48" fillId="20" borderId="101" xfId="1" applyFont="1" applyFill="1" applyBorder="1" applyAlignment="1">
      <alignment horizontal="center" vertical="center" wrapText="1"/>
    </xf>
    <xf numFmtId="0" fontId="47" fillId="20" borderId="70" xfId="1" applyFont="1" applyFill="1" applyAlignment="1">
      <alignment horizontal="center" vertical="center" wrapText="1"/>
    </xf>
    <xf numFmtId="14" fontId="45" fillId="20" borderId="70" xfId="1" applyNumberFormat="1" applyFont="1" applyFill="1" applyAlignment="1">
      <alignment horizontal="center" vertical="center" wrapText="1"/>
    </xf>
    <xf numFmtId="0" fontId="47" fillId="22" borderId="102" xfId="1" applyFont="1" applyFill="1" applyBorder="1" applyAlignment="1">
      <alignment horizontal="center" vertical="center"/>
    </xf>
    <xf numFmtId="0" fontId="47" fillId="22" borderId="102" xfId="1" applyFont="1" applyFill="1" applyBorder="1" applyAlignment="1">
      <alignment horizontal="center" vertical="center" wrapText="1"/>
    </xf>
    <xf numFmtId="0" fontId="0" fillId="0" borderId="77" xfId="0" pivotButton="1" applyBorder="1"/>
    <xf numFmtId="0" fontId="0" fillId="0" borderId="78" xfId="0" applyBorder="1"/>
    <xf numFmtId="0" fontId="0" fillId="0" borderId="77" xfId="0" applyBorder="1"/>
    <xf numFmtId="14" fontId="0" fillId="0" borderId="77" xfId="0" applyNumberFormat="1" applyBorder="1"/>
    <xf numFmtId="0" fontId="0" fillId="0" borderId="103" xfId="0" applyBorder="1"/>
    <xf numFmtId="0" fontId="0" fillId="0" borderId="80" xfId="0" applyBorder="1"/>
    <xf numFmtId="0" fontId="0" fillId="0" borderId="104" xfId="0" applyBorder="1"/>
    <xf numFmtId="0" fontId="52" fillId="28" borderId="105" xfId="0" applyFont="1" applyFill="1" applyBorder="1" applyAlignment="1">
      <alignment horizontal="center" vertical="center"/>
    </xf>
    <xf numFmtId="0" fontId="0" fillId="0" borderId="105" xfId="0" applyBorder="1" applyAlignment="1">
      <alignment vertical="center"/>
    </xf>
    <xf numFmtId="0" fontId="53" fillId="0" borderId="106" xfId="0" applyFont="1" applyBorder="1" applyAlignment="1">
      <alignment horizontal="center"/>
    </xf>
    <xf numFmtId="0" fontId="53" fillId="0" borderId="107" xfId="0" applyFont="1" applyBorder="1" applyAlignment="1">
      <alignment horizontal="center"/>
    </xf>
    <xf numFmtId="0" fontId="22" fillId="0" borderId="108" xfId="0" applyFont="1" applyBorder="1"/>
    <xf numFmtId="0" fontId="22" fillId="0" borderId="109" xfId="0" applyFont="1" applyBorder="1"/>
    <xf numFmtId="0" fontId="22" fillId="0" borderId="110" xfId="0" applyFont="1" applyBorder="1"/>
    <xf numFmtId="0" fontId="22" fillId="0" borderId="111" xfId="0" applyFont="1" applyBorder="1"/>
    <xf numFmtId="0" fontId="22" fillId="0" borderId="112" xfId="0" applyFont="1" applyBorder="1"/>
    <xf numFmtId="0" fontId="0" fillId="0" borderId="105" xfId="0" applyBorder="1" applyAlignment="1">
      <alignment horizontal="center" vertical="center"/>
    </xf>
    <xf numFmtId="0" fontId="54" fillId="0" borderId="70" xfId="9" applyFont="1" applyAlignment="1">
      <alignment horizontal="center"/>
    </xf>
    <xf numFmtId="0" fontId="55" fillId="0" borderId="70" xfId="9" applyFont="1" applyAlignment="1">
      <alignment horizontal="center"/>
    </xf>
    <xf numFmtId="0" fontId="55" fillId="0" borderId="70" xfId="9" applyFont="1"/>
    <xf numFmtId="0" fontId="55" fillId="0" borderId="70" xfId="9" applyFont="1" applyAlignment="1">
      <alignment vertical="center"/>
    </xf>
    <xf numFmtId="0" fontId="56" fillId="29" borderId="70" xfId="9" applyFont="1" applyFill="1" applyAlignment="1">
      <alignment horizontal="left" vertical="center" indent="2"/>
    </xf>
    <xf numFmtId="0" fontId="56" fillId="29" borderId="70" xfId="9" applyFont="1" applyFill="1" applyAlignment="1">
      <alignment horizontal="left" vertical="center"/>
    </xf>
    <xf numFmtId="0" fontId="57" fillId="29" borderId="70" xfId="9" applyFont="1" applyFill="1" applyAlignment="1">
      <alignment vertical="center"/>
    </xf>
    <xf numFmtId="0" fontId="56" fillId="29" borderId="70" xfId="9" applyFont="1" applyFill="1" applyAlignment="1">
      <alignment horizontal="right" vertical="center"/>
    </xf>
    <xf numFmtId="0" fontId="55" fillId="20" borderId="113" xfId="9" applyFont="1" applyFill="1" applyBorder="1" applyAlignment="1">
      <alignment horizontal="center"/>
    </xf>
    <xf numFmtId="0" fontId="58" fillId="30" borderId="113" xfId="9" applyFont="1" applyFill="1" applyBorder="1" applyAlignment="1">
      <alignment horizontal="center"/>
    </xf>
    <xf numFmtId="0" fontId="59" fillId="0" borderId="113" xfId="9" applyFont="1" applyBorder="1"/>
    <xf numFmtId="0" fontId="60" fillId="0" borderId="70" xfId="9" applyFont="1"/>
    <xf numFmtId="0" fontId="60" fillId="20" borderId="70" xfId="9" applyFont="1" applyFill="1" applyAlignment="1">
      <alignment horizontal="center"/>
    </xf>
    <xf numFmtId="0" fontId="61" fillId="30" borderId="70" xfId="9" applyFont="1" applyFill="1" applyAlignment="1">
      <alignment horizontal="center" vertical="center"/>
    </xf>
    <xf numFmtId="0" fontId="44" fillId="0" borderId="70" xfId="10" applyAlignment="1" applyProtection="1"/>
    <xf numFmtId="0" fontId="43" fillId="0" borderId="70" xfId="9"/>
    <xf numFmtId="0" fontId="62" fillId="0" borderId="70" xfId="9" applyFont="1" applyAlignment="1">
      <alignment vertical="center"/>
    </xf>
    <xf numFmtId="0" fontId="63" fillId="0" borderId="70" xfId="9" applyFont="1" applyAlignment="1">
      <alignment vertical="center"/>
    </xf>
    <xf numFmtId="0" fontId="55" fillId="20" borderId="70" xfId="9" applyFont="1" applyFill="1" applyAlignment="1">
      <alignment horizontal="center"/>
    </xf>
    <xf numFmtId="0" fontId="58" fillId="30" borderId="70" xfId="9" applyFont="1" applyFill="1" applyAlignment="1">
      <alignment horizontal="center"/>
    </xf>
    <xf numFmtId="0" fontId="59" fillId="0" borderId="70" xfId="9" applyFont="1"/>
    <xf numFmtId="0" fontId="55" fillId="20" borderId="114" xfId="9" applyFont="1" applyFill="1" applyBorder="1" applyAlignment="1">
      <alignment horizontal="center"/>
    </xf>
    <xf numFmtId="0" fontId="58" fillId="30" borderId="114" xfId="9" applyFont="1" applyFill="1" applyBorder="1" applyAlignment="1">
      <alignment horizontal="center"/>
    </xf>
    <xf numFmtId="0" fontId="59" fillId="0" borderId="114" xfId="9" applyFont="1" applyBorder="1"/>
    <xf numFmtId="0" fontId="42" fillId="26" borderId="105" xfId="19" applyBorder="1" applyAlignment="1">
      <alignment horizontal="center"/>
    </xf>
    <xf numFmtId="0" fontId="42" fillId="26" borderId="105" xfId="19" applyBorder="1"/>
    <xf numFmtId="0" fontId="64" fillId="0" borderId="115" xfId="0" applyFont="1" applyBorder="1" applyAlignment="1">
      <alignment horizontal="center" vertical="center" wrapText="1"/>
    </xf>
    <xf numFmtId="14" fontId="64" fillId="0" borderId="116" xfId="0" applyNumberFormat="1" applyFont="1" applyBorder="1" applyAlignment="1">
      <alignment horizontal="center" vertical="center" wrapText="1"/>
    </xf>
    <xf numFmtId="0" fontId="64" fillId="0" borderId="116" xfId="0" applyFont="1" applyBorder="1" applyAlignment="1">
      <alignment horizontal="center" vertical="center" wrapText="1"/>
    </xf>
    <xf numFmtId="0" fontId="65" fillId="0" borderId="105" xfId="9" applyFont="1" applyBorder="1"/>
    <xf numFmtId="0" fontId="65" fillId="0" borderId="105" xfId="9" applyFont="1" applyBorder="1" applyAlignment="1">
      <alignment horizontal="center"/>
    </xf>
    <xf numFmtId="0" fontId="46" fillId="0" borderId="70" xfId="9" applyFont="1"/>
    <xf numFmtId="0" fontId="66" fillId="0" borderId="70" xfId="9" applyFont="1"/>
    <xf numFmtId="0" fontId="42" fillId="26" borderId="105" xfId="19" applyBorder="1" applyAlignment="1">
      <alignment horizontal="center" wrapText="1"/>
    </xf>
    <xf numFmtId="0" fontId="46" fillId="0" borderId="105" xfId="9" applyFont="1" applyBorder="1"/>
    <xf numFmtId="0" fontId="46" fillId="0" borderId="105" xfId="9" applyFont="1" applyBorder="1" applyAlignment="1">
      <alignment wrapText="1"/>
    </xf>
    <xf numFmtId="1" fontId="46" fillId="0" borderId="105" xfId="9" applyNumberFormat="1" applyFont="1" applyBorder="1" applyAlignment="1">
      <alignment horizontal="center" vertical="top" wrapText="1"/>
    </xf>
    <xf numFmtId="14" fontId="65" fillId="0" borderId="105" xfId="9" applyNumberFormat="1" applyFont="1" applyBorder="1" applyAlignment="1">
      <alignment horizontal="center"/>
    </xf>
    <xf numFmtId="0" fontId="46" fillId="0" borderId="0" xfId="0" applyFont="1"/>
    <xf numFmtId="0" fontId="66" fillId="0" borderId="0" xfId="0" applyFont="1" applyAlignment="1">
      <alignment horizontal="center"/>
    </xf>
    <xf numFmtId="0" fontId="42" fillId="27" borderId="0" xfId="20"/>
    <xf numFmtId="0" fontId="42" fillId="26" borderId="0" xfId="19"/>
    <xf numFmtId="0" fontId="1" fillId="19" borderId="0" xfId="21"/>
    <xf numFmtId="17" fontId="42" fillId="26" borderId="0" xfId="19" applyNumberFormat="1" applyAlignment="1">
      <alignment horizontal="center"/>
    </xf>
    <xf numFmtId="172" fontId="42" fillId="26" borderId="0" xfId="19" applyNumberFormat="1" applyAlignment="1">
      <alignment horizontal="center"/>
    </xf>
    <xf numFmtId="0" fontId="42" fillId="29" borderId="0" xfId="0" applyFont="1" applyFill="1" applyAlignment="1">
      <alignment horizontal="right"/>
    </xf>
    <xf numFmtId="0" fontId="66" fillId="0" borderId="0" xfId="0" applyFont="1"/>
    <xf numFmtId="3" fontId="66" fillId="29" borderId="0" xfId="0" applyNumberFormat="1" applyFont="1" applyFill="1"/>
    <xf numFmtId="3" fontId="42" fillId="27" borderId="0" xfId="20" applyNumberFormat="1"/>
    <xf numFmtId="0" fontId="46" fillId="0" borderId="120" xfId="0" applyFont="1" applyBorder="1"/>
    <xf numFmtId="9" fontId="46" fillId="31" borderId="120" xfId="0" applyNumberFormat="1" applyFont="1" applyFill="1" applyBorder="1"/>
    <xf numFmtId="9" fontId="1" fillId="31" borderId="120" xfId="21" applyNumberFormat="1" applyFill="1" applyBorder="1"/>
    <xf numFmtId="9" fontId="1" fillId="19" borderId="120" xfId="21" applyNumberFormat="1" applyBorder="1"/>
    <xf numFmtId="0" fontId="46" fillId="0" borderId="121" xfId="0" applyFont="1" applyBorder="1"/>
    <xf numFmtId="0" fontId="66" fillId="31" borderId="122" xfId="0" applyFont="1" applyFill="1" applyBorder="1"/>
    <xf numFmtId="0" fontId="46" fillId="31" borderId="123" xfId="0" applyFont="1" applyFill="1" applyBorder="1"/>
    <xf numFmtId="3" fontId="46" fillId="31" borderId="123" xfId="0" applyNumberFormat="1" applyFont="1" applyFill="1" applyBorder="1"/>
    <xf numFmtId="3" fontId="1" fillId="19" borderId="123" xfId="21" applyNumberFormat="1" applyBorder="1"/>
    <xf numFmtId="3" fontId="42" fillId="27" borderId="124" xfId="20" applyNumberFormat="1" applyBorder="1"/>
    <xf numFmtId="0" fontId="46" fillId="0" borderId="125" xfId="0" applyFont="1" applyBorder="1"/>
    <xf numFmtId="3" fontId="46" fillId="31" borderId="0" xfId="0" applyNumberFormat="1" applyFont="1" applyFill="1"/>
    <xf numFmtId="3" fontId="1" fillId="19" borderId="0" xfId="21" applyNumberFormat="1"/>
    <xf numFmtId="0" fontId="66" fillId="31" borderId="0" xfId="0" applyFont="1" applyFill="1"/>
    <xf numFmtId="0" fontId="46" fillId="31" borderId="0" xfId="0" applyFont="1" applyFill="1"/>
    <xf numFmtId="1" fontId="46" fillId="0" borderId="0" xfId="0" applyNumberFormat="1" applyFont="1"/>
    <xf numFmtId="0" fontId="66" fillId="32" borderId="0" xfId="0" applyFont="1" applyFill="1"/>
    <xf numFmtId="0" fontId="46" fillId="32" borderId="0" xfId="0" applyFont="1" applyFill="1"/>
    <xf numFmtId="10" fontId="46" fillId="0" borderId="0" xfId="0" applyNumberFormat="1" applyFont="1"/>
    <xf numFmtId="173" fontId="46" fillId="0" borderId="0" xfId="0" applyNumberFormat="1" applyFont="1"/>
    <xf numFmtId="3" fontId="46" fillId="0" borderId="0" xfId="0" applyNumberFormat="1" applyFont="1"/>
    <xf numFmtId="9" fontId="46" fillId="0" borderId="0" xfId="18" applyFont="1"/>
    <xf numFmtId="9" fontId="46" fillId="0" borderId="120" xfId="0" applyNumberFormat="1" applyFont="1" applyBorder="1"/>
    <xf numFmtId="4" fontId="46" fillId="31" borderId="0" xfId="0" applyNumberFormat="1" applyFont="1" applyFill="1"/>
    <xf numFmtId="4" fontId="1" fillId="19" borderId="0" xfId="21" applyNumberFormat="1"/>
    <xf numFmtId="0" fontId="42" fillId="26" borderId="0" xfId="19" applyAlignment="1">
      <alignment wrapText="1"/>
    </xf>
    <xf numFmtId="0" fontId="46" fillId="0" borderId="105" xfId="0" applyFont="1" applyBorder="1"/>
    <xf numFmtId="3" fontId="46" fillId="0" borderId="105" xfId="0" applyNumberFormat="1" applyFont="1" applyBorder="1"/>
    <xf numFmtId="9" fontId="46" fillId="0" borderId="105" xfId="0" applyNumberFormat="1" applyFont="1" applyBorder="1"/>
    <xf numFmtId="0" fontId="42" fillId="27" borderId="105" xfId="20" applyBorder="1"/>
    <xf numFmtId="0" fontId="42" fillId="26" borderId="0" xfId="19" applyAlignment="1">
      <alignment horizontal="center" wrapText="1"/>
    </xf>
    <xf numFmtId="0" fontId="42" fillId="26" borderId="126" xfId="19" applyBorder="1" applyAlignment="1">
      <alignment horizontal="center" wrapText="1"/>
    </xf>
    <xf numFmtId="0" fontId="42" fillId="26" borderId="122" xfId="19" applyBorder="1" applyAlignment="1">
      <alignment horizontal="center" wrapText="1"/>
    </xf>
    <xf numFmtId="0" fontId="42" fillId="26" borderId="124" xfId="19" applyBorder="1" applyAlignment="1">
      <alignment horizontal="center" wrapText="1"/>
    </xf>
    <xf numFmtId="0" fontId="42" fillId="26" borderId="127" xfId="19" applyBorder="1" applyAlignment="1">
      <alignment horizontal="center" wrapText="1"/>
    </xf>
    <xf numFmtId="0" fontId="46" fillId="0" borderId="126" xfId="0" applyFont="1" applyBorder="1"/>
    <xf numFmtId="9" fontId="46" fillId="0" borderId="126" xfId="0" applyNumberFormat="1" applyFont="1" applyBorder="1"/>
    <xf numFmtId="0" fontId="46" fillId="0" borderId="128" xfId="0" applyFont="1" applyBorder="1"/>
    <xf numFmtId="0" fontId="46" fillId="0" borderId="129" xfId="0" applyFont="1" applyBorder="1"/>
    <xf numFmtId="0" fontId="46" fillId="0" borderId="122" xfId="0" applyFont="1" applyBorder="1"/>
    <xf numFmtId="0" fontId="46" fillId="0" borderId="127" xfId="0" applyFont="1" applyBorder="1"/>
    <xf numFmtId="0" fontId="2" fillId="31" borderId="70" xfId="16" applyFill="1"/>
    <xf numFmtId="17" fontId="2" fillId="31" borderId="70" xfId="16" applyNumberFormat="1" applyFill="1"/>
    <xf numFmtId="0" fontId="53" fillId="0" borderId="0" xfId="0" applyFont="1"/>
    <xf numFmtId="0" fontId="0" fillId="0" borderId="0" xfId="0" applyAlignment="1">
      <alignment vertical="center"/>
    </xf>
    <xf numFmtId="14" fontId="53" fillId="0" borderId="105" xfId="0" applyNumberFormat="1" applyFont="1" applyBorder="1" applyAlignment="1">
      <alignment horizontal="center" vertical="center" wrapText="1"/>
    </xf>
    <xf numFmtId="49" fontId="72" fillId="0" borderId="140" xfId="0" applyNumberFormat="1" applyFont="1" applyBorder="1" applyAlignment="1">
      <alignment vertical="center" wrapText="1"/>
    </xf>
    <xf numFmtId="0" fontId="73" fillId="0" borderId="140" xfId="0" applyFont="1" applyBorder="1" applyAlignment="1">
      <alignment vertical="center" wrapText="1"/>
    </xf>
    <xf numFmtId="0" fontId="73" fillId="0" borderId="140" xfId="0" applyFont="1" applyBorder="1" applyAlignment="1">
      <alignment horizontal="center" vertical="center" wrapText="1"/>
    </xf>
    <xf numFmtId="0" fontId="73" fillId="0" borderId="141" xfId="0" applyFont="1" applyBorder="1" applyAlignment="1">
      <alignment horizontal="center" vertical="center" wrapText="1"/>
    </xf>
    <xf numFmtId="0" fontId="73" fillId="0" borderId="0" xfId="0" applyFont="1" applyAlignment="1">
      <alignment horizontal="center" vertical="center" wrapText="1"/>
    </xf>
    <xf numFmtId="49" fontId="72" fillId="0" borderId="0" xfId="0" applyNumberFormat="1" applyFont="1" applyAlignment="1">
      <alignment vertical="center" wrapText="1"/>
    </xf>
    <xf numFmtId="0" fontId="73" fillId="0" borderId="0" xfId="0" applyFont="1" applyAlignment="1">
      <alignment vertical="center" wrapText="1"/>
    </xf>
    <xf numFmtId="0" fontId="73" fillId="0" borderId="143" xfId="0" applyFont="1" applyBorder="1" applyAlignment="1">
      <alignment horizontal="center" vertical="center" wrapText="1"/>
    </xf>
    <xf numFmtId="0" fontId="73" fillId="0" borderId="0" xfId="0" quotePrefix="1" applyFont="1" applyAlignment="1">
      <alignment vertical="center" wrapText="1"/>
    </xf>
    <xf numFmtId="0" fontId="73" fillId="0" borderId="145" xfId="0" applyFont="1" applyBorder="1" applyAlignment="1">
      <alignment horizontal="center" vertical="center" wrapText="1"/>
    </xf>
    <xf numFmtId="0" fontId="73" fillId="0" borderId="145" xfId="0" applyFont="1" applyBorder="1" applyAlignment="1">
      <alignment vertical="center" wrapText="1"/>
    </xf>
    <xf numFmtId="0" fontId="73" fillId="0" borderId="146" xfId="0" applyFont="1" applyBorder="1" applyAlignment="1">
      <alignment horizontal="center" vertical="center" wrapText="1"/>
    </xf>
    <xf numFmtId="0" fontId="72" fillId="35" borderId="139" xfId="0" applyFont="1" applyFill="1" applyBorder="1" applyAlignment="1">
      <alignment horizontal="center" vertical="center" wrapText="1"/>
    </xf>
    <xf numFmtId="0" fontId="72" fillId="35" borderId="147"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2" fillId="35" borderId="140" xfId="0" applyFont="1" applyFill="1" applyBorder="1" applyAlignment="1">
      <alignment horizontal="center" vertical="center" wrapText="1"/>
    </xf>
    <xf numFmtId="0" fontId="72" fillId="35" borderId="149" xfId="0" applyFont="1" applyFill="1" applyBorder="1" applyAlignment="1">
      <alignment horizontal="center" vertical="center" wrapText="1"/>
    </xf>
    <xf numFmtId="0" fontId="72" fillId="35" borderId="120" xfId="0" applyFont="1" applyFill="1" applyBorder="1" applyAlignment="1" applyProtection="1">
      <alignment horizontal="center" vertical="center" wrapText="1"/>
      <protection locked="0"/>
    </xf>
    <xf numFmtId="0" fontId="73" fillId="0" borderId="0" xfId="0" applyFont="1" applyAlignment="1" applyProtection="1">
      <alignment horizontal="center" vertical="center" wrapText="1"/>
      <protection locked="0"/>
    </xf>
    <xf numFmtId="0" fontId="73" fillId="0" borderId="108" xfId="0" applyFont="1" applyBorder="1" applyAlignment="1">
      <alignment horizontal="center" vertical="center" wrapText="1"/>
    </xf>
    <xf numFmtId="0" fontId="0" fillId="0" borderId="105" xfId="0" applyBorder="1" applyAlignment="1">
      <alignment horizontal="center" vertical="center" wrapText="1"/>
    </xf>
    <xf numFmtId="0" fontId="22" fillId="0" borderId="105" xfId="0" applyFont="1" applyBorder="1" applyAlignment="1">
      <alignment horizontal="left" vertical="center" wrapText="1"/>
    </xf>
    <xf numFmtId="0" fontId="0" fillId="0" borderId="105" xfId="0" applyBorder="1" applyAlignment="1">
      <alignment horizontal="left" vertical="center" wrapText="1"/>
    </xf>
    <xf numFmtId="0" fontId="0" fillId="0" borderId="105" xfId="0" applyBorder="1" applyAlignment="1">
      <alignment vertical="center" wrapText="1"/>
    </xf>
    <xf numFmtId="0" fontId="22" fillId="0" borderId="105" xfId="0" applyFont="1" applyBorder="1" applyAlignment="1">
      <alignment vertical="center" wrapText="1"/>
    </xf>
    <xf numFmtId="0" fontId="73" fillId="0" borderId="105" xfId="0" applyFont="1" applyBorder="1" applyAlignment="1">
      <alignment horizontal="center" vertical="center" wrapText="1"/>
    </xf>
    <xf numFmtId="49" fontId="72" fillId="0" borderId="105" xfId="0" applyNumberFormat="1" applyFont="1" applyBorder="1" applyAlignment="1">
      <alignment horizontal="center" vertical="center" wrapText="1"/>
    </xf>
    <xf numFmtId="0" fontId="22" fillId="0" borderId="105" xfId="0" applyFont="1" applyBorder="1" applyAlignment="1">
      <alignment horizontal="center" vertical="center"/>
    </xf>
    <xf numFmtId="0" fontId="73" fillId="0" borderId="105" xfId="0" applyFont="1" applyBorder="1" applyAlignment="1">
      <alignment horizontal="left" vertical="center" wrapText="1"/>
    </xf>
    <xf numFmtId="0" fontId="73" fillId="0" borderId="0" xfId="0" applyFont="1" applyAlignment="1">
      <alignment horizontal="left" vertical="center" wrapText="1"/>
    </xf>
    <xf numFmtId="0" fontId="72" fillId="35" borderId="150" xfId="0" applyFont="1" applyFill="1" applyBorder="1" applyAlignment="1" applyProtection="1">
      <alignment horizontal="center" vertical="center" wrapText="1"/>
      <protection locked="0"/>
    </xf>
    <xf numFmtId="0" fontId="72" fillId="35" borderId="151" xfId="0" applyFont="1" applyFill="1" applyBorder="1" applyAlignment="1" applyProtection="1">
      <alignment horizontal="center" vertical="center" wrapText="1"/>
      <protection locked="0"/>
    </xf>
    <xf numFmtId="0" fontId="72" fillId="35" borderId="121" xfId="0" applyFont="1" applyFill="1" applyBorder="1" applyAlignment="1" applyProtection="1">
      <alignment horizontal="center" vertical="center" wrapText="1"/>
      <protection locked="0"/>
    </xf>
    <xf numFmtId="0" fontId="72" fillId="35" borderId="152" xfId="0" applyFont="1" applyFill="1" applyBorder="1" applyAlignment="1" applyProtection="1">
      <alignment horizontal="center" vertical="center" wrapText="1"/>
      <protection locked="0"/>
    </xf>
    <xf numFmtId="0" fontId="72" fillId="35" borderId="153" xfId="0" applyFont="1" applyFill="1" applyBorder="1" applyAlignment="1" applyProtection="1">
      <alignment horizontal="center" vertical="center" wrapText="1"/>
      <protection locked="0"/>
    </xf>
    <xf numFmtId="0" fontId="72" fillId="35" borderId="154" xfId="0" applyFont="1" applyFill="1" applyBorder="1" applyAlignment="1" applyProtection="1">
      <alignment horizontal="center" vertical="center" wrapText="1"/>
      <protection locked="0"/>
    </xf>
    <xf numFmtId="0" fontId="74" fillId="35" borderId="155" xfId="0" applyFont="1" applyFill="1" applyBorder="1" applyAlignment="1" applyProtection="1">
      <alignment horizontal="center" vertical="center" wrapText="1"/>
      <protection locked="0"/>
    </xf>
    <xf numFmtId="0" fontId="72" fillId="35" borderId="155" xfId="0" applyFont="1" applyFill="1" applyBorder="1" applyAlignment="1" applyProtection="1">
      <alignment horizontal="center" vertical="center" wrapText="1"/>
      <protection locked="0"/>
    </xf>
    <xf numFmtId="49" fontId="74" fillId="36" borderId="156" xfId="0" applyNumberFormat="1" applyFont="1" applyFill="1" applyBorder="1" applyAlignment="1" applyProtection="1">
      <alignment horizontal="center" vertical="center" wrapText="1"/>
      <protection locked="0"/>
    </xf>
    <xf numFmtId="49" fontId="74" fillId="36" borderId="157" xfId="0" applyNumberFormat="1" applyFont="1" applyFill="1" applyBorder="1" applyAlignment="1" applyProtection="1">
      <alignment horizontal="center" vertical="center" wrapText="1"/>
      <protection locked="0"/>
    </xf>
    <xf numFmtId="49" fontId="74" fillId="36" borderId="152" xfId="0" applyNumberFormat="1" applyFont="1" applyFill="1" applyBorder="1" applyAlignment="1" applyProtection="1">
      <alignment horizontal="center" vertical="center" wrapText="1"/>
      <protection locked="0"/>
    </xf>
    <xf numFmtId="0" fontId="72" fillId="35" borderId="158" xfId="0" applyFont="1" applyFill="1" applyBorder="1" applyAlignment="1" applyProtection="1">
      <alignment horizontal="center" vertical="center" wrapText="1"/>
      <protection locked="0"/>
    </xf>
    <xf numFmtId="0" fontId="72" fillId="0" borderId="159" xfId="0" applyFont="1" applyBorder="1" applyAlignment="1">
      <alignment horizontal="center" vertical="center" wrapText="1"/>
    </xf>
    <xf numFmtId="49" fontId="72" fillId="0" borderId="110" xfId="0" applyNumberFormat="1" applyFont="1" applyBorder="1" applyAlignment="1">
      <alignment horizontal="center" vertical="center" wrapText="1"/>
    </xf>
    <xf numFmtId="2" fontId="72" fillId="35" borderId="105" xfId="0" applyNumberFormat="1" applyFont="1" applyFill="1" applyBorder="1" applyAlignment="1">
      <alignment horizontal="center" vertical="center" wrapText="1"/>
    </xf>
    <xf numFmtId="2" fontId="72" fillId="35" borderId="111" xfId="0" applyNumberFormat="1" applyFont="1" applyFill="1" applyBorder="1" applyAlignment="1">
      <alignment horizontal="center" vertical="center" wrapText="1"/>
    </xf>
    <xf numFmtId="0" fontId="73" fillId="0" borderId="124" xfId="0" applyFont="1" applyBorder="1" applyAlignment="1">
      <alignment horizontal="center" vertical="center" wrapText="1"/>
    </xf>
    <xf numFmtId="0" fontId="73" fillId="0" borderId="123" xfId="0" applyFont="1" applyBorder="1" applyAlignment="1">
      <alignment horizontal="center" vertical="center" wrapText="1"/>
    </xf>
    <xf numFmtId="9" fontId="72" fillId="37" borderId="105" xfId="18" applyFont="1" applyFill="1" applyBorder="1" applyAlignment="1">
      <alignment horizontal="center" vertical="center" wrapText="1"/>
    </xf>
    <xf numFmtId="8" fontId="77" fillId="0" borderId="105" xfId="0" applyNumberFormat="1" applyFont="1" applyBorder="1" applyAlignment="1">
      <alignment horizontal="center" vertical="center"/>
    </xf>
    <xf numFmtId="174" fontId="78" fillId="0" borderId="127" xfId="0" applyNumberFormat="1" applyFont="1" applyBorder="1" applyAlignment="1">
      <alignment horizontal="center" vertical="center" wrapText="1" shrinkToFit="1"/>
    </xf>
    <xf numFmtId="49" fontId="73" fillId="0" borderId="105" xfId="0" applyNumberFormat="1" applyFont="1" applyBorder="1" applyAlignment="1">
      <alignment horizontal="left" vertical="center" wrapText="1"/>
    </xf>
    <xf numFmtId="175" fontId="78" fillId="0" borderId="105" xfId="0" applyNumberFormat="1" applyFont="1" applyBorder="1" applyAlignment="1">
      <alignment horizontal="center" vertical="center" wrapText="1" shrinkToFit="1"/>
    </xf>
    <xf numFmtId="0" fontId="12" fillId="0" borderId="0" xfId="0" applyFont="1" applyAlignment="1">
      <alignment horizontal="center" vertical="center"/>
    </xf>
    <xf numFmtId="0" fontId="0" fillId="0" borderId="0" xfId="0"/>
    <xf numFmtId="0" fontId="47" fillId="25" borderId="100" xfId="1" applyFont="1" applyFill="1" applyBorder="1" applyAlignment="1">
      <alignment horizontal="center"/>
    </xf>
    <xf numFmtId="0" fontId="47" fillId="25" borderId="97" xfId="1" applyFont="1" applyFill="1" applyBorder="1" applyAlignment="1">
      <alignment horizontal="center"/>
    </xf>
    <xf numFmtId="0" fontId="47" fillId="25" borderId="96" xfId="1" applyFont="1" applyFill="1" applyBorder="1" applyAlignment="1">
      <alignment horizontal="center"/>
    </xf>
    <xf numFmtId="0" fontId="45" fillId="21" borderId="100" xfId="1" applyFont="1" applyFill="1" applyBorder="1" applyAlignment="1">
      <alignment horizontal="center"/>
    </xf>
    <xf numFmtId="0" fontId="45" fillId="21" borderId="97" xfId="1" applyFont="1" applyFill="1" applyBorder="1" applyAlignment="1">
      <alignment horizontal="center"/>
    </xf>
    <xf numFmtId="0" fontId="45" fillId="21" borderId="96" xfId="1" applyFont="1" applyFill="1" applyBorder="1" applyAlignment="1">
      <alignment horizontal="center"/>
    </xf>
    <xf numFmtId="0" fontId="20" fillId="0" borderId="52" xfId="0" applyFont="1" applyBorder="1" applyAlignment="1">
      <alignment horizontal="center"/>
    </xf>
    <xf numFmtId="0" fontId="22" fillId="0" borderId="53" xfId="0" applyFont="1" applyBorder="1"/>
    <xf numFmtId="0" fontId="17" fillId="2" borderId="54" xfId="0" applyFont="1" applyFill="1" applyBorder="1" applyAlignment="1">
      <alignment horizontal="right" vertical="center" wrapText="1"/>
    </xf>
    <xf numFmtId="0" fontId="22" fillId="0" borderId="55" xfId="0" applyFont="1" applyBorder="1"/>
    <xf numFmtId="0" fontId="22" fillId="0" borderId="56" xfId="0" applyFont="1" applyBorder="1"/>
    <xf numFmtId="0" fontId="65" fillId="0" borderId="105" xfId="9" applyFont="1" applyBorder="1"/>
    <xf numFmtId="0" fontId="46" fillId="0" borderId="105" xfId="9" applyFont="1" applyBorder="1" applyAlignment="1">
      <alignment wrapText="1"/>
    </xf>
    <xf numFmtId="0" fontId="56" fillId="29" borderId="70" xfId="9" applyFont="1" applyFill="1" applyAlignment="1">
      <alignment horizontal="center" vertical="center"/>
    </xf>
    <xf numFmtId="0" fontId="42" fillId="26" borderId="105" xfId="19" applyBorder="1"/>
    <xf numFmtId="0" fontId="65" fillId="0" borderId="117" xfId="9" applyFont="1" applyBorder="1"/>
    <xf numFmtId="0" fontId="65" fillId="0" borderId="118" xfId="9" applyFont="1" applyBorder="1"/>
    <xf numFmtId="0" fontId="65" fillId="0" borderId="119" xfId="9" applyFont="1" applyBorder="1"/>
    <xf numFmtId="0" fontId="0" fillId="0" borderId="105" xfId="9" applyFont="1" applyBorder="1" applyAlignment="1">
      <alignment wrapText="1"/>
    </xf>
    <xf numFmtId="0" fontId="42" fillId="26" borderId="105" xfId="19" applyBorder="1" applyAlignment="1">
      <alignment horizontal="center" wrapText="1"/>
    </xf>
    <xf numFmtId="0" fontId="62" fillId="0" borderId="70" xfId="9" applyFont="1" applyAlignment="1">
      <alignment horizontal="left" vertical="center" wrapText="1"/>
    </xf>
    <xf numFmtId="0" fontId="42" fillId="26" borderId="0" xfId="19" applyAlignment="1">
      <alignment horizontal="center"/>
    </xf>
    <xf numFmtId="0" fontId="42" fillId="26" borderId="125" xfId="19" applyBorder="1" applyAlignment="1">
      <alignment horizontal="center" wrapText="1"/>
    </xf>
    <xf numFmtId="0" fontId="42" fillId="26" borderId="121" xfId="19" applyBorder="1" applyAlignment="1">
      <alignment horizontal="center" wrapText="1"/>
    </xf>
    <xf numFmtId="0" fontId="0" fillId="0" borderId="117" xfId="0" applyBorder="1" applyAlignment="1">
      <alignment horizontal="left" vertical="top"/>
    </xf>
    <xf numFmtId="0" fontId="0" fillId="0" borderId="118" xfId="0" applyBorder="1" applyAlignment="1">
      <alignment horizontal="left" vertical="top"/>
    </xf>
    <xf numFmtId="0" fontId="0" fillId="0" borderId="119" xfId="0" applyBorder="1" applyAlignment="1">
      <alignment horizontal="left" vertical="top"/>
    </xf>
    <xf numFmtId="0" fontId="70" fillId="34" borderId="117" xfId="0" applyFont="1" applyFill="1" applyBorder="1" applyAlignment="1">
      <alignment horizontal="center" vertical="center"/>
    </xf>
    <xf numFmtId="0" fontId="70" fillId="34" borderId="118" xfId="0" applyFont="1" applyFill="1" applyBorder="1" applyAlignment="1">
      <alignment horizontal="center" vertical="center"/>
    </xf>
    <xf numFmtId="0" fontId="70" fillId="34" borderId="119" xfId="0" applyFont="1" applyFill="1" applyBorder="1" applyAlignment="1">
      <alignment horizontal="center" vertical="center"/>
    </xf>
    <xf numFmtId="0" fontId="22" fillId="0" borderId="117" xfId="0" applyFont="1" applyBorder="1" applyAlignment="1">
      <alignment horizontal="left" vertical="center"/>
    </xf>
    <xf numFmtId="0" fontId="0" fillId="0" borderId="118" xfId="0" applyBorder="1" applyAlignment="1">
      <alignment horizontal="left" vertical="center"/>
    </xf>
    <xf numFmtId="0" fontId="0" fillId="0" borderId="119" xfId="0" applyBorder="1" applyAlignment="1">
      <alignment horizontal="left" vertical="center"/>
    </xf>
    <xf numFmtId="0" fontId="69" fillId="33" borderId="130" xfId="0" applyFont="1" applyFill="1" applyBorder="1" applyAlignment="1">
      <alignment horizontal="center"/>
    </xf>
    <xf numFmtId="0" fontId="69" fillId="33" borderId="131" xfId="0" applyFont="1" applyFill="1" applyBorder="1" applyAlignment="1">
      <alignment horizontal="center"/>
    </xf>
    <xf numFmtId="0" fontId="69" fillId="33" borderId="132" xfId="0" applyFont="1" applyFill="1" applyBorder="1" applyAlignment="1">
      <alignment horizontal="center"/>
    </xf>
    <xf numFmtId="0" fontId="70" fillId="34" borderId="133" xfId="0" applyFont="1" applyFill="1" applyBorder="1" applyAlignment="1">
      <alignment horizontal="left" vertical="center"/>
    </xf>
    <xf numFmtId="0" fontId="70" fillId="34" borderId="134" xfId="0" applyFont="1" applyFill="1" applyBorder="1" applyAlignment="1">
      <alignment horizontal="left" vertical="center"/>
    </xf>
    <xf numFmtId="0" fontId="53" fillId="0" borderId="134" xfId="0" applyFont="1" applyBorder="1" applyAlignment="1">
      <alignment horizontal="left" vertical="center"/>
    </xf>
    <xf numFmtId="0" fontId="53" fillId="0" borderId="135" xfId="0" applyFont="1" applyBorder="1" applyAlignment="1">
      <alignment horizontal="left" vertical="center"/>
    </xf>
    <xf numFmtId="0" fontId="70" fillId="34" borderId="136" xfId="0" applyFont="1" applyFill="1" applyBorder="1" applyAlignment="1">
      <alignment horizontal="left" vertical="center"/>
    </xf>
    <xf numFmtId="0" fontId="70" fillId="34" borderId="137" xfId="0" applyFont="1" applyFill="1" applyBorder="1" applyAlignment="1">
      <alignment horizontal="left" vertical="center"/>
    </xf>
    <xf numFmtId="14" fontId="53" fillId="0" borderId="137" xfId="0" applyNumberFormat="1" applyFont="1" applyBorder="1" applyAlignment="1">
      <alignment horizontal="left" vertical="center"/>
    </xf>
    <xf numFmtId="14" fontId="53" fillId="0" borderId="138" xfId="0" applyNumberFormat="1" applyFont="1" applyBorder="1" applyAlignment="1">
      <alignment horizontal="left" vertical="center"/>
    </xf>
    <xf numFmtId="0" fontId="72" fillId="35" borderId="147" xfId="0" applyFont="1" applyFill="1" applyBorder="1" applyAlignment="1" applyProtection="1">
      <alignment horizontal="center" vertical="center" wrapText="1"/>
      <protection locked="0"/>
    </xf>
    <xf numFmtId="0" fontId="72" fillId="35" borderId="149"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4" fillId="35" borderId="149" xfId="0" applyFont="1" applyFill="1" applyBorder="1" applyAlignment="1" applyProtection="1">
      <alignment horizontal="center" vertical="center" wrapText="1"/>
      <protection locked="0"/>
    </xf>
    <xf numFmtId="0" fontId="72" fillId="35" borderId="141" xfId="0" applyFont="1" applyFill="1" applyBorder="1" applyAlignment="1" applyProtection="1">
      <alignment horizontal="center" vertical="center" wrapText="1"/>
      <protection locked="0"/>
    </xf>
    <xf numFmtId="0" fontId="72" fillId="35" borderId="143" xfId="0" applyFont="1" applyFill="1" applyBorder="1" applyAlignment="1" applyProtection="1">
      <alignment horizontal="center" vertical="center" wrapText="1"/>
      <protection locked="0"/>
    </xf>
    <xf numFmtId="0" fontId="71" fillId="0" borderId="139" xfId="0" applyFont="1" applyBorder="1" applyAlignment="1">
      <alignment horizontal="center" vertical="center" wrapText="1"/>
    </xf>
    <xf numFmtId="0" fontId="71" fillId="0" borderId="140" xfId="0" applyFont="1" applyBorder="1" applyAlignment="1">
      <alignment horizontal="center" vertical="center" wrapText="1"/>
    </xf>
    <xf numFmtId="0" fontId="71" fillId="0" borderId="142" xfId="0" applyFont="1" applyBorder="1" applyAlignment="1">
      <alignment horizontal="center" vertical="center" wrapText="1"/>
    </xf>
    <xf numFmtId="0" fontId="71" fillId="0" borderId="0" xfId="0" applyFont="1" applyAlignment="1">
      <alignment horizontal="center" vertical="center" wrapText="1"/>
    </xf>
    <xf numFmtId="0" fontId="71" fillId="0" borderId="144" xfId="0" applyFont="1" applyBorder="1" applyAlignment="1">
      <alignment horizontal="center" vertical="center" wrapText="1"/>
    </xf>
    <xf numFmtId="0" fontId="71" fillId="0" borderId="145" xfId="0" applyFont="1" applyBorder="1" applyAlignment="1">
      <alignment horizontal="center" vertical="center" wrapText="1"/>
    </xf>
    <xf numFmtId="0" fontId="72" fillId="35" borderId="147" xfId="0" applyFont="1" applyFill="1" applyBorder="1" applyAlignment="1">
      <alignment horizontal="center" vertical="center" wrapText="1"/>
    </xf>
    <xf numFmtId="0" fontId="72" fillId="35" borderId="148" xfId="0" applyFont="1" applyFill="1" applyBorder="1" applyAlignment="1">
      <alignment horizontal="center" vertical="center" wrapText="1"/>
    </xf>
    <xf numFmtId="0" fontId="72" fillId="35" borderId="100" xfId="0" applyFont="1" applyFill="1" applyBorder="1" applyAlignment="1">
      <alignment horizontal="center" vertical="center" wrapText="1"/>
    </xf>
    <xf numFmtId="0" fontId="72" fillId="35" borderId="97" xfId="0" applyFont="1" applyFill="1" applyBorder="1" applyAlignment="1">
      <alignment horizontal="center" vertical="center" wrapText="1"/>
    </xf>
    <xf numFmtId="0" fontId="72" fillId="35" borderId="96" xfId="0" applyFont="1" applyFill="1" applyBorder="1" applyAlignment="1">
      <alignment horizontal="center" vertical="center" wrapText="1"/>
    </xf>
    <xf numFmtId="49" fontId="74" fillId="35" borderId="139" xfId="0" applyNumberFormat="1" applyFont="1" applyFill="1" applyBorder="1" applyAlignment="1" applyProtection="1">
      <alignment horizontal="center" vertical="center" wrapText="1"/>
      <protection locked="0"/>
    </xf>
    <xf numFmtId="49" fontId="74" fillId="35" borderId="142" xfId="0" applyNumberFormat="1" applyFont="1" applyFill="1" applyBorder="1" applyAlignment="1" applyProtection="1">
      <alignment horizontal="center" vertical="center" wrapText="1"/>
      <protection locked="0"/>
    </xf>
    <xf numFmtId="49" fontId="74" fillId="36" borderId="139" xfId="0" applyNumberFormat="1" applyFont="1" applyFill="1" applyBorder="1" applyAlignment="1" applyProtection="1">
      <alignment horizontal="center" vertical="center" wrapText="1"/>
      <protection locked="0"/>
    </xf>
    <xf numFmtId="49" fontId="74" fillId="36" borderId="140" xfId="0" applyNumberFormat="1" applyFont="1" applyFill="1" applyBorder="1" applyAlignment="1" applyProtection="1">
      <alignment horizontal="center" vertical="center" wrapText="1"/>
      <protection locked="0"/>
    </xf>
    <xf numFmtId="49" fontId="74" fillId="36" borderId="141" xfId="0" applyNumberFormat="1" applyFont="1" applyFill="1" applyBorder="1" applyAlignment="1" applyProtection="1">
      <alignment horizontal="center" vertical="center" wrapText="1"/>
      <protection locked="0"/>
    </xf>
    <xf numFmtId="0" fontId="72" fillId="35" borderId="146" xfId="0" applyFont="1" applyFill="1" applyBorder="1" applyAlignment="1" applyProtection="1">
      <alignment horizontal="center" vertical="center" wrapText="1"/>
      <protection locked="0"/>
    </xf>
    <xf numFmtId="49" fontId="74" fillId="35" borderId="144" xfId="0" applyNumberFormat="1" applyFont="1" applyFill="1" applyBorder="1" applyAlignment="1" applyProtection="1">
      <alignment horizontal="center" vertical="center" wrapText="1"/>
      <protection locked="0"/>
    </xf>
    <xf numFmtId="0" fontId="72" fillId="36" borderId="147" xfId="0" applyFont="1" applyFill="1" applyBorder="1" applyAlignment="1" applyProtection="1">
      <alignment horizontal="center" vertical="center" wrapText="1"/>
      <protection locked="0"/>
    </xf>
    <xf numFmtId="0" fontId="72" fillId="36" borderId="148" xfId="0" applyFont="1" applyFill="1" applyBorder="1" applyAlignment="1" applyProtection="1">
      <alignment horizontal="center" vertical="center" wrapText="1"/>
      <protection locked="0"/>
    </xf>
    <xf numFmtId="0" fontId="72" fillId="35" borderId="148" xfId="0" applyFont="1" applyFill="1" applyBorder="1" applyAlignment="1" applyProtection="1">
      <alignment horizontal="center" vertical="center" wrapText="1"/>
      <protection locked="0"/>
    </xf>
    <xf numFmtId="0" fontId="72" fillId="35" borderId="159" xfId="0" applyFont="1" applyFill="1" applyBorder="1" applyAlignment="1" applyProtection="1">
      <alignment horizontal="center" vertical="center" wrapText="1"/>
      <protection locked="0"/>
    </xf>
    <xf numFmtId="0" fontId="74" fillId="35" borderId="159" xfId="0" applyFont="1" applyFill="1" applyBorder="1" applyAlignment="1" applyProtection="1">
      <alignment horizontal="center" vertical="center" wrapText="1"/>
      <protection locked="0"/>
    </xf>
    <xf numFmtId="0" fontId="71" fillId="0" borderId="141" xfId="0" applyFont="1" applyBorder="1" applyAlignment="1">
      <alignment horizontal="center" vertical="center" wrapText="1"/>
    </xf>
    <xf numFmtId="0" fontId="71" fillId="0" borderId="143" xfId="0" applyFont="1" applyBorder="1" applyAlignment="1">
      <alignment horizontal="center" vertical="center" wrapText="1"/>
    </xf>
    <xf numFmtId="0" fontId="71" fillId="0" borderId="146" xfId="0" applyFont="1" applyBorder="1" applyAlignment="1">
      <alignment horizontal="center" vertical="center" wrapText="1"/>
    </xf>
    <xf numFmtId="168" fontId="8" fillId="5" borderId="65" xfId="0" applyNumberFormat="1" applyFont="1" applyFill="1" applyBorder="1" applyAlignment="1">
      <alignment horizontal="left" vertical="center" wrapText="1"/>
    </xf>
    <xf numFmtId="0" fontId="22" fillId="0" borderId="66" xfId="0" applyFont="1" applyBorder="1"/>
    <xf numFmtId="0" fontId="22" fillId="0" borderId="67" xfId="0" applyFont="1" applyBorder="1"/>
    <xf numFmtId="0" fontId="29" fillId="0" borderId="60" xfId="0" applyFont="1" applyBorder="1" applyAlignment="1">
      <alignment horizontal="right"/>
    </xf>
    <xf numFmtId="0" fontId="22" fillId="0" borderId="61" xfId="0" applyFont="1" applyBorder="1"/>
    <xf numFmtId="167" fontId="30" fillId="0" borderId="62" xfId="0" applyNumberFormat="1" applyFont="1" applyBorder="1" applyAlignment="1">
      <alignment horizontal="center" vertical="center"/>
    </xf>
    <xf numFmtId="0" fontId="22" fillId="0" borderId="63" xfId="0" applyFont="1" applyBorder="1"/>
    <xf numFmtId="0" fontId="5" fillId="17" borderId="49" xfId="0" applyFont="1" applyFill="1" applyBorder="1" applyAlignment="1">
      <alignment horizontal="center" vertical="center" wrapText="1"/>
    </xf>
    <xf numFmtId="0" fontId="22" fillId="0" borderId="92" xfId="0" applyFont="1" applyBorder="1"/>
    <xf numFmtId="0" fontId="22" fillId="0" borderId="93" xfId="0" applyFont="1" applyBorder="1"/>
    <xf numFmtId="0" fontId="40" fillId="16" borderId="84" xfId="0" applyFont="1" applyFill="1" applyBorder="1" applyAlignment="1">
      <alignment horizontal="center" vertical="center" wrapText="1"/>
    </xf>
    <xf numFmtId="0" fontId="22" fillId="0" borderId="85" xfId="0" applyFont="1" applyBorder="1"/>
    <xf numFmtId="0" fontId="8" fillId="0" borderId="88" xfId="0" applyFont="1" applyBorder="1" applyAlignment="1">
      <alignment horizontal="center" wrapText="1"/>
    </xf>
    <xf numFmtId="0" fontId="22" fillId="0" borderId="89" xfId="0" applyFont="1" applyBorder="1"/>
    <xf numFmtId="0" fontId="22" fillId="0" borderId="90" xfId="0" applyFont="1" applyBorder="1"/>
    <xf numFmtId="0" fontId="8" fillId="0" borderId="88" xfId="0" applyFont="1" applyBorder="1" applyAlignment="1">
      <alignment horizontal="center"/>
    </xf>
    <xf numFmtId="0" fontId="0" fillId="0" borderId="78" xfId="0" applyNumberFormat="1" applyBorder="1"/>
    <xf numFmtId="0" fontId="0" fillId="0" borderId="82" xfId="0" applyNumberFormat="1" applyBorder="1"/>
    <xf numFmtId="0" fontId="81" fillId="20" borderId="0" xfId="0" applyFont="1" applyFill="1" applyAlignment="1">
      <alignment horizontal="center" vertical="center"/>
    </xf>
    <xf numFmtId="0" fontId="0" fillId="20" borderId="0" xfId="0" applyFill="1"/>
    <xf numFmtId="0" fontId="79" fillId="20" borderId="0" xfId="0" applyFont="1" applyFill="1" applyAlignment="1">
      <alignment vertical="center"/>
    </xf>
    <xf numFmtId="0" fontId="81" fillId="20" borderId="0" xfId="0" applyFont="1" applyFill="1" applyAlignment="1">
      <alignment vertical="center"/>
    </xf>
    <xf numFmtId="0" fontId="82" fillId="20" borderId="0" xfId="0" applyFont="1" applyFill="1" applyAlignment="1">
      <alignment vertical="center"/>
    </xf>
    <xf numFmtId="0" fontId="83" fillId="20" borderId="155" xfId="0" applyFont="1" applyFill="1" applyBorder="1" applyAlignment="1">
      <alignment horizontal="center" vertical="center" wrapText="1"/>
    </xf>
    <xf numFmtId="0" fontId="84" fillId="20" borderId="96" xfId="0" applyFont="1" applyFill="1" applyBorder="1" applyAlignment="1">
      <alignment horizontal="center" vertical="center" wrapText="1"/>
    </xf>
    <xf numFmtId="0" fontId="79" fillId="20" borderId="148" xfId="0" applyFont="1" applyFill="1" applyBorder="1" applyAlignment="1">
      <alignment horizontal="center" vertical="center" wrapText="1"/>
    </xf>
    <xf numFmtId="0" fontId="79" fillId="20" borderId="146" xfId="0" applyFont="1" applyFill="1" applyBorder="1" applyAlignment="1">
      <alignment horizontal="center" vertical="center" wrapText="1"/>
    </xf>
    <xf numFmtId="0" fontId="80" fillId="20" borderId="0" xfId="0" applyFont="1" applyFill="1" applyAlignment="1">
      <alignment vertical="center"/>
    </xf>
    <xf numFmtId="0" fontId="85" fillId="20" borderId="0" xfId="0" applyFont="1" applyFill="1" applyAlignment="1">
      <alignment vertical="center"/>
    </xf>
    <xf numFmtId="0" fontId="87" fillId="20" borderId="0" xfId="0" applyFont="1" applyFill="1" applyAlignment="1">
      <alignment horizontal="center" vertical="center"/>
    </xf>
    <xf numFmtId="0" fontId="89" fillId="0" borderId="0" xfId="0" applyFont="1"/>
    <xf numFmtId="0" fontId="90" fillId="0" borderId="0" xfId="0" applyFont="1"/>
    <xf numFmtId="0" fontId="53" fillId="0" borderId="0" xfId="0" applyFont="1" applyAlignment="1">
      <alignment horizontal="right"/>
    </xf>
    <xf numFmtId="0" fontId="0" fillId="39" borderId="160" xfId="0" applyFill="1" applyBorder="1"/>
    <xf numFmtId="0" fontId="91" fillId="40" borderId="147" xfId="0" applyFont="1" applyFill="1" applyBorder="1" applyAlignment="1">
      <alignment horizontal="centerContinuous"/>
    </xf>
    <xf numFmtId="0" fontId="92" fillId="40" borderId="147" xfId="0" applyFont="1" applyFill="1" applyBorder="1" applyAlignment="1">
      <alignment horizontal="centerContinuous"/>
    </xf>
    <xf numFmtId="0" fontId="92" fillId="40" borderId="139" xfId="0" applyFont="1" applyFill="1" applyBorder="1" applyAlignment="1">
      <alignment horizontal="centerContinuous"/>
    </xf>
    <xf numFmtId="0" fontId="92" fillId="40" borderId="141" xfId="0" applyFont="1" applyFill="1" applyBorder="1"/>
    <xf numFmtId="0" fontId="0" fillId="0" borderId="0" xfId="0" applyAlignment="1">
      <alignment textRotation="90"/>
    </xf>
    <xf numFmtId="0" fontId="0" fillId="37" borderId="139" xfId="0" applyFill="1" applyBorder="1"/>
    <xf numFmtId="0" fontId="0" fillId="37" borderId="140" xfId="0" applyFill="1" applyBorder="1"/>
    <xf numFmtId="0" fontId="53" fillId="38" borderId="110" xfId="0" applyFont="1" applyFill="1" applyBorder="1" applyAlignment="1">
      <alignment horizontal="center"/>
    </xf>
    <xf numFmtId="0" fontId="0" fillId="37" borderId="163" xfId="0" applyFill="1" applyBorder="1"/>
    <xf numFmtId="0" fontId="0" fillId="37" borderId="118" xfId="0" applyFill="1" applyBorder="1"/>
    <xf numFmtId="0" fontId="53" fillId="38" borderId="105" xfId="0" applyFont="1" applyFill="1" applyBorder="1" applyAlignment="1">
      <alignment horizontal="center"/>
    </xf>
    <xf numFmtId="0" fontId="91" fillId="40" borderId="105" xfId="0" applyFont="1" applyFill="1" applyBorder="1" applyAlignment="1">
      <alignment horizontal="centerContinuous"/>
    </xf>
    <xf numFmtId="0" fontId="91" fillId="40" borderId="0" xfId="0" applyFont="1" applyFill="1" applyAlignment="1">
      <alignment horizontal="centerContinuous"/>
    </xf>
    <xf numFmtId="0" fontId="93" fillId="0" borderId="0" xfId="0" applyFont="1"/>
    <xf numFmtId="0" fontId="92" fillId="40" borderId="0" xfId="0" applyFont="1" applyFill="1"/>
    <xf numFmtId="0" fontId="0" fillId="40" borderId="0" xfId="0" applyFill="1"/>
    <xf numFmtId="0" fontId="91" fillId="40" borderId="0" xfId="0" applyFont="1" applyFill="1" applyAlignment="1">
      <alignment horizontal="right"/>
    </xf>
    <xf numFmtId="0" fontId="0" fillId="41" borderId="162" xfId="0" applyFill="1" applyBorder="1" applyAlignment="1">
      <alignment horizontal="right"/>
    </xf>
    <xf numFmtId="0" fontId="0" fillId="41" borderId="164" xfId="0" applyFill="1" applyBorder="1" applyAlignment="1">
      <alignment horizontal="right"/>
    </xf>
    <xf numFmtId="0" fontId="88" fillId="41" borderId="106" xfId="0" applyFont="1" applyFill="1" applyBorder="1" applyAlignment="1">
      <alignment textRotation="90"/>
    </xf>
    <xf numFmtId="0" fontId="88" fillId="41" borderId="161" xfId="0" applyFont="1" applyFill="1" applyBorder="1" applyAlignment="1">
      <alignment textRotation="90"/>
    </xf>
    <xf numFmtId="0" fontId="88" fillId="41" borderId="107" xfId="0" applyFont="1" applyFill="1" applyBorder="1" applyAlignment="1">
      <alignment textRotation="90"/>
    </xf>
    <xf numFmtId="0" fontId="0" fillId="41" borderId="141" xfId="0" applyFill="1" applyBorder="1"/>
    <xf numFmtId="0" fontId="0" fillId="41" borderId="151" xfId="0" applyFill="1" applyBorder="1"/>
    <xf numFmtId="0" fontId="0" fillId="36" borderId="105" xfId="0" applyFill="1" applyBorder="1"/>
    <xf numFmtId="0" fontId="0" fillId="38" borderId="165" xfId="0" applyFill="1" applyBorder="1"/>
    <xf numFmtId="0" fontId="0" fillId="36" borderId="166" xfId="0" applyFill="1" applyBorder="1"/>
    <xf numFmtId="0" fontId="0" fillId="41" borderId="105" xfId="0" applyFill="1" applyBorder="1"/>
    <xf numFmtId="0" fontId="53" fillId="38" borderId="105" xfId="0" applyFont="1" applyFill="1" applyBorder="1"/>
    <xf numFmtId="0" fontId="0" fillId="38" borderId="105" xfId="0" applyFill="1" applyBorder="1"/>
    <xf numFmtId="0" fontId="69" fillId="39" borderId="105" xfId="0" applyFont="1" applyFill="1" applyBorder="1"/>
    <xf numFmtId="0" fontId="91" fillId="34" borderId="105" xfId="0" applyFont="1" applyFill="1" applyBorder="1" applyAlignment="1">
      <alignment horizontal="center" vertical="center" wrapText="1"/>
    </xf>
    <xf numFmtId="0" fontId="95" fillId="0" borderId="105" xfId="0" applyFont="1" applyBorder="1" applyAlignment="1">
      <alignment horizontal="left" vertical="center" wrapText="1" indent="1"/>
    </xf>
    <xf numFmtId="0" fontId="95" fillId="0" borderId="105" xfId="0" applyFont="1" applyBorder="1" applyAlignment="1">
      <alignment horizontal="left" vertical="center" wrapText="1"/>
    </xf>
    <xf numFmtId="0" fontId="53" fillId="0" borderId="105" xfId="0" applyFont="1" applyBorder="1" applyAlignment="1">
      <alignment horizontal="center"/>
    </xf>
    <xf numFmtId="0" fontId="22" fillId="0" borderId="105" xfId="0" applyFont="1" applyBorder="1"/>
    <xf numFmtId="0" fontId="96" fillId="20" borderId="105" xfId="0" applyFont="1" applyFill="1" applyBorder="1" applyAlignment="1">
      <alignment horizontal="center" vertical="center" wrapText="1"/>
    </xf>
    <xf numFmtId="0" fontId="22" fillId="0" borderId="105" xfId="0" applyFont="1" applyBorder="1" applyAlignment="1">
      <alignment horizontal="center" vertical="center" wrapText="1"/>
    </xf>
    <xf numFmtId="0" fontId="96" fillId="0" borderId="105" xfId="0" applyFont="1" applyBorder="1" applyAlignment="1">
      <alignment horizontal="center" vertical="center" wrapText="1"/>
    </xf>
    <xf numFmtId="0" fontId="96" fillId="0" borderId="70" xfId="0" applyFont="1" applyBorder="1" applyAlignment="1">
      <alignment horizontal="center" vertical="center" wrapText="1"/>
    </xf>
    <xf numFmtId="0" fontId="22" fillId="0" borderId="70" xfId="0" applyFont="1" applyBorder="1" applyAlignment="1">
      <alignment vertical="center" wrapText="1"/>
    </xf>
    <xf numFmtId="0" fontId="22" fillId="0" borderId="70" xfId="0" applyFont="1" applyBorder="1"/>
    <xf numFmtId="0" fontId="53" fillId="0" borderId="105" xfId="0" applyFont="1" applyBorder="1"/>
    <xf numFmtId="0" fontId="96" fillId="0" borderId="105" xfId="0" applyFont="1" applyBorder="1" applyAlignment="1">
      <alignment horizontal="center"/>
    </xf>
    <xf numFmtId="0" fontId="0" fillId="0" borderId="0" xfId="0" applyAlignment="1">
      <alignment horizontal="center"/>
    </xf>
    <xf numFmtId="0" fontId="22" fillId="20" borderId="105" xfId="0" applyFont="1" applyFill="1" applyBorder="1" applyAlignment="1">
      <alignment horizontal="center" vertical="center"/>
    </xf>
    <xf numFmtId="0" fontId="22" fillId="20" borderId="117" xfId="0" applyFont="1" applyFill="1" applyBorder="1" applyAlignment="1">
      <alignment horizontal="center" vertical="center"/>
    </xf>
    <xf numFmtId="0" fontId="0" fillId="20" borderId="119" xfId="0" applyFill="1" applyBorder="1" applyAlignment="1">
      <alignment horizontal="center" vertical="center"/>
    </xf>
    <xf numFmtId="0" fontId="22" fillId="0" borderId="105" xfId="0" applyFont="1" applyBorder="1" applyAlignment="1">
      <alignment horizontal="center" vertical="center"/>
    </xf>
    <xf numFmtId="0" fontId="0" fillId="0" borderId="105" xfId="0" applyBorder="1" applyAlignment="1">
      <alignment horizontal="center" vertical="center"/>
    </xf>
    <xf numFmtId="0" fontId="0" fillId="20" borderId="70" xfId="0" applyFill="1" applyBorder="1" applyAlignment="1">
      <alignment horizontal="center"/>
    </xf>
    <xf numFmtId="0" fontId="0" fillId="20" borderId="70" xfId="0" applyFill="1" applyBorder="1" applyAlignment="1">
      <alignment horizontal="center"/>
    </xf>
    <xf numFmtId="0" fontId="69" fillId="43" borderId="117" xfId="0" applyFont="1" applyFill="1" applyBorder="1" applyAlignment="1">
      <alignment horizontal="center"/>
    </xf>
    <xf numFmtId="0" fontId="69" fillId="43" borderId="118" xfId="0" applyFont="1" applyFill="1" applyBorder="1" applyAlignment="1">
      <alignment horizontal="center"/>
    </xf>
    <xf numFmtId="0" fontId="69" fillId="43" borderId="119" xfId="0" applyFont="1" applyFill="1" applyBorder="1" applyAlignment="1">
      <alignment horizontal="center"/>
    </xf>
    <xf numFmtId="0" fontId="94" fillId="42" borderId="117" xfId="0" applyFont="1" applyFill="1" applyBorder="1" applyAlignment="1">
      <alignment horizontal="center"/>
    </xf>
    <xf numFmtId="0" fontId="94" fillId="42" borderId="118" xfId="0" applyFont="1" applyFill="1" applyBorder="1" applyAlignment="1">
      <alignment horizontal="center"/>
    </xf>
    <xf numFmtId="0" fontId="94" fillId="42" borderId="119" xfId="0" applyFont="1" applyFill="1" applyBorder="1" applyAlignment="1">
      <alignment horizontal="center"/>
    </xf>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escritoriodeprojetos.com.br/"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0</xdr:row>
      <xdr:rowOff>0</xdr:rowOff>
    </xdr:from>
    <xdr:ext cx="704850" cy="981075"/>
    <xdr:pic>
      <xdr:nvPicPr>
        <xdr:cNvPr id="2" name="image1.jpg" descr="Logotipo De Saúde E Bem Estar Design De Logotipo De Centro ...">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133350</xdr:colOff>
      <xdr:row>0</xdr:row>
      <xdr:rowOff>28575</xdr:rowOff>
    </xdr:from>
    <xdr:ext cx="533400" cy="838200"/>
    <xdr:pic>
      <xdr:nvPicPr>
        <xdr:cNvPr id="2" name="image1.jpg" descr="Logotipo De Saúde E Bem Estar Design De Logotipo De Centro ...">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13313" name="Organization Chart 1">
          <a:extLst>
            <a:ext uri="{FF2B5EF4-FFF2-40B4-BE49-F238E27FC236}">
              <a16:creationId xmlns:a16="http://schemas.microsoft.com/office/drawing/2014/main" id="{6C0B9B53-5BB2-56A9-D163-B63A6B33EC72}"/>
            </a:ext>
          </a:extLst>
        </xdr:cNvPr>
        <xdr:cNvGraphicFramePr>
          <a:graphicFrameLocks noChangeAspect="1"/>
        </xdr:cNvGraphicFramePr>
      </xdr:nvGraphicFramePr>
      <xdr:xfrm>
        <a:off x="0" y="0"/>
        <a:ext cx="0" cy="0"/>
      </xdr:xfrm>
      <a:graphic>
        <a:graphicData uri="http://schemas.openxmlformats.org/drawingml/2006/compatibility">
          <com:legacyDrawing xmlns:com="http://schemas.openxmlformats.org/drawingml/2006/compatibility" spid="_x0000_s13313"/>
        </a:graphicData>
      </a:graphic>
    </xdr:graphicFrame>
    <xdr:clientData/>
  </xdr:twoCellAnchor>
  <xdr:twoCellAnchor>
    <xdr:from>
      <xdr:col>0</xdr:col>
      <xdr:colOff>85725</xdr:colOff>
      <xdr:row>64</xdr:row>
      <xdr:rowOff>76200</xdr:rowOff>
    </xdr:from>
    <xdr:to>
      <xdr:col>3</xdr:col>
      <xdr:colOff>1285875</xdr:colOff>
      <xdr:row>86</xdr:row>
      <xdr:rowOff>47625</xdr:rowOff>
    </xdr:to>
    <xdr:pic>
      <xdr:nvPicPr>
        <xdr:cNvPr id="3" name="Imagem 1">
          <a:extLst>
            <a:ext uri="{FF2B5EF4-FFF2-40B4-BE49-F238E27FC236}">
              <a16:creationId xmlns:a16="http://schemas.microsoft.com/office/drawing/2014/main" id="{167BEA64-E034-5E91-A436-93CC1055D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097250"/>
          <a:ext cx="5400675" cy="357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276224</xdr:colOff>
      <xdr:row>89</xdr:row>
      <xdr:rowOff>76200</xdr:rowOff>
    </xdr:from>
    <xdr:to>
      <xdr:col>7</xdr:col>
      <xdr:colOff>678903</xdr:colOff>
      <xdr:row>105</xdr:row>
      <xdr:rowOff>28575</xdr:rowOff>
    </xdr:to>
    <xdr:pic>
      <xdr:nvPicPr>
        <xdr:cNvPr id="4" name="Imagem 1">
          <a:extLst>
            <a:ext uri="{FF2B5EF4-FFF2-40B4-BE49-F238E27FC236}">
              <a16:creationId xmlns:a16="http://schemas.microsoft.com/office/drawing/2014/main" id="{5DB633C5-9599-AF27-1BA0-24265AFF43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6224" y="20307300"/>
          <a:ext cx="10203904"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7">
          <cell r="C17" t="str">
            <v>Faire-Advisor</v>
          </cell>
        </row>
        <row r="18">
          <cell r="C18">
            <v>45689</v>
          </cell>
        </row>
        <row r="19">
          <cell r="C19" t="str">
            <v>Khipo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row r="6">
          <cell r="E6" t="str">
            <v>Faire Advisor</v>
          </cell>
        </row>
      </sheetData>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512238078707"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A71"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topLeftCell="A5" workbookViewId="0">
      <selection activeCell="A5" sqref="A5"/>
    </sheetView>
  </sheetViews>
  <sheetFormatPr defaultColWidth="14.28515625" defaultRowHeight="12.75" x14ac:dyDescent="0.2"/>
  <sheetData>
    <row r="1" spans="1:18" ht="14.25" x14ac:dyDescent="0.2">
      <c r="A1" s="315"/>
      <c r="B1" s="315"/>
      <c r="C1" s="315"/>
      <c r="D1" s="315"/>
      <c r="E1" s="315"/>
      <c r="F1" s="315"/>
      <c r="G1" s="315"/>
      <c r="H1" s="315"/>
      <c r="I1" s="315"/>
      <c r="J1" s="315"/>
      <c r="K1" s="315"/>
      <c r="L1" s="315"/>
      <c r="M1" s="315"/>
      <c r="N1" s="315"/>
      <c r="O1" s="315"/>
      <c r="P1" s="315"/>
      <c r="Q1" s="315"/>
      <c r="R1" s="315"/>
    </row>
    <row r="2" spans="1:18" ht="17.25" customHeight="1" x14ac:dyDescent="0.2">
      <c r="A2" s="315"/>
      <c r="B2" s="356" t="s">
        <v>424</v>
      </c>
      <c r="C2" s="449" t="s">
        <v>425</v>
      </c>
      <c r="D2" s="450"/>
      <c r="E2" s="449" t="s">
        <v>426</v>
      </c>
      <c r="F2" s="450"/>
      <c r="G2" s="357" t="s">
        <v>427</v>
      </c>
      <c r="H2" s="357" t="s">
        <v>428</v>
      </c>
      <c r="I2" s="315"/>
      <c r="J2" s="315"/>
      <c r="K2" s="315"/>
      <c r="L2" s="315"/>
      <c r="M2" s="315"/>
      <c r="N2" s="315"/>
      <c r="O2" s="315"/>
      <c r="P2" s="315"/>
      <c r="Q2" s="315"/>
      <c r="R2" s="315"/>
    </row>
    <row r="3" spans="1:18" ht="27" customHeight="1" x14ac:dyDescent="0.2">
      <c r="A3" s="315"/>
      <c r="B3" s="356" t="s">
        <v>405</v>
      </c>
      <c r="C3" s="358" t="s">
        <v>358</v>
      </c>
      <c r="D3" s="359" t="s">
        <v>360</v>
      </c>
      <c r="E3" s="358" t="s">
        <v>358</v>
      </c>
      <c r="F3" s="359" t="s">
        <v>360</v>
      </c>
      <c r="G3" s="360" t="s">
        <v>429</v>
      </c>
      <c r="H3" s="360"/>
      <c r="I3" s="315"/>
      <c r="J3" s="315"/>
      <c r="K3" s="315"/>
      <c r="L3" s="315"/>
      <c r="M3" s="315"/>
      <c r="N3" s="315"/>
      <c r="O3" s="315"/>
      <c r="P3" s="315"/>
      <c r="Q3" s="315"/>
      <c r="R3" s="315"/>
    </row>
    <row r="4" spans="1:18" ht="14.25" x14ac:dyDescent="0.2">
      <c r="A4" s="315"/>
      <c r="B4" s="352">
        <v>0</v>
      </c>
      <c r="C4" s="353">
        <f>HLOOKUP($B4,[1]Orcado!$D$4:$P$5,2,FALSE)</f>
        <v>36750</v>
      </c>
      <c r="D4" s="353">
        <f>HLOOKUP($B4,[1]Realizado!$D$4:$P$5,2,FALSE)</f>
        <v>18000</v>
      </c>
      <c r="E4" s="353">
        <f>C4</f>
        <v>36750</v>
      </c>
      <c r="F4" s="353">
        <f>D4</f>
        <v>18000</v>
      </c>
      <c r="G4" s="353">
        <f>F4-E4</f>
        <v>-18750</v>
      </c>
      <c r="H4" s="354">
        <f>IF(E4=0,"",F4/E4-1)</f>
        <v>-0.51020408163265307</v>
      </c>
      <c r="I4" s="315"/>
      <c r="J4" s="315"/>
      <c r="K4" s="315"/>
      <c r="L4" s="315"/>
      <c r="M4" s="315"/>
      <c r="N4" s="315"/>
      <c r="O4" s="315"/>
      <c r="P4" s="315"/>
      <c r="Q4" s="315"/>
      <c r="R4" s="315"/>
    </row>
    <row r="5" spans="1:18" ht="14.25" x14ac:dyDescent="0.2">
      <c r="A5" s="315"/>
      <c r="B5" s="352">
        <f>B4+1</f>
        <v>1</v>
      </c>
      <c r="C5" s="353">
        <f>HLOOKUP($B5,[1]Orcado!$D$4:$P$5,2,FALSE)</f>
        <v>2900</v>
      </c>
      <c r="D5" s="353">
        <f>HLOOKUP($B5,[1]Realizado!$D$4:$P$5,2,FALSE)</f>
        <v>3150</v>
      </c>
      <c r="E5" s="353">
        <f>E4+C5</f>
        <v>39650</v>
      </c>
      <c r="F5" s="353">
        <f>F4+D5</f>
        <v>21150</v>
      </c>
      <c r="G5" s="353">
        <f t="shared" ref="G5:G16" si="0">F5-E5</f>
        <v>-18500</v>
      </c>
      <c r="H5" s="354">
        <f t="shared" ref="H5:H16" si="1">F5/E5-1</f>
        <v>-0.46658259773013866</v>
      </c>
      <c r="I5" s="315"/>
      <c r="J5" s="315"/>
      <c r="K5" s="315"/>
      <c r="L5" s="315"/>
      <c r="M5" s="315"/>
      <c r="N5" s="315"/>
      <c r="O5" s="315"/>
      <c r="P5" s="315"/>
      <c r="Q5" s="315"/>
      <c r="R5" s="315"/>
    </row>
    <row r="6" spans="1:18" ht="14.25" x14ac:dyDescent="0.2">
      <c r="A6" s="315"/>
      <c r="B6" s="352">
        <f t="shared" ref="B6:B16" si="2">B5+1</f>
        <v>2</v>
      </c>
      <c r="C6" s="353">
        <f>HLOOKUP($B6,[1]Orcado!$D$4:$P$5,2,FALSE)</f>
        <v>400</v>
      </c>
      <c r="D6" s="353">
        <f>HLOOKUP($B6,[1]Realizado!$D$4:$P$5,2,FALSE)</f>
        <v>3150</v>
      </c>
      <c r="E6" s="353">
        <f t="shared" ref="E6:F16" si="3">E5+C6</f>
        <v>40050</v>
      </c>
      <c r="F6" s="353">
        <f t="shared" si="3"/>
        <v>24300</v>
      </c>
      <c r="G6" s="353">
        <f t="shared" si="0"/>
        <v>-15750</v>
      </c>
      <c r="H6" s="354">
        <f t="shared" si="1"/>
        <v>-0.3932584269662921</v>
      </c>
      <c r="I6" s="315"/>
      <c r="J6" s="315"/>
      <c r="K6" s="315"/>
      <c r="L6" s="315"/>
      <c r="M6" s="315"/>
      <c r="N6" s="315"/>
      <c r="O6" s="315"/>
      <c r="P6" s="315"/>
      <c r="Q6" s="315"/>
      <c r="R6" s="315"/>
    </row>
    <row r="7" spans="1:18" ht="14.25" x14ac:dyDescent="0.2">
      <c r="A7" s="315"/>
      <c r="B7" s="352">
        <f t="shared" si="2"/>
        <v>3</v>
      </c>
      <c r="C7" s="353">
        <f>HLOOKUP($B7,[1]Orcado!$D$4:$P$5,2,FALSE)</f>
        <v>400</v>
      </c>
      <c r="D7" s="353">
        <f>HLOOKUP($B7,[1]Realizado!$D$4:$P$5,2,FALSE)</f>
        <v>3150</v>
      </c>
      <c r="E7" s="353">
        <f t="shared" si="3"/>
        <v>40450</v>
      </c>
      <c r="F7" s="353">
        <f t="shared" si="3"/>
        <v>27450</v>
      </c>
      <c r="G7" s="353">
        <f t="shared" si="0"/>
        <v>-13000</v>
      </c>
      <c r="H7" s="354">
        <f t="shared" si="1"/>
        <v>-0.32138442521631649</v>
      </c>
      <c r="I7" s="315"/>
      <c r="J7" s="315"/>
      <c r="K7" s="315"/>
      <c r="L7" s="315"/>
      <c r="M7" s="315"/>
      <c r="N7" s="315"/>
      <c r="O7" s="315"/>
      <c r="P7" s="315"/>
      <c r="Q7" s="315"/>
      <c r="R7" s="315"/>
    </row>
    <row r="8" spans="1:18" ht="14.25" x14ac:dyDescent="0.2">
      <c r="A8" s="315"/>
      <c r="B8" s="352">
        <f t="shared" si="2"/>
        <v>4</v>
      </c>
      <c r="C8" s="353">
        <f>HLOOKUP($B8,[1]Orcado!$D$4:$P$5,2,FALSE)</f>
        <v>400</v>
      </c>
      <c r="D8" s="353">
        <f>HLOOKUP($B8,[1]Realizado!$D$4:$P$5,2,FALSE)</f>
        <v>3150</v>
      </c>
      <c r="E8" s="353">
        <f t="shared" si="3"/>
        <v>40850</v>
      </c>
      <c r="F8" s="353">
        <f t="shared" si="3"/>
        <v>30600</v>
      </c>
      <c r="G8" s="353">
        <f t="shared" si="0"/>
        <v>-10250</v>
      </c>
      <c r="H8" s="354">
        <f t="shared" si="1"/>
        <v>-0.25091799265605874</v>
      </c>
      <c r="I8" s="315"/>
      <c r="J8" s="315"/>
      <c r="K8" s="315"/>
      <c r="L8" s="315"/>
      <c r="M8" s="315"/>
      <c r="N8" s="315"/>
      <c r="O8" s="315"/>
      <c r="P8" s="315"/>
      <c r="Q8" s="315"/>
      <c r="R8" s="315"/>
    </row>
    <row r="9" spans="1:18" ht="14.25" x14ac:dyDescent="0.2">
      <c r="A9" s="315"/>
      <c r="B9" s="352">
        <f t="shared" si="2"/>
        <v>5</v>
      </c>
      <c r="C9" s="353">
        <f>HLOOKUP($B9,[1]Orcado!$D$4:$P$5,2,FALSE)</f>
        <v>400</v>
      </c>
      <c r="D9" s="353">
        <f>HLOOKUP($B9,[1]Realizado!$D$4:$P$5,2,FALSE)</f>
        <v>3150</v>
      </c>
      <c r="E9" s="353">
        <f t="shared" si="3"/>
        <v>41250</v>
      </c>
      <c r="F9" s="353">
        <f t="shared" si="3"/>
        <v>33750</v>
      </c>
      <c r="G9" s="353">
        <f t="shared" si="0"/>
        <v>-7500</v>
      </c>
      <c r="H9" s="354">
        <f t="shared" si="1"/>
        <v>-0.18181818181818177</v>
      </c>
      <c r="I9" s="315"/>
      <c r="J9" s="315"/>
      <c r="K9" s="315"/>
      <c r="L9" s="315"/>
      <c r="M9" s="315"/>
      <c r="N9" s="315"/>
      <c r="O9" s="315"/>
      <c r="P9" s="315"/>
      <c r="Q9" s="315"/>
      <c r="R9" s="315"/>
    </row>
    <row r="10" spans="1:18" ht="14.25" x14ac:dyDescent="0.2">
      <c r="A10" s="315"/>
      <c r="B10" s="352">
        <f t="shared" si="2"/>
        <v>6</v>
      </c>
      <c r="C10" s="353">
        <f>HLOOKUP($B10,[1]Orcado!$D$4:$P$5,2,FALSE)</f>
        <v>400</v>
      </c>
      <c r="D10" s="353">
        <f>HLOOKUP($B10,[1]Realizado!$D$4:$P$5,2,FALSE)</f>
        <v>3150</v>
      </c>
      <c r="E10" s="353">
        <f t="shared" si="3"/>
        <v>41650</v>
      </c>
      <c r="F10" s="353">
        <f t="shared" si="3"/>
        <v>36900</v>
      </c>
      <c r="G10" s="353">
        <f t="shared" si="0"/>
        <v>-4750</v>
      </c>
      <c r="H10" s="354">
        <f t="shared" si="1"/>
        <v>-0.11404561824729897</v>
      </c>
      <c r="I10" s="315"/>
      <c r="J10" s="315"/>
      <c r="K10" s="315"/>
      <c r="L10" s="315"/>
      <c r="M10" s="315"/>
      <c r="N10" s="315"/>
      <c r="O10" s="315"/>
      <c r="P10" s="315"/>
      <c r="Q10" s="315"/>
      <c r="R10" s="315"/>
    </row>
    <row r="11" spans="1:18" ht="14.25" x14ac:dyDescent="0.2">
      <c r="A11" s="315"/>
      <c r="B11" s="352">
        <f t="shared" si="2"/>
        <v>7</v>
      </c>
      <c r="C11" s="353">
        <f>HLOOKUP($B11,[1]Orcado!$D$4:$P$5,2,FALSE)</f>
        <v>400</v>
      </c>
      <c r="D11" s="353">
        <f>HLOOKUP($B11,[1]Realizado!$D$4:$P$5,2,FALSE)</f>
        <v>3150</v>
      </c>
      <c r="E11" s="353">
        <f t="shared" si="3"/>
        <v>42050</v>
      </c>
      <c r="F11" s="353">
        <f t="shared" si="3"/>
        <v>40050</v>
      </c>
      <c r="G11" s="353">
        <f t="shared" si="0"/>
        <v>-2000</v>
      </c>
      <c r="H11" s="354">
        <f t="shared" si="1"/>
        <v>-4.756242568370983E-2</v>
      </c>
      <c r="I11" s="315"/>
      <c r="J11" s="315"/>
      <c r="K11" s="315"/>
      <c r="L11" s="315"/>
      <c r="M11" s="315"/>
      <c r="N11" s="315"/>
      <c r="O11" s="315"/>
      <c r="P11" s="315"/>
      <c r="Q11" s="315"/>
      <c r="R11" s="315"/>
    </row>
    <row r="12" spans="1:18" ht="14.25" x14ac:dyDescent="0.2">
      <c r="A12" s="315"/>
      <c r="B12" s="352">
        <f t="shared" si="2"/>
        <v>8</v>
      </c>
      <c r="C12" s="353">
        <f>HLOOKUP($B12,[1]Orcado!$D$4:$P$5,2,FALSE)</f>
        <v>400</v>
      </c>
      <c r="D12" s="353">
        <f>HLOOKUP($B12,[1]Realizado!$D$4:$P$5,2,FALSE)</f>
        <v>3150</v>
      </c>
      <c r="E12" s="353">
        <f t="shared" si="3"/>
        <v>42450</v>
      </c>
      <c r="F12" s="353">
        <f t="shared" si="3"/>
        <v>43200</v>
      </c>
      <c r="G12" s="353">
        <f t="shared" si="0"/>
        <v>750</v>
      </c>
      <c r="H12" s="354">
        <f t="shared" si="1"/>
        <v>1.7667844522968101E-2</v>
      </c>
      <c r="I12" s="315"/>
      <c r="J12" s="315"/>
      <c r="K12" s="315"/>
      <c r="L12" s="315"/>
      <c r="M12" s="315"/>
      <c r="N12" s="315"/>
      <c r="O12" s="315"/>
      <c r="P12" s="315"/>
      <c r="Q12" s="315"/>
      <c r="R12" s="315"/>
    </row>
    <row r="13" spans="1:18" ht="14.25" x14ac:dyDescent="0.2">
      <c r="A13" s="315"/>
      <c r="B13" s="352">
        <f t="shared" si="2"/>
        <v>9</v>
      </c>
      <c r="C13" s="353">
        <f>HLOOKUP($B13,[1]Orcado!$D$4:$P$5,2,FALSE)</f>
        <v>400</v>
      </c>
      <c r="D13" s="353">
        <f>HLOOKUP($B13,[1]Realizado!$D$4:$P$5,2,FALSE)</f>
        <v>3150</v>
      </c>
      <c r="E13" s="353">
        <f t="shared" si="3"/>
        <v>42850</v>
      </c>
      <c r="F13" s="353">
        <f t="shared" si="3"/>
        <v>46350</v>
      </c>
      <c r="G13" s="353">
        <f t="shared" si="0"/>
        <v>3500</v>
      </c>
      <c r="H13" s="354">
        <f t="shared" si="1"/>
        <v>8.1680280046674492E-2</v>
      </c>
      <c r="I13" s="315"/>
      <c r="J13" s="315"/>
      <c r="K13" s="315"/>
      <c r="L13" s="315"/>
      <c r="M13" s="315"/>
      <c r="N13" s="315"/>
      <c r="O13" s="315"/>
      <c r="P13" s="315"/>
      <c r="Q13" s="315"/>
      <c r="R13" s="315"/>
    </row>
    <row r="14" spans="1:18" ht="14.25" x14ac:dyDescent="0.2">
      <c r="A14" s="315"/>
      <c r="B14" s="352">
        <f t="shared" si="2"/>
        <v>10</v>
      </c>
      <c r="C14" s="353">
        <f>HLOOKUP($B14,[1]Orcado!$D$4:$P$5,2,FALSE)</f>
        <v>400</v>
      </c>
      <c r="D14" s="353">
        <f>HLOOKUP($B14,[1]Realizado!$D$4:$P$5,2,FALSE)</f>
        <v>3150</v>
      </c>
      <c r="E14" s="353">
        <f t="shared" si="3"/>
        <v>43250</v>
      </c>
      <c r="F14" s="353">
        <f t="shared" si="3"/>
        <v>49500</v>
      </c>
      <c r="G14" s="353">
        <f t="shared" si="0"/>
        <v>6250</v>
      </c>
      <c r="H14" s="354">
        <f t="shared" si="1"/>
        <v>0.1445086705202312</v>
      </c>
      <c r="I14" s="315"/>
      <c r="J14" s="315"/>
      <c r="K14" s="315"/>
      <c r="L14" s="315"/>
      <c r="M14" s="315"/>
      <c r="N14" s="315"/>
      <c r="O14" s="315"/>
      <c r="P14" s="315"/>
      <c r="Q14" s="315"/>
      <c r="R14" s="315"/>
    </row>
    <row r="15" spans="1:18" ht="14.25" x14ac:dyDescent="0.2">
      <c r="A15" s="315"/>
      <c r="B15" s="352">
        <f t="shared" si="2"/>
        <v>11</v>
      </c>
      <c r="C15" s="353">
        <f>HLOOKUP($B15,[1]Orcado!$D$4:$P$5,2,FALSE)</f>
        <v>400</v>
      </c>
      <c r="D15" s="353">
        <f>HLOOKUP($B15,[1]Realizado!$D$4:$P$5,2,FALSE)</f>
        <v>3150</v>
      </c>
      <c r="E15" s="353">
        <f t="shared" si="3"/>
        <v>43650</v>
      </c>
      <c r="F15" s="353">
        <f t="shared" si="3"/>
        <v>52650</v>
      </c>
      <c r="G15" s="353">
        <f t="shared" si="0"/>
        <v>9000</v>
      </c>
      <c r="H15" s="354">
        <f t="shared" si="1"/>
        <v>0.20618556701030921</v>
      </c>
      <c r="I15" s="315"/>
      <c r="J15" s="315"/>
      <c r="K15" s="315"/>
      <c r="L15" s="315"/>
      <c r="M15" s="315"/>
      <c r="N15" s="315"/>
      <c r="O15" s="315"/>
      <c r="P15" s="315"/>
      <c r="Q15" s="315"/>
      <c r="R15" s="315"/>
    </row>
    <row r="16" spans="1:18" ht="14.25" x14ac:dyDescent="0.2">
      <c r="A16" s="315"/>
      <c r="B16" s="352">
        <f t="shared" si="2"/>
        <v>12</v>
      </c>
      <c r="C16" s="353">
        <f>HLOOKUP($B16,[1]Orcado!$D$4:$P$5,2,FALSE)</f>
        <v>400</v>
      </c>
      <c r="D16" s="353">
        <f>HLOOKUP($B16,[1]Realizado!$D$4:$P$5,2,FALSE)</f>
        <v>3150</v>
      </c>
      <c r="E16" s="353">
        <f t="shared" si="3"/>
        <v>44050</v>
      </c>
      <c r="F16" s="353">
        <f t="shared" si="3"/>
        <v>55800</v>
      </c>
      <c r="G16" s="353">
        <f t="shared" si="0"/>
        <v>11750</v>
      </c>
      <c r="H16" s="354">
        <f t="shared" si="1"/>
        <v>0.26674233825198645</v>
      </c>
      <c r="I16" s="315"/>
      <c r="J16" s="315"/>
      <c r="K16" s="315"/>
      <c r="L16" s="315"/>
      <c r="M16" s="315"/>
      <c r="N16" s="315"/>
      <c r="O16" s="315"/>
      <c r="P16" s="315"/>
      <c r="Q16" s="315"/>
      <c r="R16" s="315"/>
    </row>
    <row r="17" spans="1:18" ht="14.25" x14ac:dyDescent="0.2">
      <c r="A17" s="315"/>
      <c r="B17" s="355" t="s">
        <v>430</v>
      </c>
      <c r="C17" s="353">
        <f>SUM(C4:C16)</f>
        <v>44050</v>
      </c>
      <c r="D17" s="353">
        <f>SUM(D4:D16)</f>
        <v>55800</v>
      </c>
      <c r="E17" s="315"/>
      <c r="F17" s="315"/>
      <c r="G17" s="315"/>
      <c r="H17" s="315"/>
      <c r="I17" s="315"/>
      <c r="J17" s="315"/>
      <c r="K17" s="315"/>
      <c r="L17" s="315"/>
      <c r="M17" s="315"/>
      <c r="N17" s="315"/>
      <c r="O17" s="315"/>
      <c r="P17" s="315"/>
      <c r="Q17" s="315"/>
      <c r="R17" s="315"/>
    </row>
    <row r="18" spans="1:18" ht="14.25" x14ac:dyDescent="0.2">
      <c r="A18" s="315"/>
      <c r="B18" s="317" t="s">
        <v>431</v>
      </c>
      <c r="C18" s="346">
        <f>C17-D17</f>
        <v>-11750</v>
      </c>
      <c r="D18" s="315"/>
      <c r="E18" s="315"/>
      <c r="F18" s="315"/>
      <c r="G18" s="315"/>
      <c r="H18" s="315"/>
      <c r="I18" s="315"/>
      <c r="J18" s="315"/>
      <c r="K18" s="315"/>
      <c r="L18" s="315"/>
      <c r="M18" s="315"/>
      <c r="N18" s="315"/>
      <c r="O18" s="315"/>
      <c r="P18" s="315"/>
      <c r="Q18" s="315"/>
      <c r="R18" s="315"/>
    </row>
    <row r="19" spans="1:18" ht="14.25" x14ac:dyDescent="0.2">
      <c r="A19" s="315"/>
      <c r="B19" s="315"/>
      <c r="C19" s="315"/>
      <c r="D19" s="315"/>
      <c r="E19" s="315"/>
      <c r="F19" s="315"/>
      <c r="G19" s="315"/>
      <c r="H19" s="315"/>
      <c r="I19" s="315"/>
      <c r="J19" s="315"/>
      <c r="K19" s="315"/>
      <c r="L19" s="315"/>
      <c r="M19" s="315"/>
      <c r="N19" s="315"/>
      <c r="O19" s="315"/>
      <c r="P19" s="315"/>
      <c r="Q19" s="315"/>
      <c r="R19" s="315"/>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workbookViewId="0">
      <selection activeCell="G15" sqref="G15"/>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15"/>
      <c r="B1" s="315"/>
      <c r="C1" s="315"/>
      <c r="D1" s="315"/>
    </row>
    <row r="2" spans="1:4" ht="14.25" x14ac:dyDescent="0.2">
      <c r="A2" s="315"/>
      <c r="B2" s="302" t="s">
        <v>432</v>
      </c>
      <c r="C2" s="302" t="s">
        <v>433</v>
      </c>
      <c r="D2" s="302" t="s">
        <v>434</v>
      </c>
    </row>
    <row r="3" spans="1:4" ht="14.25" x14ac:dyDescent="0.2">
      <c r="A3" s="315"/>
      <c r="B3" s="361" t="s">
        <v>410</v>
      </c>
      <c r="C3" s="361"/>
      <c r="D3" s="361" t="s">
        <v>435</v>
      </c>
    </row>
    <row r="4" spans="1:4" ht="14.25" x14ac:dyDescent="0.2">
      <c r="A4" s="315"/>
      <c r="B4" s="336" t="s">
        <v>436</v>
      </c>
      <c r="C4" s="336" t="s">
        <v>437</v>
      </c>
      <c r="D4" s="362">
        <v>0.06</v>
      </c>
    </row>
    <row r="5" spans="1:4" ht="14.25" x14ac:dyDescent="0.2">
      <c r="A5" s="315"/>
      <c r="B5" s="363"/>
      <c r="C5" s="363" t="s">
        <v>438</v>
      </c>
      <c r="D5" s="364"/>
    </row>
    <row r="6" spans="1:4" ht="14.25" x14ac:dyDescent="0.2">
      <c r="A6" s="315"/>
      <c r="B6" s="363"/>
      <c r="C6" s="363" t="s">
        <v>439</v>
      </c>
      <c r="D6" s="364"/>
    </row>
    <row r="7" spans="1:4" ht="14.25" x14ac:dyDescent="0.2">
      <c r="A7" s="315"/>
      <c r="B7" s="363"/>
      <c r="C7" s="363" t="s">
        <v>440</v>
      </c>
      <c r="D7" s="364"/>
    </row>
    <row r="8" spans="1:4" ht="14.25" x14ac:dyDescent="0.2">
      <c r="A8" s="315"/>
      <c r="B8" s="363"/>
      <c r="C8" s="363" t="s">
        <v>441</v>
      </c>
      <c r="D8" s="364"/>
    </row>
    <row r="9" spans="1:4" ht="14.25" x14ac:dyDescent="0.2">
      <c r="A9" s="315"/>
      <c r="B9" s="363"/>
      <c r="C9" s="363" t="s">
        <v>442</v>
      </c>
      <c r="D9" s="364"/>
    </row>
    <row r="10" spans="1:4" ht="14.25" x14ac:dyDescent="0.2">
      <c r="A10" s="315"/>
      <c r="B10" s="363"/>
      <c r="C10" s="363" t="s">
        <v>443</v>
      </c>
      <c r="D10" s="364"/>
    </row>
    <row r="11" spans="1:4" ht="14.25" x14ac:dyDescent="0.2">
      <c r="A11" s="315"/>
      <c r="B11" s="365"/>
      <c r="C11" s="365" t="s">
        <v>444</v>
      </c>
      <c r="D11" s="366"/>
    </row>
    <row r="12" spans="1:4" ht="14.25" x14ac:dyDescent="0.2">
      <c r="A12" s="315"/>
      <c r="B12" s="315"/>
      <c r="C12" s="315"/>
      <c r="D12" s="315"/>
    </row>
    <row r="13" spans="1:4" ht="14.25" x14ac:dyDescent="0.2">
      <c r="A13" s="315"/>
      <c r="B13" s="315"/>
      <c r="C13" s="315"/>
      <c r="D13" s="315"/>
    </row>
    <row r="14" spans="1:4" ht="14.25" x14ac:dyDescent="0.2">
      <c r="A14" s="315"/>
      <c r="B14" s="315"/>
      <c r="C14" s="315"/>
      <c r="D14" s="315"/>
    </row>
    <row r="15" spans="1:4" ht="14.25" x14ac:dyDescent="0.2">
      <c r="A15" s="315"/>
      <c r="B15" t="s">
        <v>445</v>
      </c>
      <c r="D15" s="315"/>
    </row>
    <row r="16" spans="1:4" ht="14.25" x14ac:dyDescent="0.2">
      <c r="A16" s="315"/>
      <c r="B16" s="317" t="s">
        <v>446</v>
      </c>
      <c r="D16" s="315"/>
    </row>
    <row r="17" spans="1:4" ht="14.25" x14ac:dyDescent="0.2">
      <c r="A17" s="315"/>
      <c r="B17" s="318" t="s">
        <v>447</v>
      </c>
      <c r="C17" s="367" t="s">
        <v>355</v>
      </c>
      <c r="D17" s="315"/>
    </row>
    <row r="18" spans="1:4" ht="14.25" x14ac:dyDescent="0.2">
      <c r="A18" s="315"/>
      <c r="B18" s="318" t="s">
        <v>448</v>
      </c>
      <c r="C18" s="368">
        <v>45689</v>
      </c>
      <c r="D18" s="315"/>
    </row>
    <row r="19" spans="1:4" ht="14.25" x14ac:dyDescent="0.2">
      <c r="A19" s="315"/>
      <c r="B19" s="318" t="s">
        <v>407</v>
      </c>
      <c r="C19" s="367" t="s">
        <v>449</v>
      </c>
      <c r="D19" s="315"/>
    </row>
    <row r="20" spans="1:4" ht="14.25" x14ac:dyDescent="0.2">
      <c r="A20" s="315"/>
      <c r="B20" s="351"/>
      <c r="C20" s="340"/>
      <c r="D20" s="315"/>
    </row>
    <row r="21" spans="1:4" ht="14.25" x14ac:dyDescent="0.2">
      <c r="A21" s="315"/>
      <c r="B21" s="318"/>
      <c r="C21" s="367"/>
      <c r="D21" s="315"/>
    </row>
    <row r="22" spans="1:4" ht="14.25" x14ac:dyDescent="0.2">
      <c r="A22" s="315"/>
      <c r="B22" s="318"/>
      <c r="C22" s="367"/>
      <c r="D22" s="315"/>
    </row>
    <row r="23" spans="1:4" ht="14.25" x14ac:dyDescent="0.2">
      <c r="A23" s="315"/>
      <c r="B23" s="315"/>
      <c r="C23" s="315"/>
      <c r="D23" s="315"/>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M9" sqref="M9"/>
    </sheetView>
  </sheetViews>
  <sheetFormatPr defaultRowHeight="12.75" x14ac:dyDescent="0.2"/>
  <cols>
    <col min="2" max="2" width="10.140625" bestFit="1" customWidth="1"/>
  </cols>
  <sheetData>
    <row r="5" spans="1:11" x14ac:dyDescent="0.2">
      <c r="B5" s="460" t="s">
        <v>450</v>
      </c>
      <c r="C5" s="461"/>
      <c r="D5" s="461"/>
      <c r="E5" s="461"/>
      <c r="F5" s="461"/>
      <c r="G5" s="461"/>
      <c r="H5" s="461"/>
      <c r="I5" s="461"/>
      <c r="J5" s="462"/>
    </row>
    <row r="6" spans="1:11" x14ac:dyDescent="0.2">
      <c r="A6" s="369"/>
      <c r="B6" s="463" t="s">
        <v>446</v>
      </c>
      <c r="C6" s="464"/>
      <c r="D6" s="464"/>
      <c r="E6" s="465" t="s">
        <v>451</v>
      </c>
      <c r="F6" s="465"/>
      <c r="G6" s="465"/>
      <c r="H6" s="465"/>
      <c r="I6" s="465"/>
      <c r="J6" s="466"/>
      <c r="K6" s="369"/>
    </row>
    <row r="7" spans="1:11" x14ac:dyDescent="0.2">
      <c r="A7" s="369"/>
      <c r="B7" s="463" t="s">
        <v>452</v>
      </c>
      <c r="C7" s="464"/>
      <c r="D7" s="464"/>
      <c r="E7" s="465" t="s">
        <v>453</v>
      </c>
      <c r="F7" s="465"/>
      <c r="G7" s="465"/>
      <c r="H7" s="465"/>
      <c r="I7" s="465"/>
      <c r="J7" s="466"/>
      <c r="K7" s="369"/>
    </row>
    <row r="8" spans="1:11" x14ac:dyDescent="0.2">
      <c r="A8" s="369"/>
      <c r="B8" s="467" t="s">
        <v>454</v>
      </c>
      <c r="C8" s="468"/>
      <c r="D8" s="468"/>
      <c r="E8" s="469">
        <v>46014</v>
      </c>
      <c r="F8" s="469"/>
      <c r="G8" s="469"/>
      <c r="H8" s="469"/>
      <c r="I8" s="469"/>
      <c r="J8" s="470"/>
      <c r="K8" s="369"/>
    </row>
    <row r="9" spans="1:11" x14ac:dyDescent="0.2">
      <c r="B9" s="454" t="s">
        <v>455</v>
      </c>
      <c r="C9" s="455"/>
      <c r="D9" s="455"/>
      <c r="E9" s="455"/>
      <c r="F9" s="455"/>
      <c r="G9" s="455"/>
      <c r="H9" s="455"/>
      <c r="I9" s="455"/>
      <c r="J9" s="456"/>
    </row>
    <row r="10" spans="1:11" x14ac:dyDescent="0.2">
      <c r="A10" s="370"/>
      <c r="B10" s="371">
        <v>46014</v>
      </c>
      <c r="C10" s="457" t="s">
        <v>456</v>
      </c>
      <c r="D10" s="458"/>
      <c r="E10" s="458"/>
      <c r="F10" s="458"/>
      <c r="G10" s="458"/>
      <c r="H10" s="458"/>
      <c r="I10" s="458"/>
      <c r="J10" s="459"/>
      <c r="K10" s="370"/>
    </row>
    <row r="11" spans="1:11" x14ac:dyDescent="0.2">
      <c r="A11" s="370"/>
      <c r="B11" s="371"/>
      <c r="C11" s="451"/>
      <c r="D11" s="452"/>
      <c r="E11" s="452"/>
      <c r="F11" s="452"/>
      <c r="G11" s="452"/>
      <c r="H11" s="452"/>
      <c r="I11" s="452"/>
      <c r="J11" s="453"/>
      <c r="K11" s="370"/>
    </row>
    <row r="12" spans="1:11" x14ac:dyDescent="0.2">
      <c r="A12" s="370"/>
      <c r="B12" s="371"/>
      <c r="C12" s="451"/>
      <c r="D12" s="452"/>
      <c r="E12" s="452"/>
      <c r="F12" s="452"/>
      <c r="G12" s="452"/>
      <c r="H12" s="452"/>
      <c r="I12" s="452"/>
      <c r="J12" s="453"/>
      <c r="K12" s="370"/>
    </row>
    <row r="13" spans="1:11" x14ac:dyDescent="0.2">
      <c r="A13" s="370"/>
      <c r="B13" s="371"/>
      <c r="C13" s="451"/>
      <c r="D13" s="452"/>
      <c r="E13" s="452"/>
      <c r="F13" s="452"/>
      <c r="G13" s="452"/>
      <c r="H13" s="452"/>
      <c r="I13" s="452"/>
      <c r="J13" s="453"/>
      <c r="K13" s="370"/>
    </row>
    <row r="14" spans="1:11" x14ac:dyDescent="0.2">
      <c r="A14" s="370"/>
      <c r="B14" s="371"/>
      <c r="C14" s="451"/>
      <c r="D14" s="452"/>
      <c r="E14" s="452"/>
      <c r="F14" s="452"/>
      <c r="G14" s="452"/>
      <c r="H14" s="452"/>
      <c r="I14" s="452"/>
      <c r="J14" s="453"/>
      <c r="K14" s="370"/>
    </row>
    <row r="15" spans="1:11" x14ac:dyDescent="0.2">
      <c r="A15" s="370"/>
      <c r="B15" s="371"/>
      <c r="C15" s="451"/>
      <c r="D15" s="452"/>
      <c r="E15" s="452"/>
      <c r="F15" s="452"/>
      <c r="G15" s="452"/>
      <c r="H15" s="452"/>
      <c r="I15" s="452"/>
      <c r="J15" s="453"/>
      <c r="K15" s="370"/>
    </row>
    <row r="16" spans="1:11" x14ac:dyDescent="0.2">
      <c r="A16" s="370"/>
      <c r="B16" s="371"/>
      <c r="C16" s="451"/>
      <c r="D16" s="452"/>
      <c r="E16" s="452"/>
      <c r="F16" s="452"/>
      <c r="G16" s="452"/>
      <c r="H16" s="452"/>
      <c r="I16" s="452"/>
      <c r="J16" s="453"/>
      <c r="K16" s="370"/>
    </row>
  </sheetData>
  <mergeCells count="15">
    <mergeCell ref="B8:D8"/>
    <mergeCell ref="E8:J8"/>
    <mergeCell ref="B5:J5"/>
    <mergeCell ref="B6:D6"/>
    <mergeCell ref="E6:J6"/>
    <mergeCell ref="B7:D7"/>
    <mergeCell ref="E7:J7"/>
    <mergeCell ref="C15:J15"/>
    <mergeCell ref="C16:J16"/>
    <mergeCell ref="B9:J9"/>
    <mergeCell ref="C10:J10"/>
    <mergeCell ref="C11:J11"/>
    <mergeCell ref="C12:J12"/>
    <mergeCell ref="C13:J13"/>
    <mergeCell ref="C14:J1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topLeftCell="A8" workbookViewId="0">
      <selection activeCell="A4" sqref="A4:G5"/>
    </sheetView>
  </sheetViews>
  <sheetFormatPr defaultColWidth="16.140625" defaultRowHeight="12.75" x14ac:dyDescent="0.2"/>
  <cols>
    <col min="1" max="16384" width="16.140625" style="370"/>
  </cols>
  <sheetData>
    <row r="1" spans="1:13" ht="12.75" customHeight="1" x14ac:dyDescent="0.2">
      <c r="A1" s="477" t="s">
        <v>457</v>
      </c>
      <c r="B1" s="478"/>
      <c r="C1" s="478"/>
      <c r="D1" s="478"/>
      <c r="E1" s="478"/>
      <c r="F1" s="478"/>
      <c r="G1" s="478"/>
      <c r="H1" s="372"/>
      <c r="I1" s="373"/>
      <c r="J1" s="373"/>
      <c r="K1" s="374"/>
      <c r="L1" s="375"/>
      <c r="M1" s="376"/>
    </row>
    <row r="2" spans="1:13" ht="12.75" customHeight="1" x14ac:dyDescent="0.2">
      <c r="A2" s="479"/>
      <c r="B2" s="480"/>
      <c r="C2" s="480"/>
      <c r="D2" s="480"/>
      <c r="E2" s="480"/>
      <c r="F2" s="480"/>
      <c r="G2" s="480"/>
      <c r="H2" s="377"/>
      <c r="I2" s="378"/>
      <c r="J2" s="378"/>
      <c r="K2" s="376"/>
      <c r="L2" s="379"/>
      <c r="M2" s="376"/>
    </row>
    <row r="3" spans="1:13" ht="12.75" customHeight="1" x14ac:dyDescent="0.2">
      <c r="A3" s="479"/>
      <c r="B3" s="480"/>
      <c r="C3" s="480"/>
      <c r="D3" s="480"/>
      <c r="E3" s="480"/>
      <c r="F3" s="480"/>
      <c r="G3" s="480"/>
      <c r="H3" s="377"/>
      <c r="I3" s="378"/>
      <c r="J3" s="380"/>
      <c r="K3" s="376"/>
      <c r="L3" s="379"/>
      <c r="M3" s="376"/>
    </row>
    <row r="4" spans="1:13" ht="12.75" customHeight="1" x14ac:dyDescent="0.2">
      <c r="A4" s="479" t="str">
        <f>[2]Capa!E6</f>
        <v>Faire Advisor</v>
      </c>
      <c r="B4" s="480"/>
      <c r="C4" s="480"/>
      <c r="D4" s="480"/>
      <c r="E4" s="480"/>
      <c r="F4" s="480"/>
      <c r="G4" s="480"/>
      <c r="H4" s="377"/>
      <c r="I4" s="378"/>
      <c r="J4" s="378"/>
      <c r="K4" s="376"/>
      <c r="L4" s="379"/>
      <c r="M4" s="376"/>
    </row>
    <row r="5" spans="1:13" ht="13.5" customHeight="1" thickBot="1" x14ac:dyDescent="0.25">
      <c r="A5" s="481"/>
      <c r="B5" s="482"/>
      <c r="C5" s="482"/>
      <c r="D5" s="482"/>
      <c r="E5" s="482"/>
      <c r="F5" s="482"/>
      <c r="G5" s="482"/>
      <c r="H5" s="381"/>
      <c r="I5" s="382"/>
      <c r="J5" s="382"/>
      <c r="K5" s="381"/>
      <c r="L5" s="383"/>
      <c r="M5" s="376"/>
    </row>
    <row r="6" spans="1:13" ht="13.5" customHeight="1" thickBot="1" x14ac:dyDescent="0.25">
      <c r="A6" s="483" t="s">
        <v>458</v>
      </c>
      <c r="B6" s="384" t="s">
        <v>459</v>
      </c>
      <c r="C6" s="384"/>
      <c r="D6" s="485" t="s">
        <v>460</v>
      </c>
      <c r="E6" s="486"/>
      <c r="F6" s="487"/>
      <c r="G6" s="488" t="s">
        <v>461</v>
      </c>
      <c r="H6" s="488" t="s">
        <v>462</v>
      </c>
      <c r="I6" s="471" t="s">
        <v>463</v>
      </c>
      <c r="J6" s="473" t="s">
        <v>464</v>
      </c>
      <c r="K6" s="387"/>
      <c r="L6" s="475" t="s">
        <v>465</v>
      </c>
      <c r="M6" s="376"/>
    </row>
    <row r="7" spans="1:13" ht="45.75" thickBot="1" x14ac:dyDescent="0.25">
      <c r="A7" s="484"/>
      <c r="B7" s="388" t="s">
        <v>466</v>
      </c>
      <c r="C7" s="388" t="s">
        <v>467</v>
      </c>
      <c r="D7" s="386" t="s">
        <v>468</v>
      </c>
      <c r="E7" s="386" t="s">
        <v>469</v>
      </c>
      <c r="F7" s="385" t="s">
        <v>470</v>
      </c>
      <c r="G7" s="489"/>
      <c r="H7" s="489"/>
      <c r="I7" s="472"/>
      <c r="J7" s="474"/>
      <c r="K7" s="389" t="s">
        <v>471</v>
      </c>
      <c r="L7" s="476"/>
      <c r="M7" s="390"/>
    </row>
    <row r="8" spans="1:13" ht="89.25" x14ac:dyDescent="0.2">
      <c r="A8" s="391" t="s">
        <v>472</v>
      </c>
      <c r="B8" s="392" t="s">
        <v>473</v>
      </c>
      <c r="C8" s="276" t="s">
        <v>474</v>
      </c>
      <c r="D8" s="393" t="s">
        <v>475</v>
      </c>
      <c r="E8" s="394" t="s">
        <v>476</v>
      </c>
      <c r="F8" s="395" t="s">
        <v>477</v>
      </c>
      <c r="G8" s="276" t="s">
        <v>399</v>
      </c>
      <c r="H8" s="276" t="s">
        <v>478</v>
      </c>
      <c r="I8" s="395" t="s">
        <v>479</v>
      </c>
      <c r="J8" s="395" t="s">
        <v>480</v>
      </c>
      <c r="K8" s="396" t="s">
        <v>481</v>
      </c>
      <c r="L8" s="397">
        <f>[2]Qualificar!K8</f>
        <v>8.0000000000000016E-2</v>
      </c>
      <c r="M8" s="376"/>
    </row>
    <row r="9" spans="1:13" ht="89.25" x14ac:dyDescent="0.2">
      <c r="A9" s="391" t="s">
        <v>482</v>
      </c>
      <c r="B9" s="276" t="s">
        <v>483</v>
      </c>
      <c r="C9" s="276" t="s">
        <v>484</v>
      </c>
      <c r="D9" s="393" t="s">
        <v>485</v>
      </c>
      <c r="E9" s="394" t="s">
        <v>486</v>
      </c>
      <c r="F9" s="395" t="s">
        <v>487</v>
      </c>
      <c r="G9" s="398" t="s">
        <v>488</v>
      </c>
      <c r="H9" s="276" t="s">
        <v>478</v>
      </c>
      <c r="I9" s="395" t="s">
        <v>489</v>
      </c>
      <c r="J9" s="395" t="s">
        <v>490</v>
      </c>
      <c r="K9" s="396" t="s">
        <v>491</v>
      </c>
      <c r="L9" s="397">
        <f>[2]Qualificar!K9</f>
        <v>0.32000000000000006</v>
      </c>
      <c r="M9" s="376"/>
    </row>
    <row r="10" spans="1:13" ht="102" x14ac:dyDescent="0.2">
      <c r="A10" s="391" t="s">
        <v>492</v>
      </c>
      <c r="B10" s="392" t="s">
        <v>493</v>
      </c>
      <c r="C10" s="276" t="s">
        <v>494</v>
      </c>
      <c r="D10" s="393" t="s">
        <v>495</v>
      </c>
      <c r="E10" s="394" t="s">
        <v>496</v>
      </c>
      <c r="F10" s="395" t="s">
        <v>497</v>
      </c>
      <c r="G10" s="398" t="s">
        <v>488</v>
      </c>
      <c r="H10" s="276" t="s">
        <v>478</v>
      </c>
      <c r="I10" s="395" t="s">
        <v>498</v>
      </c>
      <c r="J10" s="395" t="s">
        <v>499</v>
      </c>
      <c r="K10" s="396" t="s">
        <v>500</v>
      </c>
      <c r="L10" s="397">
        <f>[2]Qualificar!K10</f>
        <v>0.16000000000000003</v>
      </c>
      <c r="M10" s="376"/>
    </row>
    <row r="11" spans="1:13" ht="102" x14ac:dyDescent="0.2">
      <c r="A11" s="391" t="s">
        <v>501</v>
      </c>
      <c r="B11" s="392" t="s">
        <v>502</v>
      </c>
      <c r="C11" s="268" t="s">
        <v>494</v>
      </c>
      <c r="D11" s="393" t="s">
        <v>503</v>
      </c>
      <c r="E11" s="394" t="s">
        <v>504</v>
      </c>
      <c r="F11" s="395" t="s">
        <v>505</v>
      </c>
      <c r="G11" s="398" t="s">
        <v>403</v>
      </c>
      <c r="H11" s="399" t="s">
        <v>478</v>
      </c>
      <c r="I11" s="392" t="s">
        <v>506</v>
      </c>
      <c r="J11" s="392" t="s">
        <v>507</v>
      </c>
      <c r="K11" s="396" t="s">
        <v>508</v>
      </c>
      <c r="L11" s="397">
        <f>[2]Qualificar!K11</f>
        <v>4.0000000000000008E-2</v>
      </c>
      <c r="M11" s="376"/>
    </row>
    <row r="12" spans="1:13" ht="76.5" x14ac:dyDescent="0.2">
      <c r="A12" s="391" t="s">
        <v>509</v>
      </c>
      <c r="B12" s="397" t="s">
        <v>510</v>
      </c>
      <c r="C12" s="397" t="s">
        <v>510</v>
      </c>
      <c r="D12" s="400" t="s">
        <v>511</v>
      </c>
      <c r="E12" s="393" t="s">
        <v>512</v>
      </c>
      <c r="F12" s="396" t="s">
        <v>513</v>
      </c>
      <c r="G12" s="398" t="s">
        <v>514</v>
      </c>
      <c r="H12" s="397" t="s">
        <v>515</v>
      </c>
      <c r="I12" s="395" t="s">
        <v>516</v>
      </c>
      <c r="J12" s="395" t="s">
        <v>517</v>
      </c>
      <c r="K12" s="393" t="s">
        <v>518</v>
      </c>
      <c r="L12" s="397">
        <f>[2]Qualificar!K12</f>
        <v>8.0000000000000016E-2</v>
      </c>
      <c r="M12" s="376"/>
    </row>
    <row r="13" spans="1:13" x14ac:dyDescent="0.2">
      <c r="A13" s="376"/>
      <c r="B13" s="376"/>
      <c r="C13" s="376"/>
      <c r="D13" s="376"/>
      <c r="E13" s="401"/>
      <c r="F13" s="376"/>
      <c r="G13" s="377"/>
      <c r="H13" s="377"/>
      <c r="I13" s="378"/>
      <c r="J13" s="378"/>
      <c r="K13" s="376"/>
      <c r="L13" s="376"/>
      <c r="M13" s="376"/>
    </row>
    <row r="14" spans="1:13" x14ac:dyDescent="0.2">
      <c r="A14" s="376"/>
      <c r="B14" s="376"/>
      <c r="C14" s="376"/>
      <c r="D14" s="376"/>
      <c r="E14" s="401"/>
      <c r="F14" s="376"/>
      <c r="G14" s="377"/>
      <c r="H14" s="377"/>
      <c r="I14" s="378"/>
      <c r="J14" s="378"/>
      <c r="K14" s="376"/>
      <c r="L14" s="376"/>
      <c r="M14" s="376"/>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topLeftCell="A8" workbookViewId="0">
      <selection activeCell="G3" sqref="G3"/>
    </sheetView>
  </sheetViews>
  <sheetFormatPr defaultColWidth="14.42578125" defaultRowHeight="12.75" x14ac:dyDescent="0.2"/>
  <cols>
    <col min="12" max="12" width="14.42578125" hidden="1" customWidth="1"/>
  </cols>
  <sheetData>
    <row r="1" spans="1:15" x14ac:dyDescent="0.2">
      <c r="A1" s="479" t="s">
        <v>519</v>
      </c>
      <c r="B1" s="480"/>
      <c r="C1" s="480"/>
      <c r="D1" s="480"/>
      <c r="E1" s="480"/>
      <c r="F1" s="401"/>
      <c r="G1" s="377"/>
      <c r="H1" s="377"/>
      <c r="I1" s="377"/>
      <c r="J1" s="377"/>
      <c r="K1" s="376"/>
      <c r="L1" s="376"/>
      <c r="M1" s="376"/>
      <c r="N1" s="376"/>
      <c r="O1" s="376"/>
    </row>
    <row r="2" spans="1:15" ht="13.5" thickBot="1" x14ac:dyDescent="0.25">
      <c r="A2" s="479"/>
      <c r="B2" s="480"/>
      <c r="C2" s="480"/>
      <c r="D2" s="480"/>
      <c r="E2" s="480"/>
      <c r="F2" s="401"/>
      <c r="G2" s="377"/>
      <c r="H2" s="377"/>
      <c r="I2" s="377"/>
      <c r="J2" s="377"/>
      <c r="K2" s="402" t="s">
        <v>520</v>
      </c>
      <c r="L2" s="403"/>
      <c r="M2" s="403">
        <v>10000</v>
      </c>
      <c r="N2" s="404" t="s">
        <v>521</v>
      </c>
      <c r="O2" s="376"/>
    </row>
    <row r="3" spans="1:15" x14ac:dyDescent="0.2">
      <c r="A3" s="479"/>
      <c r="B3" s="480"/>
      <c r="C3" s="480"/>
      <c r="D3" s="480"/>
      <c r="E3" s="480"/>
      <c r="F3" s="401"/>
      <c r="G3" s="377"/>
      <c r="H3" s="377"/>
      <c r="I3" s="377"/>
      <c r="J3" s="377"/>
      <c r="K3" s="405" t="s">
        <v>522</v>
      </c>
      <c r="L3" s="406"/>
      <c r="M3" s="406">
        <v>30</v>
      </c>
      <c r="N3" s="407" t="s">
        <v>523</v>
      </c>
      <c r="O3" s="376"/>
    </row>
    <row r="4" spans="1:15" x14ac:dyDescent="0.2">
      <c r="A4" s="479" t="str">
        <f>[2]Identificar!A4</f>
        <v>Faire Advisor</v>
      </c>
      <c r="B4" s="480"/>
      <c r="C4" s="480"/>
      <c r="D4" s="480"/>
      <c r="E4" s="480"/>
      <c r="F4" s="401"/>
      <c r="G4" s="377"/>
      <c r="H4" s="377"/>
      <c r="I4" s="377"/>
      <c r="J4" s="377"/>
      <c r="K4" s="376"/>
      <c r="L4" s="376"/>
      <c r="M4" s="376"/>
      <c r="N4" s="376"/>
      <c r="O4" s="376"/>
    </row>
    <row r="5" spans="1:15" ht="11.25" customHeight="1" thickBot="1" x14ac:dyDescent="0.25">
      <c r="A5" s="481"/>
      <c r="B5" s="482"/>
      <c r="C5" s="482"/>
      <c r="D5" s="482"/>
      <c r="E5" s="482"/>
      <c r="F5" s="401"/>
      <c r="G5" s="377"/>
      <c r="H5" s="377"/>
      <c r="I5" s="376"/>
      <c r="J5" s="377"/>
      <c r="K5" s="376"/>
      <c r="L5" s="376"/>
      <c r="M5" s="376"/>
      <c r="N5" s="376"/>
      <c r="O5" s="376"/>
    </row>
    <row r="6" spans="1:15" ht="26.25" customHeight="1" thickBot="1" x14ac:dyDescent="0.25">
      <c r="A6" s="483" t="s">
        <v>458</v>
      </c>
      <c r="B6" s="485" t="s">
        <v>460</v>
      </c>
      <c r="C6" s="486"/>
      <c r="D6" s="487"/>
      <c r="E6" s="488" t="s">
        <v>461</v>
      </c>
      <c r="F6" s="495" t="s">
        <v>524</v>
      </c>
      <c r="G6" s="490" t="s">
        <v>525</v>
      </c>
      <c r="H6" s="491"/>
      <c r="I6" s="491"/>
      <c r="J6" s="492"/>
      <c r="K6" s="475" t="s">
        <v>526</v>
      </c>
      <c r="L6" s="387"/>
      <c r="M6" s="475" t="s">
        <v>527</v>
      </c>
      <c r="N6" s="475" t="s">
        <v>528</v>
      </c>
      <c r="O6" s="376"/>
    </row>
    <row r="7" spans="1:15" ht="45.75" thickBot="1" x14ac:dyDescent="0.25">
      <c r="A7" s="484"/>
      <c r="B7" s="408" t="s">
        <v>468</v>
      </c>
      <c r="C7" s="408" t="s">
        <v>469</v>
      </c>
      <c r="D7" s="409" t="s">
        <v>529</v>
      </c>
      <c r="E7" s="494"/>
      <c r="F7" s="496"/>
      <c r="G7" s="410" t="s">
        <v>530</v>
      </c>
      <c r="H7" s="411" t="s">
        <v>531</v>
      </c>
      <c r="I7" s="411" t="s">
        <v>532</v>
      </c>
      <c r="J7" s="412" t="s">
        <v>533</v>
      </c>
      <c r="K7" s="493"/>
      <c r="L7" s="413" t="s">
        <v>471</v>
      </c>
      <c r="M7" s="476"/>
      <c r="N7" s="493"/>
      <c r="O7" s="390"/>
    </row>
    <row r="8" spans="1:15" ht="67.5" x14ac:dyDescent="0.2">
      <c r="A8" s="391" t="str">
        <f>IF([2]Identificar!A8&lt;&gt;"",[2]Identificar!A8,"")</f>
        <v>R01</v>
      </c>
      <c r="B8" s="391" t="str">
        <f>IF([2]Identificar!D8&lt;&gt;"",[2]Identificar!D8,"")</f>
        <v>Como resultado de falhas de autenticação na API</v>
      </c>
      <c r="C8" s="391" t="str">
        <f>IF([2]Identificar!E8&lt;&gt;"",[2]Identificar!E8,"")</f>
        <v>Pode ocorrer acesso não autorizado aos dados de localização e preço</v>
      </c>
      <c r="D8" s="391" t="str">
        <f>IF([2]Identificar!F8&lt;&gt;"",[2]Identificar!F8,"")</f>
        <v>O que acarretaria vazamento de dados sensíveis dos usuários</v>
      </c>
      <c r="E8" s="391" t="str">
        <f>IF([2]Identificar!G8&lt;&gt;"",[2]Identificar!G8,"")</f>
        <v>Isaac</v>
      </c>
      <c r="F8" s="414" t="s">
        <v>534</v>
      </c>
      <c r="G8" s="415" t="s">
        <v>535</v>
      </c>
      <c r="H8" s="398" t="s">
        <v>536</v>
      </c>
      <c r="I8" s="416">
        <f>IF(G8&lt;&gt;"",IF(H8&lt;&gt;"",RIGHT(G8,4)*RIGHT(H8,4),""),"")</f>
        <v>2.8699999999999997</v>
      </c>
      <c r="J8" s="417" t="str">
        <f>IF(I8&lt;&gt;"",VLOOKUP(I8,'[2]Sensibilidade ao Risco'!$E$2:$F$30,2,FALSE),"")</f>
        <v>Moderada - 0,20</v>
      </c>
      <c r="K8" s="418">
        <f>IF(F8&lt;&gt;"",IF(J8&lt;&gt;"",(RIGHT(J8,3))*(RIGHT(F8,3)),""),"")</f>
        <v>8.0000000000000016E-2</v>
      </c>
      <c r="L8" s="419" t="s">
        <v>537</v>
      </c>
      <c r="M8" s="420">
        <f>ROUNDUP([2]Quantificar!G8/[2]Qualificar!$M$2,2)</f>
        <v>0.25</v>
      </c>
      <c r="N8" s="420">
        <f>ROUNDUP([2]Quantificar!H8/[2]Qualificar!$M$3,2)</f>
        <v>0.17</v>
      </c>
      <c r="O8" s="376"/>
    </row>
    <row r="9" spans="1:15" ht="56.25" x14ac:dyDescent="0.2">
      <c r="A9" s="391" t="str">
        <f>IF([2]Identificar!A9&lt;&gt;"",[2]Identificar!A9,"")</f>
        <v>R02</v>
      </c>
      <c r="B9" s="391" t="str">
        <f>IF([2]Identificar!D9&lt;&gt;"",[2]Identificar!D9,"")</f>
        <v>Como resultado de sobrecarga nos servidores em horários de pico</v>
      </c>
      <c r="C9" s="391" t="str">
        <f>IF([2]Identificar!E9&lt;&gt;"",[2]Identificar!E9,"")</f>
        <v>Pode ocorrer lentidão ou falhas na exibição dos preços</v>
      </c>
      <c r="D9" s="391" t="str">
        <f>IF([2]Identificar!F9&lt;&gt;"",[2]Identificar!F9,"")</f>
        <v>O que acarretaria perda de confiança do usuário e evasão da plataforma</v>
      </c>
      <c r="E9" s="391" t="str">
        <f>IF([2]Identificar!G9&lt;&gt;"",[2]Identificar!G9,"")</f>
        <v>Giovanne</v>
      </c>
      <c r="F9" s="414" t="s">
        <v>534</v>
      </c>
      <c r="G9" s="415" t="s">
        <v>538</v>
      </c>
      <c r="H9" s="398" t="s">
        <v>539</v>
      </c>
      <c r="I9" s="416">
        <f>IF(G9&lt;&gt;"",IF(H9&lt;&gt;"",RIGHT(G9,4)*RIGHT(H9,4),""),"")</f>
        <v>3.9600000000000004</v>
      </c>
      <c r="J9" s="417" t="str">
        <f>IF(I9&lt;&gt;"",VLOOKUP(I9,'[2]Sensibilidade ao Risco'!$E$2:$F$30,2,FALSE),"")</f>
        <v>Muito Alta - 0,80</v>
      </c>
      <c r="K9" s="418">
        <f>IF(F9&lt;&gt;"",IF(J9&lt;&gt;"",(RIGHT(J9,3))*(RIGHT(F9,3)),""),"")</f>
        <v>0.32000000000000006</v>
      </c>
      <c r="L9" s="418"/>
      <c r="M9" s="420">
        <f>ROUNDUP([2]Quantificar!G9/[2]Qualificar!$M$2,2)</f>
        <v>0.12</v>
      </c>
      <c r="N9" s="420">
        <f>ROUNDUP([2]Quantificar!H9/[2]Qualificar!$M$3,2)</f>
        <v>0.1</v>
      </c>
      <c r="O9" s="376"/>
    </row>
    <row r="10" spans="1:15" ht="67.5" x14ac:dyDescent="0.2">
      <c r="A10" s="391" t="str">
        <f>IF([2]Identificar!A10&lt;&gt;"",[2]Identificar!A10,"")</f>
        <v>R03</v>
      </c>
      <c r="B10" s="391" t="str">
        <f>IF([2]Identificar!D10&lt;&gt;"",[2]Identificar!D10,"")</f>
        <v>Como resultado de falha na sincronização entre a API e o banco de dados</v>
      </c>
      <c r="C10" s="391" t="str">
        <f>IF([2]Identificar!E10&lt;&gt;"",[2]Identificar!E10,"")</f>
        <v>Pode ocorrer exibição de valores incorretos ou desatualizados</v>
      </c>
      <c r="D10" s="391" t="str">
        <f>IF([2]Identificar!F10&lt;&gt;"",[2]Identificar!F10,"")</f>
        <v>O que acarretaria decisões erradas por parte do usuário e prejuízo à reputação da plataforma</v>
      </c>
      <c r="E10" s="391" t="str">
        <f>IF([2]Identificar!G10&lt;&gt;"",[2]Identificar!G10,"")</f>
        <v>Giovanne</v>
      </c>
      <c r="F10" s="414" t="s">
        <v>534</v>
      </c>
      <c r="G10" s="415" t="s">
        <v>540</v>
      </c>
      <c r="H10" s="398" t="s">
        <v>541</v>
      </c>
      <c r="I10" s="416">
        <f>IF(G10&lt;&gt;"",IF(H10&lt;&gt;"",RIGHT(G10,4)*RIGHT(H10,4),""),"")</f>
        <v>2.64</v>
      </c>
      <c r="J10" s="417" t="str">
        <f>IF(I10&lt;&gt;"",VLOOKUP(I10,'[2]Sensibilidade ao Risco'!$E$2:$F$30,2,FALSE),"")</f>
        <v>Alta - 0,40</v>
      </c>
      <c r="K10" s="418">
        <f>IF(F10&lt;&gt;"",IF(J10&lt;&gt;"",(RIGHT(J10,3))*(RIGHT(F10,3)),""),"")</f>
        <v>0.16000000000000003</v>
      </c>
      <c r="L10" s="418"/>
      <c r="M10" s="420">
        <f>ROUNDUP([2]Quantificar!G10/[2]Qualificar!$M$2,2)</f>
        <v>0.8</v>
      </c>
      <c r="N10" s="420">
        <f>ROUNDUP([2]Quantificar!H10/[2]Qualificar!$M$3,2)</f>
        <v>1</v>
      </c>
      <c r="O10" s="376"/>
    </row>
    <row r="11" spans="1:15" ht="67.5" x14ac:dyDescent="0.2">
      <c r="A11" s="391" t="str">
        <f>IF([2]Identificar!A11&lt;&gt;"",[2]Identificar!A11,"")</f>
        <v>R04</v>
      </c>
      <c r="B11" s="391" t="str">
        <f>IF([2]Identificar!D11&lt;&gt;"",[2]Identificar!D11,"")</f>
        <v>Como resultado de má usabilidade ou layout não intuitivo</v>
      </c>
      <c r="C11" s="391" t="str">
        <f>IF([2]Identificar!E11&lt;&gt;"",[2]Identificar!E11,"")</f>
        <v>Pode ocorrer desistência do uso antes da finalização da consulta</v>
      </c>
      <c r="D11" s="391" t="str">
        <f>IF([2]Identificar!F11&lt;&gt;"",[2]Identificar!F11,"")</f>
        <v>O que acarretaria redução no engajamento e impacto negativo na retenção de usuários</v>
      </c>
      <c r="E11" s="391" t="str">
        <f>IF([2]Identificar!G11&lt;&gt;"",[2]Identificar!G11,"")</f>
        <v>Caroline</v>
      </c>
      <c r="F11" s="414" t="s">
        <v>542</v>
      </c>
      <c r="G11" s="415" t="s">
        <v>543</v>
      </c>
      <c r="H11" s="398" t="s">
        <v>544</v>
      </c>
      <c r="I11" s="416">
        <f>IF(G11&lt;&gt;"",IF(H11&lt;&gt;"",RIGHT(G11,4)*RIGHT(H11,4),""),"")</f>
        <v>2.94</v>
      </c>
      <c r="J11" s="417" t="str">
        <f>IF(I11&lt;&gt;"",VLOOKUP(I11,'[2]Sensibilidade ao Risco'!$E$2:$F$30,2,FALSE),"")</f>
        <v>Alta - 0,40</v>
      </c>
      <c r="K11" s="418">
        <f>IF(F11&lt;&gt;"",IF(J11&lt;&gt;"",(RIGHT(J11,3))*(RIGHT(F11,3)),""),"")</f>
        <v>4.0000000000000008E-2</v>
      </c>
      <c r="L11" s="418"/>
      <c r="M11" s="420">
        <f>ROUNDUP([2]Quantificar!G11/[2]Qualificar!$M$2,2)</f>
        <v>0.1</v>
      </c>
      <c r="N11" s="420">
        <f>ROUNDUP([2]Quantificar!H11/[2]Qualificar!$M$3,2)</f>
        <v>6.9999999999999993E-2</v>
      </c>
      <c r="O11" s="376"/>
    </row>
    <row r="12" spans="1:15" ht="56.25" x14ac:dyDescent="0.2">
      <c r="A12" s="391" t="str">
        <f>IF([2]Identificar!A12&lt;&gt;"",[2]Identificar!A12,"")</f>
        <v>R05</v>
      </c>
      <c r="B12" s="391" t="str">
        <f>IF([2]Identificar!D12&lt;&gt;"",[2]Identificar!D12,"")</f>
        <v>Como resultado do uso de dados de APIs sem contrato ou autorização explícita</v>
      </c>
      <c r="C12" s="391" t="str">
        <f>IF([2]Identificar!E12&lt;&gt;"",[2]Identificar!E12,"")</f>
        <v>Pode ocorrer violação de termos de uso das plataformas integradas</v>
      </c>
      <c r="D12" s="391" t="str">
        <f>IF([2]Identificar!F12&lt;&gt;"",[2]Identificar!F12,"")</f>
        <v>O que acarretaria sanções legais ou necessidade de descontinuação do serviço</v>
      </c>
      <c r="E12" s="391" t="str">
        <f>IF([2]Identificar!G12&lt;&gt;"",[2]Identificar!G12,"")</f>
        <v>Ícaro</v>
      </c>
      <c r="F12" s="414" t="s">
        <v>545</v>
      </c>
      <c r="G12" s="415" t="s">
        <v>540</v>
      </c>
      <c r="H12" s="398" t="s">
        <v>541</v>
      </c>
      <c r="I12" s="416">
        <f>IF(G12&lt;&gt;"",IF(H12&lt;&gt;"",RIGHT(G12,4)*RIGHT(H12,4),""),"")</f>
        <v>2.64</v>
      </c>
      <c r="J12" s="417" t="str">
        <f>IF(I12&lt;&gt;"",VLOOKUP(I12,'[2]Sensibilidade ao Risco'!$E$2:$F$30,2,FALSE),"")</f>
        <v>Alta - 0,40</v>
      </c>
      <c r="K12" s="418">
        <f>IF(F12&lt;&gt;"",IF(J12&lt;&gt;"",(RIGHT(J12,3))*(RIGHT(F12,3)),""),"")</f>
        <v>8.0000000000000016E-2</v>
      </c>
      <c r="L12" s="418"/>
      <c r="M12" s="420">
        <f>ROUNDUP([2]Quantificar!G12/[2]Qualificar!$M$2,2)</f>
        <v>0.6</v>
      </c>
      <c r="N12" s="420">
        <f>ROUNDUP([2]Quantificar!H12/[2]Qualificar!$M$3,2)</f>
        <v>0.17</v>
      </c>
      <c r="O12" s="376"/>
    </row>
    <row r="13" spans="1:15" x14ac:dyDescent="0.2">
      <c r="A13" s="376"/>
      <c r="B13" s="376"/>
      <c r="C13" s="401"/>
      <c r="D13" s="376"/>
      <c r="E13" s="377"/>
      <c r="F13" s="401"/>
      <c r="G13" s="377"/>
      <c r="H13" s="377"/>
      <c r="I13" s="377"/>
      <c r="J13" s="377"/>
      <c r="K13" s="376"/>
      <c r="L13" s="376"/>
      <c r="M13" s="376"/>
      <c r="N13" s="376"/>
      <c r="O13" s="376"/>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topLeftCell="A9" workbookViewId="0">
      <selection activeCell="E3" sqref="E3"/>
    </sheetView>
  </sheetViews>
  <sheetFormatPr defaultColWidth="19.7109375" defaultRowHeight="12.75" x14ac:dyDescent="0.2"/>
  <sheetData>
    <row r="1" spans="1:12" x14ac:dyDescent="0.2">
      <c r="A1" s="477" t="s">
        <v>546</v>
      </c>
      <c r="B1" s="478"/>
      <c r="C1" s="478"/>
      <c r="D1" s="500"/>
      <c r="E1" s="377"/>
      <c r="F1" s="376"/>
      <c r="G1" s="378"/>
      <c r="H1" s="378"/>
      <c r="I1" s="378"/>
      <c r="J1" s="376"/>
      <c r="K1" s="376"/>
      <c r="L1" s="376"/>
    </row>
    <row r="2" spans="1:12" x14ac:dyDescent="0.2">
      <c r="A2" s="479"/>
      <c r="B2" s="480"/>
      <c r="C2" s="480"/>
      <c r="D2" s="501"/>
      <c r="E2" s="377"/>
      <c r="F2" s="376"/>
      <c r="G2" s="378"/>
      <c r="H2" s="378"/>
      <c r="I2" s="378"/>
      <c r="J2" s="376"/>
      <c r="K2" s="376"/>
      <c r="L2" s="376"/>
    </row>
    <row r="3" spans="1:12" ht="13.5" thickBot="1" x14ac:dyDescent="0.25">
      <c r="A3" s="481"/>
      <c r="B3" s="482"/>
      <c r="C3" s="482"/>
      <c r="D3" s="502"/>
      <c r="E3" s="377"/>
      <c r="F3" s="376"/>
      <c r="G3" s="378"/>
      <c r="H3" s="378"/>
      <c r="I3" s="378"/>
      <c r="J3" s="376"/>
      <c r="K3" s="376"/>
      <c r="L3" s="376"/>
    </row>
    <row r="4" spans="1:12" x14ac:dyDescent="0.2">
      <c r="A4" s="477" t="str">
        <f>[2]Identificar!A4</f>
        <v>Faire Advisor</v>
      </c>
      <c r="B4" s="478"/>
      <c r="C4" s="478"/>
      <c r="D4" s="500"/>
      <c r="E4" s="377"/>
      <c r="F4" s="376"/>
      <c r="G4" s="378"/>
      <c r="H4" s="378"/>
      <c r="I4" s="378"/>
      <c r="J4" s="376"/>
      <c r="K4" s="376"/>
      <c r="L4" s="376"/>
    </row>
    <row r="5" spans="1:12" ht="13.5" thickBot="1" x14ac:dyDescent="0.25">
      <c r="A5" s="481"/>
      <c r="B5" s="482"/>
      <c r="C5" s="482"/>
      <c r="D5" s="502"/>
      <c r="E5" s="376"/>
      <c r="F5" s="376"/>
      <c r="G5" s="378"/>
      <c r="H5" s="378"/>
      <c r="I5" s="378"/>
      <c r="J5" s="376"/>
      <c r="K5" s="376"/>
      <c r="L5" s="376"/>
    </row>
    <row r="6" spans="1:12" ht="13.5" thickBot="1" x14ac:dyDescent="0.25">
      <c r="A6" s="483" t="s">
        <v>458</v>
      </c>
      <c r="B6" s="485" t="s">
        <v>460</v>
      </c>
      <c r="C6" s="486"/>
      <c r="D6" s="487"/>
      <c r="E6" s="488" t="s">
        <v>461</v>
      </c>
      <c r="F6" s="387"/>
      <c r="G6" s="471" t="s">
        <v>547</v>
      </c>
      <c r="H6" s="471" t="s">
        <v>548</v>
      </c>
      <c r="I6" s="471" t="s">
        <v>549</v>
      </c>
      <c r="J6" s="471" t="s">
        <v>463</v>
      </c>
      <c r="K6" s="473" t="s">
        <v>464</v>
      </c>
      <c r="L6" s="376"/>
    </row>
    <row r="7" spans="1:12" ht="34.5" thickBot="1" x14ac:dyDescent="0.25">
      <c r="A7" s="484"/>
      <c r="B7" s="408" t="s">
        <v>468</v>
      </c>
      <c r="C7" s="408" t="s">
        <v>469</v>
      </c>
      <c r="D7" s="409" t="s">
        <v>529</v>
      </c>
      <c r="E7" s="494"/>
      <c r="F7" s="413" t="s">
        <v>471</v>
      </c>
      <c r="G7" s="498"/>
      <c r="H7" s="497"/>
      <c r="I7" s="498"/>
      <c r="J7" s="498"/>
      <c r="K7" s="499"/>
      <c r="L7" s="390"/>
    </row>
    <row r="8" spans="1:12" ht="63.75" x14ac:dyDescent="0.2">
      <c r="A8" s="391" t="str">
        <f>IF([2]Identificar!A8&lt;&gt;"",[2]Identificar!A8,"")</f>
        <v>R01</v>
      </c>
      <c r="B8" s="391" t="str">
        <f>IF([2]Identificar!D8&lt;&gt;"",[2]Identificar!D8,"")</f>
        <v>Como resultado de falhas de autenticação na API</v>
      </c>
      <c r="C8" s="391" t="str">
        <f>IF([2]Identificar!E8&lt;&gt;"",[2]Identificar!E8,"")</f>
        <v>Pode ocorrer acesso não autorizado aos dados de localização e preço</v>
      </c>
      <c r="D8" s="391" t="str">
        <f>IF([2]Identificar!F8&lt;&gt;"",[2]Identificar!F8,"")</f>
        <v>O que acarretaria vazamento de dados sensíveis dos usuários</v>
      </c>
      <c r="E8" s="391" t="str">
        <f>IF([2]Identificar!G8&lt;&gt;"",[2]Identificar!G8,"")</f>
        <v>Isaac</v>
      </c>
      <c r="F8" s="396" t="s">
        <v>481</v>
      </c>
      <c r="G8" s="421">
        <v>2500</v>
      </c>
      <c r="H8" s="422">
        <v>5</v>
      </c>
      <c r="I8" s="396" t="s">
        <v>550</v>
      </c>
      <c r="J8" s="423" t="str">
        <f>[2]Identificar!I8</f>
        <v>Utilizar autenticação forte via tokens, criptografia de dados em trânsito e conformidade com a LGPD</v>
      </c>
      <c r="K8" s="423" t="str">
        <f>[2]Identificar!J8</f>
        <v>Monitoramento contínuo e alertas de acesso indevido</v>
      </c>
      <c r="L8" s="376"/>
    </row>
    <row r="9" spans="1:12" ht="63.75" x14ac:dyDescent="0.2">
      <c r="A9" s="391" t="str">
        <f>IF([2]Identificar!A9&lt;&gt;"",[2]Identificar!A9,"")</f>
        <v>R02</v>
      </c>
      <c r="B9" s="391" t="str">
        <f>IF([2]Identificar!D9&lt;&gt;"",[2]Identificar!D9,"")</f>
        <v>Como resultado de sobrecarga nos servidores em horários de pico</v>
      </c>
      <c r="C9" s="391" t="str">
        <f>IF([2]Identificar!E9&lt;&gt;"",[2]Identificar!E9,"")</f>
        <v>Pode ocorrer lentidão ou falhas na exibição dos preços</v>
      </c>
      <c r="D9" s="391" t="str">
        <f>IF([2]Identificar!F9&lt;&gt;"",[2]Identificar!F9,"")</f>
        <v>O que acarretaria perda de confiança do usuário e evasão da plataforma</v>
      </c>
      <c r="E9" s="391" t="str">
        <f>IF([2]Identificar!G9&lt;&gt;"",[2]Identificar!G9,"")</f>
        <v>Giovanne</v>
      </c>
      <c r="F9" s="396" t="s">
        <v>491</v>
      </c>
      <c r="G9" s="424">
        <v>1200</v>
      </c>
      <c r="H9" s="422">
        <v>3</v>
      </c>
      <c r="I9" s="396" t="s">
        <v>551</v>
      </c>
      <c r="J9" s="423" t="str">
        <f>[2]Identificar!I9</f>
        <v>Escalonamento automático de infraestrutura, cache inteligente e balanceamento de carga</v>
      </c>
      <c r="K9" s="423" t="str">
        <f>[2]Identificar!J9</f>
        <v>Uso de serviços em nuvem elásticos ou fallback para tela informativa</v>
      </c>
      <c r="L9" s="376"/>
    </row>
    <row r="10" spans="1:12" ht="76.5" x14ac:dyDescent="0.2">
      <c r="A10" s="391" t="str">
        <f>IF([2]Identificar!A10&lt;&gt;"",[2]Identificar!A10,"")</f>
        <v>R03</v>
      </c>
      <c r="B10" s="391" t="str">
        <f>IF([2]Identificar!D10&lt;&gt;"",[2]Identificar!D10,"")</f>
        <v>Como resultado de falha na sincronização entre a API e o banco de dados</v>
      </c>
      <c r="C10" s="391" t="str">
        <f>IF([2]Identificar!E10&lt;&gt;"",[2]Identificar!E10,"")</f>
        <v>Pode ocorrer exibição de valores incorretos ou desatualizados</v>
      </c>
      <c r="D10" s="391" t="str">
        <f>IF([2]Identificar!F10&lt;&gt;"",[2]Identificar!F10,"")</f>
        <v>O que acarretaria decisões erradas por parte do usuário e prejuízo à reputação da plataforma</v>
      </c>
      <c r="E10" s="391" t="str">
        <f>IF([2]Identificar!G10&lt;&gt;"",[2]Identificar!G10,"")</f>
        <v>Giovanne</v>
      </c>
      <c r="F10" s="396" t="s">
        <v>500</v>
      </c>
      <c r="G10" s="424">
        <v>8000</v>
      </c>
      <c r="H10" s="422">
        <v>30</v>
      </c>
      <c r="I10" s="396" t="s">
        <v>552</v>
      </c>
      <c r="J10" s="423" t="str">
        <f>[2]Identificar!I10</f>
        <v>Validar consistência dos dados a cada requisição, usar logs de integridade e backups automatizados</v>
      </c>
      <c r="K10" s="423" t="str">
        <f>[2]Identificar!J10</f>
        <v>Mostrar última atualização ao usuário e permitir feedback</v>
      </c>
      <c r="L10" s="376"/>
    </row>
    <row r="11" spans="1:12" ht="76.5" x14ac:dyDescent="0.2">
      <c r="A11" s="391" t="str">
        <f>IF([2]Identificar!A11&lt;&gt;"",[2]Identificar!A11,"")</f>
        <v>R04</v>
      </c>
      <c r="B11" s="391" t="str">
        <f>IF([2]Identificar!D11&lt;&gt;"",[2]Identificar!D11,"")</f>
        <v>Como resultado de má usabilidade ou layout não intuitivo</v>
      </c>
      <c r="C11" s="391" t="str">
        <f>IF([2]Identificar!E11&lt;&gt;"",[2]Identificar!E11,"")</f>
        <v>Pode ocorrer desistência do uso antes da finalização da consulta</v>
      </c>
      <c r="D11" s="391" t="str">
        <f>IF([2]Identificar!F11&lt;&gt;"",[2]Identificar!F11,"")</f>
        <v>O que acarretaria redução no engajamento e impacto negativo na retenção de usuários</v>
      </c>
      <c r="E11" s="391" t="str">
        <f>IF([2]Identificar!G11&lt;&gt;"",[2]Identificar!G11,"")</f>
        <v>Caroline</v>
      </c>
      <c r="F11" s="396" t="s">
        <v>508</v>
      </c>
      <c r="G11" s="424">
        <v>1000</v>
      </c>
      <c r="H11" s="422">
        <v>2</v>
      </c>
      <c r="I11" s="393" t="s">
        <v>553</v>
      </c>
      <c r="J11" s="423" t="str">
        <f>[2]Identificar!I11</f>
        <v>Realizar testes de usabilidade, aplicar UX Writing e boas práticas de design responsivo</v>
      </c>
      <c r="K11" s="423" t="str">
        <f>[2]Identificar!J11</f>
        <v>Iterações rápidas com base em feedback dos usuários</v>
      </c>
      <c r="L11" s="376"/>
    </row>
    <row r="12" spans="1:12" ht="76.5" x14ac:dyDescent="0.2">
      <c r="A12" s="391" t="str">
        <f>IF([2]Identificar!A12&lt;&gt;"",[2]Identificar!A12,"")</f>
        <v>R05</v>
      </c>
      <c r="B12" s="391" t="str">
        <f>IF([2]Identificar!D12&lt;&gt;"",[2]Identificar!D12,"")</f>
        <v>Como resultado do uso de dados de APIs sem contrato ou autorização explícita</v>
      </c>
      <c r="C12" s="391" t="str">
        <f>IF([2]Identificar!E12&lt;&gt;"",[2]Identificar!E12,"")</f>
        <v>Pode ocorrer violação de termos de uso das plataformas integradas</v>
      </c>
      <c r="D12" s="391" t="str">
        <f>IF([2]Identificar!F12&lt;&gt;"",[2]Identificar!F12,"")</f>
        <v>O que acarretaria sanções legais ou necessidade de descontinuação do serviço</v>
      </c>
      <c r="E12" s="391" t="str">
        <f>IF([2]Identificar!G12&lt;&gt;"",[2]Identificar!G12,"")</f>
        <v>Ícaro</v>
      </c>
      <c r="F12" s="396" t="s">
        <v>518</v>
      </c>
      <c r="G12" s="424">
        <v>6000</v>
      </c>
      <c r="H12" s="422">
        <v>5</v>
      </c>
      <c r="I12" s="396" t="s">
        <v>554</v>
      </c>
      <c r="J12" s="423" t="str">
        <f>[2]Identificar!I12</f>
        <v>Validar contratos de uso com as plataformas (Uber/99), revisar política de uso de dados públicos</v>
      </c>
      <c r="K12" s="423" t="str">
        <f>[2]Identificar!J12</f>
        <v>Suspensão temporária da funcionalidade e reformulação jurídica do serviço</v>
      </c>
      <c r="L12" s="376"/>
    </row>
    <row r="13" spans="1:12" x14ac:dyDescent="0.2">
      <c r="A13" s="376"/>
      <c r="B13" s="376"/>
      <c r="C13" s="401"/>
      <c r="D13" s="376"/>
      <c r="E13" s="377"/>
      <c r="F13" s="376"/>
      <c r="G13" s="378"/>
      <c r="H13" s="378"/>
      <c r="I13" s="378"/>
      <c r="J13" s="376"/>
      <c r="K13" s="376"/>
      <c r="L13" s="376"/>
    </row>
    <row r="14" spans="1:12" x14ac:dyDescent="0.2">
      <c r="A14" s="376"/>
      <c r="B14" s="376"/>
      <c r="C14" s="401"/>
      <c r="D14" s="376"/>
      <c r="E14" s="377"/>
      <c r="F14" s="376"/>
      <c r="G14" s="378"/>
      <c r="H14" s="378"/>
      <c r="I14" s="378"/>
      <c r="J14" s="376"/>
      <c r="K14" s="376"/>
      <c r="L14" s="376"/>
    </row>
    <row r="15" spans="1:12" x14ac:dyDescent="0.2">
      <c r="A15" s="376"/>
      <c r="B15" s="376"/>
      <c r="C15" s="401"/>
      <c r="D15" s="376"/>
      <c r="E15" s="377"/>
      <c r="F15" s="376"/>
      <c r="G15" s="378"/>
      <c r="H15" s="378"/>
      <c r="I15" s="378"/>
      <c r="J15" s="376"/>
      <c r="K15" s="376"/>
      <c r="L15" s="376"/>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09"/>
  <sheetViews>
    <sheetView topLeftCell="A91" workbookViewId="0">
      <selection activeCell="G112" sqref="G112"/>
    </sheetView>
  </sheetViews>
  <sheetFormatPr defaultColWidth="21" defaultRowHeight="12.75" x14ac:dyDescent="0.2"/>
  <cols>
    <col min="10" max="10" width="21" style="522"/>
  </cols>
  <sheetData>
    <row r="1" spans="1:9" ht="22.5" x14ac:dyDescent="0.2">
      <c r="A1" s="521" t="s">
        <v>555</v>
      </c>
      <c r="B1" s="522"/>
      <c r="C1" s="522"/>
      <c r="D1" s="522"/>
      <c r="E1" s="522"/>
      <c r="F1" s="522"/>
      <c r="G1" s="522"/>
      <c r="H1" s="522"/>
      <c r="I1" s="522"/>
    </row>
    <row r="2" spans="1:9" ht="15.75" x14ac:dyDescent="0.2">
      <c r="A2" s="523"/>
      <c r="B2" s="522"/>
      <c r="C2" s="522"/>
      <c r="D2" s="522"/>
      <c r="E2" s="522"/>
      <c r="F2" s="522"/>
      <c r="G2" s="522"/>
      <c r="H2" s="522"/>
      <c r="I2" s="522"/>
    </row>
    <row r="3" spans="1:9" ht="15.75" x14ac:dyDescent="0.2">
      <c r="A3" s="523" t="s">
        <v>556</v>
      </c>
      <c r="B3" s="522"/>
      <c r="C3" s="522"/>
      <c r="D3" s="522"/>
      <c r="E3" s="522"/>
      <c r="F3" s="522"/>
      <c r="G3" s="522"/>
      <c r="H3" s="522"/>
      <c r="I3" s="522"/>
    </row>
    <row r="4" spans="1:9" ht="15.75" x14ac:dyDescent="0.2">
      <c r="A4" s="523"/>
      <c r="B4" s="522"/>
      <c r="C4" s="522"/>
      <c r="D4" s="522"/>
      <c r="E4" s="522"/>
      <c r="F4" s="522"/>
      <c r="G4" s="522"/>
      <c r="H4" s="522"/>
      <c r="I4" s="522"/>
    </row>
    <row r="5" spans="1:9" ht="22.5" x14ac:dyDescent="0.2">
      <c r="A5" s="524" t="s">
        <v>557</v>
      </c>
      <c r="B5" s="522"/>
      <c r="C5" s="522"/>
      <c r="D5" s="522"/>
      <c r="E5" s="522"/>
      <c r="F5" s="522"/>
      <c r="G5" s="522"/>
      <c r="H5" s="522"/>
      <c r="I5" s="522"/>
    </row>
    <row r="6" spans="1:9" ht="19.5" thickBot="1" x14ac:dyDescent="0.25">
      <c r="A6" s="525"/>
      <c r="B6" s="522"/>
      <c r="C6" s="522"/>
      <c r="D6" s="522"/>
      <c r="E6" s="522"/>
      <c r="F6" s="522"/>
      <c r="G6" s="522"/>
      <c r="H6" s="522"/>
      <c r="I6" s="522"/>
    </row>
    <row r="7" spans="1:9" ht="60.75" thickBot="1" x14ac:dyDescent="0.25">
      <c r="A7" s="526" t="s">
        <v>558</v>
      </c>
      <c r="B7" s="527" t="s">
        <v>559</v>
      </c>
      <c r="C7" s="527" t="s">
        <v>560</v>
      </c>
      <c r="D7" s="527" t="s">
        <v>561</v>
      </c>
      <c r="E7" s="522"/>
      <c r="F7" s="522"/>
      <c r="G7" s="522"/>
      <c r="H7" s="522"/>
      <c r="I7" s="522"/>
    </row>
    <row r="8" spans="1:9" ht="48" thickBot="1" x14ac:dyDescent="0.25">
      <c r="A8" s="528" t="s">
        <v>562</v>
      </c>
      <c r="B8" s="529" t="s">
        <v>563</v>
      </c>
      <c r="C8" s="529" t="s">
        <v>564</v>
      </c>
      <c r="D8" s="529" t="s">
        <v>565</v>
      </c>
      <c r="E8" s="522"/>
      <c r="F8" s="522"/>
      <c r="G8" s="522"/>
      <c r="H8" s="522"/>
      <c r="I8" s="522"/>
    </row>
    <row r="9" spans="1:9" ht="63.75" thickBot="1" x14ac:dyDescent="0.25">
      <c r="A9" s="528" t="s">
        <v>566</v>
      </c>
      <c r="B9" s="529" t="s">
        <v>567</v>
      </c>
      <c r="C9" s="529" t="s">
        <v>564</v>
      </c>
      <c r="D9" s="529" t="s">
        <v>568</v>
      </c>
      <c r="E9" s="522"/>
      <c r="F9" s="522"/>
      <c r="G9" s="522"/>
      <c r="H9" s="522"/>
      <c r="I9" s="522"/>
    </row>
    <row r="10" spans="1:9" ht="48" thickBot="1" x14ac:dyDescent="0.25">
      <c r="A10" s="528" t="s">
        <v>569</v>
      </c>
      <c r="B10" s="529" t="s">
        <v>570</v>
      </c>
      <c r="C10" s="529" t="s">
        <v>564</v>
      </c>
      <c r="D10" s="529" t="s">
        <v>565</v>
      </c>
      <c r="E10" s="522"/>
      <c r="F10" s="522"/>
      <c r="G10" s="522"/>
      <c r="H10" s="522"/>
      <c r="I10" s="522"/>
    </row>
    <row r="11" spans="1:9" ht="32.25" thickBot="1" x14ac:dyDescent="0.25">
      <c r="A11" s="528" t="s">
        <v>571</v>
      </c>
      <c r="B11" s="529" t="s">
        <v>572</v>
      </c>
      <c r="C11" s="529" t="s">
        <v>564</v>
      </c>
      <c r="D11" s="529" t="s">
        <v>565</v>
      </c>
      <c r="E11" s="522"/>
      <c r="F11" s="522"/>
      <c r="G11" s="522"/>
      <c r="H11" s="522"/>
      <c r="I11" s="522"/>
    </row>
    <row r="12" spans="1:9" ht="15.75" x14ac:dyDescent="0.2">
      <c r="A12" s="523"/>
      <c r="B12" s="522"/>
      <c r="C12" s="522"/>
      <c r="D12" s="522"/>
      <c r="E12" s="522"/>
      <c r="F12" s="522"/>
      <c r="G12" s="522"/>
      <c r="H12" s="522"/>
      <c r="I12" s="522"/>
    </row>
    <row r="13" spans="1:9" ht="15.75" x14ac:dyDescent="0.2">
      <c r="A13" s="523"/>
      <c r="B13" s="522"/>
      <c r="C13" s="522"/>
      <c r="D13" s="522"/>
      <c r="E13" s="522"/>
      <c r="F13" s="522"/>
      <c r="G13" s="522"/>
      <c r="H13" s="522"/>
      <c r="I13" s="522"/>
    </row>
    <row r="14" spans="1:9" ht="15.75" x14ac:dyDescent="0.2">
      <c r="A14" s="523"/>
      <c r="B14" s="522"/>
      <c r="C14" s="522"/>
      <c r="D14" s="522"/>
      <c r="E14" s="522"/>
      <c r="F14" s="522"/>
      <c r="G14" s="522"/>
      <c r="H14" s="522"/>
      <c r="I14" s="522"/>
    </row>
    <row r="15" spans="1:9" ht="22.5" x14ac:dyDescent="0.2">
      <c r="A15" s="524" t="s">
        <v>573</v>
      </c>
      <c r="B15" s="522"/>
      <c r="C15" s="522"/>
      <c r="D15" s="522"/>
      <c r="E15" s="522"/>
      <c r="F15" s="522"/>
      <c r="G15" s="522"/>
      <c r="H15" s="522"/>
      <c r="I15" s="522"/>
    </row>
    <row r="16" spans="1:9" ht="15.75" x14ac:dyDescent="0.2">
      <c r="A16" s="530"/>
      <c r="B16" s="522"/>
      <c r="C16" s="522"/>
      <c r="D16" s="522"/>
      <c r="E16" s="522"/>
      <c r="F16" s="522"/>
      <c r="G16" s="522"/>
      <c r="H16" s="522"/>
      <c r="I16" s="522"/>
    </row>
    <row r="17" spans="1:9" ht="15.75" x14ac:dyDescent="0.2">
      <c r="A17" s="530" t="s">
        <v>574</v>
      </c>
      <c r="B17" s="522"/>
      <c r="C17" s="522"/>
      <c r="D17" s="522"/>
      <c r="E17" s="522"/>
      <c r="F17" s="522"/>
      <c r="G17" s="522"/>
      <c r="H17" s="522"/>
      <c r="I17" s="522"/>
    </row>
    <row r="18" spans="1:9" ht="15.75" x14ac:dyDescent="0.2">
      <c r="A18" s="530" t="s">
        <v>575</v>
      </c>
      <c r="B18" s="522"/>
      <c r="C18" s="522"/>
      <c r="D18" s="522"/>
      <c r="E18" s="522"/>
      <c r="F18" s="522"/>
      <c r="G18" s="522"/>
      <c r="H18" s="522"/>
      <c r="I18" s="522"/>
    </row>
    <row r="19" spans="1:9" ht="15.75" x14ac:dyDescent="0.2">
      <c r="A19" s="530" t="s">
        <v>576</v>
      </c>
      <c r="B19" s="522"/>
      <c r="C19" s="522"/>
      <c r="D19" s="522"/>
      <c r="E19" s="522"/>
      <c r="F19" s="522"/>
      <c r="G19" s="522"/>
      <c r="H19" s="522"/>
      <c r="I19" s="522"/>
    </row>
    <row r="20" spans="1:9" ht="15.75" x14ac:dyDescent="0.2">
      <c r="A20" s="530" t="s">
        <v>577</v>
      </c>
      <c r="B20" s="522"/>
      <c r="C20" s="522"/>
      <c r="D20" s="522"/>
      <c r="E20" s="522"/>
      <c r="F20" s="522"/>
      <c r="G20" s="522"/>
      <c r="H20" s="522"/>
      <c r="I20" s="522"/>
    </row>
    <row r="21" spans="1:9" ht="15.75" x14ac:dyDescent="0.2">
      <c r="A21" s="530" t="s">
        <v>578</v>
      </c>
      <c r="B21" s="522"/>
      <c r="C21" s="522"/>
      <c r="D21" s="522"/>
      <c r="E21" s="522"/>
      <c r="F21" s="522"/>
      <c r="G21" s="522"/>
      <c r="H21" s="522"/>
      <c r="I21" s="522"/>
    </row>
    <row r="22" spans="1:9" ht="15" x14ac:dyDescent="0.2">
      <c r="A22" s="531"/>
      <c r="B22" s="522"/>
      <c r="C22" s="522"/>
      <c r="D22" s="522"/>
      <c r="E22" s="522"/>
      <c r="F22" s="522"/>
      <c r="G22" s="522"/>
      <c r="H22" s="522"/>
      <c r="I22" s="522"/>
    </row>
    <row r="23" spans="1:9" ht="15.75" x14ac:dyDescent="0.2">
      <c r="A23" s="530" t="s">
        <v>579</v>
      </c>
      <c r="B23" s="522"/>
      <c r="C23" s="522"/>
      <c r="D23" s="522"/>
      <c r="E23" s="522"/>
      <c r="F23" s="522"/>
      <c r="G23" s="522"/>
      <c r="H23" s="522"/>
      <c r="I23" s="522"/>
    </row>
    <row r="24" spans="1:9" ht="15.75" x14ac:dyDescent="0.2">
      <c r="A24" s="530" t="s">
        <v>580</v>
      </c>
      <c r="B24" s="522"/>
      <c r="C24" s="522"/>
      <c r="D24" s="522"/>
      <c r="E24" s="522"/>
      <c r="F24" s="522"/>
      <c r="G24" s="522"/>
      <c r="H24" s="522"/>
      <c r="I24" s="522"/>
    </row>
    <row r="25" spans="1:9" ht="15.75" x14ac:dyDescent="0.2">
      <c r="A25" s="530" t="s">
        <v>581</v>
      </c>
      <c r="B25" s="522"/>
      <c r="C25" s="522"/>
      <c r="D25" s="522"/>
      <c r="E25" s="522"/>
      <c r="F25" s="522"/>
      <c r="G25" s="522"/>
      <c r="H25" s="522"/>
      <c r="I25" s="522"/>
    </row>
    <row r="26" spans="1:9" ht="15.75" x14ac:dyDescent="0.2">
      <c r="A26" s="530" t="s">
        <v>582</v>
      </c>
      <c r="B26" s="522"/>
      <c r="C26" s="522"/>
      <c r="D26" s="522"/>
      <c r="E26" s="522"/>
      <c r="F26" s="522"/>
      <c r="G26" s="522"/>
      <c r="H26" s="522"/>
      <c r="I26" s="522"/>
    </row>
    <row r="27" spans="1:9" ht="15.75" x14ac:dyDescent="0.2">
      <c r="A27" s="530" t="s">
        <v>583</v>
      </c>
      <c r="B27" s="522"/>
      <c r="C27" s="522"/>
      <c r="D27" s="522"/>
      <c r="E27" s="522"/>
      <c r="F27" s="522"/>
      <c r="G27" s="522"/>
      <c r="H27" s="522"/>
      <c r="I27" s="522"/>
    </row>
    <row r="28" spans="1:9" ht="15" x14ac:dyDescent="0.2">
      <c r="A28" s="531"/>
      <c r="B28" s="522"/>
      <c r="C28" s="522"/>
      <c r="D28" s="522"/>
      <c r="E28" s="522"/>
      <c r="F28" s="522"/>
      <c r="G28" s="522"/>
      <c r="H28" s="522"/>
      <c r="I28" s="522"/>
    </row>
    <row r="29" spans="1:9" ht="15.75" x14ac:dyDescent="0.2">
      <c r="A29" s="530" t="s">
        <v>584</v>
      </c>
      <c r="B29" s="522"/>
      <c r="C29" s="522"/>
      <c r="D29" s="522"/>
      <c r="E29" s="522"/>
      <c r="F29" s="522"/>
      <c r="G29" s="522"/>
      <c r="H29" s="522"/>
      <c r="I29" s="522"/>
    </row>
    <row r="30" spans="1:9" ht="15.75" x14ac:dyDescent="0.2">
      <c r="A30" s="530" t="s">
        <v>585</v>
      </c>
      <c r="B30" s="522"/>
      <c r="C30" s="522"/>
      <c r="D30" s="522"/>
      <c r="E30" s="522"/>
      <c r="F30" s="522"/>
      <c r="G30" s="522"/>
      <c r="H30" s="522"/>
      <c r="I30" s="522"/>
    </row>
    <row r="31" spans="1:9" ht="15.75" x14ac:dyDescent="0.2">
      <c r="A31" s="530" t="s">
        <v>586</v>
      </c>
      <c r="B31" s="522"/>
      <c r="C31" s="522"/>
      <c r="D31" s="522"/>
      <c r="E31" s="522"/>
      <c r="F31" s="522"/>
      <c r="G31" s="522"/>
      <c r="H31" s="522"/>
      <c r="I31" s="522"/>
    </row>
    <row r="32" spans="1:9" ht="15.75" x14ac:dyDescent="0.2">
      <c r="A32" s="530" t="s">
        <v>587</v>
      </c>
      <c r="B32" s="522"/>
      <c r="C32" s="522"/>
      <c r="D32" s="522"/>
      <c r="E32" s="522"/>
      <c r="F32" s="522"/>
      <c r="G32" s="522"/>
      <c r="H32" s="522"/>
      <c r="I32" s="522"/>
    </row>
    <row r="33" spans="1:9" ht="15.75" x14ac:dyDescent="0.2">
      <c r="A33" s="530" t="s">
        <v>588</v>
      </c>
      <c r="B33" s="522"/>
      <c r="C33" s="522"/>
      <c r="D33" s="522"/>
      <c r="E33" s="522"/>
      <c r="F33" s="522"/>
      <c r="G33" s="522"/>
      <c r="H33" s="522"/>
      <c r="I33" s="522"/>
    </row>
    <row r="34" spans="1:9" ht="15" x14ac:dyDescent="0.2">
      <c r="A34" s="531"/>
      <c r="B34" s="522"/>
      <c r="C34" s="522"/>
      <c r="D34" s="522"/>
      <c r="E34" s="522"/>
      <c r="F34" s="522"/>
      <c r="G34" s="522"/>
      <c r="H34" s="522"/>
      <c r="I34" s="522"/>
    </row>
    <row r="35" spans="1:9" ht="15.75" x14ac:dyDescent="0.2">
      <c r="A35" s="530" t="s">
        <v>589</v>
      </c>
      <c r="B35" s="522"/>
      <c r="C35" s="522"/>
      <c r="D35" s="522"/>
      <c r="E35" s="522"/>
      <c r="F35" s="522"/>
      <c r="G35" s="522"/>
      <c r="H35" s="522"/>
      <c r="I35" s="522"/>
    </row>
    <row r="36" spans="1:9" ht="15.75" x14ac:dyDescent="0.2">
      <c r="A36" s="530" t="s">
        <v>590</v>
      </c>
      <c r="B36" s="522"/>
      <c r="C36" s="522"/>
      <c r="D36" s="522"/>
      <c r="E36" s="522"/>
      <c r="F36" s="522"/>
      <c r="G36" s="522"/>
      <c r="H36" s="522"/>
      <c r="I36" s="522"/>
    </row>
    <row r="37" spans="1:9" ht="15.75" x14ac:dyDescent="0.2">
      <c r="A37" s="530" t="s">
        <v>591</v>
      </c>
      <c r="B37" s="522"/>
      <c r="C37" s="522"/>
      <c r="D37" s="522"/>
      <c r="E37" s="522"/>
      <c r="F37" s="522"/>
      <c r="G37" s="522"/>
      <c r="H37" s="522"/>
      <c r="I37" s="522"/>
    </row>
    <row r="38" spans="1:9" ht="15.75" x14ac:dyDescent="0.2">
      <c r="A38" s="530" t="s">
        <v>592</v>
      </c>
      <c r="B38" s="522"/>
      <c r="C38" s="522"/>
      <c r="D38" s="522"/>
      <c r="E38" s="522"/>
      <c r="F38" s="522"/>
      <c r="G38" s="522"/>
      <c r="H38" s="522"/>
      <c r="I38" s="522"/>
    </row>
    <row r="39" spans="1:9" ht="15.75" x14ac:dyDescent="0.2">
      <c r="A39" s="530" t="s">
        <v>593</v>
      </c>
      <c r="B39" s="522"/>
      <c r="C39" s="522"/>
      <c r="D39" s="522"/>
      <c r="E39" s="522"/>
      <c r="F39" s="522"/>
      <c r="G39" s="522"/>
      <c r="H39" s="522"/>
      <c r="I39" s="522"/>
    </row>
    <row r="40" spans="1:9" ht="15.75" x14ac:dyDescent="0.2">
      <c r="A40" s="523"/>
      <c r="B40" s="522"/>
      <c r="C40" s="522"/>
      <c r="D40" s="522"/>
      <c r="E40" s="522"/>
      <c r="F40" s="522"/>
      <c r="G40" s="522"/>
      <c r="H40" s="522"/>
      <c r="I40" s="522"/>
    </row>
    <row r="41" spans="1:9" ht="15.75" x14ac:dyDescent="0.2">
      <c r="A41" s="523"/>
      <c r="B41" s="522"/>
      <c r="C41" s="522"/>
      <c r="D41" s="522"/>
      <c r="E41" s="522"/>
      <c r="F41" s="522"/>
      <c r="G41" s="522"/>
      <c r="H41" s="522"/>
      <c r="I41" s="522"/>
    </row>
    <row r="42" spans="1:9" ht="22.5" x14ac:dyDescent="0.2">
      <c r="A42" s="524" t="s">
        <v>594</v>
      </c>
      <c r="B42" s="522"/>
      <c r="C42" s="522"/>
      <c r="D42" s="522"/>
      <c r="E42" s="522"/>
      <c r="F42" s="522"/>
      <c r="G42" s="522"/>
      <c r="H42" s="522"/>
      <c r="I42" s="522"/>
    </row>
    <row r="43" spans="1:9" ht="18.75" x14ac:dyDescent="0.2">
      <c r="A43" s="525"/>
      <c r="B43" s="522"/>
      <c r="C43" s="522"/>
      <c r="D43" s="522"/>
      <c r="E43" s="522"/>
      <c r="F43" s="522"/>
      <c r="G43" s="522"/>
      <c r="H43" s="522"/>
      <c r="I43" s="522"/>
    </row>
    <row r="44" spans="1:9" ht="18.75" x14ac:dyDescent="0.2">
      <c r="A44" s="525" t="s">
        <v>595</v>
      </c>
      <c r="B44" s="522"/>
      <c r="C44" s="522"/>
      <c r="D44" s="522"/>
      <c r="E44" s="522"/>
      <c r="F44" s="522"/>
      <c r="G44" s="522"/>
      <c r="H44" s="522"/>
      <c r="I44" s="522"/>
    </row>
    <row r="45" spans="1:9" ht="18.75" x14ac:dyDescent="0.2">
      <c r="A45" s="525"/>
      <c r="B45" s="522"/>
      <c r="C45" s="522"/>
      <c r="D45" s="522"/>
      <c r="E45" s="522"/>
      <c r="F45" s="522"/>
      <c r="G45" s="522"/>
      <c r="H45" s="522"/>
      <c r="I45" s="522"/>
    </row>
    <row r="46" spans="1:9" ht="18.75" x14ac:dyDescent="0.2">
      <c r="A46" s="525"/>
      <c r="B46" s="522"/>
      <c r="C46" s="522"/>
      <c r="D46" s="522"/>
      <c r="E46" s="522"/>
      <c r="F46" s="522"/>
      <c r="G46" s="522"/>
      <c r="H46" s="522"/>
      <c r="I46" s="522"/>
    </row>
    <row r="47" spans="1:9" ht="18.75" x14ac:dyDescent="0.2">
      <c r="A47" s="525"/>
      <c r="B47" s="522"/>
      <c r="C47" s="522"/>
      <c r="D47" s="522"/>
      <c r="E47" s="522"/>
      <c r="F47" s="522"/>
      <c r="G47" s="522"/>
      <c r="H47" s="522"/>
      <c r="I47" s="522"/>
    </row>
    <row r="48" spans="1:9" ht="18.75" x14ac:dyDescent="0.2">
      <c r="A48" s="525"/>
      <c r="B48" s="522"/>
      <c r="C48" s="522"/>
      <c r="D48" s="522"/>
      <c r="E48" s="522"/>
      <c r="F48" s="522"/>
      <c r="G48" s="522"/>
      <c r="H48" s="522"/>
      <c r="I48" s="522"/>
    </row>
    <row r="49" spans="1:9" ht="18.75" x14ac:dyDescent="0.2">
      <c r="A49" s="525"/>
      <c r="B49" s="522"/>
      <c r="C49" s="522"/>
      <c r="D49" s="522"/>
      <c r="E49" s="522"/>
      <c r="F49" s="522"/>
      <c r="G49" s="522"/>
      <c r="H49" s="522"/>
      <c r="I49" s="522"/>
    </row>
    <row r="50" spans="1:9" ht="18.75" x14ac:dyDescent="0.2">
      <c r="A50" s="525"/>
      <c r="B50" s="522"/>
      <c r="C50" s="522"/>
      <c r="D50" s="522"/>
      <c r="E50" s="522"/>
      <c r="F50" s="522"/>
      <c r="G50" s="522"/>
      <c r="H50" s="522"/>
      <c r="I50" s="522"/>
    </row>
    <row r="51" spans="1:9" x14ac:dyDescent="0.2">
      <c r="A51" s="522"/>
      <c r="B51" s="522"/>
      <c r="C51" s="522"/>
      <c r="D51" s="522"/>
      <c r="E51" s="522"/>
      <c r="F51" s="522"/>
      <c r="G51" s="522"/>
      <c r="H51" s="522"/>
      <c r="I51" s="522"/>
    </row>
    <row r="52" spans="1:9" ht="18.75" x14ac:dyDescent="0.2">
      <c r="A52" s="525"/>
      <c r="B52" s="522"/>
      <c r="C52" s="522"/>
      <c r="D52" s="522"/>
      <c r="E52" s="522"/>
      <c r="F52" s="522"/>
      <c r="G52" s="522"/>
      <c r="H52" s="522"/>
      <c r="I52" s="522"/>
    </row>
    <row r="53" spans="1:9" ht="18.75" x14ac:dyDescent="0.2">
      <c r="A53" s="525"/>
      <c r="B53" s="522"/>
      <c r="C53" s="522"/>
      <c r="D53" s="522"/>
      <c r="E53" s="522"/>
      <c r="F53" s="522"/>
      <c r="G53" s="522"/>
      <c r="H53" s="522"/>
      <c r="I53" s="522"/>
    </row>
    <row r="54" spans="1:9" ht="18.75" x14ac:dyDescent="0.2">
      <c r="A54" s="525"/>
      <c r="B54" s="522"/>
      <c r="C54" s="522"/>
      <c r="D54" s="522"/>
      <c r="E54" s="522"/>
      <c r="F54" s="522"/>
      <c r="G54" s="522"/>
      <c r="H54" s="522"/>
      <c r="I54" s="522"/>
    </row>
    <row r="55" spans="1:9" ht="22.5" x14ac:dyDescent="0.2">
      <c r="A55" s="532"/>
      <c r="B55" s="522"/>
      <c r="C55" s="522"/>
      <c r="D55" s="522"/>
      <c r="E55" s="522"/>
      <c r="F55" s="522"/>
      <c r="G55" s="522"/>
      <c r="H55" s="522"/>
      <c r="I55" s="522"/>
    </row>
    <row r="56" spans="1:9" ht="15.75" x14ac:dyDescent="0.2">
      <c r="A56" s="523"/>
      <c r="B56" s="522"/>
      <c r="C56" s="522"/>
      <c r="D56" s="522"/>
      <c r="E56" s="522"/>
      <c r="F56" s="522"/>
      <c r="G56" s="522"/>
      <c r="H56" s="522"/>
      <c r="I56" s="522"/>
    </row>
    <row r="57" spans="1:9" ht="15.75" x14ac:dyDescent="0.2">
      <c r="A57" s="523"/>
      <c r="B57" s="522"/>
      <c r="C57" s="522"/>
      <c r="D57" s="522"/>
      <c r="E57" s="522"/>
      <c r="F57" s="522"/>
      <c r="G57" s="522"/>
      <c r="H57" s="522"/>
      <c r="I57" s="522"/>
    </row>
    <row r="58" spans="1:9" ht="22.5" x14ac:dyDescent="0.2">
      <c r="A58" s="532"/>
      <c r="B58" s="522"/>
      <c r="C58" s="522"/>
      <c r="D58" s="522"/>
      <c r="E58" s="522"/>
      <c r="F58" s="522"/>
      <c r="G58" s="522"/>
      <c r="H58" s="522"/>
      <c r="I58" s="522"/>
    </row>
    <row r="59" spans="1:9" x14ac:dyDescent="0.2">
      <c r="A59" s="522"/>
      <c r="B59" s="522"/>
      <c r="C59" s="522"/>
      <c r="D59" s="522"/>
      <c r="E59" s="522"/>
      <c r="F59" s="522"/>
      <c r="G59" s="522"/>
      <c r="H59" s="522"/>
      <c r="I59" s="522"/>
    </row>
    <row r="60" spans="1:9" ht="22.5" x14ac:dyDescent="0.2">
      <c r="A60" s="532"/>
      <c r="B60" s="522"/>
      <c r="C60" s="522"/>
      <c r="D60" s="522"/>
      <c r="E60" s="522"/>
      <c r="F60" s="522"/>
      <c r="G60" s="522"/>
      <c r="H60" s="522"/>
      <c r="I60" s="522"/>
    </row>
    <row r="61" spans="1:9" x14ac:dyDescent="0.2">
      <c r="A61" s="522"/>
      <c r="B61" s="522"/>
      <c r="C61" s="522"/>
      <c r="D61" s="522"/>
      <c r="E61" s="522"/>
      <c r="F61" s="522"/>
      <c r="G61" s="522"/>
      <c r="H61" s="522"/>
      <c r="I61" s="522"/>
    </row>
    <row r="62" spans="1:9" ht="15.75" x14ac:dyDescent="0.2">
      <c r="A62" s="523"/>
      <c r="B62" s="522"/>
      <c r="C62" s="522"/>
      <c r="D62" s="522"/>
      <c r="E62" s="522"/>
      <c r="F62" s="522"/>
      <c r="G62" s="522"/>
      <c r="H62" s="522"/>
      <c r="I62" s="522"/>
    </row>
    <row r="63" spans="1:9" ht="22.5" x14ac:dyDescent="0.2">
      <c r="A63" s="524" t="s">
        <v>596</v>
      </c>
      <c r="B63" s="522"/>
      <c r="C63" s="522"/>
      <c r="D63" s="522"/>
      <c r="E63" s="522"/>
      <c r="F63" s="522"/>
      <c r="G63" s="522"/>
      <c r="H63" s="522"/>
      <c r="I63" s="522"/>
    </row>
    <row r="64" spans="1:9" ht="15.75" x14ac:dyDescent="0.2">
      <c r="A64" s="523"/>
      <c r="B64" s="522"/>
      <c r="C64" s="522"/>
      <c r="D64" s="522"/>
      <c r="E64" s="522"/>
      <c r="F64" s="522"/>
      <c r="G64" s="522"/>
      <c r="H64" s="522"/>
      <c r="I64" s="522"/>
    </row>
    <row r="65" spans="1:9" ht="15.75" x14ac:dyDescent="0.2">
      <c r="A65" s="523"/>
      <c r="B65" s="522"/>
      <c r="C65" s="522"/>
      <c r="D65" s="522"/>
      <c r="E65" s="522"/>
      <c r="F65" s="522"/>
      <c r="G65" s="522"/>
      <c r="H65" s="522"/>
      <c r="I65" s="522"/>
    </row>
    <row r="66" spans="1:9" x14ac:dyDescent="0.2">
      <c r="A66" s="522"/>
      <c r="B66" s="522"/>
      <c r="C66" s="522"/>
      <c r="D66" s="522"/>
      <c r="E66" s="522"/>
      <c r="F66" s="522"/>
      <c r="G66" s="522"/>
      <c r="H66" s="522"/>
      <c r="I66" s="522"/>
    </row>
    <row r="67" spans="1:9" x14ac:dyDescent="0.2">
      <c r="A67" s="522"/>
      <c r="B67" s="522"/>
      <c r="C67" s="522"/>
      <c r="D67" s="522"/>
      <c r="E67" s="522"/>
      <c r="F67" s="522"/>
      <c r="G67" s="522"/>
      <c r="H67" s="522"/>
      <c r="I67" s="522"/>
    </row>
    <row r="68" spans="1:9" x14ac:dyDescent="0.2">
      <c r="A68" s="522"/>
      <c r="B68" s="522"/>
      <c r="C68" s="522"/>
      <c r="D68" s="522"/>
      <c r="E68" s="522"/>
      <c r="F68" s="522"/>
      <c r="G68" s="522"/>
      <c r="H68" s="522"/>
      <c r="I68" s="522"/>
    </row>
    <row r="69" spans="1:9" x14ac:dyDescent="0.2">
      <c r="A69" s="522"/>
      <c r="B69" s="522"/>
      <c r="C69" s="522"/>
      <c r="D69" s="522"/>
      <c r="E69" s="522"/>
      <c r="F69" s="522"/>
      <c r="G69" s="522"/>
      <c r="H69" s="522"/>
      <c r="I69" s="522"/>
    </row>
    <row r="70" spans="1:9" x14ac:dyDescent="0.2">
      <c r="A70" s="522"/>
      <c r="B70" s="522"/>
      <c r="C70" s="522"/>
      <c r="D70" s="522"/>
      <c r="E70" s="522"/>
      <c r="F70" s="522"/>
      <c r="G70" s="522"/>
      <c r="H70" s="522"/>
      <c r="I70" s="522"/>
    </row>
    <row r="71" spans="1:9" x14ac:dyDescent="0.2">
      <c r="A71" s="522"/>
      <c r="B71" s="522"/>
      <c r="C71" s="522"/>
      <c r="D71" s="522"/>
      <c r="E71" s="522"/>
      <c r="F71" s="522"/>
      <c r="G71" s="522"/>
      <c r="H71" s="522"/>
      <c r="I71" s="522"/>
    </row>
    <row r="72" spans="1:9" x14ac:dyDescent="0.2">
      <c r="A72" s="522"/>
      <c r="B72" s="522"/>
      <c r="C72" s="522"/>
      <c r="D72" s="522"/>
      <c r="E72" s="522"/>
      <c r="F72" s="522"/>
      <c r="G72" s="522"/>
      <c r="H72" s="522"/>
      <c r="I72" s="522"/>
    </row>
    <row r="73" spans="1:9" x14ac:dyDescent="0.2">
      <c r="A73" s="522"/>
      <c r="B73" s="522"/>
      <c r="C73" s="522"/>
      <c r="D73" s="522"/>
      <c r="E73" s="522"/>
      <c r="F73" s="522"/>
      <c r="G73" s="522"/>
      <c r="H73" s="522"/>
      <c r="I73" s="522"/>
    </row>
    <row r="74" spans="1:9" x14ac:dyDescent="0.2">
      <c r="A74" s="522"/>
      <c r="B74" s="522"/>
      <c r="C74" s="522"/>
      <c r="D74" s="522"/>
      <c r="E74" s="522"/>
      <c r="F74" s="522"/>
      <c r="G74" s="522"/>
      <c r="H74" s="522"/>
      <c r="I74" s="522"/>
    </row>
    <row r="75" spans="1:9" x14ac:dyDescent="0.2">
      <c r="A75" s="522"/>
      <c r="B75" s="522"/>
      <c r="C75" s="522"/>
      <c r="D75" s="522"/>
      <c r="E75" s="522"/>
      <c r="F75" s="522"/>
      <c r="G75" s="522"/>
      <c r="H75" s="522"/>
      <c r="I75" s="522"/>
    </row>
    <row r="76" spans="1:9" x14ac:dyDescent="0.2">
      <c r="A76" s="522"/>
      <c r="B76" s="522"/>
      <c r="C76" s="522"/>
      <c r="D76" s="522"/>
      <c r="E76" s="522"/>
      <c r="F76" s="522"/>
      <c r="G76" s="522"/>
      <c r="H76" s="522"/>
      <c r="I76" s="522"/>
    </row>
    <row r="77" spans="1:9" x14ac:dyDescent="0.2">
      <c r="A77" s="522"/>
      <c r="B77" s="522"/>
      <c r="C77" s="522"/>
      <c r="D77" s="522"/>
      <c r="E77" s="522"/>
      <c r="F77" s="522"/>
      <c r="G77" s="522"/>
      <c r="H77" s="522"/>
      <c r="I77" s="522"/>
    </row>
    <row r="78" spans="1:9" x14ac:dyDescent="0.2">
      <c r="A78" s="522"/>
      <c r="B78" s="522"/>
      <c r="C78" s="522"/>
      <c r="D78" s="522"/>
      <c r="E78" s="522"/>
      <c r="F78" s="522"/>
      <c r="G78" s="522"/>
      <c r="H78" s="522"/>
      <c r="I78" s="522"/>
    </row>
    <row r="79" spans="1:9" x14ac:dyDescent="0.2">
      <c r="A79" s="522"/>
      <c r="B79" s="522"/>
      <c r="C79" s="522"/>
      <c r="D79" s="522"/>
      <c r="E79" s="522"/>
      <c r="F79" s="522"/>
      <c r="G79" s="522"/>
      <c r="H79" s="522"/>
      <c r="I79" s="522"/>
    </row>
    <row r="80" spans="1:9" x14ac:dyDescent="0.2">
      <c r="A80" s="522"/>
      <c r="B80" s="522"/>
      <c r="C80" s="522"/>
      <c r="D80" s="522"/>
      <c r="E80" s="522"/>
      <c r="F80" s="522"/>
      <c r="G80" s="522"/>
      <c r="H80" s="522"/>
      <c r="I80" s="522"/>
    </row>
    <row r="81" spans="1:9" x14ac:dyDescent="0.2">
      <c r="A81" s="522"/>
      <c r="B81" s="522"/>
      <c r="C81" s="522"/>
      <c r="D81" s="522"/>
      <c r="E81" s="522"/>
      <c r="F81" s="522"/>
      <c r="G81" s="522"/>
      <c r="H81" s="522"/>
      <c r="I81" s="522"/>
    </row>
    <row r="82" spans="1:9" x14ac:dyDescent="0.2">
      <c r="A82" s="522"/>
      <c r="B82" s="522"/>
      <c r="C82" s="522"/>
      <c r="D82" s="522"/>
      <c r="E82" s="522"/>
      <c r="F82" s="522"/>
      <c r="G82" s="522"/>
      <c r="H82" s="522"/>
      <c r="I82" s="522"/>
    </row>
    <row r="83" spans="1:9" x14ac:dyDescent="0.2">
      <c r="A83" s="522"/>
      <c r="B83" s="522"/>
      <c r="C83" s="522"/>
      <c r="D83" s="522"/>
      <c r="E83" s="522"/>
      <c r="F83" s="522"/>
      <c r="G83" s="522"/>
      <c r="H83" s="522"/>
      <c r="I83" s="522"/>
    </row>
    <row r="84" spans="1:9" x14ac:dyDescent="0.2">
      <c r="A84" s="522"/>
      <c r="B84" s="522"/>
      <c r="C84" s="522"/>
      <c r="D84" s="522"/>
      <c r="E84" s="522"/>
      <c r="F84" s="522"/>
      <c r="G84" s="522"/>
      <c r="H84" s="522"/>
      <c r="I84" s="522"/>
    </row>
    <row r="85" spans="1:9" x14ac:dyDescent="0.2">
      <c r="A85" s="522"/>
      <c r="B85" s="522"/>
      <c r="C85" s="522"/>
      <c r="D85" s="522"/>
      <c r="E85" s="522"/>
      <c r="F85" s="522"/>
      <c r="G85" s="522"/>
      <c r="H85" s="522"/>
      <c r="I85" s="522"/>
    </row>
    <row r="86" spans="1:9" x14ac:dyDescent="0.2">
      <c r="A86" s="522"/>
      <c r="B86" s="522"/>
      <c r="C86" s="522"/>
      <c r="D86" s="522"/>
      <c r="E86" s="522"/>
      <c r="F86" s="522"/>
      <c r="G86" s="522"/>
      <c r="H86" s="522"/>
      <c r="I86" s="522"/>
    </row>
    <row r="87" spans="1:9" x14ac:dyDescent="0.2">
      <c r="A87" s="522"/>
      <c r="B87" s="522"/>
      <c r="C87" s="522"/>
      <c r="D87" s="522"/>
      <c r="E87" s="522"/>
      <c r="F87" s="522"/>
      <c r="G87" s="522"/>
      <c r="H87" s="522"/>
      <c r="I87" s="522"/>
    </row>
    <row r="88" spans="1:9" x14ac:dyDescent="0.2">
      <c r="A88" s="522"/>
      <c r="B88" s="522"/>
      <c r="C88" s="522"/>
      <c r="D88" s="522"/>
      <c r="E88" s="522"/>
      <c r="F88" s="522"/>
      <c r="G88" s="522"/>
      <c r="H88" s="522"/>
      <c r="I88" s="522"/>
    </row>
    <row r="89" spans="1:9" ht="22.5" x14ac:dyDescent="0.2">
      <c r="A89" s="524" t="s">
        <v>597</v>
      </c>
      <c r="B89" s="522"/>
      <c r="C89" s="522"/>
      <c r="D89" s="522"/>
      <c r="E89" s="522"/>
      <c r="F89" s="522"/>
      <c r="G89" s="522"/>
      <c r="H89" s="522"/>
      <c r="I89" s="522"/>
    </row>
    <row r="90" spans="1:9" x14ac:dyDescent="0.2">
      <c r="A90" s="522"/>
      <c r="B90" s="522"/>
      <c r="C90" s="522"/>
      <c r="D90" s="522"/>
      <c r="E90" s="522"/>
      <c r="F90" s="522"/>
      <c r="G90" s="522"/>
      <c r="H90" s="522"/>
      <c r="I90" s="522"/>
    </row>
    <row r="91" spans="1:9" x14ac:dyDescent="0.2">
      <c r="A91" s="522"/>
      <c r="B91" s="522"/>
      <c r="C91" s="522"/>
      <c r="D91" s="522"/>
      <c r="E91" s="522"/>
      <c r="F91" s="522"/>
      <c r="G91" s="522"/>
      <c r="H91" s="522"/>
      <c r="I91" s="522"/>
    </row>
    <row r="92" spans="1:9" x14ac:dyDescent="0.2">
      <c r="A92" s="522"/>
      <c r="B92" s="522"/>
      <c r="C92" s="522"/>
      <c r="D92" s="522"/>
      <c r="E92" s="522"/>
      <c r="F92" s="522"/>
      <c r="G92" s="522"/>
      <c r="H92" s="522"/>
      <c r="I92" s="522"/>
    </row>
    <row r="93" spans="1:9" x14ac:dyDescent="0.2">
      <c r="A93" s="522"/>
      <c r="B93" s="522"/>
      <c r="C93" s="522"/>
      <c r="D93" s="522"/>
      <c r="E93" s="522"/>
      <c r="F93" s="522"/>
      <c r="G93" s="522"/>
      <c r="H93" s="522"/>
      <c r="I93" s="522"/>
    </row>
    <row r="94" spans="1:9" x14ac:dyDescent="0.2">
      <c r="A94" s="522"/>
      <c r="B94" s="522"/>
      <c r="C94" s="522"/>
      <c r="D94" s="522"/>
      <c r="E94" s="522"/>
      <c r="F94" s="522"/>
      <c r="G94" s="522"/>
      <c r="H94" s="522"/>
      <c r="I94" s="522"/>
    </row>
    <row r="95" spans="1:9" x14ac:dyDescent="0.2">
      <c r="A95" s="522"/>
      <c r="B95" s="522"/>
      <c r="C95" s="522"/>
      <c r="D95" s="522"/>
      <c r="E95" s="522"/>
      <c r="F95" s="522"/>
      <c r="G95" s="522"/>
      <c r="H95" s="522"/>
      <c r="I95" s="522"/>
    </row>
    <row r="96" spans="1:9" x14ac:dyDescent="0.2">
      <c r="A96" s="522"/>
      <c r="B96" s="522"/>
      <c r="C96" s="522"/>
      <c r="D96" s="522"/>
      <c r="E96" s="522"/>
      <c r="F96" s="522"/>
      <c r="G96" s="522"/>
      <c r="H96" s="522"/>
      <c r="I96" s="522"/>
    </row>
    <row r="97" spans="1:9" x14ac:dyDescent="0.2">
      <c r="A97" s="522"/>
      <c r="B97" s="522"/>
      <c r="C97" s="522"/>
      <c r="D97" s="522"/>
      <c r="E97" s="522"/>
      <c r="F97" s="522"/>
      <c r="G97" s="522"/>
      <c r="H97" s="522"/>
      <c r="I97" s="522"/>
    </row>
    <row r="98" spans="1:9" x14ac:dyDescent="0.2">
      <c r="A98" s="522"/>
      <c r="B98" s="522"/>
      <c r="C98" s="522"/>
      <c r="D98" s="522"/>
      <c r="E98" s="522"/>
      <c r="F98" s="522"/>
      <c r="G98" s="522"/>
      <c r="H98" s="522"/>
      <c r="I98" s="522"/>
    </row>
    <row r="99" spans="1:9" x14ac:dyDescent="0.2">
      <c r="A99" s="522"/>
      <c r="B99" s="522"/>
      <c r="C99" s="522"/>
      <c r="D99" s="522"/>
      <c r="E99" s="522"/>
      <c r="F99" s="522"/>
      <c r="G99" s="522"/>
      <c r="H99" s="522"/>
      <c r="I99" s="522"/>
    </row>
    <row r="100" spans="1:9" x14ac:dyDescent="0.2">
      <c r="A100" s="522"/>
      <c r="B100" s="522"/>
      <c r="C100" s="522"/>
      <c r="D100" s="522"/>
      <c r="E100" s="522"/>
      <c r="F100" s="522"/>
      <c r="G100" s="522"/>
      <c r="H100" s="522"/>
      <c r="I100" s="522"/>
    </row>
    <row r="101" spans="1:9" x14ac:dyDescent="0.2">
      <c r="A101" s="522"/>
      <c r="B101" s="522"/>
      <c r="C101" s="522"/>
      <c r="D101" s="522"/>
      <c r="E101" s="522"/>
      <c r="F101" s="522"/>
      <c r="G101" s="522"/>
      <c r="H101" s="522"/>
      <c r="I101" s="522"/>
    </row>
    <row r="102" spans="1:9" x14ac:dyDescent="0.2">
      <c r="A102" s="522"/>
      <c r="B102" s="522"/>
      <c r="C102" s="522"/>
      <c r="D102" s="522"/>
      <c r="E102" s="522"/>
      <c r="F102" s="522"/>
      <c r="G102" s="522"/>
      <c r="H102" s="522"/>
      <c r="I102" s="522"/>
    </row>
    <row r="103" spans="1:9" x14ac:dyDescent="0.2">
      <c r="A103" s="522"/>
      <c r="B103" s="522"/>
      <c r="C103" s="522"/>
      <c r="D103" s="522"/>
      <c r="E103" s="522"/>
      <c r="F103" s="522"/>
      <c r="G103" s="522"/>
      <c r="H103" s="522"/>
      <c r="I103" s="522"/>
    </row>
    <row r="104" spans="1:9" x14ac:dyDescent="0.2">
      <c r="A104" s="522"/>
      <c r="B104" s="522"/>
      <c r="C104" s="522"/>
      <c r="D104" s="522"/>
      <c r="E104" s="522"/>
      <c r="F104" s="522"/>
      <c r="G104" s="522"/>
      <c r="H104" s="522"/>
      <c r="I104" s="522"/>
    </row>
    <row r="105" spans="1:9" x14ac:dyDescent="0.2">
      <c r="A105" s="522"/>
      <c r="B105" s="522"/>
      <c r="C105" s="522"/>
      <c r="D105" s="522"/>
      <c r="E105" s="522"/>
      <c r="F105" s="522"/>
      <c r="G105" s="522"/>
      <c r="H105" s="522"/>
      <c r="I105" s="522"/>
    </row>
    <row r="106" spans="1:9" x14ac:dyDescent="0.2">
      <c r="A106" s="522"/>
      <c r="B106" s="522"/>
      <c r="C106" s="522"/>
      <c r="D106" s="522"/>
      <c r="E106" s="522"/>
      <c r="F106" s="522"/>
      <c r="G106" s="522"/>
      <c r="H106" s="522"/>
      <c r="I106" s="522"/>
    </row>
    <row r="107" spans="1:9" x14ac:dyDescent="0.2">
      <c r="A107" s="522"/>
      <c r="B107" s="522"/>
      <c r="C107" s="522"/>
      <c r="D107" s="522"/>
      <c r="E107" s="522"/>
      <c r="F107" s="522"/>
      <c r="G107" s="522"/>
      <c r="H107" s="522"/>
      <c r="I107" s="522"/>
    </row>
    <row r="108" spans="1:9" x14ac:dyDescent="0.2">
      <c r="A108" s="522"/>
      <c r="B108" s="522"/>
      <c r="C108" s="522"/>
      <c r="D108" s="522"/>
      <c r="E108" s="522"/>
      <c r="F108" s="522"/>
      <c r="G108" s="522"/>
      <c r="H108" s="522"/>
      <c r="I108" s="522"/>
    </row>
    <row r="109" spans="1:9" x14ac:dyDescent="0.2">
      <c r="A109" s="522"/>
      <c r="B109" s="522"/>
      <c r="C109" s="522"/>
      <c r="D109" s="522"/>
      <c r="E109" s="522"/>
      <c r="F109" s="522"/>
      <c r="G109" s="522"/>
      <c r="H109" s="522"/>
      <c r="I109" s="522"/>
    </row>
  </sheetData>
  <pageMargins left="0.511811024" right="0.511811024" top="0.78740157499999996" bottom="0.78740157499999996" header="0.31496062000000002" footer="0.31496062000000002"/>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6"/>
  <sheetViews>
    <sheetView topLeftCell="A8" workbookViewId="0">
      <selection activeCell="Z5" sqref="Z5"/>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548" t="s">
        <v>608</v>
      </c>
      <c r="C2" s="548"/>
      <c r="D2" s="549"/>
      <c r="F2" s="533"/>
      <c r="G2" s="550" t="s">
        <v>609</v>
      </c>
      <c r="W2" s="535"/>
    </row>
    <row r="3" spans="2:25" ht="18.75" x14ac:dyDescent="0.3">
      <c r="B3" s="564">
        <v>0</v>
      </c>
      <c r="C3" s="564" t="s">
        <v>610</v>
      </c>
      <c r="D3" s="559"/>
      <c r="F3" s="533"/>
      <c r="G3" s="551"/>
      <c r="H3" s="551"/>
      <c r="I3" s="551"/>
      <c r="J3" s="551"/>
      <c r="K3" s="551"/>
      <c r="L3" s="551"/>
      <c r="M3" s="551"/>
      <c r="N3" s="551"/>
      <c r="O3" s="551"/>
      <c r="P3" s="551"/>
      <c r="Q3" s="551"/>
      <c r="R3" s="551"/>
      <c r="S3" s="551"/>
      <c r="T3" s="551"/>
      <c r="U3" s="551"/>
      <c r="V3" s="551"/>
      <c r="W3" s="552"/>
      <c r="X3" s="553" t="s">
        <v>611</v>
      </c>
    </row>
    <row r="4" spans="2:25" ht="18.75" x14ac:dyDescent="0.3">
      <c r="B4" s="564">
        <v>2</v>
      </c>
      <c r="C4" s="564" t="s">
        <v>598</v>
      </c>
      <c r="D4" s="560"/>
      <c r="F4" s="533"/>
      <c r="G4" s="534" t="s">
        <v>599</v>
      </c>
    </row>
    <row r="5" spans="2:25" ht="19.5" thickBot="1" x14ac:dyDescent="0.35">
      <c r="B5" s="561">
        <v>5</v>
      </c>
      <c r="C5" s="561" t="s">
        <v>600</v>
      </c>
      <c r="D5" s="563"/>
      <c r="F5" s="533"/>
      <c r="G5" s="534" t="s">
        <v>601</v>
      </c>
      <c r="H5" s="534"/>
      <c r="W5" s="535"/>
    </row>
    <row r="6" spans="2:25" ht="19.5" thickBot="1" x14ac:dyDescent="0.35">
      <c r="B6" s="565">
        <v>8</v>
      </c>
      <c r="C6" s="566" t="s">
        <v>602</v>
      </c>
      <c r="D6" s="562"/>
      <c r="F6" s="533"/>
      <c r="G6" s="534" t="s">
        <v>603</v>
      </c>
      <c r="H6" s="534"/>
      <c r="W6" s="535"/>
    </row>
    <row r="7" spans="2:25" ht="19.5" thickBot="1" x14ac:dyDescent="0.35">
      <c r="B7" s="567">
        <v>10</v>
      </c>
      <c r="C7" s="567" t="s">
        <v>604</v>
      </c>
      <c r="D7" s="536"/>
      <c r="F7" s="533"/>
      <c r="G7" s="537" t="s">
        <v>605</v>
      </c>
      <c r="H7" s="538"/>
      <c r="I7" s="538"/>
      <c r="J7" s="538"/>
      <c r="K7" s="538"/>
      <c r="L7" s="538"/>
      <c r="M7" s="538"/>
      <c r="N7" s="538"/>
      <c r="O7" s="538"/>
      <c r="P7" s="538"/>
      <c r="Q7" s="538"/>
      <c r="R7" s="538"/>
      <c r="S7" s="538"/>
      <c r="T7" s="538"/>
      <c r="U7" s="538"/>
      <c r="V7" s="538"/>
      <c r="W7" s="539"/>
      <c r="X7" s="540"/>
    </row>
    <row r="8" spans="2:25" ht="171.75" thickBot="1" x14ac:dyDescent="0.25">
      <c r="F8" s="535" t="s">
        <v>606</v>
      </c>
      <c r="G8" s="556" t="s">
        <v>75</v>
      </c>
      <c r="H8" s="557" t="s">
        <v>612</v>
      </c>
      <c r="I8" s="557" t="s">
        <v>627</v>
      </c>
      <c r="J8" s="557" t="s">
        <v>613</v>
      </c>
      <c r="K8" s="557" t="s">
        <v>614</v>
      </c>
      <c r="L8" s="557" t="s">
        <v>615</v>
      </c>
      <c r="M8" s="557" t="s">
        <v>614</v>
      </c>
      <c r="N8" s="557" t="s">
        <v>616</v>
      </c>
      <c r="O8" s="557" t="s">
        <v>617</v>
      </c>
      <c r="P8" s="557" t="s">
        <v>618</v>
      </c>
      <c r="Q8" s="557" t="s">
        <v>623</v>
      </c>
      <c r="R8" s="557" t="s">
        <v>622</v>
      </c>
      <c r="S8" s="557" t="s">
        <v>624</v>
      </c>
      <c r="T8" s="557" t="s">
        <v>619</v>
      </c>
      <c r="U8" s="557" t="s">
        <v>620</v>
      </c>
      <c r="V8" s="557" t="s">
        <v>621</v>
      </c>
      <c r="W8" s="557" t="s">
        <v>625</v>
      </c>
      <c r="X8" s="558" t="s">
        <v>626</v>
      </c>
      <c r="Y8" s="541"/>
    </row>
    <row r="9" spans="2:25" x14ac:dyDescent="0.2">
      <c r="D9" s="542"/>
      <c r="E9" s="543"/>
      <c r="F9" s="554" t="s">
        <v>397</v>
      </c>
      <c r="G9" s="544">
        <v>8</v>
      </c>
      <c r="H9" s="544">
        <v>8</v>
      </c>
      <c r="I9" s="544">
        <v>8</v>
      </c>
      <c r="J9" s="544">
        <v>8</v>
      </c>
      <c r="K9" s="544">
        <v>8</v>
      </c>
      <c r="L9" s="544">
        <v>8</v>
      </c>
      <c r="M9" s="544">
        <v>8</v>
      </c>
      <c r="N9" s="544">
        <v>8</v>
      </c>
      <c r="O9" s="544">
        <v>8</v>
      </c>
      <c r="P9" s="544">
        <v>8</v>
      </c>
      <c r="Q9" s="544">
        <v>8</v>
      </c>
      <c r="R9" s="544">
        <v>8</v>
      </c>
      <c r="S9" s="544">
        <v>8</v>
      </c>
      <c r="T9" s="544">
        <v>8</v>
      </c>
      <c r="U9" s="544">
        <v>8</v>
      </c>
      <c r="V9" s="544">
        <v>8</v>
      </c>
      <c r="W9" s="544">
        <v>8</v>
      </c>
      <c r="X9" s="544">
        <v>8</v>
      </c>
    </row>
    <row r="10" spans="2:25" x14ac:dyDescent="0.2">
      <c r="D10" s="545"/>
      <c r="E10" s="546"/>
      <c r="F10" s="555" t="s">
        <v>399</v>
      </c>
      <c r="G10" s="544">
        <v>8</v>
      </c>
      <c r="H10" s="544">
        <v>8</v>
      </c>
      <c r="I10" s="544">
        <v>8</v>
      </c>
      <c r="J10" s="544">
        <v>8</v>
      </c>
      <c r="K10" s="544">
        <v>8</v>
      </c>
      <c r="L10" s="544">
        <v>8</v>
      </c>
      <c r="M10" s="544">
        <v>8</v>
      </c>
      <c r="N10" s="544">
        <v>8</v>
      </c>
      <c r="O10" s="544">
        <v>8</v>
      </c>
      <c r="P10" s="544">
        <v>8</v>
      </c>
      <c r="Q10" s="544">
        <v>8</v>
      </c>
      <c r="R10" s="544">
        <v>8</v>
      </c>
      <c r="S10" s="544">
        <v>8</v>
      </c>
      <c r="T10" s="544">
        <v>8</v>
      </c>
      <c r="U10" s="544">
        <v>8</v>
      </c>
      <c r="V10" s="544">
        <v>8</v>
      </c>
      <c r="W10" s="544">
        <v>8</v>
      </c>
      <c r="X10" s="544">
        <v>8</v>
      </c>
    </row>
    <row r="11" spans="2:25" x14ac:dyDescent="0.2">
      <c r="D11" s="545"/>
      <c r="E11" s="546"/>
      <c r="F11" s="555" t="s">
        <v>403</v>
      </c>
      <c r="G11" s="544">
        <v>8</v>
      </c>
      <c r="H11" s="544">
        <v>8</v>
      </c>
      <c r="I11" s="544">
        <v>8</v>
      </c>
      <c r="J11" s="544">
        <v>8</v>
      </c>
      <c r="K11" s="544">
        <v>8</v>
      </c>
      <c r="L11" s="544">
        <v>8</v>
      </c>
      <c r="M11" s="544">
        <v>8</v>
      </c>
      <c r="N11" s="544">
        <v>8</v>
      </c>
      <c r="O11" s="544">
        <v>8</v>
      </c>
      <c r="P11" s="547">
        <v>8</v>
      </c>
      <c r="Q11" s="547">
        <v>8</v>
      </c>
      <c r="R11" s="547">
        <v>8</v>
      </c>
      <c r="S11" s="547">
        <v>8</v>
      </c>
      <c r="T11" s="547">
        <v>8</v>
      </c>
      <c r="U11" s="547">
        <v>8</v>
      </c>
      <c r="V11" s="547">
        <v>8</v>
      </c>
      <c r="W11" s="547">
        <v>8</v>
      </c>
      <c r="X11" s="547">
        <v>8</v>
      </c>
    </row>
    <row r="12" spans="2:25" x14ac:dyDescent="0.2">
      <c r="D12" s="545"/>
      <c r="E12" s="546"/>
      <c r="F12" s="555" t="s">
        <v>488</v>
      </c>
      <c r="G12" s="544">
        <v>8</v>
      </c>
      <c r="H12" s="547">
        <v>8</v>
      </c>
      <c r="I12" s="547">
        <v>8</v>
      </c>
      <c r="J12" s="547">
        <v>8</v>
      </c>
      <c r="K12" s="547">
        <v>8</v>
      </c>
      <c r="L12" s="547">
        <v>8</v>
      </c>
      <c r="M12" s="547">
        <v>8</v>
      </c>
      <c r="N12" s="547">
        <v>8</v>
      </c>
      <c r="O12" s="547">
        <v>8</v>
      </c>
      <c r="P12" s="547">
        <v>8</v>
      </c>
      <c r="Q12" s="547">
        <v>8</v>
      </c>
      <c r="R12" s="547">
        <v>8</v>
      </c>
      <c r="S12" s="547">
        <v>8</v>
      </c>
      <c r="T12" s="547">
        <v>8</v>
      </c>
      <c r="U12" s="547">
        <v>8</v>
      </c>
      <c r="V12" s="547">
        <v>8</v>
      </c>
      <c r="W12" s="547">
        <v>8</v>
      </c>
      <c r="X12" s="547">
        <v>8</v>
      </c>
    </row>
    <row r="16" spans="2:25" x14ac:dyDescent="0.2">
      <c r="B16" t="s">
        <v>607</v>
      </c>
    </row>
  </sheetData>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7"/>
  <sheetViews>
    <sheetView tabSelected="1" workbookViewId="0">
      <selection activeCell="I13" sqref="I13"/>
    </sheetView>
  </sheetViews>
  <sheetFormatPr defaultColWidth="18" defaultRowHeight="22.5" customHeight="1" x14ac:dyDescent="0.2"/>
  <cols>
    <col min="2" max="2" width="30.42578125" customWidth="1"/>
    <col min="3" max="3" width="33" customWidth="1"/>
    <col min="4" max="4" width="31.42578125" customWidth="1"/>
    <col min="5" max="5" width="35.5703125" customWidth="1"/>
    <col min="6" max="6" width="41.28515625" customWidth="1"/>
    <col min="7" max="7" width="34.85546875" customWidth="1"/>
  </cols>
  <sheetData>
    <row r="1" spans="1:12" ht="22.5" customHeight="1" x14ac:dyDescent="0.3">
      <c r="B1" s="592" t="s">
        <v>628</v>
      </c>
      <c r="C1" s="593"/>
      <c r="D1" s="593"/>
      <c r="E1" s="593"/>
      <c r="F1" s="593"/>
      <c r="G1" s="594"/>
    </row>
    <row r="2" spans="1:12" ht="22.5" customHeight="1" x14ac:dyDescent="0.2">
      <c r="B2" s="568" t="s">
        <v>629</v>
      </c>
      <c r="C2" s="568" t="s">
        <v>165</v>
      </c>
      <c r="D2" s="589" t="s">
        <v>630</v>
      </c>
      <c r="E2" s="590"/>
      <c r="F2" s="590"/>
      <c r="G2" s="591"/>
    </row>
    <row r="3" spans="1:12" ht="22.5" customHeight="1" x14ac:dyDescent="0.2">
      <c r="B3" s="569"/>
      <c r="C3" s="570"/>
      <c r="D3" s="571" t="s">
        <v>631</v>
      </c>
      <c r="E3" s="571" t="s">
        <v>632</v>
      </c>
      <c r="F3" s="571" t="s">
        <v>633</v>
      </c>
      <c r="G3" s="571" t="s">
        <v>634</v>
      </c>
    </row>
    <row r="4" spans="1:12" ht="22.5" customHeight="1" x14ac:dyDescent="0.2">
      <c r="B4" s="573">
        <v>1</v>
      </c>
      <c r="C4" s="396" t="s">
        <v>635</v>
      </c>
      <c r="D4" s="574" t="s">
        <v>343</v>
      </c>
      <c r="E4" s="574" t="s">
        <v>319</v>
      </c>
      <c r="F4" s="574" t="s">
        <v>334</v>
      </c>
      <c r="G4" s="574" t="s">
        <v>334</v>
      </c>
    </row>
    <row r="5" spans="1:12" ht="22.5" customHeight="1" x14ac:dyDescent="0.2">
      <c r="B5" s="575">
        <v>2</v>
      </c>
      <c r="C5" s="396" t="s">
        <v>636</v>
      </c>
      <c r="D5" s="574" t="s">
        <v>334</v>
      </c>
      <c r="E5" s="574" t="s">
        <v>343</v>
      </c>
      <c r="F5" s="574" t="s">
        <v>319</v>
      </c>
      <c r="G5" s="574" t="s">
        <v>319</v>
      </c>
    </row>
    <row r="6" spans="1:12" ht="22.5" customHeight="1" x14ac:dyDescent="0.2">
      <c r="B6" s="575">
        <v>3</v>
      </c>
      <c r="C6" s="396" t="s">
        <v>637</v>
      </c>
      <c r="D6" s="574" t="s">
        <v>315</v>
      </c>
      <c r="E6" s="574" t="s">
        <v>343</v>
      </c>
      <c r="F6" s="574" t="s">
        <v>343</v>
      </c>
      <c r="G6" s="574" t="s">
        <v>319</v>
      </c>
    </row>
    <row r="7" spans="1:12" ht="22.5" customHeight="1" x14ac:dyDescent="0.2">
      <c r="B7" s="575">
        <v>4</v>
      </c>
      <c r="C7" s="396" t="s">
        <v>638</v>
      </c>
      <c r="D7" s="574" t="s">
        <v>334</v>
      </c>
      <c r="E7" s="574" t="s">
        <v>319</v>
      </c>
      <c r="F7" s="574" t="s">
        <v>343</v>
      </c>
      <c r="G7" s="574" t="s">
        <v>319</v>
      </c>
    </row>
    <row r="8" spans="1:12" ht="22.5" customHeight="1" x14ac:dyDescent="0.2">
      <c r="B8" s="575">
        <v>5</v>
      </c>
      <c r="C8" s="396" t="s">
        <v>639</v>
      </c>
      <c r="D8" s="574" t="s">
        <v>315</v>
      </c>
      <c r="E8" s="574" t="s">
        <v>343</v>
      </c>
      <c r="F8" s="574" t="s">
        <v>319</v>
      </c>
      <c r="G8" s="574" t="s">
        <v>343</v>
      </c>
    </row>
    <row r="9" spans="1:12" ht="22.5" customHeight="1" x14ac:dyDescent="0.2">
      <c r="B9" s="575">
        <v>6</v>
      </c>
      <c r="C9" s="396" t="s">
        <v>640</v>
      </c>
      <c r="D9" s="574" t="s">
        <v>343</v>
      </c>
      <c r="E9" s="574" t="s">
        <v>319</v>
      </c>
      <c r="F9" s="574" t="s">
        <v>334</v>
      </c>
      <c r="G9" s="574" t="s">
        <v>334</v>
      </c>
    </row>
    <row r="10" spans="1:12" ht="22.5" customHeight="1" x14ac:dyDescent="0.2">
      <c r="B10" s="576"/>
      <c r="C10" s="577"/>
      <c r="D10" s="577"/>
      <c r="E10" s="577"/>
      <c r="F10" s="577"/>
      <c r="G10" s="577"/>
      <c r="H10" s="578"/>
      <c r="I10" s="578"/>
      <c r="J10" s="578"/>
      <c r="K10" s="578"/>
    </row>
    <row r="11" spans="1:12" ht="22.5" customHeight="1" x14ac:dyDescent="0.25">
      <c r="B11" s="579" t="s">
        <v>641</v>
      </c>
      <c r="D11" s="580" t="s">
        <v>642</v>
      </c>
      <c r="E11" s="580"/>
      <c r="F11" s="580"/>
      <c r="G11" s="581"/>
      <c r="H11" s="581"/>
      <c r="I11" s="581"/>
      <c r="J11" s="581"/>
      <c r="K11" s="581"/>
    </row>
    <row r="12" spans="1:12" ht="22.5" customHeight="1" x14ac:dyDescent="0.2">
      <c r="A12" s="581"/>
      <c r="B12" s="572" t="s">
        <v>643</v>
      </c>
      <c r="D12" s="582" t="s">
        <v>644</v>
      </c>
      <c r="E12" s="583" t="s">
        <v>563</v>
      </c>
      <c r="F12" s="584"/>
      <c r="G12" s="581"/>
      <c r="H12" s="581"/>
      <c r="I12" s="581"/>
      <c r="J12" s="581"/>
      <c r="K12" s="581"/>
      <c r="L12" s="581"/>
    </row>
    <row r="13" spans="1:12" ht="22.5" customHeight="1" x14ac:dyDescent="0.2">
      <c r="A13" s="581"/>
      <c r="B13" s="572" t="s">
        <v>645</v>
      </c>
      <c r="D13" s="582" t="s">
        <v>646</v>
      </c>
      <c r="E13" s="585" t="s">
        <v>570</v>
      </c>
      <c r="F13" s="586"/>
      <c r="G13" s="581"/>
      <c r="H13" s="581"/>
      <c r="I13" s="581"/>
      <c r="J13" s="581"/>
      <c r="K13" s="581"/>
      <c r="L13" s="581"/>
    </row>
    <row r="14" spans="1:12" ht="22.5" customHeight="1" x14ac:dyDescent="0.2">
      <c r="A14" s="581"/>
      <c r="B14" s="572" t="s">
        <v>647</v>
      </c>
      <c r="D14" s="582" t="s">
        <v>648</v>
      </c>
      <c r="E14" s="583" t="s">
        <v>567</v>
      </c>
      <c r="F14" s="584"/>
      <c r="G14" s="581"/>
      <c r="H14" s="581"/>
      <c r="I14" s="581"/>
      <c r="J14" s="581"/>
      <c r="K14" s="581"/>
      <c r="L14" s="581"/>
    </row>
    <row r="15" spans="1:12" ht="22.5" customHeight="1" x14ac:dyDescent="0.2">
      <c r="A15" s="581"/>
      <c r="B15" s="572" t="s">
        <v>649</v>
      </c>
      <c r="D15" s="582" t="s">
        <v>650</v>
      </c>
      <c r="E15" s="583" t="s">
        <v>572</v>
      </c>
      <c r="F15" s="584"/>
      <c r="G15" s="581"/>
      <c r="H15" s="581"/>
      <c r="I15" s="581"/>
      <c r="J15" s="581"/>
      <c r="K15" s="581"/>
      <c r="L15" s="581"/>
    </row>
    <row r="16" spans="1:12" ht="22.5" customHeight="1" x14ac:dyDescent="0.2">
      <c r="A16" s="581"/>
      <c r="B16" s="572" t="s">
        <v>651</v>
      </c>
      <c r="D16" s="587"/>
      <c r="E16" s="587"/>
      <c r="F16" s="587"/>
      <c r="G16" s="581"/>
      <c r="H16" s="581"/>
      <c r="I16" s="581"/>
      <c r="J16" s="581"/>
      <c r="K16" s="581"/>
      <c r="L16" s="581"/>
    </row>
    <row r="17" spans="1:12" ht="22.5" customHeight="1" x14ac:dyDescent="0.2">
      <c r="A17" s="581"/>
      <c r="D17" s="588"/>
      <c r="E17" s="588"/>
      <c r="F17" s="588"/>
      <c r="G17" s="581"/>
      <c r="H17" s="581"/>
      <c r="I17" s="581"/>
      <c r="J17" s="581"/>
      <c r="K17" s="581"/>
      <c r="L17" s="581"/>
    </row>
  </sheetData>
  <mergeCells count="8">
    <mergeCell ref="E15:F15"/>
    <mergeCell ref="D17:F17"/>
    <mergeCell ref="D2:G2"/>
    <mergeCell ref="B1:G1"/>
    <mergeCell ref="D11:F11"/>
    <mergeCell ref="E12:F12"/>
    <mergeCell ref="E13:F13"/>
    <mergeCell ref="E14:F14"/>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506" t="s">
        <v>133</v>
      </c>
      <c r="F5" s="507"/>
      <c r="G5" s="508">
        <v>45160</v>
      </c>
      <c r="H5" s="509"/>
    </row>
    <row r="6" spans="1:66" ht="30" customHeight="1" x14ac:dyDescent="0.25">
      <c r="A6" s="170" t="s">
        <v>134</v>
      </c>
      <c r="B6" s="170"/>
      <c r="C6" s="170"/>
      <c r="E6" s="506" t="s">
        <v>135</v>
      </c>
      <c r="F6" s="507"/>
      <c r="G6" s="171">
        <v>1</v>
      </c>
      <c r="K6" s="503">
        <f>K7</f>
        <v>45159</v>
      </c>
      <c r="L6" s="504"/>
      <c r="M6" s="504"/>
      <c r="N6" s="504"/>
      <c r="O6" s="504"/>
      <c r="P6" s="504"/>
      <c r="Q6" s="505"/>
      <c r="R6" s="503">
        <f>R7</f>
        <v>45166</v>
      </c>
      <c r="S6" s="504"/>
      <c r="T6" s="504"/>
      <c r="U6" s="504"/>
      <c r="V6" s="504"/>
      <c r="W6" s="504"/>
      <c r="X6" s="505"/>
      <c r="Y6" s="503">
        <f>Y7</f>
        <v>45173</v>
      </c>
      <c r="Z6" s="504"/>
      <c r="AA6" s="504"/>
      <c r="AB6" s="504"/>
      <c r="AC6" s="504"/>
      <c r="AD6" s="504"/>
      <c r="AE6" s="505"/>
      <c r="AF6" s="503">
        <f>AF7</f>
        <v>45180</v>
      </c>
      <c r="AG6" s="504"/>
      <c r="AH6" s="504"/>
      <c r="AI6" s="504"/>
      <c r="AJ6" s="504"/>
      <c r="AK6" s="504"/>
      <c r="AL6" s="505"/>
      <c r="AM6" s="503">
        <f>AM7</f>
        <v>45187</v>
      </c>
      <c r="AN6" s="504"/>
      <c r="AO6" s="504"/>
      <c r="AP6" s="504"/>
      <c r="AQ6" s="504"/>
      <c r="AR6" s="504"/>
      <c r="AS6" s="505"/>
      <c r="AT6" s="503">
        <f>AT7</f>
        <v>45194</v>
      </c>
      <c r="AU6" s="504"/>
      <c r="AV6" s="504"/>
      <c r="AW6" s="504"/>
      <c r="AX6" s="504"/>
      <c r="AY6" s="504"/>
      <c r="AZ6" s="505"/>
      <c r="BA6" s="503">
        <f>BA7</f>
        <v>45201</v>
      </c>
      <c r="BB6" s="504"/>
      <c r="BC6" s="504"/>
      <c r="BD6" s="504"/>
      <c r="BE6" s="504"/>
      <c r="BF6" s="504"/>
      <c r="BG6" s="505"/>
      <c r="BH6" s="503">
        <f>BH7</f>
        <v>45208</v>
      </c>
      <c r="BI6" s="504"/>
      <c r="BJ6" s="504"/>
      <c r="BK6" s="504"/>
      <c r="BL6" s="504"/>
      <c r="BM6" s="504"/>
      <c r="BN6" s="505"/>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topLeftCell="A9"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425"/>
      <c r="B3" s="426"/>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260" t="s">
        <v>58</v>
      </c>
      <c r="B3" s="260" t="s">
        <v>62</v>
      </c>
      <c r="C3" s="260" t="s">
        <v>57</v>
      </c>
      <c r="D3" s="260" t="s">
        <v>56</v>
      </c>
      <c r="E3" s="261" t="s">
        <v>163</v>
      </c>
    </row>
    <row r="4" spans="1:5" ht="12.75" customHeight="1" x14ac:dyDescent="0.2">
      <c r="A4" s="262">
        <v>1</v>
      </c>
      <c r="B4" s="262" t="s">
        <v>187</v>
      </c>
      <c r="C4" s="262" t="s">
        <v>66</v>
      </c>
      <c r="D4" s="262">
        <v>1</v>
      </c>
      <c r="E4" s="519"/>
    </row>
    <row r="5" spans="1:5" ht="12.75" customHeight="1" x14ac:dyDescent="0.2">
      <c r="A5" s="262">
        <v>4.3</v>
      </c>
      <c r="B5" s="262" t="s">
        <v>90</v>
      </c>
      <c r="C5" s="262" t="s">
        <v>93</v>
      </c>
      <c r="D5" s="263">
        <v>45751</v>
      </c>
      <c r="E5" s="519">
        <v>4500</v>
      </c>
    </row>
    <row r="6" spans="1:5" ht="12.75" customHeight="1" x14ac:dyDescent="0.2">
      <c r="A6" s="262">
        <v>4.4000000000000004</v>
      </c>
      <c r="B6" s="262" t="s">
        <v>97</v>
      </c>
      <c r="C6" s="262" t="s">
        <v>96</v>
      </c>
      <c r="D6" s="262" t="s">
        <v>95</v>
      </c>
      <c r="E6" s="519">
        <v>3000</v>
      </c>
    </row>
    <row r="7" spans="1:5" ht="12.75" customHeight="1" x14ac:dyDescent="0.2">
      <c r="A7" s="262">
        <v>8</v>
      </c>
      <c r="B7" s="262" t="s">
        <v>110</v>
      </c>
      <c r="C7" s="262" t="s">
        <v>108</v>
      </c>
      <c r="D7" s="263">
        <v>45665</v>
      </c>
      <c r="E7" s="519">
        <v>5000</v>
      </c>
    </row>
    <row r="8" spans="1:5" ht="12.75" customHeight="1" x14ac:dyDescent="0.2">
      <c r="A8" s="262" t="s">
        <v>67</v>
      </c>
      <c r="B8" s="262" t="s">
        <v>69</v>
      </c>
      <c r="C8" s="262" t="s">
        <v>68</v>
      </c>
      <c r="D8" s="262" t="s">
        <v>67</v>
      </c>
      <c r="E8" s="519">
        <v>2500</v>
      </c>
    </row>
    <row r="9" spans="1:5" ht="12.75" customHeight="1" x14ac:dyDescent="0.2">
      <c r="A9" s="264"/>
      <c r="B9" s="264"/>
      <c r="C9" s="262" t="s">
        <v>72</v>
      </c>
      <c r="D9" s="262" t="s">
        <v>71</v>
      </c>
      <c r="E9" s="519">
        <v>2000</v>
      </c>
    </row>
    <row r="10" spans="1:5" ht="12.75" customHeight="1" x14ac:dyDescent="0.2">
      <c r="A10" s="262" t="s">
        <v>71</v>
      </c>
      <c r="B10" s="262" t="s">
        <v>69</v>
      </c>
      <c r="C10" s="262" t="s">
        <v>74</v>
      </c>
      <c r="D10" s="262" t="s">
        <v>73</v>
      </c>
      <c r="E10" s="519">
        <v>3200</v>
      </c>
    </row>
    <row r="11" spans="1:5" ht="12.75" customHeight="1" x14ac:dyDescent="0.2">
      <c r="A11" s="262" t="s">
        <v>73</v>
      </c>
      <c r="B11" s="262" t="s">
        <v>85</v>
      </c>
      <c r="C11" s="262" t="s">
        <v>84</v>
      </c>
      <c r="D11" s="262" t="s">
        <v>83</v>
      </c>
      <c r="E11" s="519">
        <v>2000</v>
      </c>
    </row>
    <row r="12" spans="1:5" ht="12.75" customHeight="1" x14ac:dyDescent="0.2">
      <c r="A12" s="264"/>
      <c r="B12" s="262" t="s">
        <v>187</v>
      </c>
      <c r="C12" s="262" t="s">
        <v>75</v>
      </c>
      <c r="D12" s="262">
        <v>2</v>
      </c>
      <c r="E12" s="519">
        <v>7700</v>
      </c>
    </row>
    <row r="13" spans="1:5" ht="12.75" customHeight="1" x14ac:dyDescent="0.2">
      <c r="A13" s="262" t="s">
        <v>76</v>
      </c>
      <c r="B13" s="262" t="s">
        <v>69</v>
      </c>
      <c r="C13" s="262" t="s">
        <v>77</v>
      </c>
      <c r="D13" s="262" t="s">
        <v>76</v>
      </c>
      <c r="E13" s="519">
        <v>2000</v>
      </c>
    </row>
    <row r="14" spans="1:5" ht="12.75" customHeight="1" x14ac:dyDescent="0.2">
      <c r="A14" s="262" t="s">
        <v>78</v>
      </c>
      <c r="B14" s="262" t="s">
        <v>69</v>
      </c>
      <c r="C14" s="262" t="s">
        <v>80</v>
      </c>
      <c r="D14" s="263">
        <v>45718</v>
      </c>
      <c r="E14" s="519">
        <v>2500</v>
      </c>
    </row>
    <row r="15" spans="1:5" ht="12.75" customHeight="1" x14ac:dyDescent="0.2">
      <c r="A15" s="262" t="s">
        <v>83</v>
      </c>
      <c r="B15" s="262" t="s">
        <v>85</v>
      </c>
      <c r="C15" s="262" t="s">
        <v>86</v>
      </c>
      <c r="D15" s="263">
        <v>45691</v>
      </c>
      <c r="E15" s="519">
        <v>2250</v>
      </c>
    </row>
    <row r="16" spans="1:5" ht="12.75" customHeight="1" x14ac:dyDescent="0.2">
      <c r="A16" s="262" t="s">
        <v>88</v>
      </c>
      <c r="B16" s="262" t="s">
        <v>90</v>
      </c>
      <c r="C16" s="262" t="s">
        <v>91</v>
      </c>
      <c r="D16" s="263">
        <v>45692</v>
      </c>
      <c r="E16" s="519">
        <v>4000</v>
      </c>
    </row>
    <row r="17" spans="1:5" ht="12.75" customHeight="1" x14ac:dyDescent="0.2">
      <c r="A17" s="263">
        <v>45662</v>
      </c>
      <c r="B17" s="262" t="s">
        <v>101</v>
      </c>
      <c r="C17" s="262" t="s">
        <v>100</v>
      </c>
      <c r="D17" s="262" t="s">
        <v>99</v>
      </c>
      <c r="E17" s="519">
        <v>7500</v>
      </c>
    </row>
    <row r="18" spans="1:5" ht="12.75" customHeight="1" x14ac:dyDescent="0.2">
      <c r="A18" s="264"/>
      <c r="B18" s="262" t="s">
        <v>187</v>
      </c>
      <c r="C18" s="262" t="s">
        <v>98</v>
      </c>
      <c r="D18" s="262">
        <v>6</v>
      </c>
      <c r="E18" s="519"/>
    </row>
    <row r="19" spans="1:5" ht="12.75" customHeight="1" x14ac:dyDescent="0.2">
      <c r="A19" s="263">
        <v>45663</v>
      </c>
      <c r="B19" s="262" t="s">
        <v>104</v>
      </c>
      <c r="C19" s="262" t="s">
        <v>103</v>
      </c>
      <c r="D19" s="263">
        <v>45664</v>
      </c>
      <c r="E19" s="519">
        <v>7500</v>
      </c>
    </row>
    <row r="20" spans="1:5" ht="12.75" customHeight="1" x14ac:dyDescent="0.2">
      <c r="A20" s="264"/>
      <c r="B20" s="262" t="s">
        <v>187</v>
      </c>
      <c r="C20" s="262" t="s">
        <v>102</v>
      </c>
      <c r="D20" s="262">
        <v>7</v>
      </c>
      <c r="E20" s="519">
        <v>7500</v>
      </c>
    </row>
    <row r="21" spans="1:5" ht="12.75" customHeight="1" x14ac:dyDescent="0.2">
      <c r="A21" s="263">
        <v>45664</v>
      </c>
      <c r="B21" s="262" t="s">
        <v>106</v>
      </c>
      <c r="C21" s="262" t="s">
        <v>105</v>
      </c>
      <c r="D21" s="263">
        <v>45695</v>
      </c>
      <c r="E21" s="519">
        <v>6600</v>
      </c>
    </row>
    <row r="22" spans="1:5" ht="12.75" customHeight="1" x14ac:dyDescent="0.2">
      <c r="A22" s="263">
        <v>45665</v>
      </c>
      <c r="B22" s="262" t="s">
        <v>110</v>
      </c>
      <c r="C22" s="262" t="s">
        <v>111</v>
      </c>
      <c r="D22" s="263">
        <v>45696</v>
      </c>
      <c r="E22" s="519">
        <v>4000</v>
      </c>
    </row>
    <row r="23" spans="1:5" ht="12.75" customHeight="1" x14ac:dyDescent="0.2">
      <c r="A23" s="263">
        <v>45666</v>
      </c>
      <c r="B23" s="262" t="s">
        <v>110</v>
      </c>
      <c r="C23" s="262" t="s">
        <v>115</v>
      </c>
      <c r="D23" s="263">
        <v>45697</v>
      </c>
      <c r="E23" s="519">
        <v>2500</v>
      </c>
    </row>
    <row r="24" spans="1:5" ht="12.75" customHeight="1" x14ac:dyDescent="0.2">
      <c r="A24" s="263">
        <v>45667</v>
      </c>
      <c r="B24" s="262" t="s">
        <v>106</v>
      </c>
      <c r="C24" s="262" t="s">
        <v>120</v>
      </c>
      <c r="D24" s="263">
        <v>45698</v>
      </c>
      <c r="E24" s="519">
        <v>2600</v>
      </c>
    </row>
    <row r="25" spans="1:5" ht="12.75" customHeight="1" x14ac:dyDescent="0.2">
      <c r="A25" s="263">
        <v>45691</v>
      </c>
      <c r="B25" s="262" t="s">
        <v>90</v>
      </c>
      <c r="C25" s="262" t="s">
        <v>89</v>
      </c>
      <c r="D25" s="262" t="s">
        <v>88</v>
      </c>
      <c r="E25" s="519">
        <v>6000</v>
      </c>
    </row>
    <row r="26" spans="1:5" ht="12.75" customHeight="1" x14ac:dyDescent="0.2">
      <c r="A26" s="264"/>
      <c r="B26" s="262" t="s">
        <v>187</v>
      </c>
      <c r="C26" s="262" t="s">
        <v>87</v>
      </c>
      <c r="D26" s="262">
        <v>4</v>
      </c>
      <c r="E26" s="519">
        <v>4250</v>
      </c>
    </row>
    <row r="27" spans="1:5" ht="12.75" customHeight="1" x14ac:dyDescent="0.2">
      <c r="A27" s="263">
        <v>45692</v>
      </c>
      <c r="B27" s="262" t="s">
        <v>90</v>
      </c>
      <c r="C27" s="262" t="s">
        <v>92</v>
      </c>
      <c r="D27" s="263">
        <v>45720</v>
      </c>
      <c r="E27" s="519">
        <v>4500</v>
      </c>
    </row>
    <row r="28" spans="1:5" ht="12.75" customHeight="1" x14ac:dyDescent="0.2">
      <c r="A28" s="263">
        <v>45695</v>
      </c>
      <c r="B28" s="262" t="s">
        <v>187</v>
      </c>
      <c r="C28" s="262" t="s">
        <v>107</v>
      </c>
      <c r="D28" s="262">
        <v>8</v>
      </c>
      <c r="E28" s="519">
        <v>14100</v>
      </c>
    </row>
    <row r="29" spans="1:5" ht="12.75" customHeight="1" x14ac:dyDescent="0.2">
      <c r="A29" s="263">
        <v>45696</v>
      </c>
      <c r="B29" s="262" t="s">
        <v>110</v>
      </c>
      <c r="C29" s="262" t="s">
        <v>112</v>
      </c>
      <c r="D29" s="263">
        <v>45724</v>
      </c>
      <c r="E29" s="519">
        <v>2000</v>
      </c>
    </row>
    <row r="30" spans="1:5" ht="12.75" customHeight="1" x14ac:dyDescent="0.2">
      <c r="A30" s="263">
        <v>45697</v>
      </c>
      <c r="B30" s="262" t="s">
        <v>110</v>
      </c>
      <c r="C30" s="262" t="s">
        <v>116</v>
      </c>
      <c r="D30" s="263">
        <v>45725</v>
      </c>
      <c r="E30" s="519">
        <v>9000</v>
      </c>
    </row>
    <row r="31" spans="1:5" ht="12.75" customHeight="1" x14ac:dyDescent="0.2">
      <c r="A31" s="263">
        <v>45717</v>
      </c>
      <c r="B31" s="262" t="s">
        <v>69</v>
      </c>
      <c r="C31" s="262" t="s">
        <v>79</v>
      </c>
      <c r="D31" s="262" t="s">
        <v>78</v>
      </c>
      <c r="E31" s="519">
        <v>2500</v>
      </c>
    </row>
    <row r="32" spans="1:5" ht="12.75" customHeight="1" x14ac:dyDescent="0.2">
      <c r="A32" s="263">
        <v>45718</v>
      </c>
      <c r="B32" s="262" t="s">
        <v>187</v>
      </c>
      <c r="C32" s="262" t="s">
        <v>81</v>
      </c>
      <c r="D32" s="262">
        <v>3</v>
      </c>
      <c r="E32" s="519">
        <v>7000</v>
      </c>
    </row>
    <row r="33" spans="1:5" ht="12.75" customHeight="1" x14ac:dyDescent="0.2">
      <c r="A33" s="263">
        <v>45724</v>
      </c>
      <c r="B33" s="262" t="s">
        <v>110</v>
      </c>
      <c r="C33" s="262" t="s">
        <v>114</v>
      </c>
      <c r="D33" s="263">
        <v>45666</v>
      </c>
      <c r="E33" s="519">
        <v>3500</v>
      </c>
    </row>
    <row r="34" spans="1:5" ht="12.75" customHeight="1" x14ac:dyDescent="0.2">
      <c r="A34" s="264"/>
      <c r="B34" s="262" t="s">
        <v>187</v>
      </c>
      <c r="C34" s="262" t="s">
        <v>113</v>
      </c>
      <c r="D34" s="262">
        <v>9</v>
      </c>
      <c r="E34" s="519">
        <v>11000</v>
      </c>
    </row>
    <row r="35" spans="1:5" ht="12.75" customHeight="1" x14ac:dyDescent="0.2">
      <c r="A35" s="263">
        <v>45725</v>
      </c>
      <c r="B35" s="262" t="s">
        <v>119</v>
      </c>
      <c r="C35" s="262" t="s">
        <v>118</v>
      </c>
      <c r="D35" s="263">
        <v>45667</v>
      </c>
      <c r="E35" s="519">
        <v>4000</v>
      </c>
    </row>
    <row r="36" spans="1:5" ht="12.75" customHeight="1" x14ac:dyDescent="0.2">
      <c r="A36" s="264"/>
      <c r="B36" s="262" t="s">
        <v>187</v>
      </c>
      <c r="C36" s="262" t="s">
        <v>117</v>
      </c>
      <c r="D36" s="262">
        <v>10</v>
      </c>
      <c r="E36" s="519">
        <v>15000</v>
      </c>
    </row>
    <row r="37" spans="1:5" ht="12.75" customHeight="1" x14ac:dyDescent="0.2">
      <c r="A37" s="263">
        <v>45751</v>
      </c>
      <c r="B37" s="262" t="s">
        <v>187</v>
      </c>
      <c r="C37" s="262" t="s">
        <v>94</v>
      </c>
      <c r="D37" s="262">
        <v>5</v>
      </c>
      <c r="E37" s="519">
        <v>19000</v>
      </c>
    </row>
    <row r="38" spans="1:5" ht="12.75" customHeight="1" x14ac:dyDescent="0.2">
      <c r="A38" s="265" t="s">
        <v>188</v>
      </c>
      <c r="B38" s="266"/>
      <c r="C38" s="266"/>
      <c r="D38" s="266"/>
      <c r="E38" s="520">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513"/>
      <c r="E5" s="434"/>
      <c r="F5" s="434"/>
      <c r="G5" s="434"/>
      <c r="H5" s="434"/>
      <c r="I5" s="434"/>
      <c r="J5" s="434"/>
      <c r="K5" s="434"/>
      <c r="L5" s="434"/>
      <c r="M5" s="434"/>
      <c r="N5" s="434"/>
      <c r="O5" s="434"/>
      <c r="P5" s="434"/>
      <c r="Q5" s="434"/>
      <c r="R5" s="434"/>
      <c r="S5" s="434"/>
      <c r="T5" s="434"/>
      <c r="U5" s="434"/>
      <c r="V5" s="434"/>
      <c r="W5" s="434"/>
      <c r="X5" s="514"/>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515" t="s">
        <v>166</v>
      </c>
      <c r="E7" s="516"/>
      <c r="F7" s="516"/>
      <c r="G7" s="517"/>
      <c r="H7" s="518" t="s">
        <v>167</v>
      </c>
      <c r="I7" s="516"/>
      <c r="J7" s="516"/>
      <c r="K7" s="517"/>
      <c r="L7" s="518" t="s">
        <v>168</v>
      </c>
      <c r="M7" s="516"/>
      <c r="N7" s="516"/>
      <c r="O7" s="517"/>
      <c r="P7" s="518" t="s">
        <v>169</v>
      </c>
      <c r="Q7" s="516"/>
      <c r="R7" s="516"/>
      <c r="S7" s="517"/>
      <c r="T7" s="518" t="s">
        <v>170</v>
      </c>
      <c r="U7" s="516"/>
      <c r="V7" s="516"/>
      <c r="W7" s="517"/>
      <c r="X7" s="518" t="s">
        <v>171</v>
      </c>
      <c r="Y7" s="516"/>
      <c r="Z7" s="516"/>
      <c r="AA7" s="517"/>
    </row>
    <row r="8" spans="1:27" ht="12.75" customHeight="1" x14ac:dyDescent="0.2">
      <c r="A8" s="32"/>
      <c r="B8" s="246" t="s">
        <v>67</v>
      </c>
      <c r="C8" s="247" t="s">
        <v>172</v>
      </c>
      <c r="D8" s="510">
        <v>30000</v>
      </c>
      <c r="E8" s="511"/>
      <c r="F8" s="511"/>
      <c r="G8" s="512"/>
      <c r="H8" s="510"/>
      <c r="I8" s="511"/>
      <c r="J8" s="511"/>
      <c r="K8" s="512"/>
      <c r="L8" s="510"/>
      <c r="M8" s="511"/>
      <c r="N8" s="511"/>
      <c r="O8" s="512"/>
      <c r="P8" s="510"/>
      <c r="Q8" s="511"/>
      <c r="R8" s="511"/>
      <c r="S8" s="512"/>
      <c r="T8" s="510"/>
      <c r="U8" s="511"/>
      <c r="V8" s="511"/>
      <c r="W8" s="512"/>
      <c r="X8" s="510"/>
      <c r="Y8" s="511"/>
      <c r="Z8" s="511"/>
      <c r="AA8" s="512"/>
    </row>
    <row r="9" spans="1:27" ht="12.75" customHeight="1" x14ac:dyDescent="0.2">
      <c r="A9" s="32"/>
      <c r="B9" s="246" t="s">
        <v>71</v>
      </c>
      <c r="C9" s="247" t="s">
        <v>173</v>
      </c>
      <c r="D9" s="510"/>
      <c r="E9" s="511"/>
      <c r="F9" s="511"/>
      <c r="G9" s="512"/>
      <c r="H9" s="510">
        <v>5000</v>
      </c>
      <c r="I9" s="511"/>
      <c r="J9" s="511"/>
      <c r="K9" s="512"/>
      <c r="L9" s="510">
        <v>5000</v>
      </c>
      <c r="M9" s="511"/>
      <c r="N9" s="511"/>
      <c r="O9" s="512"/>
      <c r="P9" s="510">
        <v>5000</v>
      </c>
      <c r="Q9" s="511"/>
      <c r="R9" s="511"/>
      <c r="S9" s="512"/>
      <c r="T9" s="510">
        <v>5000</v>
      </c>
      <c r="U9" s="511"/>
      <c r="V9" s="511"/>
      <c r="W9" s="512"/>
      <c r="X9" s="510"/>
      <c r="Y9" s="511"/>
      <c r="Z9" s="511"/>
      <c r="AA9" s="512"/>
    </row>
    <row r="10" spans="1:27" ht="12.75" customHeight="1" x14ac:dyDescent="0.2">
      <c r="A10" s="32"/>
      <c r="B10" s="246" t="s">
        <v>73</v>
      </c>
      <c r="C10" s="247" t="s">
        <v>174</v>
      </c>
      <c r="D10" s="510"/>
      <c r="E10" s="511"/>
      <c r="F10" s="511"/>
      <c r="G10" s="512"/>
      <c r="H10" s="510"/>
      <c r="I10" s="511"/>
      <c r="J10" s="511"/>
      <c r="K10" s="512"/>
      <c r="L10" s="510"/>
      <c r="M10" s="511"/>
      <c r="N10" s="511"/>
      <c r="O10" s="512"/>
      <c r="P10" s="510"/>
      <c r="Q10" s="511"/>
      <c r="R10" s="511"/>
      <c r="S10" s="512"/>
      <c r="T10" s="510"/>
      <c r="U10" s="511"/>
      <c r="V10" s="511"/>
      <c r="W10" s="512"/>
      <c r="X10" s="510">
        <v>10000</v>
      </c>
      <c r="Y10" s="511"/>
      <c r="Z10" s="511"/>
      <c r="AA10" s="512"/>
    </row>
    <row r="11" spans="1:27" ht="12.75" customHeight="1" x14ac:dyDescent="0.2">
      <c r="B11" s="248">
        <v>2</v>
      </c>
      <c r="C11" s="249" t="s">
        <v>175</v>
      </c>
      <c r="D11" s="510"/>
      <c r="E11" s="511"/>
      <c r="F11" s="511"/>
      <c r="G11" s="512"/>
      <c r="H11" s="510"/>
      <c r="I11" s="511"/>
      <c r="J11" s="511"/>
      <c r="K11" s="512"/>
      <c r="L11" s="510">
        <v>20000</v>
      </c>
      <c r="M11" s="511"/>
      <c r="N11" s="511"/>
      <c r="O11" s="512"/>
      <c r="P11" s="510">
        <v>40000</v>
      </c>
      <c r="Q11" s="511"/>
      <c r="R11" s="511"/>
      <c r="S11" s="512"/>
      <c r="T11" s="510">
        <v>10000</v>
      </c>
      <c r="U11" s="511"/>
      <c r="V11" s="511"/>
      <c r="W11" s="512"/>
      <c r="X11" s="510">
        <v>10000</v>
      </c>
      <c r="Y11" s="511"/>
      <c r="Z11" s="511"/>
      <c r="AA11" s="512"/>
    </row>
    <row r="12" spans="1:27" ht="12.75" customHeight="1" x14ac:dyDescent="0.2">
      <c r="B12" s="250" t="s">
        <v>83</v>
      </c>
      <c r="C12" s="251" t="s">
        <v>176</v>
      </c>
      <c r="D12" s="510"/>
      <c r="E12" s="511"/>
      <c r="F12" s="511"/>
      <c r="G12" s="512"/>
      <c r="H12" s="510">
        <v>10000</v>
      </c>
      <c r="I12" s="511"/>
      <c r="J12" s="511"/>
      <c r="K12" s="512"/>
      <c r="L12" s="510">
        <v>25000</v>
      </c>
      <c r="M12" s="511"/>
      <c r="N12" s="511"/>
      <c r="O12" s="512"/>
      <c r="P12" s="510">
        <v>25000</v>
      </c>
      <c r="Q12" s="511"/>
      <c r="R12" s="511"/>
      <c r="S12" s="512"/>
      <c r="T12" s="510">
        <v>25000</v>
      </c>
      <c r="U12" s="511"/>
      <c r="V12" s="511"/>
      <c r="W12" s="512"/>
      <c r="X12" s="510">
        <v>5000</v>
      </c>
      <c r="Y12" s="511"/>
      <c r="Z12" s="511"/>
      <c r="AA12" s="512"/>
    </row>
    <row r="13" spans="1:27" ht="12.75" customHeight="1" x14ac:dyDescent="0.2">
      <c r="A13" s="40"/>
      <c r="B13" s="250" t="s">
        <v>177</v>
      </c>
      <c r="C13" s="251" t="s">
        <v>178</v>
      </c>
      <c r="D13" s="510"/>
      <c r="E13" s="511"/>
      <c r="F13" s="511"/>
      <c r="G13" s="512"/>
      <c r="H13" s="510"/>
      <c r="I13" s="511"/>
      <c r="J13" s="511"/>
      <c r="K13" s="512"/>
      <c r="L13" s="510">
        <v>15000</v>
      </c>
      <c r="M13" s="511"/>
      <c r="N13" s="511"/>
      <c r="O13" s="512"/>
      <c r="P13" s="510">
        <v>15000</v>
      </c>
      <c r="Q13" s="511"/>
      <c r="R13" s="511"/>
      <c r="S13" s="512"/>
      <c r="T13" s="510">
        <v>20000</v>
      </c>
      <c r="U13" s="511"/>
      <c r="V13" s="511"/>
      <c r="W13" s="512"/>
      <c r="X13" s="510">
        <v>10000</v>
      </c>
      <c r="Y13" s="511"/>
      <c r="Z13" s="511"/>
      <c r="AA13" s="512"/>
    </row>
    <row r="14" spans="1:27" ht="12.75" customHeight="1" x14ac:dyDescent="0.2">
      <c r="A14" s="25"/>
      <c r="B14" s="248">
        <v>4</v>
      </c>
      <c r="C14" s="249" t="s">
        <v>179</v>
      </c>
      <c r="D14" s="510"/>
      <c r="E14" s="511"/>
      <c r="F14" s="511"/>
      <c r="G14" s="512"/>
      <c r="H14" s="510"/>
      <c r="I14" s="511"/>
      <c r="J14" s="511"/>
      <c r="K14" s="512"/>
      <c r="L14" s="510"/>
      <c r="M14" s="511"/>
      <c r="N14" s="511"/>
      <c r="O14" s="512"/>
      <c r="P14" s="510"/>
      <c r="Q14" s="511"/>
      <c r="R14" s="511"/>
      <c r="S14" s="512"/>
      <c r="T14" s="510"/>
      <c r="U14" s="511"/>
      <c r="V14" s="511"/>
      <c r="W14" s="512"/>
      <c r="X14" s="510">
        <v>7000</v>
      </c>
      <c r="Y14" s="511"/>
      <c r="Z14" s="511"/>
      <c r="AA14" s="512"/>
    </row>
    <row r="15" spans="1:27" ht="12.75" customHeight="1" x14ac:dyDescent="0.2">
      <c r="A15" s="25"/>
      <c r="B15" s="250" t="s">
        <v>95</v>
      </c>
      <c r="C15" s="251" t="s">
        <v>180</v>
      </c>
      <c r="D15" s="510"/>
      <c r="E15" s="511"/>
      <c r="F15" s="511"/>
      <c r="G15" s="512"/>
      <c r="H15" s="510"/>
      <c r="I15" s="511"/>
      <c r="J15" s="511"/>
      <c r="K15" s="512"/>
      <c r="L15" s="510"/>
      <c r="M15" s="511"/>
      <c r="N15" s="511"/>
      <c r="O15" s="512"/>
      <c r="P15" s="510"/>
      <c r="Q15" s="511"/>
      <c r="R15" s="511"/>
      <c r="S15" s="512"/>
      <c r="T15" s="510">
        <v>4000</v>
      </c>
      <c r="U15" s="511"/>
      <c r="V15" s="511"/>
      <c r="W15" s="512"/>
      <c r="X15" s="510">
        <v>4000</v>
      </c>
      <c r="Y15" s="511"/>
      <c r="Z15" s="511"/>
      <c r="AA15" s="512"/>
    </row>
    <row r="16" spans="1:27" ht="12.75" customHeight="1" x14ac:dyDescent="0.2">
      <c r="B16" s="250" t="s">
        <v>181</v>
      </c>
      <c r="C16" s="251" t="s">
        <v>182</v>
      </c>
      <c r="D16" s="510"/>
      <c r="E16" s="511"/>
      <c r="F16" s="511"/>
      <c r="G16" s="512"/>
      <c r="H16" s="510"/>
      <c r="I16" s="511"/>
      <c r="J16" s="511"/>
      <c r="K16" s="512"/>
      <c r="L16" s="510"/>
      <c r="M16" s="511"/>
      <c r="N16" s="511"/>
      <c r="O16" s="512"/>
      <c r="P16" s="510"/>
      <c r="Q16" s="511"/>
      <c r="R16" s="511"/>
      <c r="S16" s="512"/>
      <c r="T16" s="510">
        <v>2500</v>
      </c>
      <c r="U16" s="511"/>
      <c r="V16" s="511"/>
      <c r="W16" s="512"/>
      <c r="X16" s="510">
        <v>2500</v>
      </c>
      <c r="Y16" s="511"/>
      <c r="Z16" s="511"/>
      <c r="AA16" s="512"/>
    </row>
    <row r="17" spans="1:27" ht="12.75" customHeight="1" x14ac:dyDescent="0.2">
      <c r="A17" s="40"/>
      <c r="B17" s="250" t="s">
        <v>183</v>
      </c>
      <c r="C17" s="251" t="s">
        <v>184</v>
      </c>
      <c r="D17" s="510"/>
      <c r="E17" s="511"/>
      <c r="F17" s="511"/>
      <c r="G17" s="512"/>
      <c r="H17" s="510"/>
      <c r="I17" s="511"/>
      <c r="J17" s="511"/>
      <c r="K17" s="512"/>
      <c r="L17" s="510"/>
      <c r="M17" s="511"/>
      <c r="N17" s="511"/>
      <c r="O17" s="512"/>
      <c r="P17" s="510"/>
      <c r="Q17" s="511"/>
      <c r="R17" s="511"/>
      <c r="S17" s="512"/>
      <c r="T17" s="510"/>
      <c r="U17" s="511"/>
      <c r="V17" s="511"/>
      <c r="W17" s="512"/>
      <c r="X17" s="510">
        <v>0</v>
      </c>
      <c r="Y17" s="511"/>
      <c r="Z17" s="511"/>
      <c r="AA17" s="512"/>
    </row>
    <row r="18" spans="1:27" ht="12.75" customHeight="1" x14ac:dyDescent="0.2">
      <c r="A18" s="25"/>
      <c r="B18" s="250" t="s">
        <v>185</v>
      </c>
      <c r="C18" s="251" t="s">
        <v>186</v>
      </c>
      <c r="D18" s="510"/>
      <c r="E18" s="511"/>
      <c r="F18" s="511"/>
      <c r="G18" s="512"/>
      <c r="H18" s="510">
        <f>20000*35%</f>
        <v>7000</v>
      </c>
      <c r="I18" s="511"/>
      <c r="J18" s="511"/>
      <c r="K18" s="512"/>
      <c r="L18" s="510">
        <f>13000/4</f>
        <v>3250</v>
      </c>
      <c r="M18" s="511"/>
      <c r="N18" s="511"/>
      <c r="O18" s="512"/>
      <c r="P18" s="510">
        <f>13000/4</f>
        <v>3250</v>
      </c>
      <c r="Q18" s="511"/>
      <c r="R18" s="511"/>
      <c r="S18" s="512"/>
      <c r="T18" s="510">
        <f>13000/4</f>
        <v>3250</v>
      </c>
      <c r="U18" s="511"/>
      <c r="V18" s="511"/>
      <c r="W18" s="512"/>
      <c r="X18" s="510">
        <f>13000/4</f>
        <v>3250</v>
      </c>
      <c r="Y18" s="511"/>
      <c r="Z18" s="511"/>
      <c r="AA18" s="512"/>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 ref="D13:G13"/>
    <mergeCell ref="H13:K13"/>
    <mergeCell ref="L13:O13"/>
    <mergeCell ref="P13:S13"/>
    <mergeCell ref="T13:W13"/>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X8:AA8"/>
    <mergeCell ref="D9:G9"/>
    <mergeCell ref="X9:AA9"/>
    <mergeCell ref="D11:G11"/>
    <mergeCell ref="P9:S9"/>
    <mergeCell ref="T9:W9"/>
    <mergeCell ref="P10:S10"/>
    <mergeCell ref="T10:W10"/>
    <mergeCell ref="X10:AA10"/>
    <mergeCell ref="D8:G8"/>
    <mergeCell ref="H8:K8"/>
    <mergeCell ref="L8:O8"/>
    <mergeCell ref="P8:S8"/>
    <mergeCell ref="T8:W8"/>
    <mergeCell ref="D5:X5"/>
    <mergeCell ref="D7:G7"/>
    <mergeCell ref="H7:K7"/>
    <mergeCell ref="L7:O7"/>
    <mergeCell ref="P7:S7"/>
    <mergeCell ref="T7:W7"/>
    <mergeCell ref="X7:AA7"/>
    <mergeCell ref="D15:G15"/>
    <mergeCell ref="H15:K15"/>
    <mergeCell ref="L15:O15"/>
    <mergeCell ref="H16:K16"/>
    <mergeCell ref="L16:O16"/>
    <mergeCell ref="P16:S16"/>
    <mergeCell ref="T16:W16"/>
    <mergeCell ref="X16:AA16"/>
    <mergeCell ref="H14:K14"/>
    <mergeCell ref="L14:O14"/>
    <mergeCell ref="P14:S14"/>
    <mergeCell ref="T14:W14"/>
    <mergeCell ref="P15:S15"/>
    <mergeCell ref="T15:W15"/>
    <mergeCell ref="X15:AA15"/>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427" t="s">
        <v>192</v>
      </c>
      <c r="B3" s="428"/>
      <c r="C3" s="428"/>
      <c r="D3" s="428"/>
      <c r="E3" s="428"/>
      <c r="F3" s="428"/>
      <c r="G3" s="428"/>
      <c r="H3" s="429"/>
      <c r="I3" s="430" t="s">
        <v>193</v>
      </c>
      <c r="J3" s="431"/>
      <c r="K3" s="431"/>
      <c r="L3" s="431"/>
      <c r="M3" s="432"/>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433"/>
      <c r="C47" s="434"/>
      <c r="D47" s="141"/>
      <c r="E47" s="142"/>
      <c r="F47" s="142"/>
      <c r="G47" s="143"/>
      <c r="H47" s="143"/>
      <c r="I47" s="143"/>
      <c r="J47" s="144">
        <f>SUM(J45:J46)</f>
        <v>12200</v>
      </c>
      <c r="K47" s="145"/>
    </row>
    <row r="48" spans="1:28" ht="12.75" customHeight="1" x14ac:dyDescent="0.2">
      <c r="A48" s="40"/>
      <c r="B48" s="146"/>
      <c r="C48" s="147"/>
      <c r="D48" s="435" t="s">
        <v>125</v>
      </c>
      <c r="E48" s="436"/>
      <c r="F48" s="436"/>
      <c r="G48" s="436"/>
      <c r="H48" s="436"/>
      <c r="I48" s="436"/>
      <c r="J48" s="437"/>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topLeftCell="A4"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topLeftCell="AD9"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7" t="s">
        <v>311</v>
      </c>
      <c r="B2" s="267" t="s">
        <v>312</v>
      </c>
      <c r="C2" s="267" t="s">
        <v>58</v>
      </c>
      <c r="D2" s="267" t="s">
        <v>313</v>
      </c>
    </row>
    <row r="3" spans="1:61" x14ac:dyDescent="0.2">
      <c r="A3" s="268" t="s">
        <v>314</v>
      </c>
      <c r="B3" s="276" t="s">
        <v>315</v>
      </c>
      <c r="C3" s="276" t="s">
        <v>316</v>
      </c>
      <c r="D3" s="276">
        <v>14</v>
      </c>
    </row>
    <row r="4" spans="1:61" ht="13.5" thickBot="1" x14ac:dyDescent="0.25">
      <c r="A4" s="268" t="s">
        <v>317</v>
      </c>
      <c r="B4" s="276" t="s">
        <v>318</v>
      </c>
      <c r="C4" s="276" t="s">
        <v>315</v>
      </c>
      <c r="D4" s="276">
        <v>14</v>
      </c>
    </row>
    <row r="5" spans="1:61" ht="13.5" thickBot="1" x14ac:dyDescent="0.25">
      <c r="A5" s="268" t="s">
        <v>74</v>
      </c>
      <c r="B5" s="276" t="s">
        <v>319</v>
      </c>
      <c r="C5" s="276" t="s">
        <v>315</v>
      </c>
      <c r="D5" s="276">
        <v>14</v>
      </c>
      <c r="L5" s="269" t="s">
        <v>318</v>
      </c>
      <c r="M5" s="270">
        <v>14</v>
      </c>
    </row>
    <row r="6" spans="1:61" x14ac:dyDescent="0.2">
      <c r="A6" s="268" t="s">
        <v>320</v>
      </c>
      <c r="B6" s="276" t="s">
        <v>321</v>
      </c>
      <c r="C6" s="276" t="s">
        <v>322</v>
      </c>
      <c r="D6" s="276">
        <v>14</v>
      </c>
      <c r="L6" s="271">
        <f>I12</f>
        <v>14</v>
      </c>
      <c r="M6" s="272">
        <f>M5+L6</f>
        <v>28</v>
      </c>
    </row>
    <row r="7" spans="1:61" x14ac:dyDescent="0.2">
      <c r="A7" s="268" t="s">
        <v>323</v>
      </c>
      <c r="B7" s="276" t="s">
        <v>324</v>
      </c>
      <c r="C7" s="276" t="s">
        <v>321</v>
      </c>
      <c r="D7" s="276">
        <v>14</v>
      </c>
      <c r="L7" s="273">
        <f>M7-M5</f>
        <v>105</v>
      </c>
      <c r="M7" s="274">
        <f>P12</f>
        <v>119</v>
      </c>
    </row>
    <row r="8" spans="1:61" ht="13.5" thickBot="1" x14ac:dyDescent="0.25">
      <c r="A8" s="268" t="s">
        <v>80</v>
      </c>
      <c r="B8" s="276" t="s">
        <v>325</v>
      </c>
      <c r="C8" s="276" t="s">
        <v>326</v>
      </c>
      <c r="D8" s="276">
        <v>14</v>
      </c>
      <c r="L8" s="275">
        <f>L7-L6</f>
        <v>91</v>
      </c>
      <c r="M8" s="275">
        <f>M7-M6</f>
        <v>91</v>
      </c>
    </row>
    <row r="9" spans="1:61" ht="13.5" thickBot="1" x14ac:dyDescent="0.25">
      <c r="A9" s="268" t="s">
        <v>327</v>
      </c>
      <c r="B9" s="276" t="s">
        <v>328</v>
      </c>
      <c r="C9" s="276" t="s">
        <v>329</v>
      </c>
      <c r="D9" s="276">
        <v>7</v>
      </c>
    </row>
    <row r="10" spans="1:61" ht="13.5" thickBot="1" x14ac:dyDescent="0.25">
      <c r="A10" s="268" t="s">
        <v>86</v>
      </c>
      <c r="B10" s="276" t="s">
        <v>330</v>
      </c>
      <c r="C10" s="276" t="s">
        <v>328</v>
      </c>
      <c r="D10" s="276">
        <v>7</v>
      </c>
      <c r="P10" s="269" t="s">
        <v>321</v>
      </c>
      <c r="Q10" s="270">
        <v>14</v>
      </c>
      <c r="T10" s="269" t="s">
        <v>324</v>
      </c>
      <c r="U10" s="270">
        <v>14</v>
      </c>
      <c r="X10" s="269" t="s">
        <v>328</v>
      </c>
      <c r="Y10" s="270">
        <v>7</v>
      </c>
      <c r="AB10" s="269" t="s">
        <v>330</v>
      </c>
      <c r="AC10" s="270">
        <v>7</v>
      </c>
      <c r="AG10" s="269" t="s">
        <v>331</v>
      </c>
      <c r="AH10" s="270">
        <v>7</v>
      </c>
      <c r="AK10" s="269" t="s">
        <v>332</v>
      </c>
      <c r="AL10" s="270">
        <v>14</v>
      </c>
      <c r="AO10" s="269" t="s">
        <v>333</v>
      </c>
      <c r="AP10" s="270">
        <v>14</v>
      </c>
    </row>
    <row r="11" spans="1:61" ht="13.5" thickBot="1" x14ac:dyDescent="0.25">
      <c r="A11" s="268" t="s">
        <v>89</v>
      </c>
      <c r="B11" s="276" t="s">
        <v>334</v>
      </c>
      <c r="C11" s="276" t="s">
        <v>335</v>
      </c>
      <c r="D11" s="276">
        <v>14</v>
      </c>
      <c r="H11" s="269" t="s">
        <v>315</v>
      </c>
      <c r="I11" s="270">
        <f>D3</f>
        <v>14</v>
      </c>
      <c r="P11" s="271">
        <f>MAX(M16,M6)</f>
        <v>28</v>
      </c>
      <c r="Q11" s="272">
        <f>Q10+P11</f>
        <v>42</v>
      </c>
      <c r="T11" s="271">
        <f>Q11</f>
        <v>42</v>
      </c>
      <c r="U11" s="272">
        <f>U10+T11</f>
        <v>56</v>
      </c>
      <c r="X11" s="271">
        <f>MAX(V21,U11)</f>
        <v>70</v>
      </c>
      <c r="Y11" s="272">
        <f>Y10+X11</f>
        <v>77</v>
      </c>
      <c r="AB11" s="271">
        <f>Y11</f>
        <v>77</v>
      </c>
      <c r="AC11" s="272">
        <f>AC10+AB11</f>
        <v>84</v>
      </c>
      <c r="AG11" s="271">
        <f>AD19</f>
        <v>98</v>
      </c>
      <c r="AH11" s="272">
        <f>AH10+AG11</f>
        <v>105</v>
      </c>
      <c r="AK11" s="271">
        <f>AH11</f>
        <v>105</v>
      </c>
      <c r="AL11" s="272">
        <f>AL10+AK11</f>
        <v>119</v>
      </c>
      <c r="AO11" s="271">
        <f>AL11</f>
        <v>119</v>
      </c>
      <c r="AP11" s="272">
        <f>AP10+AO11</f>
        <v>133</v>
      </c>
    </row>
    <row r="12" spans="1:61" x14ac:dyDescent="0.2">
      <c r="A12" s="268" t="s">
        <v>91</v>
      </c>
      <c r="B12" s="276" t="s">
        <v>331</v>
      </c>
      <c r="C12" s="276" t="s">
        <v>334</v>
      </c>
      <c r="D12" s="276">
        <v>7</v>
      </c>
      <c r="H12" s="271">
        <v>0</v>
      </c>
      <c r="I12" s="272">
        <f>I11+H12</f>
        <v>14</v>
      </c>
      <c r="P12" s="273">
        <f>Q12-Q10</f>
        <v>119</v>
      </c>
      <c r="Q12" s="274">
        <f>MAX(T12,U22)</f>
        <v>133</v>
      </c>
      <c r="T12" s="273">
        <f>U12-U10</f>
        <v>133</v>
      </c>
      <c r="U12" s="274">
        <f>MAX(U22,X12,AC20)</f>
        <v>147</v>
      </c>
      <c r="X12" s="273">
        <f>Y12-Y10</f>
        <v>147</v>
      </c>
      <c r="Y12" s="274">
        <f>AB12</f>
        <v>154</v>
      </c>
      <c r="AB12" s="273">
        <f>AC12-AC10</f>
        <v>154</v>
      </c>
      <c r="AC12" s="274">
        <f>MAX(AC20,AO25)</f>
        <v>161</v>
      </c>
      <c r="AG12" s="273">
        <f>AH12-AH10</f>
        <v>140</v>
      </c>
      <c r="AH12" s="274">
        <f>MAX(AK12,AO19)</f>
        <v>147</v>
      </c>
      <c r="AK12" s="273">
        <f>AL12-AL10</f>
        <v>119</v>
      </c>
      <c r="AL12" s="274">
        <f>AO12</f>
        <v>133</v>
      </c>
      <c r="AO12" s="273">
        <f>AP12-AP10</f>
        <v>133</v>
      </c>
      <c r="AP12" s="274">
        <f>AO19</f>
        <v>147</v>
      </c>
    </row>
    <row r="13" spans="1:61" ht="13.5" thickBot="1" x14ac:dyDescent="0.25">
      <c r="A13" s="268" t="s">
        <v>336</v>
      </c>
      <c r="B13" s="276" t="s">
        <v>332</v>
      </c>
      <c r="C13" s="276" t="s">
        <v>331</v>
      </c>
      <c r="D13" s="276">
        <v>14</v>
      </c>
      <c r="H13" s="273">
        <f>I13-I11</f>
        <v>91</v>
      </c>
      <c r="I13" s="274">
        <f>MIN(L7,L17)</f>
        <v>105</v>
      </c>
      <c r="P13" s="275">
        <f>P12-P11</f>
        <v>91</v>
      </c>
      <c r="Q13" s="275">
        <f>Q12-Q11</f>
        <v>91</v>
      </c>
      <c r="T13" s="275">
        <f>T12-T11</f>
        <v>91</v>
      </c>
      <c r="U13" s="275">
        <f>U12-U11</f>
        <v>91</v>
      </c>
      <c r="X13" s="275">
        <f>X12-X11</f>
        <v>77</v>
      </c>
      <c r="Y13" s="275">
        <f>Y12-Y11</f>
        <v>77</v>
      </c>
      <c r="AB13" s="275">
        <f>AB12-AB11</f>
        <v>77</v>
      </c>
      <c r="AC13" s="275">
        <f>AC12-AC11</f>
        <v>77</v>
      </c>
      <c r="AG13" s="275">
        <f>AG12-AG11</f>
        <v>42</v>
      </c>
      <c r="AH13" s="275">
        <f>AH12-AH11</f>
        <v>42</v>
      </c>
      <c r="AK13" s="275">
        <f>AK12-AK11</f>
        <v>14</v>
      </c>
      <c r="AL13" s="275">
        <f>AL12-AL11</f>
        <v>14</v>
      </c>
      <c r="AO13" s="275">
        <f>AO12-AO11</f>
        <v>14</v>
      </c>
      <c r="AP13" s="275">
        <f>AP12-AP11</f>
        <v>14</v>
      </c>
    </row>
    <row r="14" spans="1:61" ht="13.5" thickBot="1" x14ac:dyDescent="0.25">
      <c r="A14" s="268" t="s">
        <v>337</v>
      </c>
      <c r="B14" s="276" t="s">
        <v>333</v>
      </c>
      <c r="C14" s="276" t="s">
        <v>332</v>
      </c>
      <c r="D14" s="276">
        <v>14</v>
      </c>
      <c r="H14" s="275">
        <f>H13-H12</f>
        <v>91</v>
      </c>
      <c r="I14" s="275">
        <f>I13-I12</f>
        <v>91</v>
      </c>
    </row>
    <row r="15" spans="1:61" ht="13.5" thickBot="1" x14ac:dyDescent="0.25">
      <c r="A15" s="268" t="s">
        <v>338</v>
      </c>
      <c r="B15" s="276" t="s">
        <v>339</v>
      </c>
      <c r="C15" s="276" t="s">
        <v>340</v>
      </c>
      <c r="D15" s="276">
        <v>14</v>
      </c>
      <c r="L15" s="269" t="s">
        <v>319</v>
      </c>
      <c r="M15" s="270">
        <v>14</v>
      </c>
      <c r="AV15" s="269" t="s">
        <v>341</v>
      </c>
      <c r="AW15" s="270">
        <v>14</v>
      </c>
      <c r="AZ15" s="269" t="s">
        <v>342</v>
      </c>
      <c r="BA15" s="270">
        <v>14</v>
      </c>
      <c r="BD15" s="269" t="s">
        <v>343</v>
      </c>
      <c r="BE15" s="270">
        <v>14</v>
      </c>
      <c r="BH15" s="269" t="s">
        <v>344</v>
      </c>
      <c r="BI15" s="270">
        <v>14</v>
      </c>
    </row>
    <row r="16" spans="1:61" ht="13.5" thickBot="1" x14ac:dyDescent="0.25">
      <c r="A16" s="268" t="s">
        <v>100</v>
      </c>
      <c r="B16" s="276" t="s">
        <v>345</v>
      </c>
      <c r="C16" s="276" t="s">
        <v>346</v>
      </c>
      <c r="D16" s="276">
        <v>7</v>
      </c>
      <c r="L16" s="271">
        <f>I12</f>
        <v>14</v>
      </c>
      <c r="M16" s="272">
        <f>M15+L16</f>
        <v>28</v>
      </c>
      <c r="AV16" s="271">
        <f>MAX(AP24,AT27)</f>
        <v>168</v>
      </c>
      <c r="AW16" s="272">
        <f>AW15+AV16</f>
        <v>182</v>
      </c>
      <c r="AZ16" s="271">
        <f>AW16</f>
        <v>182</v>
      </c>
      <c r="BA16" s="272">
        <f>BA15+AZ16</f>
        <v>196</v>
      </c>
      <c r="BD16" s="271">
        <f>BA16</f>
        <v>196</v>
      </c>
      <c r="BE16" s="272">
        <f>BE15+BD16</f>
        <v>210</v>
      </c>
      <c r="BH16" s="271">
        <f>BE16</f>
        <v>210</v>
      </c>
      <c r="BI16" s="272">
        <f>BI15+BH16</f>
        <v>224</v>
      </c>
    </row>
    <row r="17" spans="1:61" ht="13.5" thickBot="1" x14ac:dyDescent="0.25">
      <c r="A17" s="268" t="s">
        <v>347</v>
      </c>
      <c r="B17" s="276" t="s">
        <v>348</v>
      </c>
      <c r="C17" s="276" t="s">
        <v>345</v>
      </c>
      <c r="D17" s="276">
        <v>14</v>
      </c>
      <c r="L17" s="273">
        <f>M17-M15</f>
        <v>105</v>
      </c>
      <c r="M17" s="274">
        <f>P12</f>
        <v>119</v>
      </c>
      <c r="AO17" s="269" t="s">
        <v>339</v>
      </c>
      <c r="AP17" s="270">
        <v>14</v>
      </c>
      <c r="AV17" s="273">
        <f>AW17-AW15</f>
        <v>168</v>
      </c>
      <c r="AW17" s="274">
        <f>AZ17</f>
        <v>182</v>
      </c>
      <c r="AZ17" s="273">
        <f>BA17-BA15</f>
        <v>182</v>
      </c>
      <c r="BA17" s="274">
        <f>BD17</f>
        <v>196</v>
      </c>
      <c r="BD17" s="273">
        <f>BE17-BE15</f>
        <v>196</v>
      </c>
      <c r="BE17" s="274">
        <f>BH17</f>
        <v>210</v>
      </c>
      <c r="BH17" s="273">
        <f>BI17-BI15</f>
        <v>210</v>
      </c>
      <c r="BI17" s="274">
        <f>BI16</f>
        <v>224</v>
      </c>
    </row>
    <row r="18" spans="1:61" ht="13.5" thickBot="1" x14ac:dyDescent="0.25">
      <c r="A18" s="268" t="s">
        <v>349</v>
      </c>
      <c r="B18" s="276" t="s">
        <v>341</v>
      </c>
      <c r="C18" s="276" t="s">
        <v>350</v>
      </c>
      <c r="D18" s="276">
        <v>14</v>
      </c>
      <c r="L18" s="275">
        <f>L17-L16</f>
        <v>91</v>
      </c>
      <c r="M18" s="275">
        <f>M17-M16</f>
        <v>91</v>
      </c>
      <c r="AC18" s="269" t="s">
        <v>334</v>
      </c>
      <c r="AD18" s="270">
        <v>14</v>
      </c>
      <c r="AO18" s="271">
        <f>MAX(AH11,AP11)</f>
        <v>133</v>
      </c>
      <c r="AP18" s="272">
        <f>AP17+AO18</f>
        <v>147</v>
      </c>
      <c r="AV18" s="275">
        <f>AV17-AV16</f>
        <v>0</v>
      </c>
      <c r="AW18" s="275">
        <f>AW17-AW16</f>
        <v>0</v>
      </c>
      <c r="AZ18" s="275">
        <f>AZ17-AZ16</f>
        <v>0</v>
      </c>
      <c r="BA18" s="275">
        <f>BA17-BA16</f>
        <v>0</v>
      </c>
      <c r="BD18" s="275">
        <f>BD17-BD16</f>
        <v>0</v>
      </c>
      <c r="BE18" s="275">
        <f>BE17-BE16</f>
        <v>0</v>
      </c>
      <c r="BH18" s="275">
        <f>BH17-BH16</f>
        <v>0</v>
      </c>
      <c r="BI18" s="275">
        <f>BI17-BI16</f>
        <v>0</v>
      </c>
    </row>
    <row r="19" spans="1:61" ht="13.5" thickBot="1" x14ac:dyDescent="0.25">
      <c r="A19" s="268" t="s">
        <v>351</v>
      </c>
      <c r="B19" s="276" t="s">
        <v>342</v>
      </c>
      <c r="C19" s="276" t="s">
        <v>341</v>
      </c>
      <c r="D19" s="276">
        <v>14</v>
      </c>
      <c r="AC19" s="271">
        <f>MAX(U11,AC11)</f>
        <v>84</v>
      </c>
      <c r="AD19" s="272">
        <f>AD18+AC19</f>
        <v>98</v>
      </c>
      <c r="AO19" s="273">
        <f>AP19-AP17</f>
        <v>147</v>
      </c>
      <c r="AP19" s="274">
        <f>AO25</f>
        <v>161</v>
      </c>
    </row>
    <row r="20" spans="1:61" ht="13.5" thickBot="1" x14ac:dyDescent="0.25">
      <c r="A20" s="268" t="s">
        <v>352</v>
      </c>
      <c r="B20" s="276" t="s">
        <v>343</v>
      </c>
      <c r="C20" s="276" t="s">
        <v>342</v>
      </c>
      <c r="D20" s="276">
        <v>14</v>
      </c>
      <c r="U20" s="269" t="s">
        <v>325</v>
      </c>
      <c r="V20" s="270">
        <v>14</v>
      </c>
      <c r="AC20" s="273">
        <f>AD20-AD18</f>
        <v>126</v>
      </c>
      <c r="AD20" s="274">
        <f>AG12</f>
        <v>140</v>
      </c>
      <c r="AO20" s="275">
        <f>AO19-AO18</f>
        <v>14</v>
      </c>
      <c r="AP20" s="275">
        <f>AP19-AP18</f>
        <v>14</v>
      </c>
    </row>
    <row r="21" spans="1:61" ht="13.5" thickBot="1" x14ac:dyDescent="0.25">
      <c r="A21" s="268" t="s">
        <v>353</v>
      </c>
      <c r="B21" s="276" t="s">
        <v>344</v>
      </c>
      <c r="C21" s="276" t="s">
        <v>343</v>
      </c>
      <c r="D21" s="276">
        <v>14</v>
      </c>
      <c r="U21" s="271">
        <f>MAX(Q11,U11)</f>
        <v>56</v>
      </c>
      <c r="V21" s="272">
        <f>V20+U21</f>
        <v>70</v>
      </c>
      <c r="AC21" s="275">
        <f>AC20-AC19</f>
        <v>42</v>
      </c>
      <c r="AD21" s="275">
        <f>AD20-AD19</f>
        <v>42</v>
      </c>
    </row>
    <row r="22" spans="1:61" ht="13.5" thickBot="1" x14ac:dyDescent="0.25">
      <c r="U22" s="273">
        <f>V22-V20</f>
        <v>133</v>
      </c>
      <c r="V22" s="274">
        <f>X12</f>
        <v>147</v>
      </c>
    </row>
    <row r="23" spans="1:61" ht="13.5" thickBot="1" x14ac:dyDescent="0.25">
      <c r="U23" s="275">
        <f>U22-U21</f>
        <v>77</v>
      </c>
      <c r="V23" s="275">
        <f>V22-V21</f>
        <v>77</v>
      </c>
      <c r="AO23" s="269" t="s">
        <v>345</v>
      </c>
      <c r="AP23" s="270">
        <v>7</v>
      </c>
    </row>
    <row r="24" spans="1:61" x14ac:dyDescent="0.2">
      <c r="AO24" s="271">
        <f>MAX(AC11,AP18)</f>
        <v>147</v>
      </c>
      <c r="AP24" s="272">
        <f>AP23+AO24</f>
        <v>154</v>
      </c>
    </row>
    <row r="25" spans="1:61" ht="13.5" thickBot="1" x14ac:dyDescent="0.25">
      <c r="AO25" s="273">
        <f>AP25-AP23</f>
        <v>161</v>
      </c>
      <c r="AP25" s="274">
        <f>MAX(AV17,AS28)</f>
        <v>168</v>
      </c>
    </row>
    <row r="26" spans="1:61" ht="13.5" thickBot="1" x14ac:dyDescent="0.25">
      <c r="AO26" s="275">
        <f>AO25-AO24</f>
        <v>14</v>
      </c>
      <c r="AP26" s="275">
        <f>AP25-AP24</f>
        <v>14</v>
      </c>
      <c r="AS26" s="269" t="s">
        <v>348</v>
      </c>
      <c r="AT26" s="270">
        <v>14</v>
      </c>
    </row>
    <row r="27" spans="1:61" x14ac:dyDescent="0.2">
      <c r="AS27" s="271">
        <f>AP24</f>
        <v>154</v>
      </c>
      <c r="AT27" s="272">
        <f>AT26+AS27</f>
        <v>168</v>
      </c>
    </row>
    <row r="28" spans="1:61" x14ac:dyDescent="0.2">
      <c r="AS28" s="273">
        <f>AT28-AT26</f>
        <v>154</v>
      </c>
      <c r="AT28" s="274">
        <f>AV17</f>
        <v>168</v>
      </c>
    </row>
    <row r="29" spans="1:61" ht="13.5" thickBot="1" x14ac:dyDescent="0.25">
      <c r="AS29" s="275">
        <f>AS28-AS27</f>
        <v>0</v>
      </c>
      <c r="AT29" s="275">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opLeftCell="A36" workbookViewId="0">
      <selection activeCell="B9" sqref="B9"/>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7"/>
      <c r="B1" s="277"/>
      <c r="C1" s="278"/>
      <c r="D1" s="279"/>
      <c r="E1" s="279"/>
      <c r="F1" s="279"/>
      <c r="G1" s="279"/>
      <c r="H1" s="279"/>
      <c r="I1" s="279"/>
      <c r="J1" s="279"/>
      <c r="K1" s="279"/>
      <c r="L1" s="279"/>
    </row>
    <row r="2" spans="1:12" ht="23.25" x14ac:dyDescent="0.2">
      <c r="A2" s="280"/>
      <c r="B2" s="281" t="s">
        <v>354</v>
      </c>
      <c r="C2" s="282"/>
      <c r="D2" s="283"/>
      <c r="E2" s="283"/>
      <c r="F2" s="283"/>
      <c r="G2" s="283"/>
      <c r="H2" s="283"/>
      <c r="I2" s="283"/>
      <c r="J2" s="283"/>
      <c r="K2" s="284" t="s">
        <v>355</v>
      </c>
      <c r="L2" s="280"/>
    </row>
    <row r="3" spans="1:12" ht="15" x14ac:dyDescent="0.2">
      <c r="A3" s="279"/>
      <c r="B3" s="285"/>
      <c r="C3" s="286"/>
      <c r="D3" s="287"/>
      <c r="E3" s="287"/>
      <c r="F3" s="287"/>
      <c r="G3" s="287"/>
      <c r="H3" s="287"/>
      <c r="I3" s="287"/>
      <c r="J3" s="287"/>
      <c r="K3" s="287"/>
      <c r="L3" s="279"/>
    </row>
    <row r="4" spans="1:12" ht="23.25" x14ac:dyDescent="0.35">
      <c r="A4" s="288"/>
      <c r="B4" s="289"/>
      <c r="C4" s="290">
        <v>1</v>
      </c>
      <c r="D4" s="291" t="s">
        <v>356</v>
      </c>
      <c r="E4" s="292"/>
      <c r="F4" s="293" t="s">
        <v>357</v>
      </c>
      <c r="G4" s="294"/>
      <c r="H4" s="294"/>
      <c r="I4" s="294"/>
      <c r="J4" s="294"/>
      <c r="K4" s="294"/>
      <c r="L4" s="288"/>
    </row>
    <row r="5" spans="1:12" ht="23.25" x14ac:dyDescent="0.35">
      <c r="A5" s="288"/>
      <c r="B5" s="289"/>
      <c r="C5" s="290">
        <f>C4+1</f>
        <v>2</v>
      </c>
      <c r="D5" s="291" t="s">
        <v>358</v>
      </c>
      <c r="E5" s="292"/>
      <c r="F5" s="447" t="s">
        <v>359</v>
      </c>
      <c r="G5" s="447"/>
      <c r="H5" s="447"/>
      <c r="I5" s="447"/>
      <c r="J5" s="447"/>
      <c r="K5" s="447"/>
      <c r="L5" s="288"/>
    </row>
    <row r="6" spans="1:12" ht="23.25" x14ac:dyDescent="0.35">
      <c r="A6" s="288"/>
      <c r="B6" s="289"/>
      <c r="C6" s="290">
        <f t="shared" ref="C6:C8" si="0">C5+1</f>
        <v>3</v>
      </c>
      <c r="D6" s="291" t="s">
        <v>360</v>
      </c>
      <c r="E6" s="292"/>
      <c r="F6" s="447" t="s">
        <v>361</v>
      </c>
      <c r="G6" s="447"/>
      <c r="H6" s="447"/>
      <c r="I6" s="447"/>
      <c r="J6" s="447"/>
      <c r="K6" s="447"/>
      <c r="L6" s="288"/>
    </row>
    <row r="7" spans="1:12" ht="23.25" x14ac:dyDescent="0.35">
      <c r="A7" s="288"/>
      <c r="B7" s="289"/>
      <c r="C7" s="290">
        <f t="shared" si="0"/>
        <v>4</v>
      </c>
      <c r="D7" s="291" t="s">
        <v>362</v>
      </c>
      <c r="E7" s="292"/>
      <c r="F7" s="447" t="s">
        <v>363</v>
      </c>
      <c r="G7" s="447"/>
      <c r="H7" s="447"/>
      <c r="I7" s="447"/>
      <c r="J7" s="447"/>
      <c r="K7" s="447"/>
      <c r="L7" s="288"/>
    </row>
    <row r="8" spans="1:12" ht="23.25" x14ac:dyDescent="0.35">
      <c r="A8" s="288"/>
      <c r="B8" s="289"/>
      <c r="C8" s="290">
        <f t="shared" si="0"/>
        <v>5</v>
      </c>
      <c r="D8" s="291" t="s">
        <v>364</v>
      </c>
      <c r="E8" s="292"/>
      <c r="F8" s="293" t="s">
        <v>365</v>
      </c>
      <c r="G8" s="292"/>
      <c r="H8" s="294"/>
      <c r="I8" s="294"/>
      <c r="J8" s="294"/>
      <c r="K8" s="294"/>
      <c r="L8" s="288"/>
    </row>
    <row r="9" spans="1:12" ht="23.25" x14ac:dyDescent="0.35">
      <c r="A9" s="288"/>
      <c r="B9" s="289"/>
      <c r="C9" s="290"/>
      <c r="D9" s="291"/>
      <c r="E9" s="292"/>
      <c r="F9" s="293"/>
      <c r="G9" s="292"/>
      <c r="H9" s="294"/>
      <c r="I9" s="294"/>
      <c r="J9" s="294"/>
      <c r="K9" s="294"/>
      <c r="L9" s="288"/>
    </row>
    <row r="10" spans="1:12" ht="15" x14ac:dyDescent="0.2">
      <c r="A10" s="279"/>
      <c r="B10" s="295"/>
      <c r="C10" s="296"/>
      <c r="D10" s="297" t="s">
        <v>366</v>
      </c>
      <c r="E10" s="297" t="s">
        <v>367</v>
      </c>
      <c r="F10" s="297"/>
      <c r="G10" s="297"/>
      <c r="H10" s="297"/>
      <c r="I10" s="297"/>
      <c r="J10" s="297"/>
      <c r="K10" s="297"/>
      <c r="L10" s="279"/>
    </row>
    <row r="11" spans="1:12" ht="15" x14ac:dyDescent="0.2">
      <c r="A11" s="279"/>
      <c r="B11" s="298"/>
      <c r="C11" s="299"/>
      <c r="D11" s="300"/>
      <c r="E11" s="300"/>
      <c r="F11" s="300"/>
      <c r="G11" s="300"/>
      <c r="H11" s="300"/>
      <c r="I11" s="300"/>
      <c r="J11" s="300"/>
      <c r="K11" s="300"/>
      <c r="L11" s="279"/>
    </row>
    <row r="12" spans="1:12" ht="15" x14ac:dyDescent="0.2">
      <c r="A12" s="279"/>
      <c r="B12" s="278"/>
      <c r="C12" s="278"/>
      <c r="D12" s="279"/>
      <c r="E12" s="279"/>
      <c r="F12" s="279"/>
      <c r="G12" s="279"/>
      <c r="H12" s="279"/>
      <c r="I12" s="279"/>
      <c r="J12" s="279"/>
      <c r="K12" s="279"/>
      <c r="L12" s="279"/>
    </row>
    <row r="13" spans="1:12" ht="15" x14ac:dyDescent="0.2">
      <c r="A13" s="279"/>
      <c r="B13" s="278"/>
      <c r="C13" s="278"/>
      <c r="D13" s="279"/>
      <c r="E13" s="279"/>
      <c r="F13" s="279"/>
      <c r="G13" s="279"/>
      <c r="H13" s="279"/>
      <c r="I13" s="279"/>
      <c r="J13" s="279"/>
      <c r="K13" s="279"/>
      <c r="L13" s="279"/>
    </row>
    <row r="14" spans="1:12" ht="23.25" x14ac:dyDescent="0.2">
      <c r="A14" s="279"/>
      <c r="B14" s="440" t="s">
        <v>368</v>
      </c>
      <c r="C14" s="440"/>
      <c r="D14" s="440"/>
      <c r="E14" s="440"/>
      <c r="F14" s="440"/>
      <c r="G14" s="440"/>
      <c r="H14" s="440"/>
      <c r="I14" s="440"/>
      <c r="J14" s="440"/>
      <c r="K14" s="440"/>
      <c r="L14" s="279"/>
    </row>
    <row r="15" spans="1:12" ht="15.75" thickBot="1" x14ac:dyDescent="0.25">
      <c r="A15" s="279"/>
      <c r="B15" s="301" t="s">
        <v>369</v>
      </c>
      <c r="C15" s="301" t="s">
        <v>370</v>
      </c>
      <c r="D15" s="301" t="s">
        <v>371</v>
      </c>
      <c r="E15" s="441" t="s">
        <v>372</v>
      </c>
      <c r="F15" s="441"/>
      <c r="G15" s="441"/>
      <c r="H15" s="441"/>
      <c r="I15" s="441"/>
      <c r="J15" s="441"/>
      <c r="K15" s="441"/>
      <c r="L15" s="279"/>
    </row>
    <row r="16" spans="1:12" ht="15.75" thickBot="1" x14ac:dyDescent="0.25">
      <c r="A16" s="279"/>
      <c r="B16" s="303" t="s">
        <v>373</v>
      </c>
      <c r="C16" s="304">
        <v>45763</v>
      </c>
      <c r="D16" s="305" t="s">
        <v>374</v>
      </c>
      <c r="E16" s="438" t="s">
        <v>375</v>
      </c>
      <c r="F16" s="438"/>
      <c r="G16" s="438"/>
      <c r="H16" s="438"/>
      <c r="I16" s="438"/>
      <c r="J16" s="438"/>
      <c r="K16" s="438"/>
      <c r="L16" s="279"/>
    </row>
    <row r="17" spans="1:12" ht="15" x14ac:dyDescent="0.2">
      <c r="A17" s="279"/>
      <c r="B17" s="307"/>
      <c r="C17" s="307"/>
      <c r="D17" s="306"/>
      <c r="E17" s="438"/>
      <c r="F17" s="438"/>
      <c r="G17" s="438"/>
      <c r="H17" s="438"/>
      <c r="I17" s="438"/>
      <c r="J17" s="438"/>
      <c r="K17" s="438"/>
      <c r="L17" s="279"/>
    </row>
    <row r="18" spans="1:12" ht="15" x14ac:dyDescent="0.2">
      <c r="A18" s="279"/>
      <c r="B18" s="307"/>
      <c r="C18" s="307"/>
      <c r="D18" s="306"/>
      <c r="E18" s="438"/>
      <c r="F18" s="438"/>
      <c r="G18" s="438"/>
      <c r="H18" s="438"/>
      <c r="I18" s="438"/>
      <c r="J18" s="438"/>
      <c r="K18" s="438"/>
      <c r="L18" s="279"/>
    </row>
    <row r="19" spans="1:12" ht="15" x14ac:dyDescent="0.2">
      <c r="A19" s="279"/>
      <c r="B19" s="278"/>
      <c r="C19" s="278"/>
      <c r="D19" s="279"/>
      <c r="E19" s="279"/>
      <c r="F19" s="279"/>
      <c r="G19" s="279"/>
      <c r="H19" s="279"/>
      <c r="I19" s="279"/>
      <c r="J19" s="279"/>
      <c r="K19" s="279"/>
      <c r="L19" s="279"/>
    </row>
    <row r="20" spans="1:12" ht="23.25" x14ac:dyDescent="0.2">
      <c r="A20" s="308"/>
      <c r="B20" s="440" t="s">
        <v>376</v>
      </c>
      <c r="C20" s="440"/>
      <c r="D20" s="440">
        <f ca="1">TODAY()</f>
        <v>45795</v>
      </c>
      <c r="E20" s="440"/>
      <c r="F20" s="440"/>
      <c r="G20" s="440"/>
      <c r="H20" s="440"/>
      <c r="I20" s="440"/>
      <c r="J20" s="440"/>
      <c r="K20" s="440"/>
      <c r="L20" s="308"/>
    </row>
    <row r="21" spans="1:12" ht="15" x14ac:dyDescent="0.25">
      <c r="A21" s="309"/>
      <c r="B21" s="310" t="s">
        <v>377</v>
      </c>
      <c r="C21" s="310" t="s">
        <v>378</v>
      </c>
      <c r="D21" s="310" t="s">
        <v>379</v>
      </c>
      <c r="E21" s="446" t="s">
        <v>380</v>
      </c>
      <c r="F21" s="446"/>
      <c r="G21" s="446"/>
      <c r="H21" s="446"/>
      <c r="I21" s="446"/>
      <c r="J21" s="446"/>
      <c r="K21" s="446"/>
      <c r="L21" s="309"/>
    </row>
    <row r="22" spans="1:12" ht="14.25" x14ac:dyDescent="0.2">
      <c r="A22" s="308"/>
      <c r="B22" s="311">
        <v>0</v>
      </c>
      <c r="C22" s="312" t="s">
        <v>381</v>
      </c>
      <c r="D22" s="313" t="s">
        <v>382</v>
      </c>
      <c r="E22" s="439" t="s">
        <v>383</v>
      </c>
      <c r="F22" s="439"/>
      <c r="G22" s="439"/>
      <c r="H22" s="439"/>
      <c r="I22" s="439"/>
      <c r="J22" s="439"/>
      <c r="K22" s="439"/>
      <c r="L22" s="308"/>
    </row>
    <row r="23" spans="1:12" ht="14.25" x14ac:dyDescent="0.2">
      <c r="A23" s="308"/>
      <c r="B23" s="311">
        <v>1</v>
      </c>
      <c r="C23" s="312" t="s">
        <v>358</v>
      </c>
      <c r="D23" s="313" t="s">
        <v>384</v>
      </c>
      <c r="E23" s="439" t="s">
        <v>385</v>
      </c>
      <c r="F23" s="439"/>
      <c r="G23" s="439"/>
      <c r="H23" s="439"/>
      <c r="I23" s="439"/>
      <c r="J23" s="439"/>
      <c r="K23" s="439"/>
      <c r="L23" s="308"/>
    </row>
    <row r="24" spans="1:12" ht="14.25" x14ac:dyDescent="0.2">
      <c r="A24" s="308"/>
      <c r="B24" s="311">
        <f>B23+1</f>
        <v>2</v>
      </c>
      <c r="C24" s="312" t="s">
        <v>358</v>
      </c>
      <c r="D24" s="313" t="s">
        <v>384</v>
      </c>
      <c r="E24" s="445" t="s">
        <v>386</v>
      </c>
      <c r="F24" s="439"/>
      <c r="G24" s="439"/>
      <c r="H24" s="439"/>
      <c r="I24" s="439"/>
      <c r="J24" s="439"/>
      <c r="K24" s="439"/>
      <c r="L24" s="308"/>
    </row>
    <row r="25" spans="1:12" ht="14.25" x14ac:dyDescent="0.2">
      <c r="A25" s="308"/>
      <c r="B25" s="311">
        <f t="shared" ref="B25:B30" si="1">B24+1</f>
        <v>3</v>
      </c>
      <c r="C25" s="312" t="s">
        <v>358</v>
      </c>
      <c r="D25" s="313" t="s">
        <v>384</v>
      </c>
      <c r="E25" s="445" t="s">
        <v>387</v>
      </c>
      <c r="F25" s="439"/>
      <c r="G25" s="439"/>
      <c r="H25" s="439"/>
      <c r="I25" s="439"/>
      <c r="J25" s="439"/>
      <c r="K25" s="439"/>
      <c r="L25" s="308"/>
    </row>
    <row r="26" spans="1:12" ht="14.25" x14ac:dyDescent="0.2">
      <c r="A26" s="308"/>
      <c r="B26" s="311">
        <f t="shared" si="1"/>
        <v>4</v>
      </c>
      <c r="C26" s="312" t="s">
        <v>358</v>
      </c>
      <c r="D26" s="313" t="s">
        <v>384</v>
      </c>
      <c r="E26" s="445" t="s">
        <v>388</v>
      </c>
      <c r="F26" s="439"/>
      <c r="G26" s="439"/>
      <c r="H26" s="439"/>
      <c r="I26" s="439"/>
      <c r="J26" s="439"/>
      <c r="K26" s="439"/>
      <c r="L26" s="308"/>
    </row>
    <row r="27" spans="1:12" ht="14.25" x14ac:dyDescent="0.2">
      <c r="A27" s="308"/>
      <c r="B27" s="311">
        <f t="shared" si="1"/>
        <v>5</v>
      </c>
      <c r="C27" s="312" t="s">
        <v>358</v>
      </c>
      <c r="D27" s="313" t="s">
        <v>384</v>
      </c>
      <c r="E27" s="445" t="s">
        <v>389</v>
      </c>
      <c r="F27" s="439"/>
      <c r="G27" s="439"/>
      <c r="H27" s="439"/>
      <c r="I27" s="439"/>
      <c r="J27" s="439"/>
      <c r="K27" s="439"/>
      <c r="L27" s="308"/>
    </row>
    <row r="28" spans="1:12" ht="14.25" x14ac:dyDescent="0.2">
      <c r="A28" s="308"/>
      <c r="B28" s="311">
        <f t="shared" si="1"/>
        <v>6</v>
      </c>
      <c r="C28" s="312" t="s">
        <v>358</v>
      </c>
      <c r="D28" s="313" t="s">
        <v>384</v>
      </c>
      <c r="E28" s="445" t="s">
        <v>390</v>
      </c>
      <c r="F28" s="439"/>
      <c r="G28" s="439"/>
      <c r="H28" s="439"/>
      <c r="I28" s="439"/>
      <c r="J28" s="439"/>
      <c r="K28" s="439"/>
      <c r="L28" s="308"/>
    </row>
    <row r="29" spans="1:12" ht="14.25" x14ac:dyDescent="0.2">
      <c r="A29" s="308"/>
      <c r="B29" s="311">
        <f t="shared" si="1"/>
        <v>7</v>
      </c>
      <c r="C29" s="312" t="s">
        <v>358</v>
      </c>
      <c r="D29" s="313" t="s">
        <v>384</v>
      </c>
      <c r="E29" s="445" t="s">
        <v>391</v>
      </c>
      <c r="F29" s="439"/>
      <c r="G29" s="439"/>
      <c r="H29" s="439"/>
      <c r="I29" s="439"/>
      <c r="J29" s="439"/>
      <c r="K29" s="439"/>
      <c r="L29" s="308"/>
    </row>
    <row r="30" spans="1:12" ht="14.25" x14ac:dyDescent="0.2">
      <c r="A30" s="308"/>
      <c r="B30" s="311">
        <f t="shared" si="1"/>
        <v>8</v>
      </c>
      <c r="C30" s="312" t="s">
        <v>360</v>
      </c>
      <c r="D30" s="313" t="s">
        <v>384</v>
      </c>
      <c r="E30" s="439" t="s">
        <v>392</v>
      </c>
      <c r="F30" s="439"/>
      <c r="G30" s="439"/>
      <c r="H30" s="439"/>
      <c r="I30" s="439"/>
      <c r="J30" s="439"/>
      <c r="K30" s="439"/>
      <c r="L30" s="308"/>
    </row>
    <row r="31" spans="1:12" ht="14.25" x14ac:dyDescent="0.2">
      <c r="A31" s="308"/>
      <c r="B31" s="308"/>
      <c r="C31" s="308"/>
      <c r="D31" s="308"/>
      <c r="E31" s="308"/>
      <c r="F31" s="308"/>
      <c r="G31" s="308"/>
      <c r="H31" s="308"/>
      <c r="I31" s="308"/>
      <c r="J31" s="308"/>
      <c r="K31" s="308"/>
      <c r="L31" s="308"/>
    </row>
    <row r="32" spans="1:12" ht="14.25" x14ac:dyDescent="0.2">
      <c r="A32" s="308"/>
      <c r="B32" s="308"/>
      <c r="C32" s="308"/>
      <c r="D32" s="308"/>
      <c r="E32" s="308"/>
      <c r="F32" s="308"/>
      <c r="G32" s="308"/>
      <c r="H32" s="308"/>
      <c r="I32" s="308"/>
      <c r="J32" s="308"/>
      <c r="K32" s="308"/>
      <c r="L32" s="308"/>
    </row>
    <row r="33" spans="1:12" ht="14.25" x14ac:dyDescent="0.2">
      <c r="A33" s="308"/>
      <c r="B33" s="308"/>
      <c r="C33" s="308"/>
      <c r="D33" s="308"/>
      <c r="E33" s="308"/>
      <c r="F33" s="308"/>
      <c r="G33" s="308"/>
      <c r="H33" s="308"/>
      <c r="I33" s="308"/>
      <c r="J33" s="308"/>
      <c r="K33" s="308"/>
      <c r="L33" s="308"/>
    </row>
    <row r="34" spans="1:12" ht="14.25" x14ac:dyDescent="0.2">
      <c r="A34" s="308"/>
      <c r="B34" s="308"/>
      <c r="C34" s="308"/>
      <c r="D34" s="308"/>
      <c r="E34" s="308"/>
      <c r="F34" s="308"/>
      <c r="G34" s="308"/>
      <c r="H34" s="308"/>
      <c r="I34" s="308"/>
      <c r="J34" s="308"/>
      <c r="K34" s="308"/>
      <c r="L34" s="308"/>
    </row>
    <row r="35" spans="1:12" ht="15" x14ac:dyDescent="0.2">
      <c r="A35" s="279"/>
      <c r="B35" s="278"/>
      <c r="C35" s="278"/>
      <c r="D35" s="279"/>
      <c r="E35" s="279"/>
      <c r="F35" s="279"/>
      <c r="G35" s="279"/>
      <c r="H35" s="279"/>
      <c r="I35" s="279"/>
      <c r="J35" s="279"/>
      <c r="K35" s="279"/>
      <c r="L35" s="279"/>
    </row>
    <row r="36" spans="1:12" ht="23.25" x14ac:dyDescent="0.2">
      <c r="A36" s="279"/>
      <c r="B36" s="440" t="s">
        <v>393</v>
      </c>
      <c r="C36" s="440"/>
      <c r="D36" s="440"/>
      <c r="E36" s="440"/>
      <c r="F36" s="440"/>
      <c r="G36" s="440"/>
      <c r="H36" s="440"/>
      <c r="I36" s="440"/>
      <c r="J36" s="440"/>
      <c r="K36" s="440"/>
      <c r="L36" s="279"/>
    </row>
    <row r="37" spans="1:12" ht="15" x14ac:dyDescent="0.2">
      <c r="A37" s="279"/>
      <c r="B37" s="301" t="s">
        <v>377</v>
      </c>
      <c r="C37" s="301" t="s">
        <v>370</v>
      </c>
      <c r="D37" s="301" t="s">
        <v>394</v>
      </c>
      <c r="E37" s="441" t="s">
        <v>395</v>
      </c>
      <c r="F37" s="441"/>
      <c r="G37" s="441"/>
      <c r="H37" s="441"/>
      <c r="I37" s="441"/>
      <c r="J37" s="441"/>
      <c r="K37" s="441"/>
      <c r="L37" s="279"/>
    </row>
    <row r="38" spans="1:12" ht="15" x14ac:dyDescent="0.2">
      <c r="A38" s="279"/>
      <c r="B38" s="307">
        <v>1</v>
      </c>
      <c r="C38" s="314">
        <v>45763</v>
      </c>
      <c r="D38" s="306" t="s">
        <v>396</v>
      </c>
      <c r="E38" s="438" t="s">
        <v>397</v>
      </c>
      <c r="F38" s="438"/>
      <c r="G38" s="438"/>
      <c r="H38" s="438"/>
      <c r="I38" s="438"/>
      <c r="J38" s="438"/>
      <c r="K38" s="438"/>
      <c r="L38" s="279"/>
    </row>
    <row r="39" spans="1:12" ht="15" x14ac:dyDescent="0.2">
      <c r="A39" s="279"/>
      <c r="B39" s="307">
        <v>2</v>
      </c>
      <c r="C39" s="314">
        <v>45763</v>
      </c>
      <c r="D39" s="306" t="s">
        <v>398</v>
      </c>
      <c r="E39" s="438" t="s">
        <v>399</v>
      </c>
      <c r="F39" s="438"/>
      <c r="G39" s="438"/>
      <c r="H39" s="438"/>
      <c r="I39" s="438"/>
      <c r="J39" s="438"/>
      <c r="K39" s="438"/>
      <c r="L39" s="279"/>
    </row>
    <row r="40" spans="1:12" ht="15" x14ac:dyDescent="0.2">
      <c r="A40" s="279"/>
      <c r="B40" s="307">
        <v>3</v>
      </c>
      <c r="C40" s="314">
        <v>45763</v>
      </c>
      <c r="D40" s="306" t="s">
        <v>400</v>
      </c>
      <c r="E40" s="442" t="s">
        <v>401</v>
      </c>
      <c r="F40" s="443"/>
      <c r="G40" s="443"/>
      <c r="H40" s="443"/>
      <c r="I40" s="443"/>
      <c r="J40" s="443"/>
      <c r="K40" s="444"/>
      <c r="L40" s="279"/>
    </row>
    <row r="41" spans="1:12" ht="15" x14ac:dyDescent="0.2">
      <c r="A41" s="279"/>
      <c r="B41" s="307">
        <v>4</v>
      </c>
      <c r="C41" s="314">
        <v>45763</v>
      </c>
      <c r="D41" s="306" t="s">
        <v>402</v>
      </c>
      <c r="E41" s="438" t="s">
        <v>403</v>
      </c>
      <c r="F41" s="438"/>
      <c r="G41" s="438"/>
      <c r="H41" s="438"/>
      <c r="I41" s="438"/>
      <c r="J41" s="438"/>
      <c r="K41" s="438"/>
      <c r="L41" s="279"/>
    </row>
    <row r="42" spans="1:12" ht="15" x14ac:dyDescent="0.2">
      <c r="A42" s="279"/>
      <c r="B42" s="278"/>
      <c r="C42" s="278"/>
      <c r="D42" s="279"/>
      <c r="E42" s="279"/>
      <c r="F42" s="279"/>
      <c r="G42" s="279"/>
      <c r="H42" s="279"/>
      <c r="I42" s="279"/>
      <c r="J42" s="279"/>
      <c r="K42" s="279"/>
      <c r="L42" s="279"/>
    </row>
  </sheetData>
  <mergeCells count="25">
    <mergeCell ref="E16:K16"/>
    <mergeCell ref="F5:K5"/>
    <mergeCell ref="F6:K6"/>
    <mergeCell ref="F7:K7"/>
    <mergeCell ref="B14:K14"/>
    <mergeCell ref="E15:K15"/>
    <mergeCell ref="E29:K29"/>
    <mergeCell ref="E17:K17"/>
    <mergeCell ref="E18:K18"/>
    <mergeCell ref="B20:K20"/>
    <mergeCell ref="E21:K21"/>
    <mergeCell ref="E22:K22"/>
    <mergeCell ref="E23:K23"/>
    <mergeCell ref="E24:K24"/>
    <mergeCell ref="E25:K25"/>
    <mergeCell ref="E26:K26"/>
    <mergeCell ref="E27:K27"/>
    <mergeCell ref="E28:K28"/>
    <mergeCell ref="E41:K41"/>
    <mergeCell ref="E30:K30"/>
    <mergeCell ref="B36:K36"/>
    <mergeCell ref="E37:K37"/>
    <mergeCell ref="E38:K38"/>
    <mergeCell ref="E39:K39"/>
    <mergeCell ref="E40:K40"/>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topLeftCell="A22" workbookViewId="0">
      <selection activeCell="A7" sqref="A7"/>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15"/>
      <c r="B1" s="315"/>
      <c r="C1" s="315"/>
      <c r="D1" s="315"/>
      <c r="E1" s="315"/>
      <c r="F1" s="315"/>
      <c r="G1" s="315"/>
      <c r="H1" s="315"/>
      <c r="I1" s="315"/>
      <c r="J1" s="315"/>
      <c r="K1" s="315"/>
      <c r="L1" s="315"/>
      <c r="M1" s="315"/>
      <c r="N1" s="315"/>
      <c r="O1" s="315"/>
      <c r="P1" s="315"/>
      <c r="Q1" s="315"/>
      <c r="R1" s="315"/>
    </row>
    <row r="2" spans="1:18" ht="15" x14ac:dyDescent="0.25">
      <c r="A2" s="315"/>
      <c r="B2" s="448" t="s">
        <v>404</v>
      </c>
      <c r="C2" s="448"/>
      <c r="D2" s="316"/>
      <c r="E2" s="448" t="s">
        <v>405</v>
      </c>
      <c r="F2" s="448"/>
      <c r="G2" s="448"/>
      <c r="H2" s="448"/>
      <c r="I2" s="448"/>
      <c r="J2" s="448"/>
      <c r="K2" s="448"/>
      <c r="L2" s="448"/>
      <c r="M2" s="448"/>
      <c r="N2" s="448"/>
      <c r="O2" s="448"/>
      <c r="P2" s="448"/>
      <c r="Q2" s="317"/>
      <c r="R2" s="315"/>
    </row>
    <row r="3" spans="1:18" ht="15" x14ac:dyDescent="0.25">
      <c r="A3" s="315"/>
      <c r="B3" s="318" t="s">
        <v>406</v>
      </c>
      <c r="C3" s="319" t="str">
        <f>[1]Param!C17</f>
        <v>Faire-Advisor</v>
      </c>
      <c r="D3" s="316"/>
      <c r="E3" s="320">
        <f>[1]Param!C18</f>
        <v>45689</v>
      </c>
      <c r="F3" s="321">
        <f>DATE(YEAR(E3),MONTH(E3)+1,DAY(E3))</f>
        <v>45717</v>
      </c>
      <c r="G3" s="321">
        <f>DATE(YEAR(F3),MONTH(F3)+1,DAY(F3))</f>
        <v>45748</v>
      </c>
      <c r="H3" s="321">
        <f t="shared" ref="H3:P3" si="0">DATE(YEAR(G3),MONTH(G3)+1,DAY(G3))</f>
        <v>45778</v>
      </c>
      <c r="I3" s="321">
        <f t="shared" si="0"/>
        <v>45809</v>
      </c>
      <c r="J3" s="321">
        <f t="shared" si="0"/>
        <v>45839</v>
      </c>
      <c r="K3" s="321">
        <f t="shared" si="0"/>
        <v>45870</v>
      </c>
      <c r="L3" s="321">
        <f t="shared" si="0"/>
        <v>45901</v>
      </c>
      <c r="M3" s="321">
        <f t="shared" si="0"/>
        <v>45931</v>
      </c>
      <c r="N3" s="321">
        <f t="shared" si="0"/>
        <v>45962</v>
      </c>
      <c r="O3" s="321">
        <f t="shared" si="0"/>
        <v>45992</v>
      </c>
      <c r="P3" s="321">
        <f t="shared" si="0"/>
        <v>46023</v>
      </c>
      <c r="Q3" s="317" t="s">
        <v>125</v>
      </c>
      <c r="R3" s="315"/>
    </row>
    <row r="4" spans="1:18" ht="14.25" x14ac:dyDescent="0.2">
      <c r="A4" s="315"/>
      <c r="B4" s="318" t="s">
        <v>407</v>
      </c>
      <c r="C4" s="319" t="str">
        <f>[1]Param!C19</f>
        <v>Khipo</v>
      </c>
      <c r="D4" s="322">
        <v>0</v>
      </c>
      <c r="E4" s="322">
        <v>1</v>
      </c>
      <c r="F4" s="322">
        <f>E4+1</f>
        <v>2</v>
      </c>
      <c r="G4" s="322">
        <f t="shared" ref="G4:P4" si="1">F4+1</f>
        <v>3</v>
      </c>
      <c r="H4" s="322">
        <f t="shared" si="1"/>
        <v>4</v>
      </c>
      <c r="I4" s="322">
        <f t="shared" si="1"/>
        <v>5</v>
      </c>
      <c r="J4" s="322">
        <f t="shared" si="1"/>
        <v>6</v>
      </c>
      <c r="K4" s="322">
        <f t="shared" si="1"/>
        <v>7</v>
      </c>
      <c r="L4" s="322">
        <f t="shared" si="1"/>
        <v>8</v>
      </c>
      <c r="M4" s="322">
        <f t="shared" si="1"/>
        <v>9</v>
      </c>
      <c r="N4" s="322">
        <f t="shared" si="1"/>
        <v>10</v>
      </c>
      <c r="O4" s="322">
        <f t="shared" si="1"/>
        <v>11</v>
      </c>
      <c r="P4" s="322">
        <f t="shared" si="1"/>
        <v>12</v>
      </c>
      <c r="Q4" s="317"/>
      <c r="R4" s="315"/>
    </row>
    <row r="5" spans="1:18" ht="15" x14ac:dyDescent="0.25">
      <c r="A5" s="315"/>
      <c r="B5" s="323" t="s">
        <v>408</v>
      </c>
      <c r="C5" s="315"/>
      <c r="D5" s="324">
        <f t="shared" ref="D5:P5" si="2">SUM(D19:D28)+D9+D11+D13+D15+D17</f>
        <v>36750</v>
      </c>
      <c r="E5" s="324">
        <f t="shared" si="2"/>
        <v>2900</v>
      </c>
      <c r="F5" s="324">
        <f t="shared" si="2"/>
        <v>400</v>
      </c>
      <c r="G5" s="324">
        <f t="shared" si="2"/>
        <v>400</v>
      </c>
      <c r="H5" s="324">
        <f t="shared" si="2"/>
        <v>400</v>
      </c>
      <c r="I5" s="324">
        <f t="shared" si="2"/>
        <v>400</v>
      </c>
      <c r="J5" s="324">
        <f t="shared" si="2"/>
        <v>400</v>
      </c>
      <c r="K5" s="324">
        <f t="shared" si="2"/>
        <v>400</v>
      </c>
      <c r="L5" s="324">
        <f t="shared" si="2"/>
        <v>400</v>
      </c>
      <c r="M5" s="324">
        <f t="shared" si="2"/>
        <v>400</v>
      </c>
      <c r="N5" s="324">
        <f t="shared" si="2"/>
        <v>400</v>
      </c>
      <c r="O5" s="324">
        <f t="shared" si="2"/>
        <v>400</v>
      </c>
      <c r="P5" s="324">
        <f t="shared" si="2"/>
        <v>400</v>
      </c>
      <c r="Q5" s="325">
        <f>SUM(D5:P5)</f>
        <v>44050</v>
      </c>
      <c r="R5" s="315"/>
    </row>
    <row r="6" spans="1:18" ht="15" x14ac:dyDescent="0.25">
      <c r="A6" s="315"/>
      <c r="B6" s="323" t="s">
        <v>409</v>
      </c>
      <c r="C6" s="315"/>
      <c r="D6" s="324">
        <f>D5</f>
        <v>36750</v>
      </c>
      <c r="E6" s="324">
        <f>D6+E5</f>
        <v>39650</v>
      </c>
      <c r="F6" s="324">
        <f t="shared" ref="F6:P6" si="3">E6+F5</f>
        <v>40050</v>
      </c>
      <c r="G6" s="324">
        <f t="shared" si="3"/>
        <v>40450</v>
      </c>
      <c r="H6" s="324">
        <f t="shared" si="3"/>
        <v>40850</v>
      </c>
      <c r="I6" s="324">
        <f t="shared" si="3"/>
        <v>41250</v>
      </c>
      <c r="J6" s="324">
        <f t="shared" si="3"/>
        <v>41650</v>
      </c>
      <c r="K6" s="324">
        <f t="shared" si="3"/>
        <v>42050</v>
      </c>
      <c r="L6" s="324">
        <f t="shared" si="3"/>
        <v>42450</v>
      </c>
      <c r="M6" s="324">
        <f t="shared" si="3"/>
        <v>42850</v>
      </c>
      <c r="N6" s="324">
        <f t="shared" si="3"/>
        <v>43250</v>
      </c>
      <c r="O6" s="324">
        <f t="shared" si="3"/>
        <v>43650</v>
      </c>
      <c r="P6" s="324">
        <f t="shared" si="3"/>
        <v>44050</v>
      </c>
      <c r="Q6" s="315"/>
      <c r="R6" s="315"/>
    </row>
    <row r="7" spans="1:18" ht="15" x14ac:dyDescent="0.25">
      <c r="A7" s="315"/>
      <c r="B7" s="318" t="s">
        <v>358</v>
      </c>
      <c r="C7" s="323" t="s">
        <v>410</v>
      </c>
      <c r="D7" s="323"/>
      <c r="E7" s="315"/>
      <c r="F7" s="315"/>
      <c r="G7" s="315"/>
      <c r="H7" s="315"/>
      <c r="I7" s="315"/>
      <c r="J7" s="315"/>
      <c r="K7" s="315"/>
      <c r="L7" s="315"/>
      <c r="M7" s="315"/>
      <c r="N7" s="315"/>
      <c r="O7" s="315"/>
      <c r="P7" s="315"/>
      <c r="Q7" s="315"/>
      <c r="R7" s="315"/>
    </row>
    <row r="8" spans="1:18" ht="14.25" x14ac:dyDescent="0.2">
      <c r="A8" s="315"/>
      <c r="B8" s="318" t="s">
        <v>411</v>
      </c>
      <c r="C8" s="326" t="s">
        <v>412</v>
      </c>
      <c r="D8" s="327"/>
      <c r="E8" s="327"/>
      <c r="F8" s="328">
        <v>0.1</v>
      </c>
      <c r="G8" s="329">
        <f>F8</f>
        <v>0.1</v>
      </c>
      <c r="H8" s="329">
        <f t="shared" ref="H8:P8" si="4">G8</f>
        <v>0.1</v>
      </c>
      <c r="I8" s="329">
        <f t="shared" si="4"/>
        <v>0.1</v>
      </c>
      <c r="J8" s="329">
        <f t="shared" si="4"/>
        <v>0.1</v>
      </c>
      <c r="K8" s="329">
        <f t="shared" si="4"/>
        <v>0.1</v>
      </c>
      <c r="L8" s="329">
        <f t="shared" si="4"/>
        <v>0.1</v>
      </c>
      <c r="M8" s="329">
        <f t="shared" si="4"/>
        <v>0.1</v>
      </c>
      <c r="N8" s="329">
        <f t="shared" si="4"/>
        <v>0.1</v>
      </c>
      <c r="O8" s="329">
        <f t="shared" si="4"/>
        <v>0.1</v>
      </c>
      <c r="P8" s="329">
        <f t="shared" si="4"/>
        <v>0.1</v>
      </c>
      <c r="Q8" s="330"/>
      <c r="R8" s="315"/>
    </row>
    <row r="9" spans="1:18" ht="15" x14ac:dyDescent="0.25">
      <c r="A9" s="315"/>
      <c r="B9" s="331" t="s">
        <v>413</v>
      </c>
      <c r="C9" s="332"/>
      <c r="D9" s="333"/>
      <c r="E9" s="333">
        <v>500</v>
      </c>
      <c r="F9" s="334"/>
      <c r="G9" s="334">
        <f t="shared" ref="G9:P9" si="5">F9*(1+G8)</f>
        <v>0</v>
      </c>
      <c r="H9" s="334">
        <f t="shared" si="5"/>
        <v>0</v>
      </c>
      <c r="I9" s="334">
        <f t="shared" si="5"/>
        <v>0</v>
      </c>
      <c r="J9" s="334">
        <f t="shared" si="5"/>
        <v>0</v>
      </c>
      <c r="K9" s="334">
        <f t="shared" si="5"/>
        <v>0</v>
      </c>
      <c r="L9" s="334">
        <f t="shared" si="5"/>
        <v>0</v>
      </c>
      <c r="M9" s="334">
        <f t="shared" si="5"/>
        <v>0</v>
      </c>
      <c r="N9" s="334">
        <f t="shared" si="5"/>
        <v>0</v>
      </c>
      <c r="O9" s="334">
        <f t="shared" si="5"/>
        <v>0</v>
      </c>
      <c r="P9" s="334">
        <f t="shared" si="5"/>
        <v>0</v>
      </c>
      <c r="Q9" s="335">
        <f>SUM(D9:P9)</f>
        <v>500</v>
      </c>
      <c r="R9" s="315"/>
    </row>
    <row r="10" spans="1:18" ht="14.25" x14ac:dyDescent="0.2">
      <c r="A10" s="315"/>
      <c r="B10" s="336" t="s">
        <v>414</v>
      </c>
      <c r="C10" s="326" t="s">
        <v>412</v>
      </c>
      <c r="D10" s="327"/>
      <c r="E10" s="327"/>
      <c r="F10" s="328">
        <v>0.1</v>
      </c>
      <c r="G10" s="329">
        <f>F10</f>
        <v>0.1</v>
      </c>
      <c r="H10" s="329">
        <f t="shared" ref="H10:P10" si="6">G10</f>
        <v>0.1</v>
      </c>
      <c r="I10" s="329">
        <f t="shared" si="6"/>
        <v>0.1</v>
      </c>
      <c r="J10" s="329">
        <f t="shared" si="6"/>
        <v>0.1</v>
      </c>
      <c r="K10" s="329">
        <f t="shared" si="6"/>
        <v>0.1</v>
      </c>
      <c r="L10" s="329">
        <f t="shared" si="6"/>
        <v>0.1</v>
      </c>
      <c r="M10" s="329">
        <f t="shared" si="6"/>
        <v>0.1</v>
      </c>
      <c r="N10" s="329">
        <f t="shared" si="6"/>
        <v>0.1</v>
      </c>
      <c r="O10" s="329">
        <f t="shared" si="6"/>
        <v>0.1</v>
      </c>
      <c r="P10" s="329">
        <f t="shared" si="6"/>
        <v>0.1</v>
      </c>
      <c r="Q10" s="330"/>
      <c r="R10" s="315"/>
    </row>
    <row r="11" spans="1:18" ht="15" x14ac:dyDescent="0.25">
      <c r="A11" s="315"/>
      <c r="B11" s="331" t="s">
        <v>413</v>
      </c>
      <c r="C11" s="332"/>
      <c r="D11" s="333"/>
      <c r="E11" s="333">
        <v>500</v>
      </c>
      <c r="F11" s="334"/>
      <c r="G11" s="334">
        <f t="shared" ref="G11:P11" si="7">F11*(1+G10)</f>
        <v>0</v>
      </c>
      <c r="H11" s="334">
        <f t="shared" si="7"/>
        <v>0</v>
      </c>
      <c r="I11" s="334">
        <f t="shared" si="7"/>
        <v>0</v>
      </c>
      <c r="J11" s="334">
        <f t="shared" si="7"/>
        <v>0</v>
      </c>
      <c r="K11" s="334">
        <f t="shared" si="7"/>
        <v>0</v>
      </c>
      <c r="L11" s="334">
        <f t="shared" si="7"/>
        <v>0</v>
      </c>
      <c r="M11" s="334">
        <f t="shared" si="7"/>
        <v>0</v>
      </c>
      <c r="N11" s="334">
        <f t="shared" si="7"/>
        <v>0</v>
      </c>
      <c r="O11" s="334">
        <f t="shared" si="7"/>
        <v>0</v>
      </c>
      <c r="P11" s="334">
        <f t="shared" si="7"/>
        <v>0</v>
      </c>
      <c r="Q11" s="335">
        <f>SUM(D11:P11)</f>
        <v>500</v>
      </c>
      <c r="R11" s="315"/>
    </row>
    <row r="12" spans="1:18" ht="14.25" x14ac:dyDescent="0.2">
      <c r="A12" s="315"/>
      <c r="B12" s="336" t="s">
        <v>414</v>
      </c>
      <c r="C12" s="326" t="s">
        <v>412</v>
      </c>
      <c r="D12" s="327"/>
      <c r="E12" s="327"/>
      <c r="F12" s="328">
        <v>0.1</v>
      </c>
      <c r="G12" s="329">
        <f>F12</f>
        <v>0.1</v>
      </c>
      <c r="H12" s="329">
        <f t="shared" ref="H12:P12" si="8">G12</f>
        <v>0.1</v>
      </c>
      <c r="I12" s="329">
        <f t="shared" si="8"/>
        <v>0.1</v>
      </c>
      <c r="J12" s="329">
        <f t="shared" si="8"/>
        <v>0.1</v>
      </c>
      <c r="K12" s="329">
        <f t="shared" si="8"/>
        <v>0.1</v>
      </c>
      <c r="L12" s="329">
        <f t="shared" si="8"/>
        <v>0.1</v>
      </c>
      <c r="M12" s="329">
        <f t="shared" si="8"/>
        <v>0.1</v>
      </c>
      <c r="N12" s="329">
        <f t="shared" si="8"/>
        <v>0.1</v>
      </c>
      <c r="O12" s="329">
        <f t="shared" si="8"/>
        <v>0.1</v>
      </c>
      <c r="P12" s="329">
        <f t="shared" si="8"/>
        <v>0.1</v>
      </c>
      <c r="Q12" s="330"/>
      <c r="R12" s="315"/>
    </row>
    <row r="13" spans="1:18" ht="15" x14ac:dyDescent="0.25">
      <c r="A13" s="315"/>
      <c r="B13" s="331" t="s">
        <v>413</v>
      </c>
      <c r="C13" s="332"/>
      <c r="D13" s="333"/>
      <c r="E13" s="333">
        <v>500</v>
      </c>
      <c r="F13" s="334"/>
      <c r="G13" s="334">
        <f t="shared" ref="G13:P13" si="9">F13*(1+G12)</f>
        <v>0</v>
      </c>
      <c r="H13" s="334">
        <f t="shared" si="9"/>
        <v>0</v>
      </c>
      <c r="I13" s="334">
        <f t="shared" si="9"/>
        <v>0</v>
      </c>
      <c r="J13" s="334">
        <f t="shared" si="9"/>
        <v>0</v>
      </c>
      <c r="K13" s="334">
        <f t="shared" si="9"/>
        <v>0</v>
      </c>
      <c r="L13" s="334">
        <f t="shared" si="9"/>
        <v>0</v>
      </c>
      <c r="M13" s="334">
        <f t="shared" si="9"/>
        <v>0</v>
      </c>
      <c r="N13" s="334">
        <f t="shared" si="9"/>
        <v>0</v>
      </c>
      <c r="O13" s="334">
        <f t="shared" si="9"/>
        <v>0</v>
      </c>
      <c r="P13" s="334">
        <f t="shared" si="9"/>
        <v>0</v>
      </c>
      <c r="Q13" s="335">
        <f>SUM(D13:P13)</f>
        <v>500</v>
      </c>
      <c r="R13" s="315"/>
    </row>
    <row r="14" spans="1:18" ht="14.25" x14ac:dyDescent="0.2">
      <c r="A14" s="315"/>
      <c r="B14" s="336" t="s">
        <v>414</v>
      </c>
      <c r="C14" s="326" t="s">
        <v>412</v>
      </c>
      <c r="D14" s="327"/>
      <c r="E14" s="327"/>
      <c r="F14" s="328">
        <v>0.1</v>
      </c>
      <c r="G14" s="329">
        <f>F14</f>
        <v>0.1</v>
      </c>
      <c r="H14" s="329">
        <f t="shared" ref="H14:P14" si="10">G14</f>
        <v>0.1</v>
      </c>
      <c r="I14" s="329">
        <f t="shared" si="10"/>
        <v>0.1</v>
      </c>
      <c r="J14" s="329">
        <f t="shared" si="10"/>
        <v>0.1</v>
      </c>
      <c r="K14" s="329">
        <f t="shared" si="10"/>
        <v>0.1</v>
      </c>
      <c r="L14" s="329">
        <f t="shared" si="10"/>
        <v>0.1</v>
      </c>
      <c r="M14" s="329">
        <f t="shared" si="10"/>
        <v>0.1</v>
      </c>
      <c r="N14" s="329">
        <f t="shared" si="10"/>
        <v>0.1</v>
      </c>
      <c r="O14" s="329">
        <f t="shared" si="10"/>
        <v>0.1</v>
      </c>
      <c r="P14" s="329">
        <f t="shared" si="10"/>
        <v>0.1</v>
      </c>
      <c r="Q14" s="330"/>
      <c r="R14" s="315"/>
    </row>
    <row r="15" spans="1:18" ht="15" x14ac:dyDescent="0.25">
      <c r="A15" s="315"/>
      <c r="B15" s="331" t="s">
        <v>413</v>
      </c>
      <c r="C15" s="332"/>
      <c r="D15" s="333"/>
      <c r="E15" s="333">
        <v>500</v>
      </c>
      <c r="F15" s="334"/>
      <c r="G15" s="334">
        <f t="shared" ref="G15:P15" si="11">F15*(1+G14)</f>
        <v>0</v>
      </c>
      <c r="H15" s="334">
        <f t="shared" si="11"/>
        <v>0</v>
      </c>
      <c r="I15" s="334">
        <f t="shared" si="11"/>
        <v>0</v>
      </c>
      <c r="J15" s="334">
        <f t="shared" si="11"/>
        <v>0</v>
      </c>
      <c r="K15" s="334">
        <f t="shared" si="11"/>
        <v>0</v>
      </c>
      <c r="L15" s="334">
        <f t="shared" si="11"/>
        <v>0</v>
      </c>
      <c r="M15" s="334">
        <f t="shared" si="11"/>
        <v>0</v>
      </c>
      <c r="N15" s="334">
        <f t="shared" si="11"/>
        <v>0</v>
      </c>
      <c r="O15" s="334">
        <f t="shared" si="11"/>
        <v>0</v>
      </c>
      <c r="P15" s="334">
        <f t="shared" si="11"/>
        <v>0</v>
      </c>
      <c r="Q15" s="335">
        <f>SUM(D15:P15)</f>
        <v>500</v>
      </c>
      <c r="R15" s="315"/>
    </row>
    <row r="16" spans="1:18" ht="14.25" x14ac:dyDescent="0.2">
      <c r="A16" s="315"/>
      <c r="B16" s="336" t="s">
        <v>414</v>
      </c>
      <c r="C16" s="326" t="s">
        <v>412</v>
      </c>
      <c r="D16" s="327"/>
      <c r="E16" s="327"/>
      <c r="F16" s="328">
        <v>0.1</v>
      </c>
      <c r="G16" s="329">
        <f>F16</f>
        <v>0.1</v>
      </c>
      <c r="H16" s="329">
        <f t="shared" ref="H16:P16" si="12">G16</f>
        <v>0.1</v>
      </c>
      <c r="I16" s="329">
        <f t="shared" si="12"/>
        <v>0.1</v>
      </c>
      <c r="J16" s="329">
        <f t="shared" si="12"/>
        <v>0.1</v>
      </c>
      <c r="K16" s="329">
        <f t="shared" si="12"/>
        <v>0.1</v>
      </c>
      <c r="L16" s="329">
        <f t="shared" si="12"/>
        <v>0.1</v>
      </c>
      <c r="M16" s="329">
        <f t="shared" si="12"/>
        <v>0.1</v>
      </c>
      <c r="N16" s="329">
        <f t="shared" si="12"/>
        <v>0.1</v>
      </c>
      <c r="O16" s="329">
        <f t="shared" si="12"/>
        <v>0.1</v>
      </c>
      <c r="P16" s="329">
        <f t="shared" si="12"/>
        <v>0.1</v>
      </c>
      <c r="Q16" s="330"/>
      <c r="R16" s="315"/>
    </row>
    <row r="17" spans="1:18" ht="15" x14ac:dyDescent="0.25">
      <c r="A17" s="315"/>
      <c r="B17" s="331" t="s">
        <v>413</v>
      </c>
      <c r="C17" s="332"/>
      <c r="D17" s="333"/>
      <c r="E17" s="333">
        <v>500</v>
      </c>
      <c r="F17" s="334"/>
      <c r="G17" s="334">
        <f t="shared" ref="G17:P17" si="13">F17*(1+G16)</f>
        <v>0</v>
      </c>
      <c r="H17" s="334">
        <f t="shared" si="13"/>
        <v>0</v>
      </c>
      <c r="I17" s="334">
        <f t="shared" si="13"/>
        <v>0</v>
      </c>
      <c r="J17" s="334">
        <f t="shared" si="13"/>
        <v>0</v>
      </c>
      <c r="K17" s="334">
        <f t="shared" si="13"/>
        <v>0</v>
      </c>
      <c r="L17" s="334">
        <f t="shared" si="13"/>
        <v>0</v>
      </c>
      <c r="M17" s="334">
        <f t="shared" si="13"/>
        <v>0</v>
      </c>
      <c r="N17" s="334">
        <f t="shared" si="13"/>
        <v>0</v>
      </c>
      <c r="O17" s="334">
        <f t="shared" si="13"/>
        <v>0</v>
      </c>
      <c r="P17" s="334">
        <f t="shared" si="13"/>
        <v>0</v>
      </c>
      <c r="Q17" s="335">
        <f>SUM(D17:P17)</f>
        <v>500</v>
      </c>
      <c r="R17" s="315"/>
    </row>
    <row r="18" spans="1:18" ht="14.25" x14ac:dyDescent="0.2">
      <c r="A18" s="315"/>
      <c r="B18" s="318" t="s">
        <v>415</v>
      </c>
      <c r="C18" s="315"/>
      <c r="D18" s="315"/>
      <c r="E18" s="315"/>
      <c r="F18" s="315"/>
      <c r="G18" s="315"/>
      <c r="H18" s="315"/>
      <c r="I18" s="315"/>
      <c r="J18" s="315"/>
      <c r="K18" s="315"/>
      <c r="L18" s="315"/>
      <c r="M18" s="315"/>
      <c r="N18" s="315"/>
      <c r="O18" s="315"/>
      <c r="P18" s="315"/>
      <c r="Q18" s="315"/>
      <c r="R18" s="315"/>
    </row>
    <row r="19" spans="1:18" ht="14.25" x14ac:dyDescent="0.2">
      <c r="A19" s="315"/>
      <c r="B19" s="315" t="s">
        <v>416</v>
      </c>
      <c r="C19" s="315"/>
      <c r="D19" s="337">
        <v>4000</v>
      </c>
      <c r="E19" s="337">
        <v>400</v>
      </c>
      <c r="F19" s="338">
        <f>E19</f>
        <v>400</v>
      </c>
      <c r="G19" s="338">
        <f t="shared" ref="G19:P19" si="14">F19</f>
        <v>400</v>
      </c>
      <c r="H19" s="338">
        <f t="shared" si="14"/>
        <v>400</v>
      </c>
      <c r="I19" s="338">
        <f t="shared" si="14"/>
        <v>400</v>
      </c>
      <c r="J19" s="338">
        <f t="shared" si="14"/>
        <v>400</v>
      </c>
      <c r="K19" s="338">
        <f t="shared" si="14"/>
        <v>400</v>
      </c>
      <c r="L19" s="338">
        <f t="shared" si="14"/>
        <v>400</v>
      </c>
      <c r="M19" s="338">
        <f t="shared" si="14"/>
        <v>400</v>
      </c>
      <c r="N19" s="338">
        <f t="shared" si="14"/>
        <v>400</v>
      </c>
      <c r="O19" s="338">
        <f t="shared" si="14"/>
        <v>400</v>
      </c>
      <c r="P19" s="338">
        <f t="shared" si="14"/>
        <v>400</v>
      </c>
      <c r="Q19" s="325">
        <f t="shared" ref="Q19:Q28" si="15">SUM(D19:P19)</f>
        <v>8800</v>
      </c>
      <c r="R19" s="315"/>
    </row>
    <row r="20" spans="1:18" ht="14.25" x14ac:dyDescent="0.2">
      <c r="A20" s="315"/>
      <c r="B20" s="315" t="s">
        <v>417</v>
      </c>
      <c r="C20" s="315"/>
      <c r="D20" s="337"/>
      <c r="E20" s="337"/>
      <c r="F20" s="338">
        <f t="shared" ref="F20:P28" si="16">E20</f>
        <v>0</v>
      </c>
      <c r="G20" s="338">
        <f t="shared" si="16"/>
        <v>0</v>
      </c>
      <c r="H20" s="338">
        <f t="shared" si="16"/>
        <v>0</v>
      </c>
      <c r="I20" s="338">
        <f t="shared" si="16"/>
        <v>0</v>
      </c>
      <c r="J20" s="338">
        <f t="shared" si="16"/>
        <v>0</v>
      </c>
      <c r="K20" s="338">
        <f t="shared" si="16"/>
        <v>0</v>
      </c>
      <c r="L20" s="338">
        <f t="shared" si="16"/>
        <v>0</v>
      </c>
      <c r="M20" s="338">
        <f t="shared" si="16"/>
        <v>0</v>
      </c>
      <c r="N20" s="338">
        <f t="shared" si="16"/>
        <v>0</v>
      </c>
      <c r="O20" s="338">
        <f t="shared" si="16"/>
        <v>0</v>
      </c>
      <c r="P20" s="338">
        <f t="shared" si="16"/>
        <v>0</v>
      </c>
      <c r="Q20" s="325">
        <f t="shared" si="15"/>
        <v>0</v>
      </c>
      <c r="R20" s="315"/>
    </row>
    <row r="21" spans="1:18" ht="14.25" x14ac:dyDescent="0.2">
      <c r="A21" s="315"/>
      <c r="B21" s="315" t="s">
        <v>418</v>
      </c>
      <c r="C21" s="315"/>
      <c r="D21" s="337"/>
      <c r="E21" s="337"/>
      <c r="F21" s="338">
        <f t="shared" si="16"/>
        <v>0</v>
      </c>
      <c r="G21" s="338">
        <f t="shared" si="16"/>
        <v>0</v>
      </c>
      <c r="H21" s="338">
        <f t="shared" si="16"/>
        <v>0</v>
      </c>
      <c r="I21" s="338">
        <f t="shared" si="16"/>
        <v>0</v>
      </c>
      <c r="J21" s="338">
        <f t="shared" si="16"/>
        <v>0</v>
      </c>
      <c r="K21" s="338">
        <f t="shared" si="16"/>
        <v>0</v>
      </c>
      <c r="L21" s="338">
        <f t="shared" si="16"/>
        <v>0</v>
      </c>
      <c r="M21" s="338">
        <f t="shared" si="16"/>
        <v>0</v>
      </c>
      <c r="N21" s="338">
        <f t="shared" si="16"/>
        <v>0</v>
      </c>
      <c r="O21" s="338">
        <f t="shared" si="16"/>
        <v>0</v>
      </c>
      <c r="P21" s="338">
        <f t="shared" si="16"/>
        <v>0</v>
      </c>
      <c r="Q21" s="325">
        <f t="shared" si="15"/>
        <v>0</v>
      </c>
      <c r="R21" s="315"/>
    </row>
    <row r="22" spans="1:18" ht="15" x14ac:dyDescent="0.25">
      <c r="A22" s="315"/>
      <c r="B22" s="339" t="s">
        <v>419</v>
      </c>
      <c r="C22" s="340"/>
      <c r="D22" s="337">
        <v>2000</v>
      </c>
      <c r="E22" s="337"/>
      <c r="F22" s="338">
        <f t="shared" si="16"/>
        <v>0</v>
      </c>
      <c r="G22" s="338">
        <f t="shared" si="16"/>
        <v>0</v>
      </c>
      <c r="H22" s="338">
        <f t="shared" si="16"/>
        <v>0</v>
      </c>
      <c r="I22" s="338">
        <f t="shared" si="16"/>
        <v>0</v>
      </c>
      <c r="J22" s="338">
        <f t="shared" si="16"/>
        <v>0</v>
      </c>
      <c r="K22" s="338">
        <f t="shared" si="16"/>
        <v>0</v>
      </c>
      <c r="L22" s="338">
        <f t="shared" si="16"/>
        <v>0</v>
      </c>
      <c r="M22" s="338">
        <f t="shared" si="16"/>
        <v>0</v>
      </c>
      <c r="N22" s="338">
        <f t="shared" si="16"/>
        <v>0</v>
      </c>
      <c r="O22" s="338">
        <f t="shared" si="16"/>
        <v>0</v>
      </c>
      <c r="P22" s="338">
        <f t="shared" si="16"/>
        <v>0</v>
      </c>
      <c r="Q22" s="325">
        <f t="shared" si="15"/>
        <v>2000</v>
      </c>
      <c r="R22" s="315"/>
    </row>
    <row r="23" spans="1:18" ht="15" x14ac:dyDescent="0.25">
      <c r="A23" s="315"/>
      <c r="B23" s="339" t="s">
        <v>86</v>
      </c>
      <c r="C23" s="340"/>
      <c r="D23" s="337">
        <v>2250</v>
      </c>
      <c r="E23" s="337"/>
      <c r="F23" s="338">
        <f t="shared" si="16"/>
        <v>0</v>
      </c>
      <c r="G23" s="338">
        <f t="shared" si="16"/>
        <v>0</v>
      </c>
      <c r="H23" s="338">
        <f t="shared" si="16"/>
        <v>0</v>
      </c>
      <c r="I23" s="338">
        <f t="shared" si="16"/>
        <v>0</v>
      </c>
      <c r="J23" s="338">
        <f t="shared" si="16"/>
        <v>0</v>
      </c>
      <c r="K23" s="338">
        <f t="shared" si="16"/>
        <v>0</v>
      </c>
      <c r="L23" s="338">
        <f t="shared" si="16"/>
        <v>0</v>
      </c>
      <c r="M23" s="338">
        <f t="shared" si="16"/>
        <v>0</v>
      </c>
      <c r="N23" s="338">
        <f t="shared" si="16"/>
        <v>0</v>
      </c>
      <c r="O23" s="338">
        <f t="shared" si="16"/>
        <v>0</v>
      </c>
      <c r="P23" s="338">
        <f t="shared" si="16"/>
        <v>0</v>
      </c>
      <c r="Q23" s="325">
        <f t="shared" si="15"/>
        <v>2250</v>
      </c>
      <c r="R23" s="315"/>
    </row>
    <row r="24" spans="1:18" ht="15" x14ac:dyDescent="0.25">
      <c r="A24" s="315"/>
      <c r="B24" s="339" t="s">
        <v>89</v>
      </c>
      <c r="C24" s="340"/>
      <c r="D24" s="337">
        <v>6000</v>
      </c>
      <c r="E24" s="337"/>
      <c r="F24" s="338">
        <f t="shared" si="16"/>
        <v>0</v>
      </c>
      <c r="G24" s="338">
        <f t="shared" si="16"/>
        <v>0</v>
      </c>
      <c r="H24" s="338">
        <f t="shared" si="16"/>
        <v>0</v>
      </c>
      <c r="I24" s="338">
        <f t="shared" si="16"/>
        <v>0</v>
      </c>
      <c r="J24" s="338">
        <f t="shared" si="16"/>
        <v>0</v>
      </c>
      <c r="K24" s="338">
        <f t="shared" si="16"/>
        <v>0</v>
      </c>
      <c r="L24" s="338">
        <f t="shared" si="16"/>
        <v>0</v>
      </c>
      <c r="M24" s="338">
        <f t="shared" si="16"/>
        <v>0</v>
      </c>
      <c r="N24" s="338">
        <f t="shared" si="16"/>
        <v>0</v>
      </c>
      <c r="O24" s="338">
        <f t="shared" si="16"/>
        <v>0</v>
      </c>
      <c r="P24" s="338">
        <f t="shared" si="16"/>
        <v>0</v>
      </c>
      <c r="Q24" s="325">
        <f t="shared" si="15"/>
        <v>6000</v>
      </c>
      <c r="R24" s="315"/>
    </row>
    <row r="25" spans="1:18" ht="15" x14ac:dyDescent="0.25">
      <c r="A25" s="315"/>
      <c r="B25" s="339" t="s">
        <v>92</v>
      </c>
      <c r="C25" s="340"/>
      <c r="D25" s="337">
        <v>4500</v>
      </c>
      <c r="E25" s="337"/>
      <c r="F25" s="338">
        <f t="shared" si="16"/>
        <v>0</v>
      </c>
      <c r="G25" s="338">
        <f t="shared" si="16"/>
        <v>0</v>
      </c>
      <c r="H25" s="338">
        <f t="shared" si="16"/>
        <v>0</v>
      </c>
      <c r="I25" s="338">
        <f t="shared" si="16"/>
        <v>0</v>
      </c>
      <c r="J25" s="338">
        <f t="shared" si="16"/>
        <v>0</v>
      </c>
      <c r="K25" s="338">
        <f t="shared" si="16"/>
        <v>0</v>
      </c>
      <c r="L25" s="338">
        <f t="shared" si="16"/>
        <v>0</v>
      </c>
      <c r="M25" s="338">
        <f t="shared" si="16"/>
        <v>0</v>
      </c>
      <c r="N25" s="338">
        <f t="shared" si="16"/>
        <v>0</v>
      </c>
      <c r="O25" s="338">
        <f t="shared" si="16"/>
        <v>0</v>
      </c>
      <c r="P25" s="338">
        <f t="shared" si="16"/>
        <v>0</v>
      </c>
      <c r="Q25" s="325">
        <f t="shared" si="15"/>
        <v>4500</v>
      </c>
      <c r="R25" s="315"/>
    </row>
    <row r="26" spans="1:18" ht="15" x14ac:dyDescent="0.25">
      <c r="A26" s="315"/>
      <c r="B26" s="339" t="s">
        <v>96</v>
      </c>
      <c r="C26" s="340"/>
      <c r="D26" s="337">
        <v>3000</v>
      </c>
      <c r="E26" s="337"/>
      <c r="F26" s="338">
        <f t="shared" si="16"/>
        <v>0</v>
      </c>
      <c r="G26" s="338">
        <f t="shared" si="16"/>
        <v>0</v>
      </c>
      <c r="H26" s="338">
        <f t="shared" si="16"/>
        <v>0</v>
      </c>
      <c r="I26" s="338">
        <f t="shared" si="16"/>
        <v>0</v>
      </c>
      <c r="J26" s="338">
        <f t="shared" si="16"/>
        <v>0</v>
      </c>
      <c r="K26" s="338">
        <f t="shared" si="16"/>
        <v>0</v>
      </c>
      <c r="L26" s="338">
        <f t="shared" si="16"/>
        <v>0</v>
      </c>
      <c r="M26" s="338">
        <f t="shared" si="16"/>
        <v>0</v>
      </c>
      <c r="N26" s="338">
        <f t="shared" si="16"/>
        <v>0</v>
      </c>
      <c r="O26" s="338">
        <f t="shared" si="16"/>
        <v>0</v>
      </c>
      <c r="P26" s="338">
        <f t="shared" si="16"/>
        <v>0</v>
      </c>
      <c r="Q26" s="325">
        <f t="shared" si="15"/>
        <v>3000</v>
      </c>
      <c r="R26" s="315"/>
    </row>
    <row r="27" spans="1:18" ht="15" x14ac:dyDescent="0.25">
      <c r="A27" s="315"/>
      <c r="B27" s="339" t="s">
        <v>100</v>
      </c>
      <c r="C27" s="340"/>
      <c r="D27" s="337">
        <v>7500</v>
      </c>
      <c r="E27" s="337"/>
      <c r="F27" s="338">
        <f t="shared" si="16"/>
        <v>0</v>
      </c>
      <c r="G27" s="338">
        <f t="shared" si="16"/>
        <v>0</v>
      </c>
      <c r="H27" s="338">
        <f t="shared" si="16"/>
        <v>0</v>
      </c>
      <c r="I27" s="338">
        <f t="shared" si="16"/>
        <v>0</v>
      </c>
      <c r="J27" s="338">
        <f t="shared" si="16"/>
        <v>0</v>
      </c>
      <c r="K27" s="338">
        <f t="shared" si="16"/>
        <v>0</v>
      </c>
      <c r="L27" s="338">
        <f t="shared" si="16"/>
        <v>0</v>
      </c>
      <c r="M27" s="338">
        <f t="shared" si="16"/>
        <v>0</v>
      </c>
      <c r="N27" s="338">
        <f t="shared" si="16"/>
        <v>0</v>
      </c>
      <c r="O27" s="338">
        <f t="shared" si="16"/>
        <v>0</v>
      </c>
      <c r="P27" s="338">
        <f t="shared" si="16"/>
        <v>0</v>
      </c>
      <c r="Q27" s="325">
        <f t="shared" si="15"/>
        <v>7500</v>
      </c>
      <c r="R27" s="315"/>
    </row>
    <row r="28" spans="1:18" ht="15" x14ac:dyDescent="0.25">
      <c r="A28" s="315"/>
      <c r="B28" s="339" t="s">
        <v>103</v>
      </c>
      <c r="C28" s="340"/>
      <c r="D28" s="337">
        <v>7500</v>
      </c>
      <c r="E28" s="337"/>
      <c r="F28" s="338">
        <f t="shared" si="16"/>
        <v>0</v>
      </c>
      <c r="G28" s="338">
        <f t="shared" si="16"/>
        <v>0</v>
      </c>
      <c r="H28" s="338">
        <f t="shared" si="16"/>
        <v>0</v>
      </c>
      <c r="I28" s="338">
        <f t="shared" si="16"/>
        <v>0</v>
      </c>
      <c r="J28" s="338">
        <f t="shared" si="16"/>
        <v>0</v>
      </c>
      <c r="K28" s="338">
        <f t="shared" si="16"/>
        <v>0</v>
      </c>
      <c r="L28" s="338">
        <f t="shared" si="16"/>
        <v>0</v>
      </c>
      <c r="M28" s="338">
        <f t="shared" si="16"/>
        <v>0</v>
      </c>
      <c r="N28" s="338">
        <f t="shared" si="16"/>
        <v>0</v>
      </c>
      <c r="O28" s="338">
        <f t="shared" si="16"/>
        <v>0</v>
      </c>
      <c r="P28" s="338">
        <f t="shared" si="16"/>
        <v>0</v>
      </c>
      <c r="Q28" s="325">
        <f t="shared" si="15"/>
        <v>7500</v>
      </c>
      <c r="R28" s="315"/>
    </row>
    <row r="29" spans="1:18" ht="14.25" x14ac:dyDescent="0.2">
      <c r="A29" s="315"/>
      <c r="B29" s="315"/>
      <c r="C29" s="315"/>
      <c r="D29" s="315"/>
      <c r="E29" s="315"/>
      <c r="F29" s="315"/>
      <c r="G29" s="315"/>
      <c r="H29" s="315"/>
      <c r="I29" s="315"/>
      <c r="J29" s="315"/>
      <c r="K29" s="315"/>
      <c r="L29" s="315"/>
      <c r="M29" s="315"/>
      <c r="N29" s="315"/>
      <c r="O29" s="315"/>
      <c r="P29" s="315"/>
      <c r="Q29" s="315"/>
      <c r="R29" s="315"/>
    </row>
    <row r="30" spans="1:18" ht="14.25" x14ac:dyDescent="0.2">
      <c r="A30" s="315"/>
      <c r="B30" s="315"/>
      <c r="C30" s="315"/>
      <c r="D30" s="315"/>
      <c r="E30" s="315"/>
      <c r="F30" s="315"/>
      <c r="G30" s="315"/>
      <c r="H30" s="315"/>
      <c r="I30" s="315"/>
      <c r="J30" s="315"/>
      <c r="K30" s="315"/>
      <c r="L30" s="315"/>
      <c r="M30" s="315"/>
      <c r="N30" s="315"/>
      <c r="O30" s="315"/>
      <c r="P30" s="315"/>
      <c r="Q30" s="315"/>
      <c r="R30" s="315"/>
    </row>
    <row r="31" spans="1:18" ht="14.25" x14ac:dyDescent="0.2">
      <c r="A31" s="315"/>
      <c r="B31" s="315"/>
      <c r="C31" s="315"/>
      <c r="D31" s="315"/>
      <c r="E31" s="315"/>
      <c r="F31" s="315"/>
      <c r="G31" s="315"/>
      <c r="H31" s="315"/>
      <c r="I31" s="315"/>
      <c r="J31" s="315"/>
      <c r="K31" s="315"/>
      <c r="L31" s="315"/>
      <c r="M31" s="315"/>
      <c r="N31" s="315"/>
      <c r="O31" s="315"/>
      <c r="P31" s="315"/>
      <c r="Q31" s="315"/>
      <c r="R31" s="315"/>
    </row>
    <row r="32" spans="1:18" ht="14.25" x14ac:dyDescent="0.2">
      <c r="A32" s="315"/>
      <c r="B32" s="315"/>
      <c r="C32" s="315"/>
      <c r="D32" s="315"/>
      <c r="E32" s="315"/>
      <c r="F32" s="315"/>
      <c r="G32" s="315"/>
      <c r="H32" s="315"/>
      <c r="I32" s="315"/>
      <c r="J32" s="315"/>
      <c r="K32" s="315"/>
      <c r="L32" s="315"/>
      <c r="M32" s="315"/>
      <c r="N32" s="315"/>
      <c r="O32" s="315"/>
      <c r="P32" s="315"/>
      <c r="Q32" s="315"/>
      <c r="R32" s="315"/>
    </row>
    <row r="33" spans="1:18" ht="14.25" x14ac:dyDescent="0.2">
      <c r="A33" s="315"/>
      <c r="B33" s="315"/>
      <c r="C33" s="315"/>
      <c r="D33" s="315"/>
      <c r="E33" s="315"/>
      <c r="F33" s="315"/>
      <c r="G33" s="315"/>
      <c r="H33" s="315"/>
      <c r="I33" s="315"/>
      <c r="J33" s="315"/>
      <c r="K33" s="315"/>
      <c r="L33" s="315"/>
      <c r="M33" s="315"/>
      <c r="N33" s="315"/>
      <c r="O33" s="315"/>
      <c r="P33" s="315"/>
      <c r="Q33" s="315"/>
      <c r="R33" s="315"/>
    </row>
    <row r="34" spans="1:18" ht="14.25" x14ac:dyDescent="0.2">
      <c r="A34" s="315"/>
      <c r="B34" s="315"/>
      <c r="C34" s="315"/>
      <c r="D34" s="315"/>
      <c r="E34" s="315"/>
      <c r="F34" s="315"/>
      <c r="G34" s="315"/>
      <c r="H34" s="315"/>
      <c r="I34" s="315"/>
      <c r="J34" s="315"/>
      <c r="K34" s="315"/>
      <c r="L34" s="315"/>
      <c r="M34" s="315"/>
      <c r="N34" s="315"/>
      <c r="O34" s="315"/>
      <c r="P34" s="315"/>
      <c r="Q34" s="315"/>
      <c r="R34" s="315"/>
    </row>
    <row r="35" spans="1:18" ht="14.25" x14ac:dyDescent="0.2">
      <c r="A35" s="315"/>
      <c r="B35" s="315"/>
      <c r="C35" s="315"/>
      <c r="D35" s="315"/>
      <c r="E35" s="315"/>
      <c r="F35" s="315"/>
      <c r="G35" s="315"/>
      <c r="H35" s="315"/>
      <c r="I35" s="315"/>
      <c r="J35" s="315"/>
      <c r="K35" s="315"/>
      <c r="L35" s="315"/>
      <c r="M35" s="315"/>
      <c r="N35" s="315"/>
      <c r="O35" s="315"/>
      <c r="P35" s="315"/>
      <c r="Q35" s="315"/>
      <c r="R35" s="315"/>
    </row>
    <row r="36" spans="1:18" ht="14.25" x14ac:dyDescent="0.2">
      <c r="A36" s="315"/>
      <c r="B36" s="315"/>
      <c r="C36" s="315"/>
      <c r="D36" s="315"/>
      <c r="E36" s="341"/>
      <c r="F36" s="341"/>
      <c r="G36" s="341"/>
      <c r="H36" s="341"/>
      <c r="I36" s="341"/>
      <c r="J36" s="315"/>
      <c r="K36" s="315"/>
      <c r="L36" s="315"/>
      <c r="M36" s="315"/>
      <c r="N36" s="315"/>
      <c r="O36" s="315"/>
      <c r="P36" s="315"/>
      <c r="Q36" s="315"/>
      <c r="R36" s="315"/>
    </row>
    <row r="37" spans="1:18" ht="15" x14ac:dyDescent="0.25">
      <c r="A37" s="315"/>
      <c r="B37" s="342" t="s">
        <v>420</v>
      </c>
      <c r="C37" s="315"/>
      <c r="D37" s="315"/>
      <c r="E37" s="315"/>
      <c r="F37" s="315"/>
      <c r="G37" s="315"/>
      <c r="H37" s="315"/>
      <c r="I37" s="315"/>
      <c r="J37" s="315"/>
      <c r="K37" s="315"/>
      <c r="L37" s="315"/>
      <c r="M37" s="315"/>
      <c r="N37" s="315"/>
      <c r="O37" s="315"/>
      <c r="P37" s="315"/>
      <c r="Q37" s="315"/>
      <c r="R37" s="315"/>
    </row>
    <row r="38" spans="1:18" ht="14.25" x14ac:dyDescent="0.2">
      <c r="A38" s="315"/>
      <c r="B38" s="343"/>
      <c r="C38" s="344"/>
      <c r="D38" s="344"/>
      <c r="E38" s="315"/>
      <c r="F38" s="315"/>
      <c r="G38" s="315"/>
      <c r="H38" s="315"/>
      <c r="I38" s="315"/>
      <c r="J38" s="315"/>
      <c r="K38" s="315"/>
      <c r="L38" s="315"/>
      <c r="M38" s="315"/>
      <c r="N38" s="315"/>
      <c r="O38" s="315"/>
      <c r="P38" s="315"/>
      <c r="Q38" s="315"/>
      <c r="R38" s="315"/>
    </row>
    <row r="39" spans="1:18" ht="14.25" x14ac:dyDescent="0.2">
      <c r="A39" s="315"/>
      <c r="B39" s="343" t="s">
        <v>421</v>
      </c>
      <c r="C39" s="345"/>
      <c r="D39" s="345">
        <f>NPV([1]Param!D4,E5:P5)+D5</f>
        <v>42462.028142191062</v>
      </c>
      <c r="E39" s="315"/>
      <c r="F39" s="315"/>
      <c r="G39" s="315"/>
      <c r="H39" s="315"/>
      <c r="I39" s="315"/>
      <c r="J39" s="315"/>
      <c r="K39" s="315"/>
      <c r="L39" s="315"/>
      <c r="M39" s="315"/>
      <c r="N39" s="315"/>
      <c r="O39" s="315"/>
      <c r="P39" s="315"/>
      <c r="Q39" s="315"/>
      <c r="R39" s="315"/>
    </row>
    <row r="40" spans="1:18" ht="14.25" x14ac:dyDescent="0.2">
      <c r="A40" s="315"/>
      <c r="B40" s="343" t="s">
        <v>422</v>
      </c>
      <c r="C40" s="315"/>
      <c r="D40" s="346">
        <f>COUNTIF(D6:P6,"&lt;=0")</f>
        <v>0</v>
      </c>
      <c r="E40" s="315"/>
      <c r="F40" s="315"/>
      <c r="G40" s="315"/>
      <c r="H40" s="315"/>
      <c r="I40" s="315"/>
      <c r="J40" s="315"/>
      <c r="K40" s="315"/>
      <c r="L40" s="315"/>
      <c r="M40" s="315"/>
      <c r="N40" s="315"/>
      <c r="O40" s="315"/>
      <c r="P40" s="315"/>
      <c r="Q40" s="315"/>
      <c r="R40" s="315"/>
    </row>
    <row r="41" spans="1:18" ht="14.25" x14ac:dyDescent="0.2">
      <c r="A41" s="315"/>
      <c r="B41" s="343" t="s">
        <v>423</v>
      </c>
      <c r="C41" s="344"/>
      <c r="D41" s="347">
        <f>SUM(E5:P5)/-D5</f>
        <v>-0.19863945578231293</v>
      </c>
      <c r="E41" s="315"/>
      <c r="F41" s="315"/>
      <c r="G41" s="315"/>
      <c r="H41" s="315"/>
      <c r="I41" s="315"/>
      <c r="J41" s="315"/>
      <c r="K41" s="315"/>
      <c r="L41" s="315"/>
      <c r="M41" s="315"/>
      <c r="N41" s="315"/>
      <c r="O41" s="315"/>
      <c r="P41" s="315"/>
      <c r="Q41" s="315"/>
      <c r="R41" s="315"/>
    </row>
    <row r="42" spans="1:18" ht="14.25" x14ac:dyDescent="0.2">
      <c r="A42" s="315"/>
      <c r="B42" s="315"/>
      <c r="C42" s="315"/>
      <c r="D42" s="315"/>
      <c r="E42" s="315"/>
      <c r="F42" s="315"/>
      <c r="G42" s="315"/>
      <c r="H42" s="315"/>
      <c r="I42" s="315"/>
      <c r="J42" s="315"/>
      <c r="K42" s="315"/>
      <c r="L42" s="315"/>
      <c r="M42" s="315"/>
      <c r="N42" s="315"/>
      <c r="O42" s="315"/>
      <c r="P42" s="315"/>
      <c r="Q42" s="315"/>
      <c r="R42" s="315"/>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topLeftCell="A11" workbookViewId="0">
      <selection activeCell="B1" sqref="B1"/>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15"/>
      <c r="B1" s="315"/>
      <c r="C1" s="315"/>
      <c r="D1" s="315"/>
      <c r="E1" s="315"/>
      <c r="F1" s="315"/>
      <c r="G1" s="315"/>
      <c r="H1" s="315"/>
      <c r="I1" s="315"/>
      <c r="J1" s="315"/>
      <c r="K1" s="315"/>
      <c r="L1" s="315"/>
      <c r="M1" s="315"/>
      <c r="N1" s="315"/>
      <c r="O1" s="315"/>
      <c r="P1" s="315"/>
      <c r="Q1" s="315"/>
      <c r="R1" s="315"/>
    </row>
    <row r="2" spans="1:18" ht="15" x14ac:dyDescent="0.25">
      <c r="A2" s="315"/>
      <c r="B2" s="448" t="str">
        <f>[1]Orcado!B2</f>
        <v>Identificação do Projeto</v>
      </c>
      <c r="C2" s="448"/>
      <c r="D2" s="316"/>
      <c r="E2" s="448" t="s">
        <v>405</v>
      </c>
      <c r="F2" s="448"/>
      <c r="G2" s="448"/>
      <c r="H2" s="448"/>
      <c r="I2" s="448"/>
      <c r="J2" s="448"/>
      <c r="K2" s="448"/>
      <c r="L2" s="448"/>
      <c r="M2" s="448"/>
      <c r="N2" s="448"/>
      <c r="O2" s="448"/>
      <c r="P2" s="448"/>
      <c r="Q2" s="317"/>
      <c r="R2" s="315"/>
    </row>
    <row r="3" spans="1:18" ht="15" x14ac:dyDescent="0.25">
      <c r="A3" s="315"/>
      <c r="B3" s="318" t="s">
        <v>406</v>
      </c>
      <c r="C3" s="319" t="str">
        <f>[1]Param!C17</f>
        <v>Faire-Advisor</v>
      </c>
      <c r="D3" s="316"/>
      <c r="E3" s="320">
        <f>[1]Orcado!E3</f>
        <v>45689</v>
      </c>
      <c r="F3" s="320">
        <f>[1]Orcado!F3</f>
        <v>45717</v>
      </c>
      <c r="G3" s="320">
        <f>[1]Orcado!G3</f>
        <v>45748</v>
      </c>
      <c r="H3" s="320">
        <f>[1]Orcado!H3</f>
        <v>45778</v>
      </c>
      <c r="I3" s="320">
        <f>[1]Orcado!I3</f>
        <v>45809</v>
      </c>
      <c r="J3" s="320">
        <f>[1]Orcado!J3</f>
        <v>45839</v>
      </c>
      <c r="K3" s="320">
        <f>[1]Orcado!K3</f>
        <v>45870</v>
      </c>
      <c r="L3" s="320">
        <f>[1]Orcado!L3</f>
        <v>45901</v>
      </c>
      <c r="M3" s="320">
        <f>[1]Orcado!M3</f>
        <v>45931</v>
      </c>
      <c r="N3" s="320">
        <f>[1]Orcado!N3</f>
        <v>45962</v>
      </c>
      <c r="O3" s="320">
        <f>[1]Orcado!O3</f>
        <v>45992</v>
      </c>
      <c r="P3" s="320">
        <f>[1]Orcado!P3</f>
        <v>46023</v>
      </c>
      <c r="Q3" s="317" t="s">
        <v>125</v>
      </c>
      <c r="R3" s="315"/>
    </row>
    <row r="4" spans="1:18" ht="14.25" x14ac:dyDescent="0.2">
      <c r="A4" s="315"/>
      <c r="B4" s="318" t="s">
        <v>407</v>
      </c>
      <c r="C4" s="319" t="str">
        <f>[1]Param!C19</f>
        <v>Khipo</v>
      </c>
      <c r="D4" s="322">
        <v>0</v>
      </c>
      <c r="E4" s="322">
        <v>1</v>
      </c>
      <c r="F4" s="322">
        <f>E4+1</f>
        <v>2</v>
      </c>
      <c r="G4" s="322">
        <f t="shared" ref="G4:P4" si="0">F4+1</f>
        <v>3</v>
      </c>
      <c r="H4" s="322">
        <f t="shared" si="0"/>
        <v>4</v>
      </c>
      <c r="I4" s="322">
        <f t="shared" si="0"/>
        <v>5</v>
      </c>
      <c r="J4" s="322">
        <f t="shared" si="0"/>
        <v>6</v>
      </c>
      <c r="K4" s="322">
        <f t="shared" si="0"/>
        <v>7</v>
      </c>
      <c r="L4" s="322">
        <f t="shared" si="0"/>
        <v>8</v>
      </c>
      <c r="M4" s="322">
        <f t="shared" si="0"/>
        <v>9</v>
      </c>
      <c r="N4" s="322">
        <f t="shared" si="0"/>
        <v>10</v>
      </c>
      <c r="O4" s="322">
        <f t="shared" si="0"/>
        <v>11</v>
      </c>
      <c r="P4" s="322">
        <f t="shared" si="0"/>
        <v>12</v>
      </c>
      <c r="Q4" s="317"/>
      <c r="R4" s="315"/>
    </row>
    <row r="5" spans="1:18" ht="15" x14ac:dyDescent="0.25">
      <c r="A5" s="315"/>
      <c r="B5" s="323" t="s">
        <v>408</v>
      </c>
      <c r="C5" s="315"/>
      <c r="D5" s="324">
        <f t="shared" ref="D5:P5" si="1">SUM(D19:D28)+D9+D11+D13+D15+D17</f>
        <v>18000</v>
      </c>
      <c r="E5" s="324">
        <f t="shared" si="1"/>
        <v>3150</v>
      </c>
      <c r="F5" s="324">
        <f t="shared" si="1"/>
        <v>3150</v>
      </c>
      <c r="G5" s="324">
        <f t="shared" si="1"/>
        <v>3150</v>
      </c>
      <c r="H5" s="324">
        <f t="shared" si="1"/>
        <v>3150</v>
      </c>
      <c r="I5" s="324">
        <f t="shared" si="1"/>
        <v>3150</v>
      </c>
      <c r="J5" s="324">
        <f t="shared" si="1"/>
        <v>3150</v>
      </c>
      <c r="K5" s="324">
        <f t="shared" si="1"/>
        <v>3150</v>
      </c>
      <c r="L5" s="324">
        <f t="shared" si="1"/>
        <v>3150</v>
      </c>
      <c r="M5" s="324">
        <f t="shared" si="1"/>
        <v>3150</v>
      </c>
      <c r="N5" s="324">
        <f t="shared" si="1"/>
        <v>3150</v>
      </c>
      <c r="O5" s="324">
        <f t="shared" si="1"/>
        <v>3150</v>
      </c>
      <c r="P5" s="324">
        <f t="shared" si="1"/>
        <v>3150</v>
      </c>
      <c r="Q5" s="325">
        <f>SUM(D5:P5)</f>
        <v>55800</v>
      </c>
      <c r="R5" s="315"/>
    </row>
    <row r="6" spans="1:18" ht="15" x14ac:dyDescent="0.25">
      <c r="A6" s="315"/>
      <c r="B6" s="323" t="s">
        <v>409</v>
      </c>
      <c r="C6" s="315"/>
      <c r="D6" s="324">
        <f>D5</f>
        <v>18000</v>
      </c>
      <c r="E6" s="324">
        <f>D6+E5</f>
        <v>21150</v>
      </c>
      <c r="F6" s="324">
        <f t="shared" ref="F6:P6" si="2">E6+F5</f>
        <v>24300</v>
      </c>
      <c r="G6" s="324">
        <f t="shared" si="2"/>
        <v>27450</v>
      </c>
      <c r="H6" s="324">
        <f t="shared" si="2"/>
        <v>30600</v>
      </c>
      <c r="I6" s="324">
        <f t="shared" si="2"/>
        <v>33750</v>
      </c>
      <c r="J6" s="324">
        <f t="shared" si="2"/>
        <v>36900</v>
      </c>
      <c r="K6" s="324">
        <f t="shared" si="2"/>
        <v>40050</v>
      </c>
      <c r="L6" s="324">
        <f t="shared" si="2"/>
        <v>43200</v>
      </c>
      <c r="M6" s="324">
        <f t="shared" si="2"/>
        <v>46350</v>
      </c>
      <c r="N6" s="324">
        <f t="shared" si="2"/>
        <v>49500</v>
      </c>
      <c r="O6" s="324">
        <f t="shared" si="2"/>
        <v>52650</v>
      </c>
      <c r="P6" s="324">
        <f t="shared" si="2"/>
        <v>55800</v>
      </c>
      <c r="Q6" s="315"/>
      <c r="R6" s="315"/>
    </row>
    <row r="7" spans="1:18" ht="15" x14ac:dyDescent="0.25">
      <c r="A7" s="315"/>
      <c r="B7" s="318" t="s">
        <v>360</v>
      </c>
      <c r="C7" s="323" t="s">
        <v>410</v>
      </c>
      <c r="D7" s="323"/>
      <c r="E7" s="315"/>
      <c r="F7" s="315"/>
      <c r="G7" s="315"/>
      <c r="H7" s="315"/>
      <c r="I7" s="315"/>
      <c r="J7" s="315"/>
      <c r="K7" s="315"/>
      <c r="L7" s="315"/>
      <c r="M7" s="315"/>
      <c r="N7" s="315"/>
      <c r="O7" s="315"/>
      <c r="P7" s="315"/>
      <c r="Q7" s="315"/>
      <c r="R7" s="315"/>
    </row>
    <row r="8" spans="1:18" ht="14.25" x14ac:dyDescent="0.2">
      <c r="A8" s="315"/>
      <c r="B8" s="318" t="s">
        <v>411</v>
      </c>
      <c r="C8" s="326"/>
      <c r="D8" s="348"/>
      <c r="E8" s="348"/>
      <c r="F8" s="348"/>
      <c r="G8" s="348"/>
      <c r="H8" s="348"/>
      <c r="I8" s="348"/>
      <c r="J8" s="348"/>
      <c r="K8" s="348"/>
      <c r="L8" s="348"/>
      <c r="M8" s="348"/>
      <c r="N8" s="326"/>
      <c r="O8" s="326"/>
      <c r="P8" s="326"/>
      <c r="Q8" s="330"/>
      <c r="R8" s="315"/>
    </row>
    <row r="9" spans="1:18" ht="15" x14ac:dyDescent="0.25">
      <c r="A9" s="315"/>
      <c r="B9" s="331" t="str">
        <f>[1]Orcado!B9</f>
        <v>Gasto</v>
      </c>
      <c r="C9" s="332"/>
      <c r="D9" s="333"/>
      <c r="E9" s="333">
        <v>550</v>
      </c>
      <c r="F9" s="333">
        <f>E9*(1+F8)</f>
        <v>550</v>
      </c>
      <c r="G9" s="333">
        <f>F9*(1+G8)</f>
        <v>550</v>
      </c>
      <c r="H9" s="333">
        <f t="shared" ref="H9:P9" si="3">G9*(1+H8)</f>
        <v>550</v>
      </c>
      <c r="I9" s="333">
        <f t="shared" si="3"/>
        <v>550</v>
      </c>
      <c r="J9" s="333">
        <f t="shared" si="3"/>
        <v>550</v>
      </c>
      <c r="K9" s="333">
        <f t="shared" si="3"/>
        <v>550</v>
      </c>
      <c r="L9" s="333">
        <f t="shared" si="3"/>
        <v>550</v>
      </c>
      <c r="M9" s="333">
        <f t="shared" si="3"/>
        <v>550</v>
      </c>
      <c r="N9" s="333">
        <f t="shared" si="3"/>
        <v>550</v>
      </c>
      <c r="O9" s="333">
        <f t="shared" si="3"/>
        <v>550</v>
      </c>
      <c r="P9" s="333">
        <f t="shared" si="3"/>
        <v>550</v>
      </c>
      <c r="Q9" s="335">
        <f>SUM(D9:P9)</f>
        <v>6600</v>
      </c>
      <c r="R9" s="315"/>
    </row>
    <row r="10" spans="1:18" ht="14.25" x14ac:dyDescent="0.2">
      <c r="A10" s="315"/>
      <c r="B10" s="336"/>
      <c r="C10" s="326"/>
      <c r="D10" s="348"/>
      <c r="E10" s="348"/>
      <c r="F10" s="348"/>
      <c r="G10" s="348"/>
      <c r="H10" s="348"/>
      <c r="I10" s="348"/>
      <c r="J10" s="348"/>
      <c r="K10" s="348"/>
      <c r="L10" s="348"/>
      <c r="M10" s="348"/>
      <c r="N10" s="348"/>
      <c r="O10" s="348"/>
      <c r="P10" s="348"/>
      <c r="Q10" s="330"/>
      <c r="R10" s="315"/>
    </row>
    <row r="11" spans="1:18" ht="15" x14ac:dyDescent="0.25">
      <c r="A11" s="315"/>
      <c r="B11" s="331" t="str">
        <f>[1]Orcado!B11</f>
        <v>Gasto</v>
      </c>
      <c r="C11" s="332"/>
      <c r="D11" s="333"/>
      <c r="E11" s="333">
        <v>550</v>
      </c>
      <c r="F11" s="333">
        <f>E11*(1+F10)</f>
        <v>550</v>
      </c>
      <c r="G11" s="333">
        <f>F11*(1+G10)</f>
        <v>550</v>
      </c>
      <c r="H11" s="333">
        <f t="shared" ref="H11:P11" si="4">G11*(1+H10)</f>
        <v>550</v>
      </c>
      <c r="I11" s="333">
        <f t="shared" si="4"/>
        <v>550</v>
      </c>
      <c r="J11" s="333">
        <f t="shared" si="4"/>
        <v>550</v>
      </c>
      <c r="K11" s="333">
        <f t="shared" si="4"/>
        <v>550</v>
      </c>
      <c r="L11" s="333">
        <f t="shared" si="4"/>
        <v>550</v>
      </c>
      <c r="M11" s="333">
        <f t="shared" si="4"/>
        <v>550</v>
      </c>
      <c r="N11" s="333">
        <f t="shared" si="4"/>
        <v>550</v>
      </c>
      <c r="O11" s="333">
        <f t="shared" si="4"/>
        <v>550</v>
      </c>
      <c r="P11" s="333">
        <f t="shared" si="4"/>
        <v>550</v>
      </c>
      <c r="Q11" s="335">
        <f>SUM(D11:P11)</f>
        <v>6600</v>
      </c>
      <c r="R11" s="315"/>
    </row>
    <row r="12" spans="1:18" ht="14.25" x14ac:dyDescent="0.2">
      <c r="A12" s="315"/>
      <c r="B12" s="336"/>
      <c r="C12" s="326"/>
      <c r="D12" s="348"/>
      <c r="E12" s="348"/>
      <c r="F12" s="348"/>
      <c r="G12" s="348"/>
      <c r="H12" s="348"/>
      <c r="I12" s="348"/>
      <c r="J12" s="348"/>
      <c r="K12" s="348"/>
      <c r="L12" s="348"/>
      <c r="M12" s="348"/>
      <c r="N12" s="348"/>
      <c r="O12" s="348"/>
      <c r="P12" s="348"/>
      <c r="Q12" s="330"/>
      <c r="R12" s="315"/>
    </row>
    <row r="13" spans="1:18" ht="15" x14ac:dyDescent="0.25">
      <c r="A13" s="315"/>
      <c r="B13" s="331" t="str">
        <f>[1]Orcado!B13</f>
        <v>Gasto</v>
      </c>
      <c r="C13" s="332"/>
      <c r="D13" s="333"/>
      <c r="E13" s="333">
        <v>550</v>
      </c>
      <c r="F13" s="333">
        <f>E13*(1+F12)</f>
        <v>550</v>
      </c>
      <c r="G13" s="333">
        <f>F13*(1+G12)</f>
        <v>550</v>
      </c>
      <c r="H13" s="333">
        <f t="shared" ref="H13:P13" si="5">G13*(1+H12)</f>
        <v>550</v>
      </c>
      <c r="I13" s="333">
        <f t="shared" si="5"/>
        <v>550</v>
      </c>
      <c r="J13" s="333">
        <f t="shared" si="5"/>
        <v>550</v>
      </c>
      <c r="K13" s="333">
        <f t="shared" si="5"/>
        <v>550</v>
      </c>
      <c r="L13" s="333">
        <f t="shared" si="5"/>
        <v>550</v>
      </c>
      <c r="M13" s="333">
        <f t="shared" si="5"/>
        <v>550</v>
      </c>
      <c r="N13" s="333">
        <f t="shared" si="5"/>
        <v>550</v>
      </c>
      <c r="O13" s="333">
        <f t="shared" si="5"/>
        <v>550</v>
      </c>
      <c r="P13" s="333">
        <f t="shared" si="5"/>
        <v>550</v>
      </c>
      <c r="Q13" s="335">
        <f>SUM(D13:P13)</f>
        <v>6600</v>
      </c>
      <c r="R13" s="315"/>
    </row>
    <row r="14" spans="1:18" ht="14.25" x14ac:dyDescent="0.2">
      <c r="A14" s="315"/>
      <c r="B14" s="336"/>
      <c r="C14" s="326"/>
      <c r="D14" s="348"/>
      <c r="E14" s="348"/>
      <c r="F14" s="348"/>
      <c r="G14" s="348"/>
      <c r="H14" s="348"/>
      <c r="I14" s="348"/>
      <c r="J14" s="348"/>
      <c r="K14" s="348"/>
      <c r="L14" s="348"/>
      <c r="M14" s="348"/>
      <c r="N14" s="348"/>
      <c r="O14" s="348"/>
      <c r="P14" s="348"/>
      <c r="Q14" s="330"/>
      <c r="R14" s="315"/>
    </row>
    <row r="15" spans="1:18" ht="15" x14ac:dyDescent="0.25">
      <c r="A15" s="315"/>
      <c r="B15" s="331" t="str">
        <f>[1]Orcado!B15</f>
        <v>Gasto</v>
      </c>
      <c r="C15" s="332"/>
      <c r="D15" s="333"/>
      <c r="E15" s="333">
        <v>550</v>
      </c>
      <c r="F15" s="333">
        <f>E15*(1+F14)</f>
        <v>550</v>
      </c>
      <c r="G15" s="333">
        <f>F15*(1+G14)</f>
        <v>550</v>
      </c>
      <c r="H15" s="333">
        <f t="shared" ref="H15:P15" si="6">G15*(1+H14)</f>
        <v>550</v>
      </c>
      <c r="I15" s="333">
        <f t="shared" si="6"/>
        <v>550</v>
      </c>
      <c r="J15" s="333">
        <f t="shared" si="6"/>
        <v>550</v>
      </c>
      <c r="K15" s="333">
        <f t="shared" si="6"/>
        <v>550</v>
      </c>
      <c r="L15" s="333">
        <f t="shared" si="6"/>
        <v>550</v>
      </c>
      <c r="M15" s="333">
        <f t="shared" si="6"/>
        <v>550</v>
      </c>
      <c r="N15" s="333">
        <f t="shared" si="6"/>
        <v>550</v>
      </c>
      <c r="O15" s="333">
        <f t="shared" si="6"/>
        <v>550</v>
      </c>
      <c r="P15" s="333">
        <f t="shared" si="6"/>
        <v>550</v>
      </c>
      <c r="Q15" s="335">
        <f>SUM(D15:P15)</f>
        <v>6600</v>
      </c>
      <c r="R15" s="315"/>
    </row>
    <row r="16" spans="1:18" ht="14.25" x14ac:dyDescent="0.2">
      <c r="A16" s="315"/>
      <c r="B16" s="336"/>
      <c r="C16" s="326"/>
      <c r="D16" s="348"/>
      <c r="E16" s="348"/>
      <c r="F16" s="348"/>
      <c r="G16" s="348"/>
      <c r="H16" s="348"/>
      <c r="I16" s="348"/>
      <c r="J16" s="348"/>
      <c r="K16" s="348"/>
      <c r="L16" s="348"/>
      <c r="M16" s="348"/>
      <c r="N16" s="348"/>
      <c r="O16" s="348"/>
      <c r="P16" s="348"/>
      <c r="Q16" s="330"/>
      <c r="R16" s="315"/>
    </row>
    <row r="17" spans="1:18" ht="15" x14ac:dyDescent="0.25">
      <c r="A17" s="315"/>
      <c r="B17" s="331" t="str">
        <f>[1]Orcado!B17</f>
        <v>Gasto</v>
      </c>
      <c r="C17" s="332"/>
      <c r="D17" s="333"/>
      <c r="E17" s="333">
        <v>550</v>
      </c>
      <c r="F17" s="333">
        <f>E17*(1+F16)</f>
        <v>550</v>
      </c>
      <c r="G17" s="333">
        <f>F17*(1+G16)</f>
        <v>550</v>
      </c>
      <c r="H17" s="333">
        <f t="shared" ref="H17:P17" si="7">G17*(1+H16)</f>
        <v>550</v>
      </c>
      <c r="I17" s="333">
        <f t="shared" si="7"/>
        <v>550</v>
      </c>
      <c r="J17" s="333">
        <f t="shared" si="7"/>
        <v>550</v>
      </c>
      <c r="K17" s="333">
        <f t="shared" si="7"/>
        <v>550</v>
      </c>
      <c r="L17" s="333">
        <f t="shared" si="7"/>
        <v>550</v>
      </c>
      <c r="M17" s="333">
        <f t="shared" si="7"/>
        <v>550</v>
      </c>
      <c r="N17" s="333">
        <f t="shared" si="7"/>
        <v>550</v>
      </c>
      <c r="O17" s="333">
        <f t="shared" si="7"/>
        <v>550</v>
      </c>
      <c r="P17" s="333">
        <f t="shared" si="7"/>
        <v>550</v>
      </c>
      <c r="Q17" s="335">
        <f>SUM(D17:P17)</f>
        <v>6600</v>
      </c>
      <c r="R17" s="315"/>
    </row>
    <row r="18" spans="1:18" ht="14.25" x14ac:dyDescent="0.2">
      <c r="A18" s="315"/>
      <c r="B18" s="318" t="s">
        <v>415</v>
      </c>
      <c r="C18" s="315"/>
      <c r="D18" s="315"/>
      <c r="E18" s="315"/>
      <c r="F18" s="315"/>
      <c r="G18" s="315"/>
      <c r="H18" s="315"/>
      <c r="I18" s="315"/>
      <c r="J18" s="315"/>
      <c r="K18" s="315"/>
      <c r="L18" s="315"/>
      <c r="M18" s="315"/>
      <c r="N18" s="315"/>
      <c r="O18" s="315"/>
      <c r="P18" s="315"/>
      <c r="Q18" s="315"/>
      <c r="R18" s="315"/>
    </row>
    <row r="19" spans="1:18" ht="14.25" x14ac:dyDescent="0.2">
      <c r="A19" s="315"/>
      <c r="B19" s="315" t="str">
        <f>[1]Orcado!B19</f>
        <v>Custo de Implementação</v>
      </c>
      <c r="C19" s="315"/>
      <c r="D19" s="349">
        <v>4000</v>
      </c>
      <c r="E19" s="349">
        <v>400</v>
      </c>
      <c r="F19" s="350">
        <f>E19</f>
        <v>400</v>
      </c>
      <c r="G19" s="350">
        <f t="shared" ref="G19:P19" si="8">F19</f>
        <v>400</v>
      </c>
      <c r="H19" s="350">
        <f t="shared" si="8"/>
        <v>400</v>
      </c>
      <c r="I19" s="350">
        <f t="shared" si="8"/>
        <v>400</v>
      </c>
      <c r="J19" s="350">
        <f t="shared" si="8"/>
        <v>400</v>
      </c>
      <c r="K19" s="350">
        <f t="shared" si="8"/>
        <v>400</v>
      </c>
      <c r="L19" s="350">
        <f t="shared" si="8"/>
        <v>400</v>
      </c>
      <c r="M19" s="350">
        <f t="shared" si="8"/>
        <v>400</v>
      </c>
      <c r="N19" s="350">
        <f t="shared" si="8"/>
        <v>400</v>
      </c>
      <c r="O19" s="350">
        <f t="shared" si="8"/>
        <v>400</v>
      </c>
      <c r="P19" s="350">
        <f t="shared" si="8"/>
        <v>400</v>
      </c>
      <c r="Q19" s="325">
        <f t="shared" ref="Q19:Q28" si="9">SUM(D19:P19)</f>
        <v>8800</v>
      </c>
      <c r="R19" s="315"/>
    </row>
    <row r="20" spans="1:18" ht="14.25" x14ac:dyDescent="0.2">
      <c r="A20" s="315"/>
      <c r="B20" s="315" t="str">
        <f>[1]Orcado!B20</f>
        <v>Custo da Operação</v>
      </c>
      <c r="C20" s="315"/>
      <c r="D20" s="349"/>
      <c r="E20" s="349"/>
      <c r="F20" s="350">
        <f t="shared" ref="F20:P28" si="10">E20</f>
        <v>0</v>
      </c>
      <c r="G20" s="350">
        <f t="shared" si="10"/>
        <v>0</v>
      </c>
      <c r="H20" s="350">
        <f t="shared" si="10"/>
        <v>0</v>
      </c>
      <c r="I20" s="350">
        <f t="shared" si="10"/>
        <v>0</v>
      </c>
      <c r="J20" s="350">
        <f t="shared" si="10"/>
        <v>0</v>
      </c>
      <c r="K20" s="350">
        <f t="shared" si="10"/>
        <v>0</v>
      </c>
      <c r="L20" s="350">
        <f t="shared" si="10"/>
        <v>0</v>
      </c>
      <c r="M20" s="350">
        <f t="shared" si="10"/>
        <v>0</v>
      </c>
      <c r="N20" s="350">
        <f t="shared" si="10"/>
        <v>0</v>
      </c>
      <c r="O20" s="350">
        <f t="shared" si="10"/>
        <v>0</v>
      </c>
      <c r="P20" s="350">
        <f t="shared" si="10"/>
        <v>0</v>
      </c>
      <c r="Q20" s="325">
        <f t="shared" si="9"/>
        <v>0</v>
      </c>
      <c r="R20" s="315"/>
    </row>
    <row r="21" spans="1:18" ht="14.25" x14ac:dyDescent="0.2">
      <c r="A21" s="315"/>
      <c r="B21" s="315" t="str">
        <f>[1]Orcado!B21</f>
        <v>Custos de Treinamento</v>
      </c>
      <c r="C21" s="315"/>
      <c r="D21" s="349"/>
      <c r="E21" s="349"/>
      <c r="F21" s="350">
        <f t="shared" si="10"/>
        <v>0</v>
      </c>
      <c r="G21" s="350">
        <f t="shared" si="10"/>
        <v>0</v>
      </c>
      <c r="H21" s="350">
        <f t="shared" si="10"/>
        <v>0</v>
      </c>
      <c r="I21" s="350">
        <f t="shared" si="10"/>
        <v>0</v>
      </c>
      <c r="J21" s="350">
        <f t="shared" si="10"/>
        <v>0</v>
      </c>
      <c r="K21" s="350">
        <f t="shared" si="10"/>
        <v>0</v>
      </c>
      <c r="L21" s="350">
        <f t="shared" si="10"/>
        <v>0</v>
      </c>
      <c r="M21" s="350">
        <f t="shared" si="10"/>
        <v>0</v>
      </c>
      <c r="N21" s="350">
        <f t="shared" si="10"/>
        <v>0</v>
      </c>
      <c r="O21" s="350">
        <f t="shared" si="10"/>
        <v>0</v>
      </c>
      <c r="P21" s="350">
        <f t="shared" si="10"/>
        <v>0</v>
      </c>
      <c r="Q21" s="325">
        <f t="shared" si="9"/>
        <v>0</v>
      </c>
      <c r="R21" s="315"/>
    </row>
    <row r="22" spans="1:18" ht="15" x14ac:dyDescent="0.25">
      <c r="A22" s="315"/>
      <c r="B22" s="339" t="str">
        <f>[1]Orcado!B22</f>
        <v>Design da interface (UI) e protótipos</v>
      </c>
      <c r="C22" s="340"/>
      <c r="D22" s="349">
        <v>3000</v>
      </c>
      <c r="E22" s="349"/>
      <c r="F22" s="350">
        <f t="shared" si="10"/>
        <v>0</v>
      </c>
      <c r="G22" s="350">
        <f t="shared" si="10"/>
        <v>0</v>
      </c>
      <c r="H22" s="350">
        <f t="shared" si="10"/>
        <v>0</v>
      </c>
      <c r="I22" s="350">
        <f t="shared" si="10"/>
        <v>0</v>
      </c>
      <c r="J22" s="350">
        <f t="shared" si="10"/>
        <v>0</v>
      </c>
      <c r="K22" s="350">
        <f t="shared" si="10"/>
        <v>0</v>
      </c>
      <c r="L22" s="350">
        <f t="shared" si="10"/>
        <v>0</v>
      </c>
      <c r="M22" s="350">
        <f t="shared" si="10"/>
        <v>0</v>
      </c>
      <c r="N22" s="350">
        <f t="shared" si="10"/>
        <v>0</v>
      </c>
      <c r="O22" s="350">
        <f t="shared" si="10"/>
        <v>0</v>
      </c>
      <c r="P22" s="350">
        <f t="shared" si="10"/>
        <v>0</v>
      </c>
      <c r="Q22" s="325">
        <f t="shared" si="9"/>
        <v>3000</v>
      </c>
      <c r="R22" s="315"/>
    </row>
    <row r="23" spans="1:18" ht="15" x14ac:dyDescent="0.25">
      <c r="A23" s="315"/>
      <c r="B23" s="339" t="str">
        <f>[1]Orcado!B23</f>
        <v>Teste de usabilidade e ajustes</v>
      </c>
      <c r="C23" s="340"/>
      <c r="D23" s="349"/>
      <c r="E23" s="349"/>
      <c r="F23" s="350">
        <f t="shared" si="10"/>
        <v>0</v>
      </c>
      <c r="G23" s="350">
        <f t="shared" si="10"/>
        <v>0</v>
      </c>
      <c r="H23" s="350">
        <f t="shared" si="10"/>
        <v>0</v>
      </c>
      <c r="I23" s="350">
        <f t="shared" si="10"/>
        <v>0</v>
      </c>
      <c r="J23" s="350">
        <f t="shared" si="10"/>
        <v>0</v>
      </c>
      <c r="K23" s="350">
        <f t="shared" si="10"/>
        <v>0</v>
      </c>
      <c r="L23" s="350">
        <f t="shared" si="10"/>
        <v>0</v>
      </c>
      <c r="M23" s="350">
        <f t="shared" si="10"/>
        <v>0</v>
      </c>
      <c r="N23" s="350">
        <f t="shared" si="10"/>
        <v>0</v>
      </c>
      <c r="O23" s="350">
        <f t="shared" si="10"/>
        <v>0</v>
      </c>
      <c r="P23" s="350">
        <f t="shared" si="10"/>
        <v>0</v>
      </c>
      <c r="Q23" s="325">
        <f t="shared" si="9"/>
        <v>0</v>
      </c>
      <c r="R23" s="315"/>
    </row>
    <row r="24" spans="1:18" ht="15" x14ac:dyDescent="0.25">
      <c r="A24" s="315"/>
      <c r="B24" s="339" t="str">
        <f>[1]Orcado!B24</f>
        <v>Desenvolvimento da estrutura do app</v>
      </c>
      <c r="C24" s="340"/>
      <c r="D24" s="349">
        <v>6000</v>
      </c>
      <c r="E24" s="349"/>
      <c r="F24" s="350">
        <f t="shared" si="10"/>
        <v>0</v>
      </c>
      <c r="G24" s="350">
        <f t="shared" si="10"/>
        <v>0</v>
      </c>
      <c r="H24" s="350">
        <f t="shared" si="10"/>
        <v>0</v>
      </c>
      <c r="I24" s="350">
        <f t="shared" si="10"/>
        <v>0</v>
      </c>
      <c r="J24" s="350">
        <f t="shared" si="10"/>
        <v>0</v>
      </c>
      <c r="K24" s="350">
        <f t="shared" si="10"/>
        <v>0</v>
      </c>
      <c r="L24" s="350">
        <f t="shared" si="10"/>
        <v>0</v>
      </c>
      <c r="M24" s="350">
        <f t="shared" si="10"/>
        <v>0</v>
      </c>
      <c r="N24" s="350">
        <f t="shared" si="10"/>
        <v>0</v>
      </c>
      <c r="O24" s="350">
        <f t="shared" si="10"/>
        <v>0</v>
      </c>
      <c r="P24" s="350">
        <f t="shared" si="10"/>
        <v>0</v>
      </c>
      <c r="Q24" s="325">
        <f t="shared" si="9"/>
        <v>6000</v>
      </c>
      <c r="R24" s="315"/>
    </row>
    <row r="25" spans="1:18" ht="15" x14ac:dyDescent="0.25">
      <c r="A25" s="315"/>
      <c r="B25" s="339" t="str">
        <f>[1]Orcado!B25</f>
        <v>Desenvolvimento da IA para comparação de preços</v>
      </c>
      <c r="C25" s="340"/>
      <c r="D25" s="349">
        <v>5000</v>
      </c>
      <c r="E25" s="349"/>
      <c r="F25" s="350">
        <f t="shared" si="10"/>
        <v>0</v>
      </c>
      <c r="G25" s="350">
        <f t="shared" si="10"/>
        <v>0</v>
      </c>
      <c r="H25" s="350">
        <f t="shared" si="10"/>
        <v>0</v>
      </c>
      <c r="I25" s="350">
        <f t="shared" si="10"/>
        <v>0</v>
      </c>
      <c r="J25" s="350">
        <f t="shared" si="10"/>
        <v>0</v>
      </c>
      <c r="K25" s="350">
        <f t="shared" si="10"/>
        <v>0</v>
      </c>
      <c r="L25" s="350">
        <f t="shared" si="10"/>
        <v>0</v>
      </c>
      <c r="M25" s="350">
        <f t="shared" si="10"/>
        <v>0</v>
      </c>
      <c r="N25" s="350">
        <f t="shared" si="10"/>
        <v>0</v>
      </c>
      <c r="O25" s="350">
        <f t="shared" si="10"/>
        <v>0</v>
      </c>
      <c r="P25" s="350">
        <f t="shared" si="10"/>
        <v>0</v>
      </c>
      <c r="Q25" s="325">
        <f t="shared" si="9"/>
        <v>5000</v>
      </c>
      <c r="R25" s="315"/>
    </row>
    <row r="26" spans="1:18" ht="15" x14ac:dyDescent="0.25">
      <c r="A26" s="315"/>
      <c r="B26" s="339" t="str">
        <f>[1]Orcado!B26</f>
        <v>Integração com sistemas de pagamento e localização</v>
      </c>
      <c r="C26" s="340"/>
      <c r="D26" s="349"/>
      <c r="E26" s="349"/>
      <c r="F26" s="350">
        <f t="shared" si="10"/>
        <v>0</v>
      </c>
      <c r="G26" s="350">
        <f t="shared" si="10"/>
        <v>0</v>
      </c>
      <c r="H26" s="350">
        <f t="shared" si="10"/>
        <v>0</v>
      </c>
      <c r="I26" s="350">
        <f t="shared" si="10"/>
        <v>0</v>
      </c>
      <c r="J26" s="350">
        <f t="shared" si="10"/>
        <v>0</v>
      </c>
      <c r="K26" s="350">
        <f t="shared" si="10"/>
        <v>0</v>
      </c>
      <c r="L26" s="350">
        <f t="shared" si="10"/>
        <v>0</v>
      </c>
      <c r="M26" s="350">
        <f t="shared" si="10"/>
        <v>0</v>
      </c>
      <c r="N26" s="350">
        <f t="shared" si="10"/>
        <v>0</v>
      </c>
      <c r="O26" s="350">
        <f t="shared" si="10"/>
        <v>0</v>
      </c>
      <c r="P26" s="350">
        <f t="shared" si="10"/>
        <v>0</v>
      </c>
      <c r="Q26" s="325">
        <f t="shared" si="9"/>
        <v>0</v>
      </c>
      <c r="R26" s="315"/>
    </row>
    <row r="27" spans="1:18" ht="15" x14ac:dyDescent="0.25">
      <c r="A27" s="315"/>
      <c r="B27" s="339" t="str">
        <f>[1]Orcado!B27</f>
        <v>Testes de funcionalidade e usabilidade</v>
      </c>
      <c r="C27" s="340"/>
      <c r="D27" s="349"/>
      <c r="E27" s="349"/>
      <c r="F27" s="350">
        <f t="shared" si="10"/>
        <v>0</v>
      </c>
      <c r="G27" s="350">
        <f t="shared" si="10"/>
        <v>0</v>
      </c>
      <c r="H27" s="350">
        <f t="shared" si="10"/>
        <v>0</v>
      </c>
      <c r="I27" s="350">
        <f t="shared" si="10"/>
        <v>0</v>
      </c>
      <c r="J27" s="350">
        <f t="shared" si="10"/>
        <v>0</v>
      </c>
      <c r="K27" s="350">
        <f t="shared" si="10"/>
        <v>0</v>
      </c>
      <c r="L27" s="350">
        <f t="shared" si="10"/>
        <v>0</v>
      </c>
      <c r="M27" s="350">
        <f t="shared" si="10"/>
        <v>0</v>
      </c>
      <c r="N27" s="350">
        <f t="shared" si="10"/>
        <v>0</v>
      </c>
      <c r="O27" s="350">
        <f t="shared" si="10"/>
        <v>0</v>
      </c>
      <c r="P27" s="350">
        <f t="shared" si="10"/>
        <v>0</v>
      </c>
      <c r="Q27" s="325">
        <f t="shared" si="9"/>
        <v>0</v>
      </c>
      <c r="R27" s="315"/>
    </row>
    <row r="28" spans="1:18" ht="15" x14ac:dyDescent="0.25">
      <c r="A28" s="315"/>
      <c r="B28" s="339" t="str">
        <f>[1]Orcado!B28</f>
        <v>Preparar infraestrutura para lojas de aplicativos</v>
      </c>
      <c r="C28" s="340"/>
      <c r="D28" s="349"/>
      <c r="E28" s="349"/>
      <c r="F28" s="350">
        <f t="shared" si="10"/>
        <v>0</v>
      </c>
      <c r="G28" s="350">
        <f t="shared" si="10"/>
        <v>0</v>
      </c>
      <c r="H28" s="350">
        <f t="shared" si="10"/>
        <v>0</v>
      </c>
      <c r="I28" s="350">
        <f t="shared" si="10"/>
        <v>0</v>
      </c>
      <c r="J28" s="350">
        <f t="shared" si="10"/>
        <v>0</v>
      </c>
      <c r="K28" s="350">
        <f t="shared" si="10"/>
        <v>0</v>
      </c>
      <c r="L28" s="350">
        <f t="shared" si="10"/>
        <v>0</v>
      </c>
      <c r="M28" s="350">
        <f t="shared" si="10"/>
        <v>0</v>
      </c>
      <c r="N28" s="350">
        <f t="shared" si="10"/>
        <v>0</v>
      </c>
      <c r="O28" s="350">
        <f t="shared" si="10"/>
        <v>0</v>
      </c>
      <c r="P28" s="350">
        <f t="shared" si="10"/>
        <v>0</v>
      </c>
      <c r="Q28" s="325">
        <f t="shared" si="9"/>
        <v>0</v>
      </c>
      <c r="R28" s="315"/>
    </row>
    <row r="29" spans="1:18" ht="14.25" x14ac:dyDescent="0.2">
      <c r="A29" s="315"/>
      <c r="B29" s="315"/>
      <c r="C29" s="315"/>
      <c r="D29" s="315"/>
      <c r="E29" s="315"/>
      <c r="F29" s="315"/>
      <c r="G29" s="315"/>
      <c r="H29" s="315"/>
      <c r="I29" s="315"/>
      <c r="J29" s="315"/>
      <c r="K29" s="315"/>
      <c r="L29" s="315"/>
      <c r="M29" s="315"/>
      <c r="N29" s="315"/>
      <c r="O29" s="315"/>
      <c r="P29" s="315"/>
      <c r="Q29" s="315"/>
      <c r="R29" s="315"/>
    </row>
    <row r="30" spans="1:18" ht="14.25" x14ac:dyDescent="0.2">
      <c r="A30" s="315"/>
      <c r="B30" s="315"/>
      <c r="C30" s="315"/>
      <c r="D30" s="315"/>
      <c r="E30" s="315"/>
      <c r="F30" s="315"/>
      <c r="G30" s="315"/>
      <c r="H30" s="315"/>
      <c r="I30" s="315"/>
      <c r="J30" s="315"/>
      <c r="K30" s="315"/>
      <c r="L30" s="315"/>
      <c r="M30" s="315"/>
      <c r="N30" s="315"/>
      <c r="O30" s="315"/>
      <c r="P30" s="315"/>
      <c r="Q30" s="315"/>
      <c r="R30" s="315"/>
    </row>
    <row r="31" spans="1:18" ht="14.25" x14ac:dyDescent="0.2">
      <c r="A31" s="315"/>
      <c r="B31" s="315"/>
      <c r="C31" s="315"/>
      <c r="D31" s="315"/>
      <c r="E31" s="315"/>
      <c r="F31" s="315"/>
      <c r="G31" s="315"/>
      <c r="H31" s="315"/>
      <c r="I31" s="315"/>
      <c r="J31" s="315"/>
      <c r="K31" s="315"/>
      <c r="L31" s="315"/>
      <c r="M31" s="315"/>
      <c r="N31" s="315"/>
      <c r="O31" s="315"/>
      <c r="P31" s="315"/>
      <c r="Q31" s="315"/>
      <c r="R31" s="315"/>
    </row>
    <row r="32" spans="1:18" ht="14.25" x14ac:dyDescent="0.2">
      <c r="A32" s="315"/>
      <c r="B32" s="315"/>
      <c r="C32" s="315"/>
      <c r="D32" s="315"/>
      <c r="E32" s="315"/>
      <c r="F32" s="315"/>
      <c r="G32" s="315"/>
      <c r="H32" s="315"/>
      <c r="I32" s="315"/>
      <c r="J32" s="315"/>
      <c r="K32" s="315"/>
      <c r="L32" s="315"/>
      <c r="M32" s="315"/>
      <c r="N32" s="315"/>
      <c r="O32" s="315"/>
      <c r="P32" s="315"/>
      <c r="Q32" s="315"/>
      <c r="R32" s="315"/>
    </row>
    <row r="33" spans="1:18" ht="14.25" x14ac:dyDescent="0.2">
      <c r="A33" s="315"/>
      <c r="B33" s="315"/>
      <c r="C33" s="315"/>
      <c r="D33" s="315"/>
      <c r="E33" s="315"/>
      <c r="F33" s="315"/>
      <c r="G33" s="315"/>
      <c r="H33" s="315"/>
      <c r="I33" s="315"/>
      <c r="J33" s="315"/>
      <c r="K33" s="315"/>
      <c r="L33" s="315"/>
      <c r="M33" s="315"/>
      <c r="N33" s="315"/>
      <c r="O33" s="315"/>
      <c r="P33" s="315"/>
      <c r="Q33" s="315"/>
      <c r="R33" s="315"/>
    </row>
    <row r="34" spans="1:18" ht="14.25" x14ac:dyDescent="0.2">
      <c r="A34" s="315"/>
      <c r="B34" s="315"/>
      <c r="C34" s="315"/>
      <c r="D34" s="315"/>
      <c r="E34" s="315"/>
      <c r="F34" s="315"/>
      <c r="G34" s="315"/>
      <c r="H34" s="315"/>
      <c r="I34" s="315"/>
      <c r="J34" s="315"/>
      <c r="K34" s="315"/>
      <c r="L34" s="315"/>
      <c r="M34" s="315"/>
      <c r="N34" s="315"/>
      <c r="O34" s="315"/>
      <c r="P34" s="315"/>
      <c r="Q34" s="315"/>
      <c r="R34" s="315"/>
    </row>
    <row r="35" spans="1:18" ht="14.25" x14ac:dyDescent="0.2">
      <c r="A35" s="315"/>
      <c r="B35" s="315"/>
      <c r="C35" s="315"/>
      <c r="D35" s="315"/>
      <c r="E35" s="315"/>
      <c r="F35" s="315"/>
      <c r="G35" s="315"/>
      <c r="H35" s="315"/>
      <c r="I35" s="315"/>
      <c r="J35" s="315"/>
      <c r="K35" s="315"/>
      <c r="L35" s="315"/>
      <c r="M35" s="315"/>
      <c r="N35" s="315"/>
      <c r="O35" s="315"/>
      <c r="P35" s="315"/>
      <c r="Q35" s="315"/>
      <c r="R35" s="315"/>
    </row>
    <row r="36" spans="1:18" ht="14.25" x14ac:dyDescent="0.2">
      <c r="A36" s="315"/>
      <c r="B36" s="315"/>
      <c r="C36" s="315"/>
      <c r="D36" s="315"/>
      <c r="E36" s="341"/>
      <c r="F36" s="341"/>
      <c r="G36" s="341"/>
      <c r="H36" s="341"/>
      <c r="I36" s="341"/>
      <c r="J36" s="315"/>
      <c r="K36" s="315"/>
      <c r="L36" s="315"/>
      <c r="M36" s="315"/>
      <c r="N36" s="315"/>
      <c r="O36" s="315"/>
      <c r="P36" s="315"/>
      <c r="Q36" s="315"/>
      <c r="R36" s="315"/>
    </row>
    <row r="37" spans="1:18" ht="15" x14ac:dyDescent="0.25">
      <c r="A37" s="315"/>
      <c r="B37" s="342" t="s">
        <v>420</v>
      </c>
      <c r="C37" s="315"/>
      <c r="D37" s="315"/>
      <c r="E37" s="315"/>
      <c r="F37" s="315"/>
      <c r="G37" s="315"/>
      <c r="H37" s="315"/>
      <c r="I37" s="315"/>
      <c r="J37" s="315"/>
      <c r="K37" s="315"/>
      <c r="L37" s="315"/>
      <c r="M37" s="315"/>
      <c r="N37" s="315"/>
      <c r="O37" s="315"/>
      <c r="P37" s="315"/>
      <c r="Q37" s="315"/>
      <c r="R37" s="315"/>
    </row>
    <row r="38" spans="1:18" ht="14.25" x14ac:dyDescent="0.2">
      <c r="A38" s="315"/>
      <c r="B38" s="343"/>
      <c r="C38" s="344"/>
      <c r="D38" s="344"/>
      <c r="E38" s="315"/>
      <c r="F38" s="315"/>
      <c r="G38" s="315"/>
      <c r="H38" s="315"/>
      <c r="I38" s="315"/>
      <c r="J38" s="315"/>
      <c r="K38" s="315"/>
      <c r="L38" s="315"/>
      <c r="M38" s="315"/>
      <c r="N38" s="315"/>
      <c r="O38" s="315"/>
      <c r="P38" s="315"/>
      <c r="Q38" s="315"/>
      <c r="R38" s="315"/>
    </row>
    <row r="39" spans="1:18" ht="14.25" x14ac:dyDescent="0.2">
      <c r="A39" s="315"/>
      <c r="B39" s="343" t="s">
        <v>421</v>
      </c>
      <c r="C39" s="345"/>
      <c r="D39" s="345">
        <f>NPV([1]Param!D4,E5:P5)+D5</f>
        <v>44409.108412207446</v>
      </c>
      <c r="E39" s="315"/>
      <c r="F39" s="315"/>
      <c r="G39" s="315"/>
      <c r="H39" s="315"/>
      <c r="I39" s="315"/>
      <c r="J39" s="315"/>
      <c r="K39" s="315"/>
      <c r="L39" s="315"/>
      <c r="M39" s="315"/>
      <c r="N39" s="315"/>
      <c r="O39" s="315"/>
      <c r="P39" s="315"/>
      <c r="Q39" s="315"/>
      <c r="R39" s="315"/>
    </row>
    <row r="40" spans="1:18" ht="14.25" x14ac:dyDescent="0.2">
      <c r="A40" s="315"/>
      <c r="B40" s="343" t="s">
        <v>422</v>
      </c>
      <c r="C40" s="315"/>
      <c r="D40" s="346">
        <f>COUNTIF(D6:P6,"&lt;=0")</f>
        <v>0</v>
      </c>
      <c r="E40" s="315"/>
      <c r="F40" s="315"/>
      <c r="G40" s="315"/>
      <c r="H40" s="315"/>
      <c r="I40" s="315"/>
      <c r="J40" s="315"/>
      <c r="K40" s="315"/>
      <c r="L40" s="315"/>
      <c r="M40" s="315"/>
      <c r="N40" s="315"/>
      <c r="O40" s="315"/>
      <c r="P40" s="315"/>
      <c r="Q40" s="315"/>
      <c r="R40" s="315"/>
    </row>
    <row r="41" spans="1:18" ht="14.25" x14ac:dyDescent="0.2">
      <c r="A41" s="315"/>
      <c r="B41" s="343" t="s">
        <v>423</v>
      </c>
      <c r="C41" s="344"/>
      <c r="D41" s="347">
        <f>SUM(E5:P5)/-D5</f>
        <v>-2.1</v>
      </c>
      <c r="E41" s="315"/>
      <c r="F41" s="315"/>
      <c r="G41" s="315"/>
      <c r="H41" s="315"/>
      <c r="I41" s="315"/>
      <c r="J41" s="315"/>
      <c r="K41" s="315"/>
      <c r="L41" s="315"/>
      <c r="M41" s="315"/>
      <c r="N41" s="315"/>
      <c r="O41" s="315"/>
      <c r="P41" s="315"/>
      <c r="Q41" s="315"/>
      <c r="R41" s="315"/>
    </row>
    <row r="42" spans="1:18" ht="14.25" x14ac:dyDescent="0.2">
      <c r="A42" s="315"/>
      <c r="B42" s="315"/>
      <c r="C42" s="315"/>
      <c r="D42" s="315"/>
      <c r="E42" s="315"/>
      <c r="F42" s="315"/>
      <c r="G42" s="315"/>
      <c r="H42" s="315"/>
      <c r="I42" s="315"/>
      <c r="J42" s="315"/>
      <c r="K42" s="315"/>
      <c r="L42" s="315"/>
      <c r="M42" s="315"/>
      <c r="N42" s="315"/>
      <c r="O42" s="315"/>
      <c r="P42" s="315"/>
      <c r="Q42" s="315"/>
      <c r="R42" s="315"/>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4</vt:i4>
      </vt:variant>
    </vt:vector>
  </HeadingPairs>
  <TitlesOfParts>
    <vt:vector size="25"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2025-05-18T16:36:18Z</dcterms:modified>
</cp:coreProperties>
</file>