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5.xml" ContentType="application/vnd.openxmlformats-officedocument.drawing+xml"/>
  <Override PartName="/xl/charts/chart1.xml" ContentType="application/vnd.openxmlformats-officedocument.drawingml.chart+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Users\24025837\Downloads\"/>
    </mc:Choice>
  </mc:AlternateContent>
  <xr:revisionPtr revIDLastSave="0" documentId="8_{BF9A3A0B-3EEB-4193-BFD5-577670DFA0A8}" xr6:coauthVersionLast="36" xr6:coauthVersionMax="36" xr10:uidLastSave="{00000000-0000-0000-0000-000000000000}"/>
  <bookViews>
    <workbookView xWindow="-105" yWindow="-105" windowWidth="23250" windowHeight="12450" tabRatio="854" firstSheet="17" activeTab="21" xr2:uid="{00000000-000D-0000-FFFF-FFFF00000000}"/>
  </bookViews>
  <sheets>
    <sheet name="Project Charter" sheetId="16" r:id="rId1"/>
    <sheet name="WBS-MACRO-ATIVIDADE" sheetId="14" r:id="rId2"/>
    <sheet name="WBS_Detalhado (ordem etapas)" sheetId="1" r:id="rId3"/>
    <sheet name="WBS_Detalhado (ordem depend)" sheetId="13" r:id="rId4"/>
    <sheet name="WBS- PLANILHA" sheetId="19" r:id="rId5"/>
    <sheet name="Segunda Entrega --&gt;" sheetId="37" r:id="rId6"/>
    <sheet name="REDE_PERT_CPM-" sheetId="38" r:id="rId7"/>
    <sheet name="Gestão de Custo" sheetId="22" r:id="rId8"/>
    <sheet name="Orcado" sheetId="23" r:id="rId9"/>
    <sheet name="Realizado" sheetId="24" r:id="rId10"/>
    <sheet name="Gráfico -Status" sheetId="25" r:id="rId11"/>
    <sheet name="Param" sheetId="26" r:id="rId12"/>
    <sheet name="Capa" sheetId="27" r:id="rId13"/>
    <sheet name="Identificar" sheetId="28" r:id="rId14"/>
    <sheet name="Qualificar" sheetId="29" r:id="rId15"/>
    <sheet name="Quantificar" sheetId="30" r:id="rId16"/>
    <sheet name="Sensibilidade ao Risco" sheetId="32" r:id="rId17"/>
    <sheet name="Plano de Comunicação" sheetId="21" r:id="rId18"/>
    <sheet name="Planejamento de RH" sheetId="33" r:id="rId19"/>
    <sheet name="Organograma da Equipe" sheetId="34" r:id="rId20"/>
    <sheet name="Mapa Competência - Equipe" sheetId="35" r:id="rId21"/>
    <sheet name="Mapa de Responsabilidade" sheetId="36" r:id="rId22"/>
    <sheet name="Gráfico de Gantt" sheetId="18" state="hidden" r:id="rId23"/>
    <sheet name="PV_dependência" sheetId="17" state="hidden" r:id="rId24"/>
    <sheet name="Cronograma_de_Custos (2)" sheetId="6" state="hidden" r:id="rId25"/>
  </sheets>
  <externalReferences>
    <externalReference r:id="rId26"/>
    <externalReference r:id="rId27"/>
    <externalReference r:id="rId28"/>
    <externalReference r:id="rId29"/>
    <externalReference r:id="rId30"/>
    <externalReference r:id="rId31"/>
  </externalReferences>
  <definedNames>
    <definedName name="_xlnm._FilterDatabase" localSheetId="13" hidden="1">Identificar!$A$6:$J$17</definedName>
    <definedName name="_xlnm._FilterDatabase" localSheetId="21" hidden="1">'Mapa de Responsabilidade'!$B$5:$H$63</definedName>
    <definedName name="_xlnm._FilterDatabase" localSheetId="14" hidden="1">Qualificar!$A$6:$K$27</definedName>
    <definedName name="_xlnm._FilterDatabase" localSheetId="15" hidden="1">Quantificar!$A$6:$E$17</definedName>
    <definedName name="A" localSheetId="7" hidden="1">{"'TG'!$A$1:$L$37"}</definedName>
    <definedName name="A" localSheetId="10" hidden="1">{"'TG'!$A$1:$L$37"}</definedName>
    <definedName name="A" localSheetId="20" hidden="1">{"'TG'!$A$1:$L$37"}</definedName>
    <definedName name="A" localSheetId="21" hidden="1">{"'TG'!$A$1:$L$37"}</definedName>
    <definedName name="A" localSheetId="8" hidden="1">{"'TG'!$A$1:$L$37"}</definedName>
    <definedName name="A" localSheetId="19" hidden="1">{"'TG'!$A$1:$L$37"}</definedName>
    <definedName name="A" localSheetId="11" hidden="1">{"'TG'!$A$1:$L$37"}</definedName>
    <definedName name="A" localSheetId="18" hidden="1">{"'TG'!$A$1:$L$37"}</definedName>
    <definedName name="A" localSheetId="17" hidden="1">{"'TG'!$A$1:$L$37"}</definedName>
    <definedName name="A" localSheetId="9" hidden="1">{"'TG'!$A$1:$L$37"}</definedName>
    <definedName name="A" hidden="1">{"'TG'!$A$1:$L$37"}</definedName>
    <definedName name="_xlnm.Print_Area" localSheetId="24">'Cronograma_de_Custos (2)'!$B$2:$X$18</definedName>
    <definedName name="_xlnm.Print_Area" localSheetId="13">Identificar!$A$1:$L$27</definedName>
    <definedName name="_xlnm.Print_Area" localSheetId="20">'Mapa Competência - Equipe'!$B$8:$AG$19</definedName>
    <definedName name="_xlnm.Print_Area" localSheetId="21">'Mapa de Responsabilidade'!$B$2:$H$49</definedName>
    <definedName name="_xlnm.Print_Area" localSheetId="14">Qualificar!$A$1:$K$11</definedName>
    <definedName name="_xlnm.Print_Area" localSheetId="15">Quantificar!$A$1:$E$11</definedName>
    <definedName name="Comprar">[1]Param!#REF!</definedName>
    <definedName name="E"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2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2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1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início_da_tarefa" localSheetId="22">[2]CronogramaDeProjeto!$E1</definedName>
    <definedName name="Início_do_projeto" localSheetId="7">'[3]Gráfico de Gantt'!$G$5</definedName>
    <definedName name="Início_do_projeto" localSheetId="10">'[3]Gráfico de Gantt'!$G$5</definedName>
    <definedName name="Início_do_projeto" localSheetId="20">'[4]Gráfico de Gantt'!$G$5</definedName>
    <definedName name="Início_do_projeto" localSheetId="21">'[4]Gráfico de Gantt'!$G$5</definedName>
    <definedName name="Início_do_projeto" localSheetId="8">'[3]Gráfico de Gantt'!$G$5</definedName>
    <definedName name="Início_do_projeto" localSheetId="19">'[4]Gráfico de Gantt'!$G$5</definedName>
    <definedName name="Início_do_projeto" localSheetId="11">'[3]Gráfico de Gantt'!$G$5</definedName>
    <definedName name="Início_do_projeto" localSheetId="18">'[4]Gráfico de Gantt'!$G$5</definedName>
    <definedName name="Início_do_projeto" localSheetId="17">'[5]Gráfico de Gantt'!$G$5</definedName>
    <definedName name="Início_do_projeto" localSheetId="9">'[3]Gráfico de Gantt'!$G$5</definedName>
    <definedName name="Início_do_projeto">'Gráfico de Gantt'!$G$5</definedName>
    <definedName name="Periodicidade">[6]Param!$AB$5:$AB$9</definedName>
    <definedName name="progresso_da_tarefa" localSheetId="22">[2]CronogramaDeProjeto!$D1</definedName>
    <definedName name="Semana_de_exibição" localSheetId="7">'[3]Gráfico de Gantt'!$G$6</definedName>
    <definedName name="Semana_de_exibição" localSheetId="10">'[3]Gráfico de Gantt'!$G$6</definedName>
    <definedName name="Semana_de_exibição" localSheetId="20">'[4]Gráfico de Gantt'!$G$6</definedName>
    <definedName name="Semana_de_exibição" localSheetId="21">'[4]Gráfico de Gantt'!$G$6</definedName>
    <definedName name="Semana_de_exibição" localSheetId="8">'[3]Gráfico de Gantt'!$G$6</definedName>
    <definedName name="Semana_de_exibição" localSheetId="19">'[4]Gráfico de Gantt'!$G$6</definedName>
    <definedName name="Semana_de_exibição" localSheetId="11">'[3]Gráfico de Gantt'!$G$6</definedName>
    <definedName name="Semana_de_exibição" localSheetId="18">'[4]Gráfico de Gantt'!$G$6</definedName>
    <definedName name="Semana_de_exibição" localSheetId="17">'[5]Gráfico de Gantt'!$G$6</definedName>
    <definedName name="Semana_de_exibição" localSheetId="9">'[3]Gráfico de Gantt'!$G$6</definedName>
    <definedName name="Semana_de_exibição">'Gráfico de Gantt'!$G$6</definedName>
    <definedName name="Status">[1]Param!#REF!</definedName>
    <definedName name="t" localSheetId="7" hidden="1">{"'TG'!$A$1:$L$37"}</definedName>
    <definedName name="t" localSheetId="10" hidden="1">{"'TG'!$A$1:$L$37"}</definedName>
    <definedName name="t" localSheetId="20" hidden="1">{"'TG'!$A$1:$L$37"}</definedName>
    <definedName name="t" localSheetId="21" hidden="1">{"'TG'!$A$1:$L$37"}</definedName>
    <definedName name="t" localSheetId="8" hidden="1">{"'TG'!$A$1:$L$37"}</definedName>
    <definedName name="t" localSheetId="19" hidden="1">{"'TG'!$A$1:$L$37"}</definedName>
    <definedName name="t" localSheetId="11" hidden="1">{"'TG'!$A$1:$L$37"}</definedName>
    <definedName name="t" localSheetId="18" hidden="1">{"'TG'!$A$1:$L$37"}</definedName>
    <definedName name="t" localSheetId="17" hidden="1">{"'TG'!$A$1:$L$37"}</definedName>
    <definedName name="t" localSheetId="9" hidden="1">{"'TG'!$A$1:$L$37"}</definedName>
    <definedName name="t" hidden="1">{"'TG'!$A$1:$L$37"}</definedName>
    <definedName name="término_da_tarefa" localSheetId="22">[2]CronogramaDeProjeto!$F1</definedName>
    <definedName name="VersaoExcel">[6]Param!$D$15:$E$15</definedName>
    <definedName name="VersaoSR">[6]Param!$C$24:$C$26</definedName>
  </definedNames>
  <calcPr calcId="191029"/>
  <pivotCaches>
    <pivotCache cacheId="0" r:id="rId32"/>
  </pivotCaches>
</workbook>
</file>

<file path=xl/calcChain.xml><?xml version="1.0" encoding="utf-8"?>
<calcChain xmlns="http://schemas.openxmlformats.org/spreadsheetml/2006/main">
  <c r="E2" i="38" l="1"/>
  <c r="F2" i="38" s="1"/>
  <c r="O2" i="38"/>
  <c r="H2" i="38" s="1"/>
  <c r="G2" i="38" s="1"/>
  <c r="E3" i="38"/>
  <c r="F3" i="38" s="1"/>
  <c r="O3" i="38"/>
  <c r="H3" i="38" s="1"/>
  <c r="G3" i="38" s="1"/>
  <c r="I3" i="38" s="1"/>
  <c r="J3" i="38" s="1"/>
  <c r="E4" i="38"/>
  <c r="F4" i="38" s="1"/>
  <c r="O4" i="38"/>
  <c r="H4" i="38" s="1"/>
  <c r="G4" i="38" s="1"/>
  <c r="E5" i="38"/>
  <c r="F5" i="38" s="1"/>
  <c r="O5" i="38"/>
  <c r="H5" i="38" s="1"/>
  <c r="G5" i="38" s="1"/>
  <c r="E6" i="38"/>
  <c r="F6" i="38" s="1"/>
  <c r="O6" i="38"/>
  <c r="H6" i="38" s="1"/>
  <c r="G6" i="38" s="1"/>
  <c r="E7" i="38"/>
  <c r="F7" i="38"/>
  <c r="O7" i="38"/>
  <c r="H7" i="38" s="1"/>
  <c r="G7" i="38" s="1"/>
  <c r="I7" i="38" s="1"/>
  <c r="J7" i="38" s="1"/>
  <c r="E8" i="38"/>
  <c r="F8" i="38" s="1"/>
  <c r="O8" i="38"/>
  <c r="H8" i="38" s="1"/>
  <c r="G8" i="38" s="1"/>
  <c r="I8" i="38" s="1"/>
  <c r="J8" i="38" s="1"/>
  <c r="E9" i="38"/>
  <c r="F9" i="38" s="1"/>
  <c r="O9" i="38"/>
  <c r="H9" i="38" s="1"/>
  <c r="G9" i="38" s="1"/>
  <c r="E10" i="38"/>
  <c r="F10" i="38" s="1"/>
  <c r="O10" i="38"/>
  <c r="H10" i="38" s="1"/>
  <c r="G10" i="38" s="1"/>
  <c r="E11" i="38"/>
  <c r="F11" i="38" s="1"/>
  <c r="O11" i="38"/>
  <c r="H11" i="38" s="1"/>
  <c r="G11" i="38" s="1"/>
  <c r="E12" i="38"/>
  <c r="F12" i="38" s="1"/>
  <c r="O12" i="38"/>
  <c r="H12" i="38" s="1"/>
  <c r="G12" i="38" s="1"/>
  <c r="I12" i="38" s="1"/>
  <c r="J12" i="38" s="1"/>
  <c r="E13" i="38"/>
  <c r="F13" i="38" s="1"/>
  <c r="O13" i="38"/>
  <c r="H13" i="38" s="1"/>
  <c r="G13" i="38" s="1"/>
  <c r="I13" i="38" s="1"/>
  <c r="J13" i="38" s="1"/>
  <c r="E14" i="38"/>
  <c r="F14" i="38" s="1"/>
  <c r="O14" i="38"/>
  <c r="H14" i="38" s="1"/>
  <c r="G14" i="38" s="1"/>
  <c r="E15" i="38"/>
  <c r="F15" i="38" s="1"/>
  <c r="O15" i="38"/>
  <c r="H15" i="38" s="1"/>
  <c r="G15" i="38" s="1"/>
  <c r="I15" i="38" s="1"/>
  <c r="J15" i="38" s="1"/>
  <c r="E16" i="38"/>
  <c r="F16" i="38" s="1"/>
  <c r="O16" i="38"/>
  <c r="H16" i="38" s="1"/>
  <c r="G16" i="38" s="1"/>
  <c r="I16" i="38" s="1"/>
  <c r="J16" i="38" s="1"/>
  <c r="E17" i="38"/>
  <c r="F17" i="38"/>
  <c r="H17" i="38"/>
  <c r="G17" i="38" s="1"/>
  <c r="O17" i="38"/>
  <c r="E18" i="38"/>
  <c r="F18" i="38" s="1"/>
  <c r="O18" i="38"/>
  <c r="H18" i="38" s="1"/>
  <c r="G18" i="38" s="1"/>
  <c r="I18" i="38" s="1"/>
  <c r="J18" i="38" s="1"/>
  <c r="E19" i="38"/>
  <c r="F19" i="38" s="1"/>
  <c r="O19" i="38"/>
  <c r="H19" i="38" s="1"/>
  <c r="G19" i="38" s="1"/>
  <c r="I19" i="38" s="1"/>
  <c r="J19" i="38" s="1"/>
  <c r="E20" i="38"/>
  <c r="F20" i="38" s="1"/>
  <c r="O20" i="38"/>
  <c r="H20" i="38" s="1"/>
  <c r="G20" i="38" s="1"/>
  <c r="E21" i="38"/>
  <c r="F21" i="38" s="1"/>
  <c r="O21" i="38"/>
  <c r="H21" i="38" s="1"/>
  <c r="G21" i="38" s="1"/>
  <c r="I21" i="38" s="1"/>
  <c r="J21" i="38" s="1"/>
  <c r="I11" i="38" l="1"/>
  <c r="J11" i="38" s="1"/>
  <c r="I4" i="38"/>
  <c r="J4" i="38" s="1"/>
  <c r="I9" i="38"/>
  <c r="J9" i="38" s="1"/>
  <c r="I14" i="38"/>
  <c r="J14" i="38" s="1"/>
  <c r="I6" i="38"/>
  <c r="J6" i="38" s="1"/>
  <c r="I20" i="38"/>
  <c r="J20" i="38" s="1"/>
  <c r="I10" i="38"/>
  <c r="J10" i="38" s="1"/>
  <c r="I5" i="38"/>
  <c r="J5" i="38" s="1"/>
  <c r="I2" i="38"/>
  <c r="J2" i="38" s="1"/>
  <c r="I17" i="38"/>
  <c r="J17" i="38" s="1"/>
  <c r="A4" i="30"/>
  <c r="L15" i="28" l="1"/>
  <c r="L26" i="28"/>
  <c r="L27" i="28"/>
  <c r="E2" i="32"/>
  <c r="E3" i="32"/>
  <c r="E4" i="32"/>
  <c r="E5" i="32"/>
  <c r="E6" i="32"/>
  <c r="E8" i="32"/>
  <c r="J8" i="29" s="1"/>
  <c r="K8" i="29" s="1"/>
  <c r="E9" i="32"/>
  <c r="E10" i="32"/>
  <c r="E11" i="32"/>
  <c r="E12" i="32"/>
  <c r="E14" i="32"/>
  <c r="E15" i="32"/>
  <c r="E16" i="32"/>
  <c r="E17" i="32"/>
  <c r="E18" i="32"/>
  <c r="E20" i="32"/>
  <c r="E21" i="32"/>
  <c r="E22" i="32"/>
  <c r="E23" i="32"/>
  <c r="E24" i="32"/>
  <c r="E26" i="32"/>
  <c r="E27" i="32"/>
  <c r="E28" i="32"/>
  <c r="E29" i="32"/>
  <c r="E30" i="32"/>
  <c r="A8" i="30"/>
  <c r="B8" i="30"/>
  <c r="C8" i="30"/>
  <c r="D8" i="30"/>
  <c r="E8" i="30"/>
  <c r="J8" i="30"/>
  <c r="K8" i="30"/>
  <c r="A9" i="30"/>
  <c r="B9" i="30"/>
  <c r="C9" i="30"/>
  <c r="D9" i="30"/>
  <c r="E9" i="30"/>
  <c r="J9" i="30"/>
  <c r="K9" i="30"/>
  <c r="A10" i="30"/>
  <c r="B10" i="30"/>
  <c r="C10" i="30"/>
  <c r="D10" i="30"/>
  <c r="E10" i="30"/>
  <c r="J10" i="30"/>
  <c r="K10" i="30"/>
  <c r="A11" i="30"/>
  <c r="B11" i="30"/>
  <c r="C11" i="30"/>
  <c r="D11" i="30"/>
  <c r="E11" i="30"/>
  <c r="J11" i="30"/>
  <c r="K11" i="30"/>
  <c r="A12" i="30"/>
  <c r="B12" i="30"/>
  <c r="C12" i="30"/>
  <c r="D12" i="30"/>
  <c r="E12" i="30"/>
  <c r="J12" i="30"/>
  <c r="K12" i="30"/>
  <c r="A13" i="30"/>
  <c r="B13" i="30"/>
  <c r="C13" i="30"/>
  <c r="D13" i="30"/>
  <c r="E13" i="30"/>
  <c r="J13" i="30"/>
  <c r="K13" i="30"/>
  <c r="A14" i="30"/>
  <c r="B14" i="30"/>
  <c r="C14" i="30"/>
  <c r="D14" i="30"/>
  <c r="E14" i="30"/>
  <c r="J14" i="30"/>
  <c r="K14" i="30"/>
  <c r="A15" i="30"/>
  <c r="B15" i="30"/>
  <c r="C15" i="30"/>
  <c r="D15" i="30"/>
  <c r="E15" i="30"/>
  <c r="J15" i="30"/>
  <c r="K15" i="30"/>
  <c r="A16" i="30"/>
  <c r="B16" i="30"/>
  <c r="C16" i="30"/>
  <c r="D16" i="30"/>
  <c r="E16" i="30"/>
  <c r="J16" i="30"/>
  <c r="K16" i="30"/>
  <c r="A17" i="30"/>
  <c r="B17" i="30"/>
  <c r="C17" i="30"/>
  <c r="D17" i="30"/>
  <c r="E17" i="30"/>
  <c r="J17" i="30"/>
  <c r="K17" i="30"/>
  <c r="A18" i="30"/>
  <c r="B18" i="30"/>
  <c r="C18" i="30"/>
  <c r="D18" i="30"/>
  <c r="E18" i="30"/>
  <c r="J18" i="30"/>
  <c r="K18" i="30"/>
  <c r="A19" i="30"/>
  <c r="B19" i="30"/>
  <c r="C19" i="30"/>
  <c r="D19" i="30"/>
  <c r="E19" i="30"/>
  <c r="J19" i="30"/>
  <c r="K19" i="30"/>
  <c r="A20" i="30"/>
  <c r="B20" i="30"/>
  <c r="C20" i="30"/>
  <c r="D20" i="30"/>
  <c r="E20" i="30"/>
  <c r="J20" i="30"/>
  <c r="K20" i="30"/>
  <c r="A21" i="30"/>
  <c r="B21" i="30"/>
  <c r="C21" i="30"/>
  <c r="D21" i="30"/>
  <c r="E21" i="30"/>
  <c r="J21" i="30"/>
  <c r="K21" i="30"/>
  <c r="A22" i="30"/>
  <c r="B22" i="30"/>
  <c r="C22" i="30"/>
  <c r="D22" i="30"/>
  <c r="E22" i="30"/>
  <c r="J22" i="30"/>
  <c r="K22" i="30"/>
  <c r="A23" i="30"/>
  <c r="B23" i="30"/>
  <c r="C23" i="30"/>
  <c r="D23" i="30"/>
  <c r="E23" i="30"/>
  <c r="J23" i="30"/>
  <c r="K23" i="30"/>
  <c r="A24" i="30"/>
  <c r="B24" i="30"/>
  <c r="C24" i="30"/>
  <c r="D24" i="30"/>
  <c r="E24" i="30"/>
  <c r="J24" i="30"/>
  <c r="K24" i="30"/>
  <c r="A25" i="30"/>
  <c r="B25" i="30"/>
  <c r="C25" i="30"/>
  <c r="D25" i="30"/>
  <c r="E25" i="30"/>
  <c r="J25" i="30"/>
  <c r="K25" i="30"/>
  <c r="A26" i="30"/>
  <c r="B26" i="30"/>
  <c r="C26" i="30"/>
  <c r="D26" i="30"/>
  <c r="E26" i="30"/>
  <c r="J26" i="30"/>
  <c r="K26" i="30"/>
  <c r="A27" i="30"/>
  <c r="B27" i="30"/>
  <c r="C27" i="30"/>
  <c r="D27" i="30"/>
  <c r="E27" i="30"/>
  <c r="J27" i="30"/>
  <c r="K27" i="30"/>
  <c r="A28" i="30"/>
  <c r="B28" i="30"/>
  <c r="C28" i="30"/>
  <c r="D28" i="30"/>
  <c r="E28" i="30"/>
  <c r="J28" i="30"/>
  <c r="K28" i="30"/>
  <c r="A29" i="30"/>
  <c r="B29" i="30"/>
  <c r="C29" i="30"/>
  <c r="D29" i="30"/>
  <c r="E29" i="30"/>
  <c r="J29" i="30"/>
  <c r="K29" i="30"/>
  <c r="A8" i="29"/>
  <c r="B8" i="29"/>
  <c r="C8" i="29"/>
  <c r="D8" i="29"/>
  <c r="E8" i="29"/>
  <c r="I8" i="29"/>
  <c r="M8" i="29"/>
  <c r="N8" i="29"/>
  <c r="A9" i="29"/>
  <c r="B9" i="29"/>
  <c r="C9" i="29"/>
  <c r="D9" i="29"/>
  <c r="E9" i="29"/>
  <c r="I9" i="29"/>
  <c r="M9" i="29"/>
  <c r="N9" i="29"/>
  <c r="A10" i="29"/>
  <c r="B10" i="29"/>
  <c r="C10" i="29"/>
  <c r="D10" i="29"/>
  <c r="E10" i="29"/>
  <c r="I10" i="29"/>
  <c r="J10" i="29" s="1"/>
  <c r="K10" i="29" s="1"/>
  <c r="M10" i="29"/>
  <c r="N10" i="29"/>
  <c r="A11" i="29"/>
  <c r="B11" i="29"/>
  <c r="C11" i="29"/>
  <c r="D11" i="29"/>
  <c r="E11" i="29"/>
  <c r="I11" i="29"/>
  <c r="J11" i="29" s="1"/>
  <c r="K11" i="29" s="1"/>
  <c r="M11" i="29"/>
  <c r="N11" i="29"/>
  <c r="A12" i="29"/>
  <c r="B12" i="29"/>
  <c r="C12" i="29"/>
  <c r="D12" i="29"/>
  <c r="E12" i="29"/>
  <c r="I12" i="29"/>
  <c r="J12" i="29" s="1"/>
  <c r="K12" i="29" s="1"/>
  <c r="M12" i="29"/>
  <c r="N12" i="29"/>
  <c r="A13" i="29"/>
  <c r="B13" i="29"/>
  <c r="C13" i="29"/>
  <c r="D13" i="29"/>
  <c r="E13" i="29"/>
  <c r="I13" i="29"/>
  <c r="J13" i="29" s="1"/>
  <c r="K13" i="29" s="1"/>
  <c r="M13" i="29"/>
  <c r="N13" i="29"/>
  <c r="A14" i="29"/>
  <c r="B14" i="29"/>
  <c r="C14" i="29"/>
  <c r="D14" i="29"/>
  <c r="E14" i="29"/>
  <c r="I14" i="29"/>
  <c r="J14" i="29"/>
  <c r="K14" i="29" s="1"/>
  <c r="L14" i="28" s="1"/>
  <c r="M14" i="29"/>
  <c r="N14" i="29"/>
  <c r="A15" i="29"/>
  <c r="B15" i="29"/>
  <c r="C15" i="29"/>
  <c r="D15" i="29"/>
  <c r="E15" i="29"/>
  <c r="I15" i="29"/>
  <c r="J15" i="29"/>
  <c r="K15" i="29" s="1"/>
  <c r="M15" i="29"/>
  <c r="N15" i="29"/>
  <c r="A16" i="29"/>
  <c r="B16" i="29"/>
  <c r="C16" i="29"/>
  <c r="D16" i="29"/>
  <c r="E16" i="29"/>
  <c r="I16" i="29"/>
  <c r="J16" i="29"/>
  <c r="K16" i="29"/>
  <c r="M16" i="29"/>
  <c r="N16" i="29"/>
  <c r="A17" i="29"/>
  <c r="B17" i="29"/>
  <c r="C17" i="29"/>
  <c r="D17" i="29"/>
  <c r="E17" i="29"/>
  <c r="I17" i="29"/>
  <c r="J17" i="29" s="1"/>
  <c r="K17" i="29"/>
  <c r="M17" i="29"/>
  <c r="N17" i="29"/>
  <c r="A18" i="29"/>
  <c r="B18" i="29"/>
  <c r="C18" i="29"/>
  <c r="D18" i="29"/>
  <c r="E18" i="29"/>
  <c r="I18" i="29"/>
  <c r="J18" i="29"/>
  <c r="K18" i="29"/>
  <c r="M18" i="29"/>
  <c r="N18" i="29"/>
  <c r="A19" i="29"/>
  <c r="B19" i="29"/>
  <c r="C19" i="29"/>
  <c r="D19" i="29"/>
  <c r="E19" i="29"/>
  <c r="I19" i="29"/>
  <c r="J19" i="29"/>
  <c r="K19" i="29"/>
  <c r="M19" i="29"/>
  <c r="N19" i="29"/>
  <c r="A20" i="29"/>
  <c r="B20" i="29"/>
  <c r="C20" i="29"/>
  <c r="D20" i="29"/>
  <c r="E20" i="29"/>
  <c r="I20" i="29"/>
  <c r="J20" i="29"/>
  <c r="K20" i="29"/>
  <c r="M20" i="29"/>
  <c r="N20" i="29"/>
  <c r="A21" i="29"/>
  <c r="B21" i="29"/>
  <c r="C21" i="29"/>
  <c r="D21" i="29"/>
  <c r="E21" i="29"/>
  <c r="I21" i="29"/>
  <c r="J21" i="29" s="1"/>
  <c r="K21" i="29"/>
  <c r="M21" i="29"/>
  <c r="N21" i="29"/>
  <c r="A22" i="29"/>
  <c r="B22" i="29"/>
  <c r="C22" i="29"/>
  <c r="D22" i="29"/>
  <c r="E22" i="29"/>
  <c r="I22" i="29"/>
  <c r="J22" i="29"/>
  <c r="K22" i="29"/>
  <c r="M22" i="29"/>
  <c r="N22" i="29"/>
  <c r="A23" i="29"/>
  <c r="B23" i="29"/>
  <c r="C23" i="29"/>
  <c r="D23" i="29"/>
  <c r="E23" i="29"/>
  <c r="I23" i="29"/>
  <c r="J23" i="29"/>
  <c r="K23" i="29"/>
  <c r="M23" i="29"/>
  <c r="N23" i="29"/>
  <c r="A24" i="29"/>
  <c r="B24" i="29"/>
  <c r="C24" i="29"/>
  <c r="D24" i="29"/>
  <c r="E24" i="29"/>
  <c r="I24" i="29"/>
  <c r="J24" i="29"/>
  <c r="K24" i="29"/>
  <c r="M24" i="29"/>
  <c r="N24" i="29"/>
  <c r="A25" i="29"/>
  <c r="B25" i="29"/>
  <c r="C25" i="29"/>
  <c r="D25" i="29"/>
  <c r="E25" i="29"/>
  <c r="I25" i="29"/>
  <c r="J25" i="29" s="1"/>
  <c r="K25" i="29"/>
  <c r="M25" i="29"/>
  <c r="N25" i="29"/>
  <c r="A26" i="29"/>
  <c r="B26" i="29"/>
  <c r="C26" i="29"/>
  <c r="D26" i="29"/>
  <c r="E26" i="29"/>
  <c r="I26" i="29"/>
  <c r="J26" i="29"/>
  <c r="K26" i="29"/>
  <c r="M26" i="29"/>
  <c r="N26" i="29"/>
  <c r="A27" i="29"/>
  <c r="B27" i="29"/>
  <c r="C27" i="29"/>
  <c r="D27" i="29"/>
  <c r="E27" i="29"/>
  <c r="I27" i="29"/>
  <c r="J27" i="29"/>
  <c r="K27" i="29"/>
  <c r="M27" i="29"/>
  <c r="N27" i="29"/>
  <c r="A4" i="28"/>
  <c r="F3" i="24"/>
  <c r="G3" i="24"/>
  <c r="H3" i="24"/>
  <c r="I3" i="24"/>
  <c r="J3" i="24"/>
  <c r="L3" i="24"/>
  <c r="D5" i="24"/>
  <c r="D4" i="25" s="1"/>
  <c r="F4" i="25" s="1"/>
  <c r="B5" i="25"/>
  <c r="B6" i="25" s="1"/>
  <c r="B2" i="24"/>
  <c r="F4" i="24"/>
  <c r="G4" i="24" s="1"/>
  <c r="H4" i="24" s="1"/>
  <c r="I4" i="24" s="1"/>
  <c r="J4" i="24" s="1"/>
  <c r="K4" i="24" s="1"/>
  <c r="L4" i="24" s="1"/>
  <c r="M4" i="24" s="1"/>
  <c r="N4" i="24" s="1"/>
  <c r="O4" i="24" s="1"/>
  <c r="P4" i="24" s="1"/>
  <c r="E5" i="24"/>
  <c r="B9" i="24"/>
  <c r="F9" i="24"/>
  <c r="F5" i="24" s="1"/>
  <c r="G9" i="24"/>
  <c r="H9" i="24" s="1"/>
  <c r="B11" i="24"/>
  <c r="F11" i="24"/>
  <c r="G11" i="24" s="1"/>
  <c r="G12" i="24"/>
  <c r="H12" i="24" s="1"/>
  <c r="I12" i="24" s="1"/>
  <c r="J12" i="24" s="1"/>
  <c r="K12" i="24" s="1"/>
  <c r="L12" i="24" s="1"/>
  <c r="M12" i="24" s="1"/>
  <c r="N12" i="24" s="1"/>
  <c r="O12" i="24" s="1"/>
  <c r="P12" i="24" s="1"/>
  <c r="B13" i="24"/>
  <c r="F13" i="24"/>
  <c r="G14" i="24"/>
  <c r="H14" i="24"/>
  <c r="I14" i="24" s="1"/>
  <c r="J14" i="24" s="1"/>
  <c r="K14" i="24" s="1"/>
  <c r="L14" i="24" s="1"/>
  <c r="M14" i="24" s="1"/>
  <c r="N14" i="24" s="1"/>
  <c r="O14" i="24" s="1"/>
  <c r="P14" i="24" s="1"/>
  <c r="B15" i="24"/>
  <c r="F15" i="24"/>
  <c r="G15" i="24"/>
  <c r="G16" i="24"/>
  <c r="G17" i="24" s="1"/>
  <c r="B17" i="24"/>
  <c r="F17" i="24"/>
  <c r="G18" i="24"/>
  <c r="H18" i="24"/>
  <c r="I18" i="24" s="1"/>
  <c r="J18" i="24" s="1"/>
  <c r="K18" i="24" s="1"/>
  <c r="L18" i="24" s="1"/>
  <c r="M18" i="24" s="1"/>
  <c r="N18" i="24" s="1"/>
  <c r="O18" i="24" s="1"/>
  <c r="P18" i="24" s="1"/>
  <c r="B19" i="24"/>
  <c r="F19" i="24"/>
  <c r="G19" i="24" s="1"/>
  <c r="H19" i="24" s="1"/>
  <c r="I19" i="24" s="1"/>
  <c r="J19" i="24" s="1"/>
  <c r="K19" i="24" s="1"/>
  <c r="L19" i="24" s="1"/>
  <c r="M19" i="24" s="1"/>
  <c r="N19" i="24" s="1"/>
  <c r="O19" i="24" s="1"/>
  <c r="P19" i="24" s="1"/>
  <c r="G20" i="24"/>
  <c r="H20" i="24" s="1"/>
  <c r="I20" i="24" s="1"/>
  <c r="J20" i="24" s="1"/>
  <c r="K20" i="24" s="1"/>
  <c r="L20" i="24" s="1"/>
  <c r="M20" i="24" s="1"/>
  <c r="N20" i="24" s="1"/>
  <c r="O20" i="24" s="1"/>
  <c r="P20" i="24" s="1"/>
  <c r="B21" i="24"/>
  <c r="F21" i="24"/>
  <c r="G21" i="24"/>
  <c r="G22" i="24"/>
  <c r="H22" i="24"/>
  <c r="I22" i="24" s="1"/>
  <c r="J22" i="24" s="1"/>
  <c r="K22" i="24" s="1"/>
  <c r="L22" i="24" s="1"/>
  <c r="M22" i="24" s="1"/>
  <c r="N22" i="24" s="1"/>
  <c r="O22" i="24" s="1"/>
  <c r="P22" i="24" s="1"/>
  <c r="B23" i="24"/>
  <c r="F23" i="24"/>
  <c r="G24" i="24"/>
  <c r="H24" i="24"/>
  <c r="I24" i="24"/>
  <c r="J24" i="24" s="1"/>
  <c r="K24" i="24" s="1"/>
  <c r="L24" i="24" s="1"/>
  <c r="M24" i="24" s="1"/>
  <c r="N24" i="24" s="1"/>
  <c r="O24" i="24" s="1"/>
  <c r="P24" i="24" s="1"/>
  <c r="B25" i="24"/>
  <c r="F25" i="24"/>
  <c r="G25" i="24"/>
  <c r="H25" i="24" s="1"/>
  <c r="I25" i="24" s="1"/>
  <c r="J25" i="24" s="1"/>
  <c r="K25" i="24" s="1"/>
  <c r="L25" i="24" s="1"/>
  <c r="M25" i="24" s="1"/>
  <c r="N25" i="24" s="1"/>
  <c r="O25" i="24" s="1"/>
  <c r="P25" i="24" s="1"/>
  <c r="G26" i="24"/>
  <c r="H26" i="24"/>
  <c r="I26" i="24"/>
  <c r="J26" i="24"/>
  <c r="K26" i="24" s="1"/>
  <c r="L26" i="24" s="1"/>
  <c r="M26" i="24" s="1"/>
  <c r="N26" i="24" s="1"/>
  <c r="O26" i="24" s="1"/>
  <c r="P26" i="24" s="1"/>
  <c r="B27" i="24"/>
  <c r="F27" i="24"/>
  <c r="G27" i="24" s="1"/>
  <c r="H27" i="24" s="1"/>
  <c r="I27" i="24" s="1"/>
  <c r="J27" i="24" s="1"/>
  <c r="G28" i="24"/>
  <c r="H28" i="24" s="1"/>
  <c r="I28" i="24" s="1"/>
  <c r="J28" i="24" s="1"/>
  <c r="K28" i="24" s="1"/>
  <c r="L28" i="24" s="1"/>
  <c r="M28" i="24" s="1"/>
  <c r="N28" i="24" s="1"/>
  <c r="O28" i="24" s="1"/>
  <c r="P28" i="24" s="1"/>
  <c r="B29" i="24"/>
  <c r="F29" i="24"/>
  <c r="B39" i="24"/>
  <c r="F39" i="24"/>
  <c r="G39" i="24" s="1"/>
  <c r="H39" i="24" s="1"/>
  <c r="I39" i="24" s="1"/>
  <c r="J39" i="24" s="1"/>
  <c r="K39" i="24" s="1"/>
  <c r="L39" i="24" s="1"/>
  <c r="M39" i="24" s="1"/>
  <c r="N39" i="24" s="1"/>
  <c r="O39" i="24" s="1"/>
  <c r="P39" i="24" s="1"/>
  <c r="B40" i="24"/>
  <c r="F40" i="24"/>
  <c r="G40" i="24"/>
  <c r="H40" i="24" s="1"/>
  <c r="I40" i="24" s="1"/>
  <c r="J40" i="24" s="1"/>
  <c r="K40" i="24" s="1"/>
  <c r="L40" i="24" s="1"/>
  <c r="M40" i="24" s="1"/>
  <c r="N40" i="24" s="1"/>
  <c r="O40" i="24" s="1"/>
  <c r="P40" i="24" s="1"/>
  <c r="B41" i="24"/>
  <c r="F41" i="24"/>
  <c r="G41" i="24"/>
  <c r="H41" i="24"/>
  <c r="I41" i="24" s="1"/>
  <c r="J41" i="24" s="1"/>
  <c r="K41" i="24" s="1"/>
  <c r="L41" i="24" s="1"/>
  <c r="M41" i="24" s="1"/>
  <c r="N41" i="24" s="1"/>
  <c r="O41" i="24" s="1"/>
  <c r="P41" i="24" s="1"/>
  <c r="G3" i="23"/>
  <c r="H3" i="23" s="1"/>
  <c r="I3" i="23" s="1"/>
  <c r="J3" i="23" s="1"/>
  <c r="K3" i="23" s="1"/>
  <c r="L3" i="23" s="1"/>
  <c r="M3" i="23" s="1"/>
  <c r="N3" i="23" s="1"/>
  <c r="O3" i="23" s="1"/>
  <c r="P3" i="23" s="1"/>
  <c r="P3" i="24" s="1"/>
  <c r="F4" i="23"/>
  <c r="G4" i="23" s="1"/>
  <c r="H4" i="23" s="1"/>
  <c r="I4" i="23" s="1"/>
  <c r="J4" i="23" s="1"/>
  <c r="K4" i="23" s="1"/>
  <c r="L4" i="23" s="1"/>
  <c r="M4" i="23" s="1"/>
  <c r="N4" i="23" s="1"/>
  <c r="O4" i="23" s="1"/>
  <c r="P4" i="23" s="1"/>
  <c r="D5" i="23"/>
  <c r="C4" i="25" s="1"/>
  <c r="E4" i="25" s="1"/>
  <c r="E5" i="23"/>
  <c r="C5" i="25" s="1"/>
  <c r="F9" i="23"/>
  <c r="I9" i="23"/>
  <c r="G10" i="23"/>
  <c r="H10" i="23" s="1"/>
  <c r="I10" i="23" s="1"/>
  <c r="J10" i="23" s="1"/>
  <c r="K10" i="23" s="1"/>
  <c r="L10" i="23" s="1"/>
  <c r="M10" i="23" s="1"/>
  <c r="N10" i="23" s="1"/>
  <c r="O10" i="23" s="1"/>
  <c r="P10" i="23" s="1"/>
  <c r="F11" i="23"/>
  <c r="G12" i="23"/>
  <c r="H12" i="23" s="1"/>
  <c r="I12" i="23" s="1"/>
  <c r="J12" i="23" s="1"/>
  <c r="K12" i="23" s="1"/>
  <c r="L12" i="23" s="1"/>
  <c r="M12" i="23" s="1"/>
  <c r="N12" i="23" s="1"/>
  <c r="O12" i="23" s="1"/>
  <c r="P12" i="23" s="1"/>
  <c r="F13" i="23"/>
  <c r="G14" i="23"/>
  <c r="H14" i="23" s="1"/>
  <c r="I14" i="23" s="1"/>
  <c r="J14" i="23" s="1"/>
  <c r="K14" i="23" s="1"/>
  <c r="L14" i="23" s="1"/>
  <c r="M14" i="23" s="1"/>
  <c r="N14" i="23" s="1"/>
  <c r="O14" i="23" s="1"/>
  <c r="P14" i="23" s="1"/>
  <c r="F15" i="23"/>
  <c r="G15" i="23" s="1"/>
  <c r="G16" i="23"/>
  <c r="H16" i="23" s="1"/>
  <c r="I16" i="23" s="1"/>
  <c r="J16" i="23" s="1"/>
  <c r="K16" i="23" s="1"/>
  <c r="L16" i="23" s="1"/>
  <c r="M16" i="23" s="1"/>
  <c r="N16" i="23" s="1"/>
  <c r="O16" i="23" s="1"/>
  <c r="P16" i="23" s="1"/>
  <c r="F17" i="23"/>
  <c r="G18" i="23"/>
  <c r="H18" i="23" s="1"/>
  <c r="I18" i="23" s="1"/>
  <c r="J18" i="23" s="1"/>
  <c r="K18" i="23" s="1"/>
  <c r="L18" i="23" s="1"/>
  <c r="M18" i="23" s="1"/>
  <c r="N18" i="23" s="1"/>
  <c r="O18" i="23" s="1"/>
  <c r="P18" i="23" s="1"/>
  <c r="F19" i="23"/>
  <c r="G19" i="23" s="1"/>
  <c r="H19" i="23" s="1"/>
  <c r="I19" i="23" s="1"/>
  <c r="J19" i="23" s="1"/>
  <c r="K19" i="23" s="1"/>
  <c r="L19" i="23" s="1"/>
  <c r="M19" i="23" s="1"/>
  <c r="N19" i="23" s="1"/>
  <c r="O19" i="23" s="1"/>
  <c r="G20" i="23"/>
  <c r="H20" i="23" s="1"/>
  <c r="I20" i="23" s="1"/>
  <c r="J20" i="23" s="1"/>
  <c r="K20" i="23" s="1"/>
  <c r="L20" i="23" s="1"/>
  <c r="M20" i="23" s="1"/>
  <c r="N20" i="23" s="1"/>
  <c r="O20" i="23" s="1"/>
  <c r="P20" i="23" s="1"/>
  <c r="F21" i="23"/>
  <c r="G22" i="23"/>
  <c r="H22" i="23" s="1"/>
  <c r="I22" i="23" s="1"/>
  <c r="J22" i="23" s="1"/>
  <c r="K22" i="23" s="1"/>
  <c r="L22" i="23" s="1"/>
  <c r="M22" i="23" s="1"/>
  <c r="N22" i="23" s="1"/>
  <c r="O22" i="23" s="1"/>
  <c r="P22" i="23" s="1"/>
  <c r="F23" i="23"/>
  <c r="G24" i="23"/>
  <c r="H24" i="23" s="1"/>
  <c r="I24" i="23" s="1"/>
  <c r="J24" i="23" s="1"/>
  <c r="K24" i="23" s="1"/>
  <c r="L24" i="23" s="1"/>
  <c r="M24" i="23" s="1"/>
  <c r="N24" i="23" s="1"/>
  <c r="O24" i="23" s="1"/>
  <c r="P24" i="23" s="1"/>
  <c r="F25" i="23"/>
  <c r="G26" i="23"/>
  <c r="H26" i="23" s="1"/>
  <c r="I26" i="23" s="1"/>
  <c r="J26" i="23" s="1"/>
  <c r="K26" i="23" s="1"/>
  <c r="L26" i="23" s="1"/>
  <c r="M26" i="23" s="1"/>
  <c r="N26" i="23" s="1"/>
  <c r="O26" i="23" s="1"/>
  <c r="P26" i="23" s="1"/>
  <c r="F27" i="23"/>
  <c r="G27" i="23" s="1"/>
  <c r="H27" i="23" s="1"/>
  <c r="I27" i="23" s="1"/>
  <c r="J27" i="23" s="1"/>
  <c r="K27" i="23" s="1"/>
  <c r="L27" i="23" s="1"/>
  <c r="M27" i="23" s="1"/>
  <c r="N27" i="23" s="1"/>
  <c r="O27" i="23" s="1"/>
  <c r="P27" i="23" s="1"/>
  <c r="G28" i="23"/>
  <c r="H28" i="23" s="1"/>
  <c r="I28" i="23" s="1"/>
  <c r="J28" i="23" s="1"/>
  <c r="K28" i="23" s="1"/>
  <c r="L28" i="23" s="1"/>
  <c r="M28" i="23" s="1"/>
  <c r="N28" i="23" s="1"/>
  <c r="O28" i="23" s="1"/>
  <c r="P28" i="23" s="1"/>
  <c r="F29" i="23"/>
  <c r="F33" i="23"/>
  <c r="G33" i="23" s="1"/>
  <c r="F34" i="23"/>
  <c r="G34" i="23" s="1"/>
  <c r="F35" i="23"/>
  <c r="G35" i="23" s="1"/>
  <c r="C5" i="22"/>
  <c r="C6" i="22" s="1"/>
  <c r="C7" i="22" s="1"/>
  <c r="C8" i="22" s="1"/>
  <c r="D20" i="22"/>
  <c r="B24" i="22"/>
  <c r="B25" i="22" s="1"/>
  <c r="B26" i="22" s="1"/>
  <c r="B27" i="22" s="1"/>
  <c r="B28" i="22" s="1"/>
  <c r="B29" i="22" s="1"/>
  <c r="B30" i="22" s="1"/>
  <c r="B31" i="22" s="1"/>
  <c r="B32" i="22" s="1"/>
  <c r="B33" i="22" s="1"/>
  <c r="B34" i="22" s="1"/>
  <c r="A4" i="29" l="1"/>
  <c r="J9" i="29"/>
  <c r="K9" i="29" s="1"/>
  <c r="B7" i="25"/>
  <c r="D6" i="25"/>
  <c r="D5" i="25"/>
  <c r="F5" i="25" s="1"/>
  <c r="D6" i="24"/>
  <c r="E6" i="24" s="1"/>
  <c r="F6" i="24" s="1"/>
  <c r="G13" i="23"/>
  <c r="G29" i="23"/>
  <c r="H29" i="23" s="1"/>
  <c r="I29" i="23" s="1"/>
  <c r="J29" i="23" s="1"/>
  <c r="K29" i="23" s="1"/>
  <c r="L29" i="23" s="1"/>
  <c r="M29" i="23" s="1"/>
  <c r="N29" i="23" s="1"/>
  <c r="O29" i="23" s="1"/>
  <c r="P29" i="23" s="1"/>
  <c r="G17" i="23"/>
  <c r="G11" i="23"/>
  <c r="H11" i="23" s="1"/>
  <c r="I11" i="23" s="1"/>
  <c r="J11" i="23" s="1"/>
  <c r="K11" i="23" s="1"/>
  <c r="L11" i="23" s="1"/>
  <c r="M11" i="23" s="1"/>
  <c r="N11" i="23" s="1"/>
  <c r="O11" i="23" s="1"/>
  <c r="P11" i="23" s="1"/>
  <c r="G23" i="23"/>
  <c r="H23" i="23" s="1"/>
  <c r="I23" i="23" s="1"/>
  <c r="J23" i="23" s="1"/>
  <c r="K23" i="23" s="1"/>
  <c r="L23" i="23" s="1"/>
  <c r="M23" i="23" s="1"/>
  <c r="N23" i="23" s="1"/>
  <c r="O23" i="23" s="1"/>
  <c r="P23" i="23" s="1"/>
  <c r="P19" i="23"/>
  <c r="Q19" i="23" s="1"/>
  <c r="Q27" i="23"/>
  <c r="G21" i="23"/>
  <c r="H21" i="23" s="1"/>
  <c r="I21" i="23" s="1"/>
  <c r="J21" i="23" s="1"/>
  <c r="K21" i="23" s="1"/>
  <c r="L21" i="23" s="1"/>
  <c r="M21" i="23" s="1"/>
  <c r="N21" i="23" s="1"/>
  <c r="O21" i="23" s="1"/>
  <c r="P21" i="23" s="1"/>
  <c r="G25" i="23"/>
  <c r="O3" i="24"/>
  <c r="N3" i="24"/>
  <c r="M3" i="24"/>
  <c r="E3" i="24"/>
  <c r="E5" i="25"/>
  <c r="H4" i="25"/>
  <c r="B8" i="25"/>
  <c r="D7" i="25"/>
  <c r="G4" i="25"/>
  <c r="H11" i="24"/>
  <c r="I11" i="24" s="1"/>
  <c r="J11" i="24" s="1"/>
  <c r="K11" i="24" s="1"/>
  <c r="L11" i="24" s="1"/>
  <c r="M11" i="24" s="1"/>
  <c r="N11" i="24" s="1"/>
  <c r="O11" i="24" s="1"/>
  <c r="P11" i="24" s="1"/>
  <c r="I9" i="24"/>
  <c r="H17" i="24"/>
  <c r="I17" i="24" s="1"/>
  <c r="J17" i="24" s="1"/>
  <c r="K17" i="24" s="1"/>
  <c r="L17" i="24" s="1"/>
  <c r="M17" i="24" s="1"/>
  <c r="N17" i="24" s="1"/>
  <c r="O17" i="24" s="1"/>
  <c r="P17" i="24" s="1"/>
  <c r="Q17" i="24"/>
  <c r="K27" i="24"/>
  <c r="L27" i="24" s="1"/>
  <c r="M27" i="24" s="1"/>
  <c r="N27" i="24" s="1"/>
  <c r="O27" i="24" s="1"/>
  <c r="P27" i="24" s="1"/>
  <c r="H21" i="24"/>
  <c r="I21" i="24" s="1"/>
  <c r="J21" i="24" s="1"/>
  <c r="K21" i="24" s="1"/>
  <c r="L21" i="24" s="1"/>
  <c r="M21" i="24" s="1"/>
  <c r="N21" i="24" s="1"/>
  <c r="O21" i="24" s="1"/>
  <c r="P21" i="24" s="1"/>
  <c r="Q41" i="24"/>
  <c r="Q40" i="24"/>
  <c r="Q25" i="24"/>
  <c r="Q27" i="24"/>
  <c r="G23" i="24"/>
  <c r="H23" i="24" s="1"/>
  <c r="I23" i="24" s="1"/>
  <c r="J23" i="24" s="1"/>
  <c r="K23" i="24" s="1"/>
  <c r="L23" i="24" s="1"/>
  <c r="M23" i="24" s="1"/>
  <c r="N23" i="24" s="1"/>
  <c r="O23" i="24" s="1"/>
  <c r="P23" i="24" s="1"/>
  <c r="H16" i="24"/>
  <c r="I16" i="24" s="1"/>
  <c r="J16" i="24" s="1"/>
  <c r="K16" i="24" s="1"/>
  <c r="L16" i="24" s="1"/>
  <c r="M16" i="24" s="1"/>
  <c r="N16" i="24" s="1"/>
  <c r="O16" i="24" s="1"/>
  <c r="P16" i="24" s="1"/>
  <c r="Q11" i="24"/>
  <c r="G29" i="24"/>
  <c r="Q39" i="24"/>
  <c r="Q19" i="24"/>
  <c r="H15" i="24"/>
  <c r="I15" i="24" s="1"/>
  <c r="J15" i="24" s="1"/>
  <c r="K15" i="24" s="1"/>
  <c r="L15" i="24" s="1"/>
  <c r="M15" i="24" s="1"/>
  <c r="N15" i="24" s="1"/>
  <c r="O15" i="24" s="1"/>
  <c r="P15" i="24" s="1"/>
  <c r="G13" i="24"/>
  <c r="H34" i="23"/>
  <c r="I34" i="23" s="1"/>
  <c r="J34" i="23" s="1"/>
  <c r="K34" i="23" s="1"/>
  <c r="L34" i="23" s="1"/>
  <c r="M34" i="23" s="1"/>
  <c r="N34" i="23" s="1"/>
  <c r="O34" i="23" s="1"/>
  <c r="P34" i="23" s="1"/>
  <c r="H33" i="23"/>
  <c r="I33" i="23" s="1"/>
  <c r="J33" i="23" s="1"/>
  <c r="K33" i="23" s="1"/>
  <c r="L33" i="23" s="1"/>
  <c r="M33" i="23" s="1"/>
  <c r="N33" i="23" s="1"/>
  <c r="O33" i="23" s="1"/>
  <c r="P33" i="23" s="1"/>
  <c r="F5" i="23"/>
  <c r="C6" i="25" s="1"/>
  <c r="H13" i="23"/>
  <c r="I13" i="23" s="1"/>
  <c r="J13" i="23" s="1"/>
  <c r="K13" i="23" s="1"/>
  <c r="L13" i="23" s="1"/>
  <c r="M13" i="23" s="1"/>
  <c r="N13" i="23" s="1"/>
  <c r="O13" i="23" s="1"/>
  <c r="P13" i="23" s="1"/>
  <c r="H17" i="23"/>
  <c r="I17" i="23" s="1"/>
  <c r="J17" i="23" s="1"/>
  <c r="K17" i="23" s="1"/>
  <c r="L17" i="23" s="1"/>
  <c r="M17" i="23" s="1"/>
  <c r="N17" i="23" s="1"/>
  <c r="O17" i="23" s="1"/>
  <c r="P17" i="23" s="1"/>
  <c r="H35" i="23"/>
  <c r="I35" i="23" s="1"/>
  <c r="J35" i="23" s="1"/>
  <c r="K35" i="23" s="1"/>
  <c r="L35" i="23" s="1"/>
  <c r="M35" i="23" s="1"/>
  <c r="N35" i="23" s="1"/>
  <c r="O35" i="23" s="1"/>
  <c r="P35" i="23" s="1"/>
  <c r="H15" i="23"/>
  <c r="I15" i="23" s="1"/>
  <c r="J15" i="23" s="1"/>
  <c r="K15" i="23" s="1"/>
  <c r="L15" i="23" s="1"/>
  <c r="M15" i="23" s="1"/>
  <c r="N15" i="23" s="1"/>
  <c r="O15" i="23" s="1"/>
  <c r="P15" i="23" s="1"/>
  <c r="D6" i="23"/>
  <c r="J9" i="23"/>
  <c r="G5" i="23" l="1"/>
  <c r="C7" i="25" s="1"/>
  <c r="H25" i="23"/>
  <c r="I25" i="23" s="1"/>
  <c r="J25" i="23" s="1"/>
  <c r="K25" i="23" s="1"/>
  <c r="L25" i="23" s="1"/>
  <c r="M25" i="23" s="1"/>
  <c r="N25" i="23" s="1"/>
  <c r="O25" i="23" s="1"/>
  <c r="P25" i="23" s="1"/>
  <c r="Q17" i="23"/>
  <c r="Q23" i="23"/>
  <c r="Q29" i="23"/>
  <c r="Q34" i="23"/>
  <c r="F6" i="25"/>
  <c r="G5" i="25"/>
  <c r="H5" i="25"/>
  <c r="B9" i="25"/>
  <c r="D8" i="25"/>
  <c r="E6" i="25"/>
  <c r="H13" i="24"/>
  <c r="Q15" i="24"/>
  <c r="Q23" i="24"/>
  <c r="Q21" i="24"/>
  <c r="G5" i="24"/>
  <c r="G6" i="24" s="1"/>
  <c r="H29" i="24"/>
  <c r="I29" i="24" s="1"/>
  <c r="J29" i="24" s="1"/>
  <c r="K29" i="24" s="1"/>
  <c r="L29" i="24" s="1"/>
  <c r="M29" i="24" s="1"/>
  <c r="N29" i="24" s="1"/>
  <c r="O29" i="24" s="1"/>
  <c r="P29" i="24" s="1"/>
  <c r="J9" i="24"/>
  <c r="Q35" i="23"/>
  <c r="Q15" i="23"/>
  <c r="I5" i="23"/>
  <c r="E6" i="23"/>
  <c r="F6" i="23" s="1"/>
  <c r="Q33" i="23"/>
  <c r="Q11" i="23"/>
  <c r="Q25" i="23"/>
  <c r="J5" i="23"/>
  <c r="K9" i="23"/>
  <c r="Q21" i="23"/>
  <c r="Q13" i="23"/>
  <c r="G6" i="23" l="1"/>
  <c r="H6" i="23" s="1"/>
  <c r="I6" i="23" s="1"/>
  <c r="J6" i="23" s="1"/>
  <c r="E7" i="25"/>
  <c r="H5" i="23"/>
  <c r="C8" i="25" s="1"/>
  <c r="E8" i="25" s="1"/>
  <c r="B10" i="25"/>
  <c r="C9" i="25"/>
  <c r="D9" i="25"/>
  <c r="F7" i="25"/>
  <c r="G6" i="25"/>
  <c r="H6" i="25"/>
  <c r="I13" i="24"/>
  <c r="H5" i="24"/>
  <c r="H6" i="24" s="1"/>
  <c r="K9" i="24"/>
  <c r="Q29" i="24"/>
  <c r="K5" i="23"/>
  <c r="L9" i="23"/>
  <c r="K6" i="23" l="1"/>
  <c r="G7" i="25"/>
  <c r="H7" i="25"/>
  <c r="F8" i="25"/>
  <c r="B11" i="25"/>
  <c r="C10" i="25"/>
  <c r="D10" i="25"/>
  <c r="E9" i="25"/>
  <c r="J13" i="24"/>
  <c r="I5" i="24"/>
  <c r="L9" i="24"/>
  <c r="L5" i="23"/>
  <c r="M9" i="23"/>
  <c r="L6" i="23" l="1"/>
  <c r="G8" i="25"/>
  <c r="H8" i="25"/>
  <c r="F9" i="25"/>
  <c r="C11" i="25"/>
  <c r="D11" i="25"/>
  <c r="B12" i="25"/>
  <c r="E10" i="25"/>
  <c r="M9" i="24"/>
  <c r="K13" i="24"/>
  <c r="J5" i="24"/>
  <c r="I6" i="24"/>
  <c r="M5" i="23"/>
  <c r="N9" i="23"/>
  <c r="M6" i="23" l="1"/>
  <c r="E11" i="25"/>
  <c r="H9" i="25"/>
  <c r="F10" i="25"/>
  <c r="G9" i="25"/>
  <c r="C12" i="25"/>
  <c r="D12" i="25"/>
  <c r="B13" i="25"/>
  <c r="N9" i="24"/>
  <c r="J6" i="24"/>
  <c r="L13" i="24"/>
  <c r="K5" i="24"/>
  <c r="N5" i="23"/>
  <c r="O9" i="23"/>
  <c r="N6" i="23" l="1"/>
  <c r="E12" i="25"/>
  <c r="B14" i="25"/>
  <c r="C13" i="25"/>
  <c r="D13" i="25"/>
  <c r="F11" i="25"/>
  <c r="H10" i="25"/>
  <c r="G10" i="25"/>
  <c r="M13" i="24"/>
  <c r="L5" i="24"/>
  <c r="K6" i="24"/>
  <c r="O9" i="24"/>
  <c r="O5" i="23"/>
  <c r="P9" i="23"/>
  <c r="P5" i="23" s="1"/>
  <c r="Q9" i="23"/>
  <c r="O6" i="23" l="1"/>
  <c r="P6" i="23" s="1"/>
  <c r="D54" i="23" s="1"/>
  <c r="E13" i="25"/>
  <c r="F12" i="25"/>
  <c r="G11" i="25"/>
  <c r="H11" i="25"/>
  <c r="D14" i="25"/>
  <c r="B15" i="25"/>
  <c r="C14" i="25"/>
  <c r="P9" i="24"/>
  <c r="L6" i="24"/>
  <c r="N13" i="24"/>
  <c r="M5" i="24"/>
  <c r="D55" i="23"/>
  <c r="Q5" i="23"/>
  <c r="D53" i="23"/>
  <c r="E14" i="25" l="1"/>
  <c r="B16" i="25"/>
  <c r="C15" i="25"/>
  <c r="D15" i="25"/>
  <c r="F13" i="25"/>
  <c r="G12" i="25"/>
  <c r="H12" i="25"/>
  <c r="O13" i="24"/>
  <c r="N5" i="24"/>
  <c r="M6" i="24"/>
  <c r="N6" i="24" s="1"/>
  <c r="Q9" i="24"/>
  <c r="E15" i="25" l="1"/>
  <c r="F14" i="25"/>
  <c r="G13" i="25"/>
  <c r="H13" i="25"/>
  <c r="C16" i="25"/>
  <c r="C17" i="25" s="1"/>
  <c r="D16" i="25"/>
  <c r="D17" i="25" s="1"/>
  <c r="P13" i="24"/>
  <c r="O5" i="24"/>
  <c r="O6" i="24" s="1"/>
  <c r="C18" i="25" l="1"/>
  <c r="E16" i="25"/>
  <c r="G14" i="25"/>
  <c r="H14" i="25"/>
  <c r="F15" i="25"/>
  <c r="Q13" i="24"/>
  <c r="P5" i="24"/>
  <c r="G15" i="25" l="1"/>
  <c r="H15" i="25"/>
  <c r="F16" i="25"/>
  <c r="Q5" i="24"/>
  <c r="D59" i="24"/>
  <c r="D61" i="24"/>
  <c r="P6" i="24"/>
  <c r="D60" i="24" s="1"/>
  <c r="G16" i="25" l="1"/>
  <c r="H16" i="25"/>
  <c r="K65" i="1" l="1"/>
  <c r="K61" i="1"/>
  <c r="K57" i="1"/>
  <c r="K53" i="1"/>
  <c r="K49" i="1"/>
  <c r="K45" i="1"/>
  <c r="K41" i="1"/>
  <c r="K37" i="1"/>
  <c r="K29" i="1"/>
  <c r="K22" i="1"/>
  <c r="K14" i="1"/>
  <c r="K66" i="1" s="1"/>
  <c r="J35" i="18" l="1"/>
  <c r="J34" i="18"/>
  <c r="J33" i="18"/>
  <c r="J32" i="18"/>
  <c r="J31" i="18"/>
  <c r="J30" i="18"/>
  <c r="J29" i="18"/>
  <c r="J28" i="18"/>
  <c r="J22" i="18"/>
  <c r="J16" i="18"/>
  <c r="J10" i="18"/>
  <c r="J9" i="18"/>
  <c r="G11" i="18"/>
  <c r="H11" i="18" s="1"/>
  <c r="H18" i="6"/>
  <c r="L18" i="6"/>
  <c r="P18" i="6"/>
  <c r="T18" i="6"/>
  <c r="X18" i="6"/>
  <c r="K7" i="18"/>
  <c r="K8" i="18" s="1"/>
  <c r="J11" i="18"/>
  <c r="J23" i="18"/>
  <c r="J12" i="18"/>
  <c r="J24" i="18"/>
  <c r="J15" i="18"/>
  <c r="J13" i="18"/>
  <c r="J25" i="18"/>
  <c r="J17" i="18"/>
  <c r="J14" i="18"/>
  <c r="J18" i="18"/>
  <c r="J27" i="18"/>
  <c r="J26" i="18"/>
  <c r="J19" i="18"/>
  <c r="J20" i="18"/>
  <c r="J21" i="18"/>
  <c r="K6" i="18" l="1"/>
  <c r="L7" i="18"/>
  <c r="M7" i="18" l="1"/>
  <c r="L8" i="18"/>
  <c r="M8" i="18" l="1"/>
  <c r="N7" i="18"/>
  <c r="N8" i="18" l="1"/>
  <c r="O7" i="18"/>
  <c r="O8" i="18" l="1"/>
  <c r="P7" i="18"/>
  <c r="Q7" i="18" l="1"/>
  <c r="P8" i="18"/>
  <c r="Q8" i="18" l="1"/>
  <c r="R7" i="18"/>
  <c r="R6" i="18" l="1"/>
  <c r="S7" i="18"/>
  <c r="R8" i="18"/>
  <c r="S8" i="18" l="1"/>
  <c r="T7" i="18"/>
  <c r="U7" i="18" l="1"/>
  <c r="T8" i="18"/>
  <c r="U8" i="18" l="1"/>
  <c r="V7" i="18"/>
  <c r="W7" i="18" l="1"/>
  <c r="V8" i="18"/>
  <c r="W8" i="18" l="1"/>
  <c r="X7" i="18"/>
  <c r="X8" i="18" l="1"/>
  <c r="Y7" i="18"/>
  <c r="Z7" i="18" l="1"/>
  <c r="Y8" i="18"/>
  <c r="Y6" i="18"/>
  <c r="Z8" i="18" l="1"/>
  <c r="AA7" i="18"/>
  <c r="AB7" i="18" l="1"/>
  <c r="AA8" i="18"/>
  <c r="AC7" i="18" l="1"/>
  <c r="AB8" i="18"/>
  <c r="AC8" i="18" l="1"/>
  <c r="AD7" i="18"/>
  <c r="AE7" i="18" l="1"/>
  <c r="AD8" i="18"/>
  <c r="AE8" i="18" l="1"/>
  <c r="AF7" i="18"/>
  <c r="AF6" i="18" l="1"/>
  <c r="AG7" i="18"/>
  <c r="AF8" i="18"/>
  <c r="AH7" i="18" l="1"/>
  <c r="AG8" i="18"/>
  <c r="AI7" i="18" l="1"/>
  <c r="AH8" i="18"/>
  <c r="AI8" i="18" l="1"/>
  <c r="AJ7" i="18"/>
  <c r="AK7" i="18" l="1"/>
  <c r="AJ8" i="18"/>
  <c r="AK8" i="18" l="1"/>
  <c r="AL7" i="18"/>
  <c r="AL8" i="18" l="1"/>
  <c r="AM7" i="18"/>
  <c r="AM6" i="18" l="1"/>
  <c r="AM8" i="18"/>
  <c r="AN7" i="18"/>
  <c r="AN8" i="18" l="1"/>
  <c r="AO7" i="18"/>
  <c r="AP7" i="18" l="1"/>
  <c r="AO8" i="18"/>
  <c r="AP8" i="18" l="1"/>
  <c r="AQ7" i="18"/>
  <c r="AR7" i="18" l="1"/>
  <c r="AQ8" i="18"/>
  <c r="AR8" i="18" l="1"/>
  <c r="AS7" i="18"/>
  <c r="AT7" i="18" l="1"/>
  <c r="AS8" i="18"/>
  <c r="AT6" i="18" l="1"/>
  <c r="AT8" i="18"/>
  <c r="AU7" i="18"/>
  <c r="AU8" i="18" l="1"/>
  <c r="AV7" i="18"/>
  <c r="AV8" i="18" l="1"/>
  <c r="AW7" i="18"/>
  <c r="AW8" i="18" l="1"/>
  <c r="AX7" i="18"/>
  <c r="AX8" i="18" l="1"/>
  <c r="AY7" i="18"/>
  <c r="AZ7" i="18" l="1"/>
  <c r="AY8" i="18"/>
  <c r="BA7" i="18" l="1"/>
  <c r="AZ8" i="18"/>
  <c r="BA6" i="18" l="1"/>
  <c r="BA8" i="18"/>
  <c r="BB7" i="18"/>
  <c r="BB8" i="18" l="1"/>
  <c r="BC7" i="18"/>
  <c r="BC8" i="18" l="1"/>
  <c r="BD7" i="18"/>
  <c r="BE7" i="18" l="1"/>
  <c r="BD8" i="18"/>
  <c r="BE8" i="18" l="1"/>
  <c r="BF7" i="18"/>
  <c r="BG7" i="18" l="1"/>
  <c r="BF8" i="18"/>
  <c r="BH7" i="18" l="1"/>
  <c r="BG8" i="18"/>
  <c r="BH6" i="18" l="1"/>
  <c r="BH8" i="18"/>
  <c r="BI7" i="18"/>
  <c r="BI8" i="18" l="1"/>
  <c r="BJ7" i="18"/>
  <c r="BJ8" i="18" l="1"/>
  <c r="BK7" i="18"/>
  <c r="BK8" i="18" l="1"/>
  <c r="BL7" i="18"/>
  <c r="BM7" i="18" l="1"/>
  <c r="BL8" i="18"/>
  <c r="BN7" i="18" l="1"/>
  <c r="BN8" i="18" s="1"/>
  <c r="BM8"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0090D73E-6CEF-4C91-AB46-A43EEC3BDA5A}">
      <text>
        <r>
          <rPr>
            <b/>
            <sz val="9"/>
            <color indexed="81"/>
            <rFont val="Tahoma"/>
            <family val="2"/>
          </rPr>
          <t>Eduardo Montes, PMP:</t>
        </r>
        <r>
          <rPr>
            <sz val="9"/>
            <color indexed="81"/>
            <rFont val="Tahoma"/>
            <family val="2"/>
          </rPr>
          <t xml:space="preserve">
Explique o ganho financeiro e forma de cálculo</t>
        </r>
      </text>
    </comment>
    <comment ref="B10" authorId="0" shapeId="0" xr:uid="{D909A8AD-6538-4F10-9AA7-0F7FBB44459C}">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1" authorId="0" shapeId="0" xr:uid="{307081DD-526B-40FB-8142-01592BF94EF6}">
      <text>
        <r>
          <rPr>
            <b/>
            <sz val="9"/>
            <color indexed="81"/>
            <rFont val="Tahoma"/>
            <family val="2"/>
          </rPr>
          <t>Eduardo Montes, PMP:</t>
        </r>
        <r>
          <rPr>
            <sz val="9"/>
            <color indexed="81"/>
            <rFont val="Tahoma"/>
            <family val="2"/>
          </rPr>
          <t xml:space="preserve">
Explique o ganho financeiro e forma de cálculo</t>
        </r>
      </text>
    </comment>
    <comment ref="B12" authorId="0" shapeId="0" xr:uid="{A9F0E159-5814-4F44-A1EB-7D2AF579A1DB}">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3" authorId="0" shapeId="0" xr:uid="{43F4CE14-50D9-44F2-8810-D78353986B04}">
      <text>
        <r>
          <rPr>
            <b/>
            <sz val="9"/>
            <color indexed="81"/>
            <rFont val="Tahoma"/>
            <family val="2"/>
          </rPr>
          <t>Eduardo Montes, PMP:</t>
        </r>
        <r>
          <rPr>
            <sz val="9"/>
            <color indexed="81"/>
            <rFont val="Tahoma"/>
            <family val="2"/>
          </rPr>
          <t xml:space="preserve">
Explique o ganho financeiro e forma de cálculo</t>
        </r>
      </text>
    </comment>
    <comment ref="B14" authorId="0" shapeId="0" xr:uid="{F0529566-474A-48EF-8E91-5EA9C01F3FD9}">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5" authorId="0" shapeId="0" xr:uid="{59FE704C-5C9C-4F92-A101-EB3A7DCF1B34}">
      <text>
        <r>
          <rPr>
            <b/>
            <sz val="9"/>
            <color indexed="81"/>
            <rFont val="Tahoma"/>
            <family val="2"/>
          </rPr>
          <t>Eduardo Montes, PMP:</t>
        </r>
        <r>
          <rPr>
            <sz val="9"/>
            <color indexed="81"/>
            <rFont val="Tahoma"/>
            <family val="2"/>
          </rPr>
          <t xml:space="preserve">
Explique o ganho financeiro e forma de cálculo</t>
        </r>
      </text>
    </comment>
    <comment ref="B16" authorId="0" shapeId="0" xr:uid="{9B1439E1-3931-4D09-9D93-DEAE3AFB2714}">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7" authorId="0" shapeId="0" xr:uid="{0D05AE9A-6005-4BCC-8F42-9C6567878B12}">
      <text>
        <r>
          <rPr>
            <b/>
            <sz val="9"/>
            <color indexed="81"/>
            <rFont val="Tahoma"/>
            <family val="2"/>
          </rPr>
          <t>Eduardo Montes, PMP:</t>
        </r>
        <r>
          <rPr>
            <sz val="9"/>
            <color indexed="81"/>
            <rFont val="Tahoma"/>
            <family val="2"/>
          </rPr>
          <t xml:space="preserve">
Explique o ganho financeiro e forma de cálculo</t>
        </r>
      </text>
    </comment>
    <comment ref="B18" authorId="0" shapeId="0" xr:uid="{0B49801B-5C2E-4DE9-A346-564FC3C1E7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19" authorId="0" shapeId="0" xr:uid="{6820B822-94C7-4A43-83E6-1B29D5E41DCD}">
      <text>
        <r>
          <rPr>
            <b/>
            <sz val="9"/>
            <color indexed="81"/>
            <rFont val="Tahoma"/>
            <family val="2"/>
          </rPr>
          <t>Eduardo Montes, PMP:</t>
        </r>
        <r>
          <rPr>
            <sz val="9"/>
            <color indexed="81"/>
            <rFont val="Tahoma"/>
            <family val="2"/>
          </rPr>
          <t xml:space="preserve">
Explique o ganho financeiro e forma de cálculo</t>
        </r>
      </text>
    </comment>
    <comment ref="B20" authorId="0" shapeId="0" xr:uid="{46F6875E-BB21-439B-82BB-CF02EB979672}">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1" authorId="0" shapeId="0" xr:uid="{19A9423E-7020-45BC-AA1B-F38834C915C0}">
      <text>
        <r>
          <rPr>
            <b/>
            <sz val="9"/>
            <color indexed="81"/>
            <rFont val="Tahoma"/>
            <family val="2"/>
          </rPr>
          <t>Eduardo Montes, PMP:</t>
        </r>
        <r>
          <rPr>
            <sz val="9"/>
            <color indexed="81"/>
            <rFont val="Tahoma"/>
            <family val="2"/>
          </rPr>
          <t xml:space="preserve">
Explique o ganho financeiro e forma de cálculo</t>
        </r>
      </text>
    </comment>
    <comment ref="B22" authorId="0" shapeId="0" xr:uid="{CF81F7ED-2817-4412-A260-B0F8A0A184A3}">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3" authorId="0" shapeId="0" xr:uid="{554C31B5-22EE-4BC8-B92D-36C412D6512B}">
      <text>
        <r>
          <rPr>
            <b/>
            <sz val="9"/>
            <color indexed="81"/>
            <rFont val="Tahoma"/>
            <family val="2"/>
          </rPr>
          <t>Eduardo Montes, PMP:</t>
        </r>
        <r>
          <rPr>
            <sz val="9"/>
            <color indexed="81"/>
            <rFont val="Tahoma"/>
            <family val="2"/>
          </rPr>
          <t xml:space="preserve">
Explique o ganho financeiro e forma de cálculo</t>
        </r>
      </text>
    </comment>
    <comment ref="B24" authorId="0" shapeId="0" xr:uid="{42FE33D3-CF9B-42A6-A8E7-E42F9B5D18C1}">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5" authorId="0" shapeId="0" xr:uid="{178B6183-660B-4D66-88B0-8EBAD9E1CD36}">
      <text>
        <r>
          <rPr>
            <b/>
            <sz val="9"/>
            <color indexed="81"/>
            <rFont val="Tahoma"/>
            <family val="2"/>
          </rPr>
          <t>Eduardo Montes, PMP:</t>
        </r>
        <r>
          <rPr>
            <sz val="9"/>
            <color indexed="81"/>
            <rFont val="Tahoma"/>
            <family val="2"/>
          </rPr>
          <t xml:space="preserve">
Explique o ganho financeiro e forma de cálculo</t>
        </r>
      </text>
    </comment>
    <comment ref="B26" authorId="0" shapeId="0" xr:uid="{E5CE19BC-C6A8-41EA-A34B-4F7767E30EAE}">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7" authorId="0" shapeId="0" xr:uid="{81510A79-B294-4C14-8BB1-C1DE8748B556}">
      <text>
        <r>
          <rPr>
            <b/>
            <sz val="9"/>
            <color indexed="81"/>
            <rFont val="Tahoma"/>
            <family val="2"/>
          </rPr>
          <t>Eduardo Montes, PMP:</t>
        </r>
        <r>
          <rPr>
            <sz val="9"/>
            <color indexed="81"/>
            <rFont val="Tahoma"/>
            <family val="2"/>
          </rPr>
          <t xml:space="preserve">
Explique o ganho financeiro e forma de cálculo</t>
        </r>
      </text>
    </comment>
    <comment ref="B28" authorId="0" shapeId="0" xr:uid="{70941643-A2A2-4FFA-ADB2-58283E628A3F}">
      <text>
        <r>
          <rPr>
            <b/>
            <sz val="9"/>
            <color indexed="81"/>
            <rFont val="Tahoma"/>
            <family val="2"/>
          </rPr>
          <t>Eduardo Montes, PMP:</t>
        </r>
        <r>
          <rPr>
            <sz val="9"/>
            <color indexed="81"/>
            <rFont val="Tahoma"/>
            <family val="2"/>
          </rPr>
          <t xml:space="preserve">
Caso exista um crescimento no benefício. Para facilitar a entrada o crescimento está como default, o mesmo para todos os anos, mas, pode ser alterado incluindo manualmente.</t>
        </r>
      </text>
    </comment>
    <comment ref="C29" authorId="0" shapeId="0" xr:uid="{6B6E1068-0D6C-4E08-ABEC-11E40E2BB262}">
      <text>
        <r>
          <rPr>
            <b/>
            <sz val="9"/>
            <color indexed="81"/>
            <rFont val="Tahoma"/>
            <family val="2"/>
          </rPr>
          <t>Eduardo Montes, PMP:</t>
        </r>
        <r>
          <rPr>
            <sz val="9"/>
            <color indexed="81"/>
            <rFont val="Tahoma"/>
            <family val="2"/>
          </rPr>
          <t xml:space="preserve">
Explique o ganho financeiro e forma de cálculo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Eduardo Montes, PMP</author>
  </authors>
  <commentList>
    <comment ref="C9" authorId="0" shapeId="0" xr:uid="{6E283095-DECC-43F6-828E-B8075232961D}">
      <text>
        <r>
          <rPr>
            <b/>
            <sz val="9"/>
            <color indexed="81"/>
            <rFont val="Tahoma"/>
            <family val="2"/>
          </rPr>
          <t>Eduardo Montes, PMP:</t>
        </r>
        <r>
          <rPr>
            <sz val="9"/>
            <color indexed="81"/>
            <rFont val="Tahoma"/>
            <family val="2"/>
          </rPr>
          <t xml:space="preserve">
Explique o ganho financeiro e forma de cálculo</t>
        </r>
      </text>
    </comment>
    <comment ref="C11" authorId="0" shapeId="0" xr:uid="{64D7D555-6448-4561-995C-4CB090A39B7F}">
      <text>
        <r>
          <rPr>
            <b/>
            <sz val="9"/>
            <color indexed="81"/>
            <rFont val="Tahoma"/>
            <family val="2"/>
          </rPr>
          <t>Eduardo Montes, PMP:</t>
        </r>
        <r>
          <rPr>
            <sz val="9"/>
            <color indexed="81"/>
            <rFont val="Tahoma"/>
            <family val="2"/>
          </rPr>
          <t xml:space="preserve">
Explique o ganho financeiro e forma de cálculo</t>
        </r>
      </text>
    </comment>
    <comment ref="C13" authorId="0" shapeId="0" xr:uid="{FD2B9904-C11D-40B7-B790-D0B5750B372B}">
      <text>
        <r>
          <rPr>
            <b/>
            <sz val="9"/>
            <color indexed="81"/>
            <rFont val="Tahoma"/>
            <family val="2"/>
          </rPr>
          <t>Eduardo Montes, PMP:</t>
        </r>
        <r>
          <rPr>
            <sz val="9"/>
            <color indexed="81"/>
            <rFont val="Tahoma"/>
            <family val="2"/>
          </rPr>
          <t xml:space="preserve">
Explique o ganho financeiro e forma de cálculo</t>
        </r>
      </text>
    </comment>
    <comment ref="C15" authorId="0" shapeId="0" xr:uid="{5C8AAE85-00D3-4368-BEF5-1072412C0126}">
      <text>
        <r>
          <rPr>
            <b/>
            <sz val="9"/>
            <color indexed="81"/>
            <rFont val="Tahoma"/>
            <family val="2"/>
          </rPr>
          <t>Eduardo Montes, PMP:</t>
        </r>
        <r>
          <rPr>
            <sz val="9"/>
            <color indexed="81"/>
            <rFont val="Tahoma"/>
            <family val="2"/>
          </rPr>
          <t xml:space="preserve">
Explique o ganho financeiro e forma de cálculo</t>
        </r>
      </text>
    </comment>
    <comment ref="C17" authorId="0" shapeId="0" xr:uid="{B8DC27F6-0176-403A-8868-5DA85EE53426}">
      <text>
        <r>
          <rPr>
            <b/>
            <sz val="9"/>
            <color indexed="81"/>
            <rFont val="Tahoma"/>
            <family val="2"/>
          </rPr>
          <t>Eduardo Montes, PMP:</t>
        </r>
        <r>
          <rPr>
            <sz val="9"/>
            <color indexed="81"/>
            <rFont val="Tahoma"/>
            <family val="2"/>
          </rPr>
          <t xml:space="preserve">
Explique o ganho financeiro e forma de cálculo</t>
        </r>
      </text>
    </comment>
    <comment ref="C19" authorId="0" shapeId="0" xr:uid="{52273597-8917-45A1-94A9-FD9834302AE0}">
      <text>
        <r>
          <rPr>
            <b/>
            <sz val="9"/>
            <color indexed="81"/>
            <rFont val="Tahoma"/>
            <family val="2"/>
          </rPr>
          <t>Eduardo Montes, PMP:</t>
        </r>
        <r>
          <rPr>
            <sz val="9"/>
            <color indexed="81"/>
            <rFont val="Tahoma"/>
            <family val="2"/>
          </rPr>
          <t xml:space="preserve">
Explique o ganho financeiro e forma de cálculo</t>
        </r>
      </text>
    </comment>
    <comment ref="C21" authorId="0" shapeId="0" xr:uid="{B3971EAA-C1B6-4D17-8961-FFA46AEE3689}">
      <text>
        <r>
          <rPr>
            <b/>
            <sz val="9"/>
            <color indexed="81"/>
            <rFont val="Tahoma"/>
            <family val="2"/>
          </rPr>
          <t>Eduardo Montes, PMP:</t>
        </r>
        <r>
          <rPr>
            <sz val="9"/>
            <color indexed="81"/>
            <rFont val="Tahoma"/>
            <family val="2"/>
          </rPr>
          <t xml:space="preserve">
Explique o ganho financeiro e forma de cálculo</t>
        </r>
      </text>
    </comment>
    <comment ref="C23" authorId="0" shapeId="0" xr:uid="{E90641EC-BE88-47F8-8341-A1FDF7F26791}">
      <text>
        <r>
          <rPr>
            <b/>
            <sz val="9"/>
            <color indexed="81"/>
            <rFont val="Tahoma"/>
            <family val="2"/>
          </rPr>
          <t>Eduardo Montes, PMP:</t>
        </r>
        <r>
          <rPr>
            <sz val="9"/>
            <color indexed="81"/>
            <rFont val="Tahoma"/>
            <family val="2"/>
          </rPr>
          <t xml:space="preserve">
Explique o ganho financeiro e forma de cálculo</t>
        </r>
      </text>
    </comment>
    <comment ref="C25" authorId="0" shapeId="0" xr:uid="{FCA6C5EF-28F0-483E-BFC3-7D777A59DC5E}">
      <text>
        <r>
          <rPr>
            <b/>
            <sz val="9"/>
            <color indexed="81"/>
            <rFont val="Tahoma"/>
            <family val="2"/>
          </rPr>
          <t>Eduardo Montes, PMP:</t>
        </r>
        <r>
          <rPr>
            <sz val="9"/>
            <color indexed="81"/>
            <rFont val="Tahoma"/>
            <family val="2"/>
          </rPr>
          <t xml:space="preserve">
Explique o ganho financeiro e forma de cálculo</t>
        </r>
      </text>
    </comment>
    <comment ref="C27" authorId="0" shapeId="0" xr:uid="{F5ACE7D0-1296-413A-8BAD-DD5C62016B80}">
      <text>
        <r>
          <rPr>
            <b/>
            <sz val="9"/>
            <color indexed="81"/>
            <rFont val="Tahoma"/>
            <family val="2"/>
          </rPr>
          <t>Eduardo Montes, PMP:</t>
        </r>
        <r>
          <rPr>
            <sz val="9"/>
            <color indexed="81"/>
            <rFont val="Tahoma"/>
            <family val="2"/>
          </rPr>
          <t xml:space="preserve">
Explique o ganho financeiro e forma de cálculo</t>
        </r>
      </text>
    </comment>
    <comment ref="C29" authorId="0" shapeId="0" xr:uid="{D126E8C4-B811-4B79-9066-B215986FC4D5}">
      <text>
        <r>
          <rPr>
            <b/>
            <sz val="9"/>
            <color indexed="81"/>
            <rFont val="Tahoma"/>
            <family val="2"/>
          </rPr>
          <t>Eduardo Montes, PMP:</t>
        </r>
        <r>
          <rPr>
            <sz val="9"/>
            <color indexed="81"/>
            <rFont val="Tahoma"/>
            <family val="2"/>
          </rPr>
          <t xml:space="preserve">
Explique o ganho financeiro e forma de cálculo</t>
        </r>
      </text>
    </comment>
  </commentList>
</comments>
</file>

<file path=xl/sharedStrings.xml><?xml version="1.0" encoding="utf-8"?>
<sst xmlns="http://schemas.openxmlformats.org/spreadsheetml/2006/main" count="2239" uniqueCount="1054">
  <si>
    <t>Ref</t>
  </si>
  <si>
    <t>Etapas – Atividades - Marcos</t>
  </si>
  <si>
    <t>Dependência</t>
  </si>
  <si>
    <t>Conclusão</t>
  </si>
  <si>
    <t>Responsável</t>
  </si>
  <si>
    <t xml:space="preserve">Recursos                                    </t>
  </si>
  <si>
    <t>Obs</t>
  </si>
  <si>
    <t>2.1</t>
  </si>
  <si>
    <t>2.2</t>
  </si>
  <si>
    <t>2.3</t>
  </si>
  <si>
    <t>4.1</t>
  </si>
  <si>
    <t>1.1</t>
  </si>
  <si>
    <t>Plano do Projeto</t>
  </si>
  <si>
    <t>-</t>
  </si>
  <si>
    <t>1.2</t>
  </si>
  <si>
    <t>1.3</t>
  </si>
  <si>
    <t>3.1</t>
  </si>
  <si>
    <t>3.2</t>
  </si>
  <si>
    <t>5.1</t>
  </si>
  <si>
    <t>5.2</t>
  </si>
  <si>
    <t>5.3</t>
  </si>
  <si>
    <t>Controle</t>
  </si>
  <si>
    <t>Fechamento</t>
  </si>
  <si>
    <t>Contratar empresa para informatização da academia</t>
  </si>
  <si>
    <t>Adquirir Sistemas de Segurança</t>
  </si>
  <si>
    <t>Fechar Convênio com Estacionamento próximo ao local</t>
  </si>
  <si>
    <t>Adequar o Espaço Físico</t>
  </si>
  <si>
    <t>Contratar Mão de Obra</t>
  </si>
  <si>
    <t>Duração em semanas</t>
  </si>
  <si>
    <t>5.4</t>
  </si>
  <si>
    <t>Contratação de Designer de Interiores</t>
  </si>
  <si>
    <t>Custos</t>
  </si>
  <si>
    <t>Equipamentos de Ginástica</t>
  </si>
  <si>
    <t>Equipamentos de Apoio e Administração</t>
  </si>
  <si>
    <t>4.2</t>
  </si>
  <si>
    <t>TOTAL</t>
  </si>
  <si>
    <t>5.2. CRONOGRAMA DE CUSTOS</t>
  </si>
  <si>
    <t>Agosto</t>
  </si>
  <si>
    <t>Setembro</t>
  </si>
  <si>
    <t>Outubro</t>
  </si>
  <si>
    <t>Novembro</t>
  </si>
  <si>
    <t>Dezembro</t>
  </si>
  <si>
    <t>Janeiro</t>
  </si>
  <si>
    <t>2.2.1</t>
  </si>
  <si>
    <t>2.2.2</t>
  </si>
  <si>
    <t xml:space="preserve"> </t>
  </si>
  <si>
    <t>4.2.1</t>
  </si>
  <si>
    <t>1ª</t>
  </si>
  <si>
    <t>Pessoas</t>
  </si>
  <si>
    <t>4.1 Plano de ação detalhado da WBS (com dependência, tempo e recurso)</t>
  </si>
  <si>
    <t>4.2 Plano de ação detalhado da WBS (com dependência, tempo e recurso)</t>
  </si>
  <si>
    <t xml:space="preserve">Etapas – Atividades - </t>
  </si>
  <si>
    <t>Formar uma equipe de desenvolvimento e design</t>
  </si>
  <si>
    <t>Definir os objetivos do aplicativo e sua proposta de valor</t>
  </si>
  <si>
    <t>Identificar as principais funcionalidades e recursos a serem incluídos</t>
  </si>
  <si>
    <t>Iniciação</t>
  </si>
  <si>
    <t>GERENTE DE PROJETO</t>
  </si>
  <si>
    <t>Planejamento</t>
  </si>
  <si>
    <t>Realizar uma análise de mercado para entender concorrentes e demandas</t>
  </si>
  <si>
    <t>Dicas de saúde e bem-estar</t>
  </si>
  <si>
    <t>Planos de exercícios físicos personalizados</t>
  </si>
  <si>
    <t>Mapas com locais de academias e parques</t>
  </si>
  <si>
    <t>Integração com sistemas de monitoramento de saúde</t>
  </si>
  <si>
    <t>Criar um cronograma detalhado com marcos e prazos</t>
  </si>
  <si>
    <t>Design e Prototipagem</t>
  </si>
  <si>
    <t>2.2.3</t>
  </si>
  <si>
    <t>2.2.4</t>
  </si>
  <si>
    <t>DESIGN</t>
  </si>
  <si>
    <t>Interface limpa e intuitiva</t>
  </si>
  <si>
    <t>Navegação simples entre as funcionalidades</t>
  </si>
  <si>
    <t>Criar protótipos interativos para validar o fluxo de usuário</t>
  </si>
  <si>
    <t>3.1.2</t>
  </si>
  <si>
    <t>Desenvolvimento</t>
  </si>
  <si>
    <t>Desenvolver a estrutura do aplicativo</t>
  </si>
  <si>
    <t>DESENVOLVIMENTO</t>
  </si>
  <si>
    <t>Front-end: Interface do usuário e interações</t>
  </si>
  <si>
    <t>4.1.2</t>
  </si>
  <si>
    <t>Implementar as funcionalidades principais</t>
  </si>
  <si>
    <t>4.2.2</t>
  </si>
  <si>
    <t>4.2.3</t>
  </si>
  <si>
    <t>Módulo de dicas de saúde</t>
  </si>
  <si>
    <t>Gerador de planos de exercícios</t>
  </si>
  <si>
    <t>Integração com APIs de mapas para localização de academias e parques</t>
  </si>
  <si>
    <t>Integrar o aplicativo com sistemas de monitoramento de saúde, como dispositivos wearable ou aplicativos de rastreamento</t>
  </si>
  <si>
    <t>Garantir a segurança e privacidade dos dados do usuário</t>
  </si>
  <si>
    <t>Testar a integração para assegurar que os dados são sincronizados corretamente</t>
  </si>
  <si>
    <t>Testes</t>
  </si>
  <si>
    <t>Realizar testes de qualidade e desempenho em diversas plataformas (iOS, Android)</t>
  </si>
  <si>
    <t>Testar a usabilidade do aplicativo com usuários reais</t>
  </si>
  <si>
    <t>Identificar e corrigir bugs e problemas de interface</t>
  </si>
  <si>
    <t>6.1</t>
  </si>
  <si>
    <t>6.1.2</t>
  </si>
  <si>
    <t>6.1.3</t>
  </si>
  <si>
    <t>Lançamento</t>
  </si>
  <si>
    <t>Preparar a infraestrutura para o lançamento nas lojas de aplicativos (App Store, Google Play)</t>
  </si>
  <si>
    <t>Criar materiais de marketing, como vídeos promocionais e descrições claras</t>
  </si>
  <si>
    <t>Submeter o aplicativo para revisão nas lojas de aplicativos</t>
  </si>
  <si>
    <t>7.1.1</t>
  </si>
  <si>
    <t>7.1.2</t>
  </si>
  <si>
    <t>.</t>
  </si>
  <si>
    <t>7.1.3</t>
  </si>
  <si>
    <t>Pós-lançamento</t>
  </si>
  <si>
    <t>Monitorar o feedback dos usuários e analisar métricas de uso</t>
  </si>
  <si>
    <t>Realizar atualizações periódicas para adicionar novas funcionalidades e melhorias</t>
  </si>
  <si>
    <t>Oferecer suporte ao cliente para solucionar problemas e responder dúvidas</t>
  </si>
  <si>
    <t>8.1.1</t>
  </si>
  <si>
    <t>8.1.2</t>
  </si>
  <si>
    <t>8.1.3</t>
  </si>
  <si>
    <t>Marketing e Divulgação</t>
  </si>
  <si>
    <t>Criar estratégias de marketing digital para aumentar a visibilidade do aplicativo</t>
  </si>
  <si>
    <t>Colaborar com influenciadores de saúde e bem-estar para promoção</t>
  </si>
  <si>
    <t>Realizar campanhas de mídia social e anúncios online</t>
  </si>
  <si>
    <t>9.1.1</t>
  </si>
  <si>
    <t>9.1.2</t>
  </si>
  <si>
    <t>9.1.3</t>
  </si>
  <si>
    <t>Avaliação e Aperfeiçoamento</t>
  </si>
  <si>
    <t>Realizar análises regulares sobre o desempenho do aplicativo</t>
  </si>
  <si>
    <t>Explorar parcerias com empresas relacionadas à saúde e bem-estar</t>
  </si>
  <si>
    <t>10.1.1</t>
  </si>
  <si>
    <t>10.1.2</t>
  </si>
  <si>
    <t>10.1.3</t>
  </si>
  <si>
    <t>Avaliar a possibilidade de oferecer versões premium ou modelos de assinatura</t>
  </si>
  <si>
    <t>SEGURANÇA</t>
  </si>
  <si>
    <t>QUALIDADE</t>
  </si>
  <si>
    <t>UX</t>
  </si>
  <si>
    <t>REDES</t>
  </si>
  <si>
    <t>COMERCIAL</t>
  </si>
  <si>
    <t>DESEMPENHO</t>
  </si>
  <si>
    <t>EQUIPE TÉCNICA</t>
  </si>
  <si>
    <t>Definir os requisitos detalhados do aplicativo (escopo)</t>
  </si>
  <si>
    <t>3.1.1</t>
  </si>
  <si>
    <t>3.2.1</t>
  </si>
  <si>
    <t>Realizar o design da interface do usuário (UI)</t>
  </si>
  <si>
    <t xml:space="preserve"> Experiência do usuário (UX)</t>
  </si>
  <si>
    <t>Total</t>
  </si>
  <si>
    <t>(vazio)</t>
  </si>
  <si>
    <t>Total Geral</t>
  </si>
  <si>
    <t>Soma de Custos</t>
  </si>
  <si>
    <t>Teste de UI / UX</t>
  </si>
  <si>
    <t>3.2.2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</si>
  <si>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</si>
  <si>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</si>
  <si>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</si>
  <si>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</si>
  <si>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</si>
  <si>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</si>
  <si>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</si>
  <si>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</si>
  <si>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</si>
  <si>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</si>
  <si>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</si>
  <si>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</si>
  <si>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</si>
  <si>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</si>
  <si>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</si>
  <si>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Tarefa 1</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</si>
  <si>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</si>
  <si>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Tarefa 2</t>
  </si>
  <si>
    <t>Tarefa 3</t>
  </si>
  <si>
    <t>Tarefa 4</t>
  </si>
  <si>
    <t>Tarefa 5</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</si>
  <si>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</si>
  <si>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Título Fase 2</t>
  </si>
  <si>
    <t>Bloco de título de fase de exemplo</t>
  </si>
  <si>
    <t>Título Fase 3</t>
  </si>
  <si>
    <t>Título Fase 4</t>
  </si>
  <si>
    <t>data</t>
  </si>
  <si>
    <t>Esta é uma linha vazia</t>
  </si>
  <si>
    <t>Esta linha marca o final do Cronograma do projeto. NÃO insira nada nessa linha. 
Insira novas linhas ACIMA desta linha para continuar a construção do cronograma de projeto.</t>
  </si>
  <si>
    <t>Insira novas linhas ACIMA desta</t>
  </si>
  <si>
    <t>Líder do projeto:
Gerente de Projeto</t>
  </si>
  <si>
    <t>2.2.5</t>
  </si>
  <si>
    <t>Expansão</t>
  </si>
  <si>
    <t>11.1.2</t>
  </si>
  <si>
    <t>11.1.3</t>
  </si>
  <si>
    <t>Análise de expansão de mercado</t>
  </si>
  <si>
    <t>2ª</t>
  </si>
  <si>
    <t>Saúde e bem-estar na palma da sua mão</t>
  </si>
  <si>
    <t>NÃO</t>
  </si>
  <si>
    <t>Atividades</t>
  </si>
  <si>
    <t>Pós-lançamento (Stakeholders internos)</t>
  </si>
  <si>
    <t>Lançamento (Stakeholders internos)</t>
  </si>
  <si>
    <t>Rede de Precedência de Atividades</t>
  </si>
  <si>
    <t>Planejamento/Design e Prototipagem</t>
  </si>
  <si>
    <t xml:space="preserve">Marketing e Divulgação - para o Mercado </t>
  </si>
  <si>
    <t>Marketing e Divulgação para o Mercado</t>
  </si>
  <si>
    <t>FAREMOS MAIS PARA FRENTE</t>
  </si>
  <si>
    <t>Data Início</t>
  </si>
  <si>
    <t>Data Fim</t>
  </si>
  <si>
    <t>Entendimento das necessidades do cliente</t>
  </si>
  <si>
    <t>Formação da equipe de design e desenvolvimento</t>
  </si>
  <si>
    <t>Identificação de funcionalidades e recursos</t>
  </si>
  <si>
    <t>Análise de mercado (foodtechs e concorrentes)</t>
  </si>
  <si>
    <t>Definir os requisitos detalhados do sistema</t>
  </si>
  <si>
    <t>Definição de stakeholders</t>
  </si>
  <si>
    <t>Planos de pesquisa de público-alvo</t>
  </si>
  <si>
    <t>Pesquisa por ferramentas</t>
  </si>
  <si>
    <t>Integração com sistemas de banco de dados</t>
  </si>
  <si>
    <t>Criação de cronograma e metas</t>
  </si>
  <si>
    <t>Design UI</t>
  </si>
  <si>
    <t>Design UX</t>
  </si>
  <si>
    <t>Navegação e funcionalidades</t>
  </si>
  <si>
    <t>Protótipos interativos</t>
  </si>
  <si>
    <t>Definir a estrutura do sistema</t>
  </si>
  <si>
    <t>Desenvolver módulos principais</t>
  </si>
  <si>
    <t>Código front-end</t>
  </si>
  <si>
    <t>Código back-end</t>
  </si>
  <si>
    <t>Gerador de planos de adaptação</t>
  </si>
  <si>
    <t>Módulo de identificação e captação de cliente</t>
  </si>
  <si>
    <t>Integração com APIs</t>
  </si>
  <si>
    <t>Integração com diversos sistemas</t>
  </si>
  <si>
    <t>Garantia de segurança e privacidade</t>
  </si>
  <si>
    <t>Integração e sincronização de dados</t>
  </si>
  <si>
    <t>Testes de qualidade e desempenho</t>
  </si>
  <si>
    <t>Testes de usabilidade</t>
  </si>
  <si>
    <t>Identificação e correção de bugs</t>
  </si>
  <si>
    <t>Criar material de marketing para o cliente</t>
  </si>
  <si>
    <t>Criar materiais de marketing</t>
  </si>
  <si>
    <t>Preparar infraestrutura no marketplace</t>
  </si>
  <si>
    <t>Monitoramento de métricas e feedback</t>
  </si>
  <si>
    <t>Realização de atualizações e melhorias contínuas</t>
  </si>
  <si>
    <t>Suporte e solução de dúvidas</t>
  </si>
  <si>
    <t>Estratégias de marketing</t>
  </si>
  <si>
    <t>Colaboração com sistemas de reviews</t>
  </si>
  <si>
    <t>Campanhas em mídias sociais e anúncios online</t>
  </si>
  <si>
    <t>Análise de desempenho</t>
  </si>
  <si>
    <t>Coletar feedback e implementar melhorias</t>
  </si>
  <si>
    <t>Adaptação ao mercado</t>
  </si>
  <si>
    <t>Aprimoramento dos requisitos funcionais</t>
  </si>
  <si>
    <t>Desenvolvimento de versão mobile</t>
  </si>
  <si>
    <t>Análise de mercado (concorrentes e tendências foodtech)</t>
  </si>
  <si>
    <t>Definição dos requisitos detalhados do sistema</t>
  </si>
  <si>
    <t>Identificação dos stakeholders</t>
  </si>
  <si>
    <t>Pesquisa de público-alvo</t>
  </si>
  <si>
    <t>Levantamento de ferramentas tecnológicas</t>
  </si>
  <si>
    <t>Planejamento de integração com banco de dados</t>
  </si>
  <si>
    <t>Definição do cronograma e metas</t>
  </si>
  <si>
    <t>Design da interface (UI)</t>
  </si>
  <si>
    <t>Estrutura de experiência do usuário (UX)</t>
  </si>
  <si>
    <t>Definição da navegação e funcionalidades</t>
  </si>
  <si>
    <t>Criação de protótipos interativos</t>
  </si>
  <si>
    <t>Ajuste para interface limpa e intuitiva</t>
  </si>
  <si>
    <t>Testes de usabilidade da UI/UX</t>
  </si>
  <si>
    <t>Definição da arquitetura do sistema</t>
  </si>
  <si>
    <t>Desenvolvimento dos módulos principais</t>
  </si>
  <si>
    <t>Programação do front-end</t>
  </si>
  <si>
    <t>Programação do back-end</t>
  </si>
  <si>
    <t>Implementação do gerador de planos de adaptação</t>
  </si>
  <si>
    <t>Implementação do módulo de identificação e captação de clientes</t>
  </si>
  <si>
    <t>Integração com APIs externas</t>
  </si>
  <si>
    <t>Integração com sistemas internos/externos</t>
  </si>
  <si>
    <t>Garantia de segurança e privacidade dos dados</t>
  </si>
  <si>
    <t>Sincronização de dados em tempo real</t>
  </si>
  <si>
    <t>Criação de material de marketing para clientes</t>
  </si>
  <si>
    <t>Produção de materiais promocionais internos/externos</t>
  </si>
  <si>
    <t>Preparação da infraestrutura de publicação</t>
  </si>
  <si>
    <t>Avaliação nas lojas/plataformas de aplicativos</t>
  </si>
  <si>
    <t>Monitoramento de métricas e coleta de feedback</t>
  </si>
  <si>
    <t>Atualizações e melhorias contínuas</t>
  </si>
  <si>
    <t>Suporte e resolução de dúvidas</t>
  </si>
  <si>
    <t>Definição de estratégias de marketing</t>
  </si>
  <si>
    <t>Parcerias e colaboração com sistemas de reviews</t>
  </si>
  <si>
    <t>Análise de desempenho do dashboard</t>
  </si>
  <si>
    <t>Coleta de feedback e implementação de melhorias</t>
  </si>
  <si>
    <t>Adaptação a mudanças de mercado</t>
  </si>
  <si>
    <t>Desenvolvimento de versão mobile nativa</t>
  </si>
  <si>
    <t>Análise de Stakeholders</t>
  </si>
  <si>
    <t>Projeto</t>
  </si>
  <si>
    <t>InovaTech</t>
  </si>
  <si>
    <t>Gerente do Projeto</t>
  </si>
  <si>
    <t>Adeilson, Bruna, Enzo, Daniela e Rafaela</t>
  </si>
  <si>
    <t>Entregas do Projeto</t>
  </si>
  <si>
    <t xml:space="preserve">A definir </t>
  </si>
  <si>
    <t>Atulizado Em</t>
  </si>
  <si>
    <t>SAM</t>
  </si>
  <si>
    <t>SRM</t>
  </si>
  <si>
    <t>Stakeholder</t>
  </si>
  <si>
    <t>Objetivos</t>
  </si>
  <si>
    <t>Metas</t>
  </si>
  <si>
    <t xml:space="preserve">Motivações e Interesses </t>
  </si>
  <si>
    <t>Poder e influência</t>
  </si>
  <si>
    <t>Importância e
Impacto</t>
  </si>
  <si>
    <t>Papéis &amp; Responsabilidades</t>
  </si>
  <si>
    <t>Sintonia "fina"</t>
  </si>
  <si>
    <t>Área de Interesse</t>
  </si>
  <si>
    <t>Nível de Detalhe</t>
  </si>
  <si>
    <t>Formato</t>
  </si>
  <si>
    <t>Frequência</t>
  </si>
  <si>
    <t>Mecanismo de Entrega</t>
  </si>
  <si>
    <t>Cliente (Usuários Finais)</t>
  </si>
  <si>
    <t>Fornecer dados que comprovem a eficiência da análise de dados da Cannoli</t>
  </si>
  <si>
    <t>Capitar dados dos clientes e fazer uma análise eficiente e detalhada.</t>
  </si>
  <si>
    <t>Ser eficiente na análise de dado e no retorno visual dos dados.</t>
  </si>
  <si>
    <t>Influenciam o sucesso do trabalho de divulgação da Cannoli por meio de dados e feedback.</t>
  </si>
  <si>
    <t>Essencial para a aceitação e popularidade do sistema.</t>
  </si>
  <si>
    <t>Usar o sistema, fornecer feedback para a Cannoli, compartilhar dados.</t>
  </si>
  <si>
    <t>Manter os clientes satisfeitos, garantir que o aplicativo atenda às suas necessidades.</t>
  </si>
  <si>
    <t>Análise de dados</t>
  </si>
  <si>
    <t>Relatórios concisos e informativos, que destaquem eficiência da Cannoli para os clientes dela</t>
  </si>
  <si>
    <t>Coletar dados e analisa-los através de sistema digital.</t>
  </si>
  <si>
    <t>Diariamente. Ou conforme desejo do cliente.</t>
  </si>
  <si>
    <t>Relatórios entregues por sistema digital.</t>
  </si>
  <si>
    <t>Product Owner</t>
  </si>
  <si>
    <t>Garantir que o dashboard atenda às necessidades de negócio e esteja alinhado à visão estratégica do produto Cannoli.</t>
  </si>
  <si>
    <t>Priorizar backlog, validar requisitos, acompanhar desenvolvimento e assegurar entrega de valor contínuo.</t>
  </si>
  <si>
    <t>Garantir sucesso do produto no mercado, maximizar o ROI e manter o alinhamento entre áreas técnicas e de negócio.</t>
  </si>
  <si>
    <t>Alto (define prioridades, backlog e critérios de aceitação).</t>
  </si>
  <si>
    <t>Essencial para direcionar o time de desenvolvimento e garantir entregas de valor.</t>
  </si>
  <si>
    <t>Gerenciar backlog, definir prioridades, validar entregas, atuar como elo entre stakeholders e time técnico.</t>
  </si>
  <si>
    <t>Manter comunicação constante com desenvolvedores, marketing e alta gestão para alinhar expectativas.</t>
  </si>
  <si>
    <t>Estratégia do produto, roadmap, backlog, KPIs estratégicos.</t>
  </si>
  <si>
    <t>Alto (detalhes técnicos e de negócio para validação de requisitos).</t>
  </si>
  <si>
    <t>Relatórios executivos do andamento do backlog e dashboards de progresso.</t>
  </si>
  <si>
    <t>Semanal (sprints, reviews) e mensal (alinhamento estratégico).</t>
  </si>
  <si>
    <t>Reuniões rReuniões de sprint review, relatórios digitais e dashboards compartilhados.emotas, relatórios enviados por e-mail.</t>
  </si>
  <si>
    <t>Desenvolvedores</t>
  </si>
  <si>
    <t>Entregar um dashboard funcional, seguro e responsivo, com dados consistentes e IA básica.</t>
  </si>
  <si>
    <t>Concluir o MVP dentro do prazo, garantir qualidade técnica e atender requisitos funcionais/não funcionais.</t>
  </si>
  <si>
    <t xml:space="preserve"> Aprendizado prático, desenvolvimento de portfólio, sucesso do projeto.</t>
  </si>
  <si>
    <t>Alto (definem viabilidade técnica e velocidade de entrega).</t>
  </si>
  <si>
    <t>Muito alto (sem eles não há entrega).</t>
  </si>
  <si>
    <t>Programar backend/frontend, modelar dados, implementar KPIs/IA, testar e documentar.</t>
  </si>
  <si>
    <t>Necessário alinhamento constante com Time Comercial e Stakeholders.</t>
  </si>
  <si>
    <t>Tecnologia e inovação (dev, dados, IA, segurança).</t>
  </si>
  <si>
    <t>Alto (precisam de requisitos claros e detalhados).</t>
  </si>
  <si>
    <t>Reuniões técnicas, backlog/Trello/GitHub.</t>
  </si>
  <si>
    <t>Semanal (sprints) + checkpoints rápidos.</t>
  </si>
  <si>
    <t xml:space="preserve"> Relatórios de progresso, commits no repositório, versões do sistema.</t>
  </si>
  <si>
    <t>Time Comercial</t>
  </si>
  <si>
    <t>Garantir que o dashboard atenda às necessidades dos restaurantes e admins da Cannoli.</t>
  </si>
  <si>
    <t>Validar KPIs estratégicos, apoiar na definição de métricas e simulações de campanhas.</t>
  </si>
  <si>
    <t>Sucesso do produto no mercado, aumento de engajamento/fidelização, clareza nos dados.</t>
  </si>
  <si>
    <t>Médio (influenciam requisitos de negócio, mas não a execução técnica).</t>
  </si>
  <si>
    <t xml:space="preserve"> Alto (sem alinhamento, risco de desenvolver algo que não gera valor).</t>
  </si>
  <si>
    <t>Definir requisitos de negócio, validar KPIs, dar feedback contínuo, apresentar aos stakeholders externos.</t>
  </si>
  <si>
    <t>Precisa estar em contato constante com Desenvolvedores e Administradores Cannoli.</t>
  </si>
  <si>
    <t>Estratégia, vendas, métricas de engajamento e campanhas.</t>
  </si>
  <si>
    <t>Médio (querem visão consolidada, não detalhes técnicos).</t>
  </si>
  <si>
    <t>Relatórios executivos, apresentações visuais do dashboard.</t>
  </si>
  <si>
    <t>Quinzenal (validação de entregas) + sob demanda em fases críticas.</t>
  </si>
  <si>
    <t xml:space="preserve"> Demonstrações do dashboard, relatórios resumidos, reuniões de validação.</t>
  </si>
  <si>
    <t>Marketing</t>
  </si>
  <si>
    <t>Garantir que o dashboard gere insights úteis para campanhas e estratégias de engajamento.</t>
  </si>
  <si>
    <t>Apoiar na definição de métricas de retenção, ticket médio, comportamento do cliente e resultados de campanhas.</t>
  </si>
  <si>
    <t xml:space="preserve"> Aumentar engajamento dos clientes, melhorar ROI das campanhas, ampliar a base de restaurantes parceiros.</t>
  </si>
  <si>
    <t>Médio (influencia requisitos de relatórios e indicadores, mas depende da equipe técnica para execução)</t>
  </si>
  <si>
    <t>Alto (as campanhas são decisivas para o sucesso do produto no mercado).</t>
  </si>
  <si>
    <t>Definir KPIs de marketing, validar relatórios, sugerir novas métricas de análise.</t>
  </si>
  <si>
    <t>Precisa alinhar com Desenvolvedores e Comercial para que os relatórios reflitam necessidades reais.</t>
  </si>
  <si>
    <t>Engajamento, campanhas, retenção, funil de clientes.</t>
  </si>
  <si>
    <t>Médio (querem relatórios claros e acionáveis).</t>
  </si>
  <si>
    <t>Relatórios visuais, gráficos e dashboards de impacto.</t>
  </si>
  <si>
    <t>Quinzenal ou mensal (dependendo do ciclo de campanhas).</t>
  </si>
  <si>
    <t>Relatórios executivos, dashboards interativos, reuniões de alinhamento.</t>
  </si>
  <si>
    <t>UX (User Experience)</t>
  </si>
  <si>
    <t>Garantir que a interface do dashboard seja intuitiva, responsiva e agradável de usar.</t>
  </si>
  <si>
    <t xml:space="preserve"> Validar protótipos, acompanhar usabilidade, propor melhorias na navegação e acessibilidade.</t>
  </si>
  <si>
    <t>Aumentar satisfação dos usuários, reduzir curva de aprendizado, facilitar adoção do sistema.</t>
  </si>
  <si>
    <t xml:space="preserve">Médio (definem padrões de experiência, mas dependem dos devs para aplicar).
</t>
  </si>
  <si>
    <t>Mantêm clientes engajados e reduzem riscos de abandono da plataforma.</t>
  </si>
  <si>
    <t>Criar protótipos, validar fluxos de navegação, aplicar testes de usabilidade, recomendar ajustes.</t>
  </si>
  <si>
    <t xml:space="preserve">Alinhamento próximo com Desenvolvedores e Comercial para equilibrar experiência e requisitos de negócio.
</t>
  </si>
  <si>
    <t>Design, usabilidade, acessibilidade, responsividade.</t>
  </si>
  <si>
    <t>Alto (precisam entender microinterações e feedbacks de interface).</t>
  </si>
  <si>
    <t>Wireframes, protótipos, relatórios de testes de usabilidade.</t>
  </si>
  <si>
    <t>Semanal (durante fases de design e testes).</t>
  </si>
  <si>
    <t>Protótipos em Figma, relatórios de testes, reuniões de feedback.</t>
  </si>
  <si>
    <t>Equipe de Suporte ao Cliente</t>
  </si>
  <si>
    <t>Resolver problemas técnicos reportados pelos usuários e garantir suporte eficiente.</t>
  </si>
  <si>
    <t>Resolução rápida de problemas e satisfação contínua dos administradores e restaurantes.</t>
  </si>
  <si>
    <t>Manter os clientes satisfeitos, reduzir falhas no uso do sistema e garantir continuidade operacional.</t>
  </si>
  <si>
    <t>Podem influenciar diretamente a satisfação e retenção dos usuários finais.</t>
  </si>
  <si>
    <t>Mantêm os clientes satisfeitos e engajados.</t>
  </si>
  <si>
    <t>Responder dúvidas, resolver problemas técnicos, registrar feedback e encaminhar melhorias.</t>
  </si>
  <si>
    <t>Fornecer suporte ágil e eficaz, garantindo confiança no uso do dashboard.</t>
  </si>
  <si>
    <t>Problemas recorrentes de acesso, falhas técnicas e relatórios de uso da plataforma.</t>
  </si>
  <si>
    <t>Médio (detalhes sobre falhas, prazos de resolução e satisfação).</t>
  </si>
  <si>
    <t>Relatórios de incidentes e feedback estruturado.</t>
  </si>
  <si>
    <t>Mensal ou conforme demanda dos usuários.</t>
  </si>
  <si>
    <t>Reuniões virtuais e relatórios digitais enviados por e-mail/sistema.</t>
  </si>
  <si>
    <t>Gerência Executiva/Alta Administração</t>
  </si>
  <si>
    <t>Alinhar o dashboard com a visão estratégica da empresa, garantindo retorno financeiro e sucesso no mercado.</t>
  </si>
  <si>
    <t>Crescimento da base de clientes, aumento do ROI e fortalecimento da marca Cannoli.</t>
  </si>
  <si>
    <t>Sucesso do produto, crescimento financeiro e posicionamento competitivo.</t>
  </si>
  <si>
    <t>Definem estratégias, disponibilizam recursos e estabelecem prioridades.</t>
  </si>
  <si>
    <t>Decidem o rumo do produto e o impacto no negócio.</t>
  </si>
  <si>
    <t>Definir metas estratégicas, validar indicadores-chave, alocar recursos e acompanhar resultados.</t>
  </si>
  <si>
    <t>Manter alinhamento entre o dashboard e os objetivos estratégicos da empresa.</t>
  </si>
  <si>
    <t>Indicadores financeiros, métricas de ROI, crescimento da base de restaurantes parceiros.</t>
  </si>
  <si>
    <t>Alto (relatórios executivos consolidados com indicadores estratégicos).</t>
  </si>
  <si>
    <t>Relatórios executivos, dashboards de impacto e apresentações em PPT.</t>
  </si>
  <si>
    <t>Mensal ou trimestral, dependendo do ciclo estratégico.</t>
  </si>
  <si>
    <t>Reuniões presenciais ou virtuais, com relatórios e dashboards digitais.</t>
  </si>
  <si>
    <t>3.3</t>
  </si>
  <si>
    <t>3.4</t>
  </si>
  <si>
    <t>3.5</t>
  </si>
  <si>
    <t>3.6</t>
  </si>
  <si>
    <t>4.2.4</t>
  </si>
  <si>
    <t>11.1.1</t>
  </si>
  <si>
    <t>—</t>
  </si>
  <si>
    <t>3ª</t>
  </si>
  <si>
    <r>
      <t>1.</t>
    </r>
    <r>
      <rPr>
        <b/>
        <sz val="7"/>
        <rFont val="Times New Roman"/>
        <family val="1"/>
      </rPr>
      <t xml:space="preserve">    </t>
    </r>
    <r>
      <rPr>
        <b/>
        <sz val="11"/>
        <rFont val="Calibri"/>
        <family val="2"/>
      </rPr>
      <t>Identificação das principais partes interessadas no projeto (stakeholders do projeto)</t>
    </r>
  </si>
  <si>
    <r>
      <t xml:space="preserve">Quadro 01. Matriz Interesse </t>
    </r>
    <r>
      <rPr>
        <b/>
        <i/>
        <sz val="11"/>
        <rFont val="Calibri"/>
        <family val="2"/>
      </rPr>
      <t>versus</t>
    </r>
    <r>
      <rPr>
        <b/>
        <sz val="11"/>
        <rFont val="Calibri"/>
        <family val="2"/>
      </rPr>
      <t xml:space="preserve"> Poder para o projeto</t>
    </r>
  </si>
  <si>
    <t>Identificação Stakeholder</t>
  </si>
  <si>
    <t>Nível de Interesse no projeto</t>
  </si>
  <si>
    <t>Nível de poder no projeto</t>
  </si>
  <si>
    <t>Explicar a ação a ser tomada:</t>
  </si>
  <si>
    <t>Plano de Comunicação</t>
  </si>
  <si>
    <t>Empresa Parceira – Cannoli (Gestores e Representantes)</t>
  </si>
  <si>
    <t>Altíssimo – buscam otimizar o controle e entendimento dos dados de vendas e desempenho.</t>
  </si>
  <si>
    <t>Alto – definem diretrizes, aprovam entregas e fornecem acesso aos dados reais.</t>
  </si>
  <si>
    <t>Participar das reuniões de alinhamento, validar relatórios e sugerir melhorias no dashboard.</t>
  </si>
  <si>
    <t>Data: 24/10/2025      Projeto: InovaTech</t>
  </si>
  <si>
    <t>Página: 01/01</t>
  </si>
  <si>
    <t>Gerente de Projeto (Bruna Lira)</t>
  </si>
  <si>
    <t>Alto – responsável por coordenar a equipe e garantir a entrega dentro dos prazos e requisitos.</t>
  </si>
  <si>
    <t>Alto – supervisiona o progresso, distribui tarefas e comunica decisões importantes.</t>
  </si>
  <si>
    <t>Liderar o time, monitorar as etapas e assegurar a comunicação com todos os stakeholders.</t>
  </si>
  <si>
    <t>Equipe de Desenvolvimento (Back-end e Front-end)</t>
  </si>
  <si>
    <t>Alto – responsáveis pela construção técnica do dashboard e integração com o sistema da Cannoli.</t>
  </si>
  <si>
    <t>Médio – seu desempenho impacta diretamente a qualidade e funcionalidade do produto final.</t>
  </si>
  <si>
    <t>Implementar códigos, realizar testes e corrigir erros técnicos.</t>
  </si>
  <si>
    <t>Atividade</t>
  </si>
  <si>
    <t>Assunto/Conteúdo</t>
  </si>
  <si>
    <t>Tipo</t>
  </si>
  <si>
    <t>Emissor –responsavel</t>
  </si>
  <si>
    <t>Local</t>
  </si>
  <si>
    <t>Receptor</t>
  </si>
  <si>
    <t>Data ou Freqüência</t>
  </si>
  <si>
    <t>Feedback</t>
  </si>
  <si>
    <t>Data Feedback</t>
  </si>
  <si>
    <t>Equipe de Dados e Análise (BI)</t>
  </si>
  <si>
    <t>Alto – interessados em garantir a precisão dos dados e a clareza das visualizações.</t>
  </si>
  <si>
    <t>Médio – influenciam diretamente na confiabilidade e no valor estratégico do sistema.</t>
  </si>
  <si>
    <t>Criar consultas, validar métricas e montar relatórios analíticos.</t>
  </si>
  <si>
    <t>STK-001</t>
  </si>
  <si>
    <t>Reunião de Abertura do Projeto</t>
  </si>
  <si>
    <t>Apresentação do InovaTech, definição de escopo, cronograma e responsabilidades.</t>
  </si>
  <si>
    <t>Reunião Presencial / Online</t>
  </si>
  <si>
    <t>Google Meet / Sede Cannoli</t>
  </si>
  <si>
    <t>Equipe InovaTech e Representantes da Cannoli</t>
  </si>
  <si>
    <t>Início do Projeto</t>
  </si>
  <si>
    <t>Confirmação de entendimento do escopo e das metas.</t>
  </si>
  <si>
    <t>Após 2 semanas</t>
  </si>
  <si>
    <t>Documento de abertura registrado no Drive.</t>
  </si>
  <si>
    <t>Equipe de Design e UX (Experiência do Usuário)</t>
  </si>
  <si>
    <t>Médio – foco na aparência e na usabilidade do dashboard.</t>
  </si>
  <si>
    <t>Médio – interferem na aceitação e facilidade de uso pelos gestores da Cannoli.</t>
  </si>
  <si>
    <t>Desenvolver telas intuitivas, aplicar testes de usabilidade e ajustar conforme feedbacks.</t>
  </si>
  <si>
    <t>STK-002</t>
  </si>
  <si>
    <t>Planejamento Técnico</t>
  </si>
  <si>
    <t>Detalhamento da arquitetura do dashboard e definição de integrações com o sistema Cannoli.</t>
  </si>
  <si>
    <t>Reunião Técnica</t>
  </si>
  <si>
    <t>Equipe de Desenvolvimento</t>
  </si>
  <si>
    <t>Sala de Reunião / Meet</t>
  </si>
  <si>
    <t>Quinzenal</t>
  </si>
  <si>
    <t>Feedback sobre viabilidade técnica e prazos.</t>
  </si>
  <si>
    <t xml:space="preserve"> Imediatamente após cada reunião</t>
  </si>
  <si>
    <t>Atualização no cronograma e replanejamento se necessário.</t>
  </si>
  <si>
    <t>Professores Orientadores e Avaliadores</t>
  </si>
  <si>
    <t>Médio – interessados no desenvolvimento acadêmico e no cumprimento das entregas.</t>
  </si>
  <si>
    <t>Alto – avaliam, orientam e aprovam o andamento do projeto.</t>
  </si>
  <si>
    <t>Fornecer feedbacks, validar entregas e acompanhar a evolução do grupo</t>
  </si>
  <si>
    <t>STK-003</t>
  </si>
  <si>
    <t>Daily Meeting</t>
  </si>
  <si>
    <t>Acompanhamento do progresso, identificação de impedimentos e alinhamento rápido.</t>
  </si>
  <si>
    <t>Reunião Online Curta</t>
  </si>
  <si>
    <t>Responsável: Scrum Master</t>
  </si>
  <si>
    <t>Meeting</t>
  </si>
  <si>
    <t>Diariamente</t>
  </si>
  <si>
    <t>Atualização sobre andamento das tarefas.</t>
  </si>
  <si>
    <t>Durante as reuniões diárias</t>
  </si>
  <si>
    <t>Registro no canal do grupo (WhatsApp ou Teams).</t>
  </si>
  <si>
    <t>Usuários Internos da Cannoli (Setor Administrativo e Vendas)</t>
  </si>
  <si>
    <t>Alto – utilizarão o dashboard no dia a dia para análise de resultados e metas.</t>
  </si>
  <si>
    <t>Médio – influenciam o sucesso através do uso prático e retorno de experiência.</t>
  </si>
  <si>
    <t>Testar o sistema, relatar dificuldades e sugerir melhorias.</t>
  </si>
  <si>
    <t>STK-004</t>
  </si>
  <si>
    <t>Reunião de Validação com a Cannoli</t>
  </si>
  <si>
    <t>Apresentação das telas e análises parciais desenvolvidas.</t>
  </si>
  <si>
    <t>Reunião de Validação</t>
  </si>
  <si>
    <t>Gestores Cannoli</t>
  </si>
  <si>
    <t>Após cada reunião</t>
  </si>
  <si>
    <t>Retorno sobre aderência às necessidades do negócio.</t>
  </si>
  <si>
    <t>Ajustes feitos no sprint seguinte.</t>
  </si>
  <si>
    <t>Equipe de Comunicação do InovaTech</t>
  </si>
  <si>
    <t>Médio – responsáveis pela apresentação e divulgação do projeto.</t>
  </si>
  <si>
    <t>Baixo – têm papel informativo, reforçando a imagem do projeto e sua importância.</t>
  </si>
  <si>
    <t>Produzir materiais visuais, relatórios e apresentações de resultados.</t>
  </si>
  <si>
    <t>STK-005</t>
  </si>
  <si>
    <t>Testes de Integração e Dados</t>
  </si>
  <si>
    <t>Avaliar funcionamento da integração com o sistema da Cannoli e confiabilidade dos dados.</t>
  </si>
  <si>
    <t>Sessão Técnica</t>
  </si>
  <si>
    <t>Equipe de Dados e Devs</t>
  </si>
  <si>
    <t>Time Técnico</t>
  </si>
  <si>
    <t>A cada 15 dias</t>
  </si>
  <si>
    <t>Relato de erros e inconsistências encontradas.</t>
  </si>
  <si>
    <t>Correção e revalidação antes da entrega.</t>
  </si>
  <si>
    <t xml:space="preserve"> STK-006</t>
  </si>
  <si>
    <t>Reunião com Orientadores</t>
  </si>
  <si>
    <t>Atualização do progresso acadêmico e das etapas de desenvolvimento.</t>
  </si>
  <si>
    <t>Reunião Acadêmica</t>
  </si>
  <si>
    <t>Gerente de Projeto</t>
  </si>
  <si>
    <t>Professores e Avaliadores</t>
  </si>
  <si>
    <t>Semanalmente</t>
  </si>
  <si>
    <t>Feedback sobre metodologia e entregas.</t>
  </si>
  <si>
    <t xml:space="preserve"> Após cada sessão</t>
  </si>
  <si>
    <t>Sugestões de melhoria registradas no relatório.</t>
  </si>
  <si>
    <t>STK-007</t>
  </si>
  <si>
    <t>Apresentação Parcial</t>
  </si>
  <si>
    <t>Demonstração do dashboard funcional e indicadores principais.</t>
  </si>
  <si>
    <t>Reunião de Apresentação</t>
  </si>
  <si>
    <t>Gerente de Projeto / UX</t>
  </si>
  <si>
    <t>Professores e Representantes da Cannoli</t>
  </si>
  <si>
    <t xml:space="preserve"> A cada 2 semanas</t>
  </si>
  <si>
    <t>Feedback visual e funcional sobre o sistema.</t>
  </si>
  <si>
    <t>Ajustes visuais e de performance.</t>
  </si>
  <si>
    <t>STK-008</t>
  </si>
  <si>
    <t>Reunião de Encerramento</t>
  </si>
  <si>
    <t>Apresentação final do InovaTech, resultados alcançados e lições aprendidas.</t>
  </si>
  <si>
    <t>Reunião Final</t>
  </si>
  <si>
    <t>Equipe InovaTech, Professores e Cannoli</t>
  </si>
  <si>
    <t>Avaliação do impacto e resultados.</t>
  </si>
  <si>
    <t>Registro em ata e documentação final.</t>
  </si>
  <si>
    <t>Gerente do projeto: Bruna Lira</t>
  </si>
  <si>
    <t>Elaborado por: InovaTech</t>
  </si>
  <si>
    <t>Aprovado por: Rafaela Bastos (Gerente)</t>
  </si>
  <si>
    <t>Assinatura</t>
  </si>
  <si>
    <t>Participante</t>
  </si>
  <si>
    <t>Data</t>
  </si>
  <si>
    <t>Ref.</t>
  </si>
  <si>
    <t>Aprovações</t>
  </si>
  <si>
    <t>Gerente de Projetos</t>
  </si>
  <si>
    <t>Realizado</t>
  </si>
  <si>
    <t>Orçado</t>
  </si>
  <si>
    <t>PMO</t>
  </si>
  <si>
    <t>Param</t>
  </si>
  <si>
    <t>Passos</t>
  </si>
  <si>
    <t>Respons</t>
  </si>
  <si>
    <t>Aba</t>
  </si>
  <si>
    <t>Instruções</t>
  </si>
  <si>
    <t>Notas da Revisão</t>
  </si>
  <si>
    <t>Autor</t>
  </si>
  <si>
    <t>Versão</t>
  </si>
  <si>
    <t>Controle de Versões</t>
  </si>
  <si>
    <t>https://escritoriodeprojetos.com.br/download/previsoes-do-orcamento/</t>
  </si>
  <si>
    <t>Fonte</t>
  </si>
  <si>
    <t>Parâmetros usados nas outras abas da planilha.</t>
  </si>
  <si>
    <t>Parâmetros</t>
  </si>
  <si>
    <t>Status comparando Orçado x Realizado</t>
  </si>
  <si>
    <t>Status</t>
  </si>
  <si>
    <t>Detalhamento dos investimentos realizados</t>
  </si>
  <si>
    <t>Detalhamento dos investimentos orçados</t>
  </si>
  <si>
    <t>Instruções, Histórico de Alterações e as Aprovações</t>
  </si>
  <si>
    <t>Capa</t>
  </si>
  <si>
    <t>Saúde e Bem Estar</t>
  </si>
  <si>
    <t>Previsões de Orçamento</t>
  </si>
  <si>
    <t>ROI</t>
  </si>
  <si>
    <t xml:space="preserve">Payback </t>
  </si>
  <si>
    <t>NPV/VPL</t>
  </si>
  <si>
    <t>Indicadores Financeiros</t>
  </si>
  <si>
    <t>Custo</t>
  </si>
  <si>
    <t>Custos de Treinamento</t>
  </si>
  <si>
    <t>Custo da Operação</t>
  </si>
  <si>
    <t>Custo de Implementação</t>
  </si>
  <si>
    <t>Investimentos</t>
  </si>
  <si>
    <t>Feedback e adapção</t>
  </si>
  <si>
    <t>Taxa de crescimento de investimento de 10% ao mês MOM</t>
  </si>
  <si>
    <t>Taxa de Crescimento de 10%</t>
  </si>
  <si>
    <t>Investimento c/ taxa de crescimento</t>
  </si>
  <si>
    <t>Explicação</t>
  </si>
  <si>
    <t>Investimento Acumulado</t>
  </si>
  <si>
    <t>Investimento inicial Total</t>
  </si>
  <si>
    <t>Patrocinador</t>
  </si>
  <si>
    <t>Nome do Projeto</t>
  </si>
  <si>
    <t>Mês</t>
  </si>
  <si>
    <t>Identificação do Projeto</t>
  </si>
  <si>
    <t>Investimento Total</t>
  </si>
  <si>
    <t>Saldo Final</t>
  </si>
  <si>
    <t>Diferença dos realizados</t>
  </si>
  <si>
    <t>Desvio %</t>
  </si>
  <si>
    <t>Desvio (R$)</t>
  </si>
  <si>
    <t>Acumulado (R$)</t>
  </si>
  <si>
    <t>No Período (R$)</t>
  </si>
  <si>
    <t>Períodos</t>
  </si>
  <si>
    <t>Mês de início</t>
  </si>
  <si>
    <t>Nome do projeto</t>
  </si>
  <si>
    <t>Parametros a serem configurados inicialmente</t>
  </si>
  <si>
    <t>Domínio ou Valor</t>
  </si>
  <si>
    <t>Retorno Requerido do Investimento</t>
  </si>
  <si>
    <t>Custo do Capital</t>
  </si>
  <si>
    <t>Tipo de Benefício</t>
  </si>
  <si>
    <t>Variável</t>
  </si>
  <si>
    <t>Bruna Lira</t>
  </si>
  <si>
    <t>Inserir o Custo de Capital e o Retorno Requerido do Investimento (ROI). Preencher também o nome do projeto (InovaTech) e o patrocinador (Cannoli).</t>
  </si>
  <si>
    <t>Preencher as informações de identificação: nome do projeto, solicitante e patrocinador.</t>
  </si>
  <si>
    <t>Inserir na coluna B o nome de cada gasto ou categoria de despesa (Infraestrutura, Desenvolvimento, Licenças, Marketing, etc.). Caso haja mais de 5 categorias, agrupar ou ajustar conforme necessário.</t>
  </si>
  <si>
    <t>Sempre que possível, descrever como foi calculado o valor de cada gasto (ex.: cotação, pesquisa de mercado, valor médio).</t>
  </si>
  <si>
    <t>Validar se todos os custos estão lançados corretamente e revisar fórmulas de soma e totalização.</t>
  </si>
  <si>
    <t>Preencher na coluna B o nome dos custos adicionais ou operacionais, se aplicável.</t>
  </si>
  <si>
    <t>Verificar se os valores orçados estão coerentes com o orçamento total disponível e atualizar caso haja revisões.</t>
  </si>
  <si>
    <t>Registrar os valores efetivamente realizados mês a mês. Caso não haja detalhamento, inserir o valor total do mês na linha de consolidação.</t>
  </si>
  <si>
    <t>Acompanhar o comparativo entre Orçado x Realizado e verificar os percentuais de desvio (%). Gráfico e cálculos são automáticos, não editar fórmulas.</t>
  </si>
  <si>
    <t>Todos</t>
  </si>
  <si>
    <t>Garantir que todas as abas estejam atualizadas antes das reuniões de acompanhamento mensal do projeto.</t>
  </si>
  <si>
    <t>Equipe Toda</t>
  </si>
  <si>
    <t>Reuniões com stakeholders da Cannoli, levantamento de requisitos e cronograma.</t>
  </si>
  <si>
    <t>Planejamento e Definição do Escopo</t>
  </si>
  <si>
    <t>Análise de Dados e Modelagem</t>
  </si>
  <si>
    <t>Estruturação do banco de dados, estudo das métricas e indicadores que serão exibidos.</t>
  </si>
  <si>
    <t>Design de Interface (UI/UX)</t>
  </si>
  <si>
    <t>Criação dos dashboards no Figma, escolha da paleta e layout.</t>
  </si>
  <si>
    <t>Desenvolvimento Backend e Frontend</t>
  </si>
  <si>
    <t>Construção da API Flask, integração com SQLite e desenvolvimento do painel web.</t>
  </si>
  <si>
    <t>Integração de Dados da Cannoli</t>
  </si>
  <si>
    <t>Conexão com os dados reais da Cannoli, validação e testes de importação.</t>
  </si>
  <si>
    <t>Testes e Validação de Funcionalidades</t>
  </si>
  <si>
    <t>Teste de login, gráficos, relatórios e responsividade.</t>
  </si>
  <si>
    <t>Apresentação para a Cannoli</t>
  </si>
  <si>
    <t>Entrega da primeira versão funcional e coleta de feedback.</t>
  </si>
  <si>
    <t>Ajustes Pós-Feedback</t>
  </si>
  <si>
    <t>Correções e melhorias de interface e performance.</t>
  </si>
  <si>
    <t>Relatório e Demonstração Final</t>
  </si>
  <si>
    <t>Preparação do pitch, apresentações e entrega para banca/professor.</t>
  </si>
  <si>
    <t>Encerramento do Projeto</t>
  </si>
  <si>
    <t>Documentação final e análise dos indicadores do projeto.</t>
  </si>
  <si>
    <t>Cannoli – Parceira Comercial</t>
  </si>
  <si>
    <t>Para facilitar o cálculo dos gastos do projeto InovaTech, foi aplicada uma taxa média de crescimento mensal de 10% sobre cada etapa de desenvolvimento.</t>
  </si>
  <si>
    <t>InovaTech – Dashboard Inteligente para a Cannoli</t>
  </si>
  <si>
    <t>Cannoli – Rede de Restaurantes</t>
  </si>
  <si>
    <t>Reuniões concluídas com stakeholders da Cannoli, levantamento de requisitos finalizado e escopo aprovado.</t>
  </si>
  <si>
    <t>Banco de dados estruturado, métricas definidas e primeiros testes de extração concluídos.</t>
  </si>
  <si>
    <t>Protótipo dos dashboards finalizado no Figma e validado pela equipe; layout aprovado.</t>
  </si>
  <si>
    <t>API Flask concluída, integração com SQLite implementada e painel web funcional.</t>
  </si>
  <si>
    <t>Conexão com dados reais da Cannoli estabelecida, testes de importação e segurança executados.</t>
  </si>
  <si>
    <t>Testes de login, gráficos e relatórios realizados com sucesso; bugs críticos corrigidos.</t>
  </si>
  <si>
    <t>Primeira versão entregue e feedback documentado para ajustes e melhorias.</t>
  </si>
  <si>
    <t>Melhorias aplicadas com base no retorno da Cannoli; desempenho otimizado.</t>
  </si>
  <si>
    <t>Relatório de resultados e apresentação final elaborados e entregues para a banca.</t>
  </si>
  <si>
    <t>Documentação técnica e financeira concluída; indicadores de sucesso registrados.</t>
  </si>
  <si>
    <t>Planejamento de possíveis novas integrações e versões futuras da plataforma.</t>
  </si>
  <si>
    <t>Nos primeiros meses, o investimento real ficou abaixo do planejado devido à otimização de recursos e à adoção de ferramentas gratuitas (como Flask e SQLite).</t>
  </si>
  <si>
    <t>Entretanto, a partir da fase de integração e ajustes pós-feedback, houve um aumento de custos relacionado à ampliação das funcionalidades e à melhoria da experiência do usuário.</t>
  </si>
  <si>
    <t>Ao longo da execução do projeto InovaTech, observou-se uma variação gradual entre os valores orçados e realizados.</t>
  </si>
  <si>
    <t>No encerramento do projeto, o investimento total apresentou um desvio positivo de apenas 2%, mantendo-se dentro da margem de tolerância prevista para projetos de inovação.</t>
  </si>
  <si>
    <t>Esse resultado reflete uma gestão financeira eficiente, com controle de custos, boa alocação de recursos e decisões estratégicas baseadas em valor agregado.</t>
  </si>
  <si>
    <t>Variação de +2% indica equilíbrio e eficiência na execução orçamentária do InovaTech.</t>
  </si>
  <si>
    <t xml:space="preserve">Gerente de Projeto </t>
  </si>
  <si>
    <t>Bruna Lira e Rafela Coelho</t>
  </si>
  <si>
    <t>Aumento de Receita com base em decisões estratégicas mais assertivas</t>
  </si>
  <si>
    <t>Aumento de Produtividade das equipes de gestão da Cannoli</t>
  </si>
  <si>
    <t>Melhoria na Tomada de Decisão baseada em dados reais</t>
  </si>
  <si>
    <t>Redução de Retrabalho operacional e tempo de análise manual</t>
  </si>
  <si>
    <t>Redução dos Custos com campanhas ineficientes</t>
  </si>
  <si>
    <t>Aumento da Satisfação dos clientes finais</t>
  </si>
  <si>
    <t>Aumento da Fidelização e do Ticket Médio</t>
  </si>
  <si>
    <t>Melhoria do Controle Financeiro e de Vendas</t>
  </si>
  <si>
    <t>Rafaela Coelho</t>
  </si>
  <si>
    <t>R.C</t>
  </si>
  <si>
    <t>Histórico da avaliação de riscos</t>
  </si>
  <si>
    <t>Data da avaliação</t>
  </si>
  <si>
    <t>Gerente Responsável</t>
  </si>
  <si>
    <t>Informações sobre o projeto</t>
  </si>
  <si>
    <t>R20</t>
  </si>
  <si>
    <t>R19</t>
  </si>
  <si>
    <t>R18</t>
  </si>
  <si>
    <t>R17</t>
  </si>
  <si>
    <t>R16</t>
  </si>
  <si>
    <t>R15</t>
  </si>
  <si>
    <t>R14</t>
  </si>
  <si>
    <t>R13</t>
  </si>
  <si>
    <t>R12</t>
  </si>
  <si>
    <t>R11</t>
  </si>
  <si>
    <t>R10</t>
  </si>
  <si>
    <t>R09</t>
  </si>
  <si>
    <t>R08</t>
  </si>
  <si>
    <t>R07</t>
  </si>
  <si>
    <t>Defeito</t>
  </si>
  <si>
    <t>R06</t>
  </si>
  <si>
    <t>Quebras</t>
  </si>
  <si>
    <t>R05</t>
  </si>
  <si>
    <t>Roubos</t>
  </si>
  <si>
    <t>R04</t>
  </si>
  <si>
    <t>Expectativas</t>
  </si>
  <si>
    <t>R03</t>
  </si>
  <si>
    <t>Falta de habilidade</t>
  </si>
  <si>
    <t>R02</t>
  </si>
  <si>
    <t>Baixo - 4</t>
  </si>
  <si>
    <t>Alta - 4</t>
  </si>
  <si>
    <t>Atraso no projeto e aumento nos custos</t>
  </si>
  <si>
    <t>R01</t>
  </si>
  <si>
    <t>Baixo - 3</t>
  </si>
  <si>
    <t>Moderada - 3</t>
  </si>
  <si>
    <t>Riscos Colaterais</t>
  </si>
  <si>
    <r>
      <t xml:space="preserve">RISCO 
</t>
    </r>
    <r>
      <rPr>
        <sz val="8"/>
        <rFont val="Arial"/>
        <family val="2"/>
      </rPr>
      <t>(Começar a frase com "Pode ocorrer ...")</t>
    </r>
  </si>
  <si>
    <r>
      <t xml:space="preserve">CAUSA 
</t>
    </r>
    <r>
      <rPr>
        <sz val="8"/>
        <color indexed="8"/>
        <rFont val="Arial"/>
        <family val="2"/>
      </rPr>
      <t>(Começa a frase com "Como Resultado ...")</t>
    </r>
  </si>
  <si>
    <t>Classificação</t>
  </si>
  <si>
    <t>Recurso</t>
  </si>
  <si>
    <t>Muito Baixo - 2</t>
  </si>
  <si>
    <t>Baixa - 2</t>
  </si>
  <si>
    <t>Severidade 
(X,Y)</t>
  </si>
  <si>
    <t>Plano de Contingência</t>
  </si>
  <si>
    <t>Plano de Prevenção</t>
  </si>
  <si>
    <t>Estratégia de Resposta</t>
  </si>
  <si>
    <t>Resp.</t>
  </si>
  <si>
    <t>Declaração do Risco</t>
  </si>
  <si>
    <t>Fase ou</t>
  </si>
  <si>
    <t>ID</t>
  </si>
  <si>
    <t>Muito Baixo - 1</t>
  </si>
  <si>
    <t>Muito Baixa - 1</t>
  </si>
  <si>
    <t>Impacto</t>
  </si>
  <si>
    <t>Probabilidade</t>
  </si>
  <si>
    <t>Identificação dos Riscos</t>
  </si>
  <si>
    <t>Muito Alta - 0,8</t>
  </si>
  <si>
    <t>Maior que 20% - 2,80</t>
  </si>
  <si>
    <t>Maior que 20% - 1,80</t>
  </si>
  <si>
    <t>Alta - 0,4</t>
  </si>
  <si>
    <t>Entre 10% e 20% - 2,40</t>
  </si>
  <si>
    <t>Entre 10% e 20% - 1,40</t>
  </si>
  <si>
    <t>Moderada - 0,2</t>
  </si>
  <si>
    <t>Entre 5% e 10% - 2,20</t>
  </si>
  <si>
    <t>Entre 5% e 10% - 1,20</t>
  </si>
  <si>
    <t>Baixa - 0,1</t>
  </si>
  <si>
    <t>Menor que 5% - 2,10</t>
  </si>
  <si>
    <t>Menor que 5% - 1,10</t>
  </si>
  <si>
    <t>Muito baixa - 0,05</t>
  </si>
  <si>
    <t>Insignificante - 2,05</t>
  </si>
  <si>
    <t>Insignificante - 1,05</t>
  </si>
  <si>
    <t>Resultado do Impacto 
(X1+X2)</t>
  </si>
  <si>
    <t>(X1*X2)</t>
  </si>
  <si>
    <t>Desvio no Cronograma  
(X2)</t>
  </si>
  <si>
    <t>Aumento no Custo (X1)</t>
  </si>
  <si>
    <r>
      <t xml:space="preserve">CONSEQÜÊNCIA </t>
    </r>
    <r>
      <rPr>
        <sz val="8"/>
        <rFont val="Arial"/>
        <family val="2"/>
      </rPr>
      <t>(Começar a frase com "O que acarretaria ...")</t>
    </r>
  </si>
  <si>
    <t>Prazo</t>
  </si>
  <si>
    <t>Severidade 
(Y,X)</t>
  </si>
  <si>
    <t>Avaliação de Impacto 
(X)</t>
  </si>
  <si>
    <t>Probabilidade do risco virar incidente 
(Y)</t>
  </si>
  <si>
    <t>dias úteis</t>
  </si>
  <si>
    <t>Base Prazo</t>
  </si>
  <si>
    <t>R$</t>
  </si>
  <si>
    <t>Base Custo</t>
  </si>
  <si>
    <t xml:space="preserve">                      Qualificação dos Riscos</t>
  </si>
  <si>
    <t>Dias de atraso na implantação</t>
  </si>
  <si>
    <t>1 mês de atraso</t>
  </si>
  <si>
    <t>Observação</t>
  </si>
  <si>
    <r>
      <t xml:space="preserve">Impacto no Cronograma 
</t>
    </r>
    <r>
      <rPr>
        <b/>
        <sz val="8"/>
        <color indexed="10"/>
        <rFont val="Arial"/>
        <family val="2"/>
      </rPr>
      <t>(Colocar qtde. de dias de redução ou atraso no cronograma)</t>
    </r>
  </si>
  <si>
    <t>Quantificação dos Riscos</t>
  </si>
  <si>
    <t>Muito Alta - 0,80</t>
  </si>
  <si>
    <t>Alta - 0,40</t>
  </si>
  <si>
    <t>Moderada - 0,20</t>
  </si>
  <si>
    <t>Baixa - 0,10</t>
  </si>
  <si>
    <t>Desvio total maior que 20% no cronograma</t>
  </si>
  <si>
    <t>Mais de 20% de aumento nos custos</t>
  </si>
  <si>
    <t>Desvio total entre 10% e 20% no cronograma</t>
  </si>
  <si>
    <t>Desvio total entre 5% e 10% no cronograma</t>
  </si>
  <si>
    <t>Desvio menor que 5% no cronograma</t>
  </si>
  <si>
    <t>Desvio no cronograma insignificante</t>
  </si>
  <si>
    <t>entre 10% e 20% de aumento do custo</t>
  </si>
  <si>
    <t>entre 5% e 10% de aumento do custo</t>
  </si>
  <si>
    <t>Menos de 5% de aumento no custo</t>
  </si>
  <si>
    <t>Aumento de custo Insignificante</t>
  </si>
  <si>
    <t>Peso1 X Peso2</t>
  </si>
  <si>
    <t>Peso2</t>
  </si>
  <si>
    <t>Cronograma</t>
  </si>
  <si>
    <t>Peso1</t>
  </si>
  <si>
    <t xml:space="preserve">InovaTech – Dashboard Inteligente </t>
  </si>
  <si>
    <t>Bruna Lira e Rafaela Coelho</t>
  </si>
  <si>
    <t>Início do levantamento preliminar de riscos do projeto InovaTech, com foco em definir escopo e identificar possíveis gargalos técnicos.</t>
  </si>
  <si>
    <t>Segunda avaliação realizada após a definição dos requisitos e arquitetura do sistema. Foram identificados novos riscos ligados à integração de dados e prazos de desenvolvimento.</t>
  </si>
  <si>
    <t>Reavaliação dos riscos durante o desenvolvimento do back-end. Ajustes realizados nos planos de mitigação e priorização dos riscos mais críticos.</t>
  </si>
  <si>
    <t>Etapa final de revisão dos riscos, contemplando as fases de testes, implantação e entrega final do InovaTech Dashboard.</t>
  </si>
  <si>
    <t>Disponibilidade</t>
  </si>
  <si>
    <t>Como resultado de sobrecarga de tarefas da equipe técnica.</t>
  </si>
  <si>
    <t>Técnica</t>
  </si>
  <si>
    <t>Escopo</t>
  </si>
  <si>
    <t>Segurança</t>
  </si>
  <si>
    <t>Operacional</t>
  </si>
  <si>
    <t>Qualidade</t>
  </si>
  <si>
    <t>Como resultado de incompatibilidade entre o banco de dados e as APIs de coleta.</t>
  </si>
  <si>
    <t>Como resultado de mudanças solicitadas pelo cliente (Cannoli) após início do desenvolvimento.</t>
  </si>
  <si>
    <t>Como resultado de falhas de autenticação ou vazamento de informações.</t>
  </si>
  <si>
    <t>Como resultado de falha no servidor local ou ambiente de hospedagem.</t>
  </si>
  <si>
    <t>Como resultado de ausência de testes automatizados e revisões de código.</t>
  </si>
  <si>
    <t>Pode ocorrer atraso na entrega dos módulos principais.</t>
  </si>
  <si>
    <t>Pode ocorrer falha na consolidação dos dados de vendas e clientes.</t>
  </si>
  <si>
    <t>Pode ocorrer aumento de esforço e retrabalho.</t>
  </si>
  <si>
    <t>Pode ocorrer comprometimento da privacidade dos dados.</t>
  </si>
  <si>
    <t>Pode ocorrer indisponibilidade temporária do dashboard.</t>
  </si>
  <si>
    <t>Pode ocorrer falha na funcionalidade de KPIs e relatórios.</t>
  </si>
  <si>
    <t>O cronograma geral do projeto pode ser impactado.</t>
  </si>
  <si>
    <t>As análises e relatórios podem apresentar informações incorretas.</t>
  </si>
  <si>
    <t>O custo e o prazo do projeto podem ser ampliados.</t>
  </si>
  <si>
    <t>O projeto pode sofrer sanções relacionadas à LGPD.</t>
  </si>
  <si>
    <t>A coleta de dados e a visualização de métricas podem ser interrompidas.</t>
  </si>
  <si>
    <t>A confiabilidade dos indicadores pode ser comprometida.</t>
  </si>
  <si>
    <t>Bruna</t>
  </si>
  <si>
    <t>Rafaela</t>
  </si>
  <si>
    <t>Mitigar</t>
  </si>
  <si>
    <t>Evitar</t>
  </si>
  <si>
    <t>Transferir</t>
  </si>
  <si>
    <t>Replanejar atividades e dividir tarefas entre os membros.</t>
  </si>
  <si>
    <t>Realizar testes de integração com dados simulados antes da implantação.</t>
  </si>
  <si>
    <t>Validar requisitos com o cliente antes de iniciar o desenvolvimento.</t>
  </si>
  <si>
    <t>Implementar controle de acesso e criptografia.</t>
  </si>
  <si>
    <t>Utilizar backup automático e hospedagem em ambiente redundante.</t>
  </si>
  <si>
    <t>Adotar testes unitários e revisões de código entre pares.</t>
  </si>
  <si>
    <t>Redirecionar tarefas prioritárias e ajustar cronograma.</t>
  </si>
  <si>
    <t>Corrigir scripts de integração e restaurar backup anterior.</t>
  </si>
  <si>
    <t>Avaliar impacto e renegociar escopo.</t>
  </si>
  <si>
    <t>Desativar sistema temporariamente e revisar logs de acesso.</t>
  </si>
  <si>
    <t>Migrar sistema para servidor de contingência.</t>
  </si>
  <si>
    <t>Corrigir bugs detectados após implantação e emitir patch corretivo.</t>
  </si>
  <si>
    <t xml:space="preserve">CAUSA 
</t>
  </si>
  <si>
    <t xml:space="preserve">RISCO 
</t>
  </si>
  <si>
    <t xml:space="preserve">CONSEQUÊNCIA </t>
  </si>
  <si>
    <t>Menos de 5% - 1,10</t>
  </si>
  <si>
    <t>Falha na integração de dados e retrabalho técnico.</t>
  </si>
  <si>
    <t>Replanejamento completo do cronograma e aumento de despesas.</t>
  </si>
  <si>
    <t>Interrupção temporária do sistema e exposição de dados sensíveis.</t>
  </si>
  <si>
    <t>Parada na coleta de dados e indisponibilidade do dashboard.</t>
  </si>
  <si>
    <t>Retrabalho de código e atraso na entrega final.</t>
  </si>
  <si>
    <t>Faturamento da Startup</t>
  </si>
  <si>
    <t>Procedimentos Administrativos</t>
  </si>
  <si>
    <t>Criar wireframes</t>
  </si>
  <si>
    <t>Controle de Qualidade</t>
  </si>
  <si>
    <t>Elaborar a W.B.S</t>
  </si>
  <si>
    <t>Planejamento Estratégico</t>
  </si>
  <si>
    <t>Plano de Gerenciamento de RH</t>
  </si>
  <si>
    <t>Definição e Priorização de Backlog</t>
  </si>
  <si>
    <t>Pessoa</t>
  </si>
  <si>
    <t>Habilitação</t>
  </si>
  <si>
    <t>Especialista</t>
  </si>
  <si>
    <t>Experiência prática</t>
  </si>
  <si>
    <t>Domínio básico</t>
  </si>
  <si>
    <t>Participou de treinamento</t>
  </si>
  <si>
    <t>Nenhum conhecimento</t>
  </si>
  <si>
    <t xml:space="preserve">MAPA DE COMPETÊNCIAS </t>
  </si>
  <si>
    <t>Perfil de Qualificação</t>
  </si>
  <si>
    <t>R</t>
  </si>
  <si>
    <t>C</t>
  </si>
  <si>
    <t>I</t>
  </si>
  <si>
    <t>P - Participante</t>
  </si>
  <si>
    <t>I - Informado</t>
  </si>
  <si>
    <t>C - Consultado</t>
  </si>
  <si>
    <t>A - Aprovação</t>
  </si>
  <si>
    <t>R - Responsável pela Execução</t>
  </si>
  <si>
    <t>Legenda - - Gráfico RACI (Responsabilidade, Aprovação, Consultado e Informado)</t>
  </si>
  <si>
    <t>1.22</t>
  </si>
  <si>
    <t>1.21</t>
  </si>
  <si>
    <t>1.20</t>
  </si>
  <si>
    <t>1.19</t>
  </si>
  <si>
    <t>1.18</t>
  </si>
  <si>
    <t>1.17</t>
  </si>
  <si>
    <t>1.16</t>
  </si>
  <si>
    <t>1.15</t>
  </si>
  <si>
    <t>EQUIPE DO PROJETO</t>
  </si>
  <si>
    <t>P</t>
  </si>
  <si>
    <t>1.14</t>
  </si>
  <si>
    <t>1.13</t>
  </si>
  <si>
    <t>1.12</t>
  </si>
  <si>
    <t>1.11</t>
  </si>
  <si>
    <t>1.10</t>
  </si>
  <si>
    <t>1.9</t>
  </si>
  <si>
    <t>1.8</t>
  </si>
  <si>
    <t>1.7</t>
  </si>
  <si>
    <t>1.6</t>
  </si>
  <si>
    <t>1.5</t>
  </si>
  <si>
    <t>1.4</t>
  </si>
  <si>
    <t xml:space="preserve">Etapas – Atividades </t>
  </si>
  <si>
    <t>Equipe do Projeto</t>
  </si>
  <si>
    <t>6. Matriz de Responsabilidade</t>
  </si>
  <si>
    <t>Gestão de RH</t>
  </si>
  <si>
    <t xml:space="preserve">Nome </t>
  </si>
  <si>
    <t xml:space="preserve">Função </t>
  </si>
  <si>
    <t>Origem</t>
  </si>
  <si>
    <t>Dedicação (horas)</t>
  </si>
  <si>
    <t>Adeilson Nunes</t>
  </si>
  <si>
    <t>Enzo Sangiacomo</t>
  </si>
  <si>
    <t>Daniela Pauzer</t>
  </si>
  <si>
    <t>TI – Apoio Técnico</t>
  </si>
  <si>
    <t>Comunicação (Interno/Externo)</t>
  </si>
  <si>
    <t>TI – Apoio Operacional</t>
  </si>
  <si>
    <t>Gerência (Interno) | Desenvolvimento</t>
  </si>
  <si>
    <t>Planejamento de RH</t>
  </si>
  <si>
    <t xml:space="preserve">Apoio Técnico </t>
  </si>
  <si>
    <t>TI – Desenvolvimento | Gerencia</t>
  </si>
  <si>
    <t>Revisado em Nov/2025</t>
  </si>
  <si>
    <t>Sistema: InovaTech - Dashboard Inteligente</t>
  </si>
  <si>
    <t>Responsável: Bruna</t>
  </si>
  <si>
    <t>Planejar Atividades</t>
  </si>
  <si>
    <t>Projetar Interface do Usuário</t>
  </si>
  <si>
    <t>Integrar Sistema e Banco de Dados</t>
  </si>
  <si>
    <t>Utilizar Figma</t>
  </si>
  <si>
    <t>Utilizar VSCode</t>
  </si>
  <si>
    <t>Gerenciar Projetos</t>
  </si>
  <si>
    <t>Mitigar Riscos</t>
  </si>
  <si>
    <t>Documentação Técnica</t>
  </si>
  <si>
    <t>AN</t>
  </si>
  <si>
    <t>BL</t>
  </si>
  <si>
    <t>ES</t>
  </si>
  <si>
    <t>DP</t>
  </si>
  <si>
    <t>RC</t>
  </si>
  <si>
    <t>A</t>
  </si>
  <si>
    <t xml:space="preserve">Impacto no Custo 
</t>
  </si>
  <si>
    <t>Levantamento das necessidades da empresa parceira (Cannoli Restaurante)</t>
  </si>
  <si>
    <t>Definição dos objetivos do dashboard inteligente</t>
  </si>
  <si>
    <t>Criação do escopo técnico e funcional do projeto</t>
  </si>
  <si>
    <t>Reunião de alinhamento inicial com a empresa parceira</t>
  </si>
  <si>
    <t>Pesquisa sobre tecnologias aplicáveis e ferramentas de integração</t>
  </si>
  <si>
    <t>Identificação de riscos e restrições do projeto</t>
  </si>
  <si>
    <t>Definição dos papéis e responsabilidades da equipe</t>
  </si>
  <si>
    <t>Elaboração do plano de comunicação interna e externa</t>
  </si>
  <si>
    <t>Criação do cronograma base e estimativa de tempo de execução</t>
  </si>
  <si>
    <t>Validação inicial com o cliente (Cannoli)</t>
  </si>
  <si>
    <t>Pesquisas sobre Inteligência Artificial aplicada a sistemas de recomendação</t>
  </si>
  <si>
    <t>Desenvolvimento do diagrama de Rede PERT/CPM</t>
  </si>
  <si>
    <t>Criação do wireframe no Figma</t>
  </si>
  <si>
    <t>Desenvolvimento do design de interface (UI)</t>
  </si>
  <si>
    <t>Modelagem da experiência do usuário (UX)</t>
  </si>
  <si>
    <t>2.4</t>
  </si>
  <si>
    <t>Aplicação da identidade visual do InovaTech</t>
  </si>
  <si>
    <t>2.5</t>
  </si>
  <si>
    <t>Testes de navegabilidade e ajustes visuais</t>
  </si>
  <si>
    <t>2.6</t>
  </si>
  <si>
    <t>Aprovação do protótipo pelo cliente</t>
  </si>
  <si>
    <t>Configuração do ambiente de desenvolvimento</t>
  </si>
  <si>
    <t>Criação do banco de dados SQLite</t>
  </si>
  <si>
    <t>Implementação do front-end em React</t>
  </si>
  <si>
    <t>Criação dos componentes reutilizáveis de interface</t>
  </si>
  <si>
    <t>Integração entre front-end e back-end</t>
  </si>
  <si>
    <t>3.7</t>
  </si>
  <si>
    <t>Implementação de gráficos e relatórios dinâmicos</t>
  </si>
  <si>
    <t>3.8</t>
  </si>
  <si>
    <t>Autenticação e controle de acesso de usuários</t>
  </si>
  <si>
    <t>3.9</t>
  </si>
  <si>
    <t>3.10</t>
  </si>
  <si>
    <t>Tratamento de erros e implementação de logs</t>
  </si>
  <si>
    <t>3.11</t>
  </si>
  <si>
    <t>Testes de integração entre os módulos</t>
  </si>
  <si>
    <t>3.12</t>
  </si>
  <si>
    <t>Documentação do código e versionamento no GitHub</t>
  </si>
  <si>
    <t>Execução de testes funcionais</t>
  </si>
  <si>
    <t>Testes de desempenho e otimização do sistema</t>
  </si>
  <si>
    <t>4.3</t>
  </si>
  <si>
    <t>Testes de usabilidade com feedback do cliente</t>
  </si>
  <si>
    <t>4.4</t>
  </si>
  <si>
    <t>Correção de bugs e ajustes técnicos</t>
  </si>
  <si>
    <t>4.5</t>
  </si>
  <si>
    <t>Testes de exportação de relatórios (PDF/CSV)</t>
  </si>
  <si>
    <t>4.6</t>
  </si>
  <si>
    <t>Validação final com o cliente</t>
  </si>
  <si>
    <t>Deploy do sistema para apresentação</t>
  </si>
  <si>
    <t>Revisão dos documentos técnicos e administrativos</t>
  </si>
  <si>
    <t>Apresentação final do projeto InovaTech</t>
  </si>
  <si>
    <t>Coleta de feedback da banca e cliente</t>
  </si>
  <si>
    <t>5.5</t>
  </si>
  <si>
    <t>5.6</t>
  </si>
  <si>
    <t>Criação do relatório de lições aprendidas</t>
  </si>
  <si>
    <t>5.7</t>
  </si>
  <si>
    <t>Backup e versionamento final do projeto</t>
  </si>
  <si>
    <t>5.8</t>
  </si>
  <si>
    <t>Encerramento administrativo e entrega da documentação final</t>
  </si>
  <si>
    <t>5.9</t>
  </si>
  <si>
    <t>Avaliação do desempenho da equipe</t>
  </si>
  <si>
    <t>5.10</t>
  </si>
  <si>
    <t>Planejamento de evolução futura do sistema</t>
  </si>
  <si>
    <t>Desenvolvimento do documento Project Charter (Termo de Abertura)</t>
  </si>
  <si>
    <t>Criação da Estrutura Analítica do Projeto (WBS)</t>
  </si>
  <si>
    <t>Elaboração da Planilha de Plano de Custo</t>
  </si>
  <si>
    <t>Elaboração da Planilha de Plano de RH</t>
  </si>
  <si>
    <t>Elaboração da Planilha de Plano de Comunicação</t>
  </si>
  <si>
    <t>Elaboração da Planilha de Plano de Riscos</t>
  </si>
  <si>
    <t>Criação da identidade visual e Logo do InovaTech</t>
  </si>
  <si>
    <t>Desenvolvimento de Personas do sistema InovaTech</t>
  </si>
  <si>
    <t>Modelagem de Negócios utilizando o Canvas</t>
  </si>
  <si>
    <t>Elaboração do Documento de Segurança seguindo o método GUT</t>
  </si>
  <si>
    <t>Desenvolvimento da API utilizando Python (Flask)</t>
  </si>
  <si>
    <t>Configuração das rotas e endpoints da API</t>
  </si>
  <si>
    <t>3.13</t>
  </si>
  <si>
    <t>Entrega da aplicação de Inteligência Artificial</t>
  </si>
  <si>
    <t>3.14</t>
  </si>
  <si>
    <t>Entrega da aplicação de Machine Learning</t>
  </si>
  <si>
    <t>R/A</t>
  </si>
  <si>
    <t xml:space="preserve">R </t>
  </si>
  <si>
    <t>P/A</t>
  </si>
  <si>
    <t>P/C</t>
  </si>
  <si>
    <t>C/A</t>
  </si>
  <si>
    <t>Ajustes pre-apresentação</t>
  </si>
  <si>
    <t>1</t>
  </si>
  <si>
    <t>17</t>
  </si>
  <si>
    <t>4H. Inteligência Artificial / Machine Learning</t>
  </si>
  <si>
    <t>16</t>
  </si>
  <si>
    <t>4G. Autenticação e perfis de acesso</t>
  </si>
  <si>
    <t>4F. Criação de APIs de Integração</t>
  </si>
  <si>
    <t>4E. Implementação do ETL</t>
  </si>
  <si>
    <t>15</t>
  </si>
  <si>
    <t>4D. Backend</t>
  </si>
  <si>
    <t>14</t>
  </si>
  <si>
    <t>4C. Configuração do Banco de Dados e Nuvem</t>
  </si>
  <si>
    <t>13</t>
  </si>
  <si>
    <t>4B. Configuração do repositório</t>
  </si>
  <si>
    <t>5</t>
  </si>
  <si>
    <t>4A. Preparação do Ambiente</t>
  </si>
  <si>
    <t>9</t>
  </si>
  <si>
    <t>3D. UI - Interface do Usuário</t>
  </si>
  <si>
    <t>3C. Jornada do Usuário</t>
  </si>
  <si>
    <t>3B. Definição de Personas</t>
  </si>
  <si>
    <t>7</t>
  </si>
  <si>
    <t>3A. UX - Experiência do Usuário</t>
  </si>
  <si>
    <t>6</t>
  </si>
  <si>
    <t>4</t>
  </si>
  <si>
    <t>4,6</t>
  </si>
  <si>
    <t>2D. Documentação de Requisitos Não Funcionais</t>
  </si>
  <si>
    <t>5,6</t>
  </si>
  <si>
    <t>2C. Documentação de Requisitos Funcionais</t>
  </si>
  <si>
    <t>2B. Entrevistas com Cannoli e Restaurantes</t>
  </si>
  <si>
    <t>3</t>
  </si>
  <si>
    <t>2</t>
  </si>
  <si>
    <t>2,3</t>
  </si>
  <si>
    <t>2A. Levantamento de Requisitos</t>
  </si>
  <si>
    <t>1D. Reunião de Kick Off</t>
  </si>
  <si>
    <t>1C. Identificação dos stakeholders</t>
  </si>
  <si>
    <t>1B. Formação da equipe do projeto</t>
  </si>
  <si>
    <t>1A. Definição dos objetivos do Projeto</t>
  </si>
  <si>
    <t>MinES_sucessoras</t>
  </si>
  <si>
    <t>Makespan(M2)</t>
  </si>
  <si>
    <t>Pred3</t>
  </si>
  <si>
    <t>Pred2</t>
  </si>
  <si>
    <t>Pred1</t>
  </si>
  <si>
    <t>Caminho Crítico</t>
  </si>
  <si>
    <t>Folga</t>
  </si>
  <si>
    <t>LF</t>
  </si>
  <si>
    <t>LS</t>
  </si>
  <si>
    <t>EF</t>
  </si>
  <si>
    <t>Duração</t>
  </si>
  <si>
    <t>Inteligencia Artificial</t>
  </si>
  <si>
    <t>Python</t>
  </si>
  <si>
    <t>Analise de Dados</t>
  </si>
  <si>
    <t xml:space="preserve">Gerente de Projeto, Especialista em IA e Analista de Negócios e Dados </t>
  </si>
  <si>
    <t>Assistente de Testes e Pesquisador IA</t>
  </si>
  <si>
    <t>Assistente de Pesquisa e IA</t>
  </si>
  <si>
    <t xml:space="preserve">Também responsável pela parte de IA do projeto, e auxiliou na análise de Dados </t>
  </si>
  <si>
    <t>E também responsável pela análise de dados e implementação de IA</t>
  </si>
  <si>
    <t>React</t>
  </si>
  <si>
    <t>SQLite</t>
  </si>
  <si>
    <t>Desenvolvimento Back-End</t>
  </si>
  <si>
    <t>Controle de Versionamento (Git e GitHub)</t>
  </si>
  <si>
    <t>Segurança da Informação e Criptografia de Dados</t>
  </si>
  <si>
    <t>Desenvolvimento Front-End</t>
  </si>
  <si>
    <t>Modelagem de Banco de Dados</t>
  </si>
  <si>
    <t>Plano de Custos e Orçamento</t>
  </si>
  <si>
    <t>Final do Projeto</t>
  </si>
  <si>
    <t>Desenvolvedora Full Stack, Analista De Dados, Especialista em IA Líder Técnica</t>
  </si>
  <si>
    <t>Apoio Tecnico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</si>
</sst>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_(&quot;R$ &quot;* #,##0.00_);_(&quot;R$ &quot;* \(#,##0.00\);_(&quot;R$ &quot;* &quot;-&quot;??_);_(@_)"/>
    <numFmt numFmtId="165" formatCode="ddd\,\ dd/mm/yyyy"/>
    <numFmt numFmtId="166" formatCode="d\-mmm\-yyyy"/>
    <numFmt numFmtId="167" formatCode="d"/>
    <numFmt numFmtId="168" formatCode="d/m/yy;@"/>
    <numFmt numFmtId="169" formatCode="&quot;R$&quot;\ #,##0.00"/>
    <numFmt numFmtId="170" formatCode="&quot;$&quot;#,##0.00_);[Red]\(&quot;$&quot;#,##0.00\)"/>
    <numFmt numFmtId="171" formatCode="[$-416]mmm/yy;@"/>
    <numFmt numFmtId="172" formatCode="0_);\(0\)"/>
    <numFmt numFmtId="173" formatCode="&quot;R$ &quot;#,##0_);\(&quot;R$ &quot;#,##0\)"/>
  </numFmts>
  <fonts count="109"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2"/>
      <name val="Times New Roman"/>
      <family val="1"/>
    </font>
    <font>
      <b/>
      <sz val="10"/>
      <name val="Arial"/>
      <family val="2"/>
    </font>
    <font>
      <sz val="10"/>
      <name val="Arial"/>
      <family val="2"/>
    </font>
    <font>
      <u/>
      <sz val="10"/>
      <color indexed="12"/>
      <name val="Arial"/>
      <family val="2"/>
    </font>
    <font>
      <b/>
      <sz val="13"/>
      <name val="Times New Roman"/>
      <family val="1"/>
    </font>
    <font>
      <sz val="10"/>
      <name val="Arial"/>
      <family val="2"/>
    </font>
    <font>
      <b/>
      <sz val="12"/>
      <color indexed="9"/>
      <name val="Times New Roman"/>
      <family val="1"/>
    </font>
    <font>
      <sz val="8"/>
      <name val="Arial"/>
      <family val="2"/>
    </font>
    <font>
      <b/>
      <sz val="11"/>
      <name val="Arial"/>
      <family val="2"/>
    </font>
    <font>
      <sz val="12"/>
      <name val="Arial"/>
      <family val="2"/>
    </font>
    <font>
      <sz val="9"/>
      <name val="Arial"/>
      <family val="2"/>
    </font>
    <font>
      <sz val="10"/>
      <name val="Times New Roman"/>
      <family val="1"/>
    </font>
    <font>
      <sz val="11"/>
      <color theme="1"/>
      <name val="Calibri"/>
      <family val="2"/>
      <scheme val="minor"/>
    </font>
    <font>
      <sz val="11"/>
      <color theme="0"/>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b/>
      <sz val="11"/>
      <color theme="1"/>
      <name val="Calibri"/>
      <family val="2"/>
      <scheme val="minor"/>
    </font>
    <font>
      <b/>
      <sz val="18"/>
      <color theme="9" tint="-0.249977111117893"/>
      <name val="Arial"/>
      <family val="2"/>
    </font>
    <font>
      <b/>
      <sz val="20"/>
      <color theme="4"/>
      <name val="Arial"/>
      <family val="2"/>
    </font>
    <font>
      <sz val="10"/>
      <color rgb="FF374151"/>
      <name val="Segoe UI"/>
      <family val="2"/>
    </font>
    <font>
      <b/>
      <sz val="20"/>
      <color theme="4" tint="-0.249977111117893"/>
      <name val="Cambria"/>
      <family val="2"/>
      <scheme val="major"/>
    </font>
    <font>
      <sz val="10"/>
      <name val="Calibri"/>
      <family val="2"/>
      <scheme val="minor"/>
    </font>
    <font>
      <sz val="9"/>
      <name val="Calibri"/>
      <family val="2"/>
      <scheme val="minor"/>
    </font>
    <font>
      <b/>
      <sz val="9"/>
      <color theme="0"/>
      <name val="Calibri"/>
      <family val="2"/>
      <scheme val="minor"/>
    </font>
    <font>
      <sz val="8"/>
      <color theme="0"/>
      <name val="Calibri"/>
      <family val="2"/>
      <scheme val="minor"/>
    </font>
    <font>
      <sz val="11"/>
      <name val="Calibri"/>
      <family val="2"/>
      <scheme val="minor"/>
    </font>
    <font>
      <i/>
      <sz val="9"/>
      <color theme="1"/>
      <name val="Calibri"/>
      <family val="2"/>
      <scheme val="minor"/>
    </font>
    <font>
      <sz val="10"/>
      <color theme="1" tint="0.499984740745262"/>
      <name val="Calibri"/>
      <family val="2"/>
      <scheme val="minor"/>
    </font>
    <font>
      <b/>
      <sz val="11"/>
      <color theme="1" tint="0.499984740745262"/>
      <name val="Calibri"/>
      <family val="2"/>
      <scheme val="minor"/>
    </font>
    <font>
      <sz val="10"/>
      <color theme="1" tint="0.499984740745262"/>
      <name val="Arial"/>
      <family val="2"/>
    </font>
    <font>
      <b/>
      <sz val="12"/>
      <color theme="1"/>
      <name val="Arial"/>
      <family val="2"/>
    </font>
    <font>
      <b/>
      <sz val="12"/>
      <name val="Arial"/>
      <family val="2"/>
    </font>
    <font>
      <u/>
      <sz val="12"/>
      <name val="Arial"/>
      <family val="2"/>
    </font>
    <font>
      <sz val="12"/>
      <color rgb="FF374151"/>
      <name val="Arial"/>
      <family val="2"/>
    </font>
    <font>
      <sz val="11"/>
      <name val="Arial"/>
      <family val="2"/>
    </font>
    <font>
      <b/>
      <sz val="14"/>
      <name val="Arial"/>
      <family val="2"/>
    </font>
    <font>
      <sz val="9"/>
      <name val="Times New Roman"/>
      <family val="1"/>
    </font>
    <font>
      <sz val="10"/>
      <color rgb="FF374151"/>
      <name val="Arial"/>
      <family val="2"/>
    </font>
    <font>
      <b/>
      <sz val="9"/>
      <name val="Arial"/>
      <family val="2"/>
    </font>
    <font>
      <sz val="14"/>
      <name val="Arial"/>
      <family val="2"/>
    </font>
    <font>
      <b/>
      <sz val="14"/>
      <color theme="1"/>
      <name val="Arial"/>
      <family val="2"/>
    </font>
    <font>
      <b/>
      <sz val="18"/>
      <name val="Arial"/>
      <family val="2"/>
    </font>
    <font>
      <u/>
      <sz val="11"/>
      <color theme="10"/>
      <name val="Calibri"/>
      <family val="2"/>
      <scheme val="minor"/>
    </font>
    <font>
      <sz val="11"/>
      <color theme="1"/>
      <name val="Calibri"/>
      <family val="2"/>
    </font>
    <font>
      <sz val="10"/>
      <name val="Arial"/>
      <family val="2"/>
    </font>
    <font>
      <b/>
      <sz val="10"/>
      <name val="Calibri"/>
      <family val="2"/>
      <scheme val="minor"/>
    </font>
    <font>
      <i/>
      <sz val="10"/>
      <name val="Calibri"/>
      <family val="2"/>
      <scheme val="minor"/>
    </font>
    <font>
      <b/>
      <sz val="11"/>
      <name val="Calibri"/>
      <family val="2"/>
    </font>
    <font>
      <b/>
      <sz val="7"/>
      <name val="Times New Roman"/>
      <family val="1"/>
    </font>
    <font>
      <sz val="11"/>
      <name val="Calibri"/>
      <family val="2"/>
    </font>
    <font>
      <b/>
      <i/>
      <sz val="11"/>
      <name val="Calibri"/>
      <family val="2"/>
    </font>
    <font>
      <b/>
      <sz val="16"/>
      <name val="Arial"/>
      <family val="2"/>
    </font>
    <font>
      <sz val="3"/>
      <name val="Calibri"/>
      <family val="2"/>
    </font>
    <font>
      <sz val="10"/>
      <name val="Calibri"/>
      <family val="2"/>
    </font>
    <font>
      <b/>
      <sz val="10"/>
      <name val="Calibri"/>
      <family val="2"/>
    </font>
    <font>
      <sz val="12"/>
      <color rgb="FF374151"/>
      <name val="Segoe UI"/>
      <family val="2"/>
    </font>
    <font>
      <b/>
      <sz val="11"/>
      <color theme="0"/>
      <name val="Calibri"/>
      <family val="2"/>
      <scheme val="minor"/>
    </font>
    <font>
      <sz val="12"/>
      <name val="Calibri"/>
      <family val="2"/>
      <scheme val="minor"/>
    </font>
    <font>
      <sz val="12"/>
      <color rgb="FF374151"/>
      <name val="Calibri"/>
      <family val="2"/>
      <scheme val="minor"/>
    </font>
    <font>
      <sz val="12"/>
      <color indexed="23"/>
      <name val="Calibri"/>
      <family val="2"/>
      <scheme val="minor"/>
    </font>
    <font>
      <b/>
      <i/>
      <sz val="18"/>
      <color rgb="FFFFFFFF"/>
      <name val="Cambria"/>
      <family val="2"/>
      <scheme val="major"/>
    </font>
    <font>
      <b/>
      <sz val="11"/>
      <name val="Calibri"/>
      <family val="2"/>
      <scheme val="minor"/>
    </font>
    <font>
      <sz val="12"/>
      <color theme="1"/>
      <name val="Calibri"/>
      <family val="2"/>
      <scheme val="minor"/>
    </font>
    <font>
      <sz val="12"/>
      <color theme="0"/>
      <name val="Calibri"/>
      <family val="2"/>
      <scheme val="minor"/>
    </font>
    <font>
      <sz val="14"/>
      <color indexed="23"/>
      <name val="Calibri"/>
      <family val="2"/>
      <scheme val="minor"/>
    </font>
    <font>
      <sz val="14"/>
      <color theme="1"/>
      <name val="Calibri"/>
      <family val="2"/>
      <scheme val="minor"/>
    </font>
    <font>
      <i/>
      <sz val="14"/>
      <color theme="1"/>
      <name val="Calibri"/>
      <family val="2"/>
      <scheme val="minor"/>
    </font>
    <font>
      <b/>
      <i/>
      <sz val="14"/>
      <color theme="0"/>
      <name val="Calibri"/>
      <family val="2"/>
      <scheme val="minor"/>
    </font>
    <font>
      <b/>
      <i/>
      <sz val="18"/>
      <color rgb="FFFFFFFF"/>
      <name val="Cambria"/>
      <family val="1"/>
    </font>
    <font>
      <sz val="12"/>
      <color rgb="FFFFFFFF"/>
      <name val="Calibri"/>
      <family val="2"/>
      <scheme val="minor"/>
    </font>
    <font>
      <b/>
      <sz val="12"/>
      <color indexed="23"/>
      <name val="Calibri"/>
      <family val="2"/>
      <scheme val="minor"/>
    </font>
    <font>
      <b/>
      <sz val="11"/>
      <color theme="1"/>
      <name val="Calibri"/>
      <family val="2"/>
    </font>
    <font>
      <b/>
      <i/>
      <sz val="12"/>
      <color theme="1"/>
      <name val="Calibri"/>
      <family val="2"/>
    </font>
    <font>
      <b/>
      <sz val="9"/>
      <color indexed="81"/>
      <name val="Tahoma"/>
      <family val="2"/>
    </font>
    <font>
      <sz val="9"/>
      <color indexed="81"/>
      <name val="Tahoma"/>
      <family val="2"/>
    </font>
    <font>
      <b/>
      <i/>
      <sz val="11"/>
      <color theme="1"/>
      <name val="Calibri"/>
      <family val="2"/>
    </font>
    <font>
      <b/>
      <i/>
      <sz val="11"/>
      <color theme="1"/>
      <name val="Calibri"/>
      <family val="2"/>
      <scheme val="minor"/>
    </font>
    <font>
      <b/>
      <i/>
      <sz val="11"/>
      <name val="Calibri"/>
      <family val="2"/>
      <scheme val="minor"/>
    </font>
    <font>
      <b/>
      <sz val="18"/>
      <color theme="9" tint="-0.249977111117893"/>
      <name val="Cambria"/>
      <family val="2"/>
      <scheme val="major"/>
    </font>
    <font>
      <i/>
      <sz val="14"/>
      <color theme="9" tint="-0.249977111117893"/>
      <name val="Calibri"/>
      <family val="2"/>
      <scheme val="minor"/>
    </font>
    <font>
      <sz val="14"/>
      <color theme="9" tint="-0.249977111117893"/>
      <name val="Calibri"/>
      <family val="2"/>
      <scheme val="minor"/>
    </font>
    <font>
      <sz val="10"/>
      <color theme="9" tint="-0.249977111117893"/>
      <name val="Arial"/>
      <family val="2"/>
    </font>
    <font>
      <b/>
      <sz val="8"/>
      <color indexed="9"/>
      <name val="Tahoma"/>
      <family val="2"/>
    </font>
    <font>
      <b/>
      <sz val="10"/>
      <color indexed="9"/>
      <name val="Arial"/>
      <family val="2"/>
    </font>
    <font>
      <b/>
      <sz val="8"/>
      <name val="Arial"/>
      <family val="2"/>
    </font>
    <font>
      <b/>
      <sz val="8"/>
      <color indexed="10"/>
      <name val="Arial"/>
      <family val="2"/>
    </font>
    <font>
      <b/>
      <sz val="8"/>
      <color indexed="8"/>
      <name val="Arial"/>
      <family val="2"/>
    </font>
    <font>
      <sz val="8"/>
      <color indexed="8"/>
      <name val="Arial"/>
      <family val="2"/>
    </font>
    <font>
      <b/>
      <sz val="12"/>
      <color indexed="10"/>
      <name val="Arial"/>
      <family val="2"/>
    </font>
    <font>
      <b/>
      <sz val="13"/>
      <color indexed="9"/>
      <name val="Tahoma"/>
      <family val="2"/>
    </font>
    <font>
      <b/>
      <sz val="13"/>
      <color indexed="9"/>
      <name val="Arial"/>
      <family val="2"/>
    </font>
    <font>
      <sz val="12"/>
      <color indexed="9"/>
      <name val="Arial"/>
      <family val="2"/>
    </font>
    <font>
      <b/>
      <sz val="12"/>
      <color indexed="9"/>
      <name val="Arial"/>
      <family val="2"/>
    </font>
    <font>
      <i/>
      <sz val="14"/>
      <name val="Arial"/>
      <family val="2"/>
    </font>
    <font>
      <sz val="10"/>
      <color indexed="62"/>
      <name val="Arial"/>
      <family val="2"/>
    </font>
    <font>
      <b/>
      <sz val="14"/>
      <color indexed="62"/>
      <name val="Arial"/>
      <family val="2"/>
    </font>
    <font>
      <sz val="9"/>
      <color rgb="FF000000"/>
      <name val="Calibri"/>
      <family val="2"/>
    </font>
    <font>
      <sz val="9"/>
      <name val="Calibri"/>
      <family val="2"/>
    </font>
    <font>
      <b/>
      <sz val="10"/>
      <color theme="0"/>
      <name val="Arial"/>
      <family val="2"/>
    </font>
    <font>
      <b/>
      <sz val="15"/>
      <name val="Arial"/>
      <family val="2"/>
    </font>
    <font>
      <b/>
      <sz val="13"/>
      <color theme="1"/>
      <name val="Calibri"/>
      <family val="2"/>
      <scheme val="minor"/>
    </font>
  </fonts>
  <fills count="52">
    <fill>
      <patternFill patternType="none"/>
    </fill>
    <fill>
      <patternFill patternType="gray125"/>
    </fill>
    <fill>
      <patternFill patternType="solid">
        <fgColor indexed="62"/>
        <bgColor indexed="64"/>
      </patternFill>
    </fill>
    <fill>
      <patternFill patternType="solid">
        <fgColor indexed="56"/>
        <bgColor indexed="64"/>
      </patternFill>
    </fill>
    <fill>
      <patternFill patternType="solid">
        <fgColor indexed="9"/>
        <bgColor indexed="64"/>
      </patternFill>
    </fill>
    <fill>
      <patternFill patternType="solid">
        <fgColor theme="3" tint="0.59999389629810485"/>
        <bgColor indexed="64"/>
      </patternFill>
    </fill>
    <fill>
      <patternFill patternType="solid">
        <fgColor theme="0"/>
        <bgColor indexed="64"/>
      </patternFill>
    </fill>
    <fill>
      <patternFill patternType="solid">
        <fgColor rgb="FFFFFF00"/>
        <bgColor indexed="64"/>
      </patternFill>
    </fill>
    <fill>
      <patternFill patternType="solid">
        <fgColor theme="0" tint="-0.14999847407452621"/>
        <bgColor indexed="64"/>
      </patternFill>
    </fill>
    <fill>
      <patternFill patternType="solid">
        <fgColor theme="1" tint="0.34998626667073579"/>
        <bgColor theme="4"/>
      </patternFill>
    </fill>
    <fill>
      <patternFill patternType="solid">
        <fgColor theme="1" tint="0.34998626667073579"/>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8" tint="0.59999389629810485"/>
        <bgColor indexed="64"/>
      </patternFill>
    </fill>
    <fill>
      <patternFill patternType="solid">
        <fgColor theme="6" tint="0.59999389629810485"/>
        <bgColor indexed="65"/>
      </patternFill>
    </fill>
    <fill>
      <patternFill patternType="solid">
        <fgColor theme="4"/>
        <bgColor theme="4"/>
      </patternFill>
    </fill>
    <fill>
      <patternFill patternType="solid">
        <fgColor theme="5"/>
        <bgColor theme="5"/>
      </patternFill>
    </fill>
    <fill>
      <patternFill patternType="solid">
        <fgColor theme="5" tint="0.39997558519241921"/>
        <bgColor indexed="64"/>
      </patternFill>
    </fill>
    <fill>
      <patternFill patternType="solid">
        <fgColor rgb="FFDCCAF6"/>
        <bgColor indexed="64"/>
      </patternFill>
    </fill>
    <fill>
      <patternFill patternType="solid">
        <fgColor rgb="FFA679E7"/>
        <bgColor indexed="64"/>
      </patternFill>
    </fill>
    <fill>
      <patternFill patternType="solid">
        <fgColor rgb="FFFFFFFF"/>
        <bgColor indexed="64"/>
      </patternFill>
    </fill>
    <fill>
      <patternFill patternType="gray125">
        <bgColor rgb="FFDFDFDF"/>
      </patternFill>
    </fill>
    <fill>
      <patternFill patternType="solid">
        <fgColor rgb="FFFFC000"/>
        <bgColor indexed="64"/>
      </patternFill>
    </fill>
    <fill>
      <patternFill patternType="gray125">
        <bgColor rgb="FFFFC000"/>
      </patternFill>
    </fill>
    <fill>
      <patternFill patternType="solid">
        <fgColor rgb="FFFFC000"/>
        <bgColor theme="4"/>
      </patternFill>
    </fill>
    <fill>
      <patternFill patternType="solid">
        <fgColor rgb="FF92D050"/>
        <bgColor theme="5"/>
      </patternFill>
    </fill>
    <fill>
      <patternFill patternType="solid">
        <fgColor theme="0"/>
      </patternFill>
    </fill>
    <fill>
      <patternFill patternType="solid">
        <fgColor theme="0"/>
        <bgColor theme="5"/>
      </patternFill>
    </fill>
    <fill>
      <patternFill patternType="solid">
        <fgColor theme="7" tint="0.39997558519241921"/>
        <bgColor indexed="64"/>
      </patternFill>
    </fill>
    <fill>
      <patternFill patternType="solid">
        <fgColor theme="0"/>
        <bgColor theme="4"/>
      </patternFill>
    </fill>
    <fill>
      <patternFill patternType="solid">
        <fgColor theme="9"/>
        <bgColor theme="5"/>
      </patternFill>
    </fill>
    <fill>
      <patternFill patternType="solid">
        <fgColor theme="9"/>
        <bgColor theme="4"/>
      </patternFill>
    </fill>
    <fill>
      <patternFill patternType="solid">
        <fgColor theme="9" tint="0.59999389629810485"/>
        <bgColor indexed="64"/>
      </patternFill>
    </fill>
    <fill>
      <patternFill patternType="solid">
        <fgColor theme="9" tint="0.59999389629810485"/>
        <bgColor theme="4"/>
      </patternFill>
    </fill>
    <fill>
      <patternFill patternType="solid">
        <fgColor indexed="22"/>
        <bgColor indexed="64"/>
      </patternFill>
    </fill>
    <fill>
      <patternFill patternType="solid">
        <fgColor indexed="41"/>
        <bgColor indexed="64"/>
      </patternFill>
    </fill>
    <fill>
      <patternFill patternType="solid">
        <fgColor indexed="10"/>
        <bgColor indexed="64"/>
      </patternFill>
    </fill>
    <fill>
      <patternFill patternType="solid">
        <fgColor indexed="47"/>
        <bgColor indexed="64"/>
      </patternFill>
    </fill>
    <fill>
      <patternFill patternType="solid">
        <fgColor indexed="43"/>
        <bgColor indexed="64"/>
      </patternFill>
    </fill>
    <fill>
      <patternFill patternType="solid">
        <fgColor indexed="42"/>
        <bgColor indexed="64"/>
      </patternFill>
    </fill>
    <fill>
      <patternFill patternType="gray125">
        <bgColor indexed="9"/>
      </patternFill>
    </fill>
    <fill>
      <patternFill patternType="solid">
        <fgColor rgb="FFFF0000"/>
        <bgColor indexed="64"/>
      </patternFill>
    </fill>
    <fill>
      <patternFill patternType="solid">
        <fgColor rgb="FFFFD966"/>
        <bgColor indexed="64"/>
      </patternFill>
    </fill>
  </fills>
  <borders count="16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style="medium">
        <color indexed="64"/>
      </bottom>
      <diagonal/>
    </border>
    <border>
      <left/>
      <right style="thick">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theme="3"/>
      </left>
      <right style="thin">
        <color theme="3"/>
      </right>
      <top style="thin">
        <color theme="3"/>
      </top>
      <bottom style="thin">
        <color theme="3"/>
      </bottom>
      <diagonal/>
    </border>
    <border>
      <left style="thin">
        <color theme="3"/>
      </left>
      <right style="thin">
        <color theme="3"/>
      </right>
      <top style="thin">
        <color theme="3"/>
      </top>
      <bottom/>
      <diagonal/>
    </border>
    <border>
      <left style="thin">
        <color theme="3"/>
      </left>
      <right style="thin">
        <color theme="3"/>
      </right>
      <top/>
      <bottom/>
      <diagonal/>
    </border>
    <border>
      <left style="thin">
        <color theme="3"/>
      </left>
      <right style="thin">
        <color theme="3"/>
      </right>
      <top/>
      <bottom style="thin">
        <color theme="3"/>
      </bottom>
      <diagonal/>
    </border>
    <border>
      <left style="thin">
        <color rgb="FF999999"/>
      </left>
      <right/>
      <top style="thin">
        <color rgb="FF999999"/>
      </top>
      <bottom/>
      <diagonal/>
    </border>
    <border>
      <left style="thin">
        <color indexed="65"/>
      </left>
      <right/>
      <top style="thin">
        <color rgb="FF999999"/>
      </top>
      <bottom/>
      <diagonal/>
    </border>
    <border>
      <left style="thin">
        <color rgb="FF999999"/>
      </left>
      <right/>
      <top style="thin">
        <color rgb="FF999999"/>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top style="thin">
        <color indexed="9"/>
      </top>
      <bottom/>
      <diagonal/>
    </border>
    <border>
      <left style="thin">
        <color indexed="9"/>
      </left>
      <right/>
      <top style="thin">
        <color rgb="FF999999"/>
      </top>
      <bottom style="thin">
        <color rgb="FF999999"/>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0" tint="-0.34998626667073579"/>
      </left>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style="medium">
        <color theme="0" tint="-0.14996795556505021"/>
      </top>
      <bottom style="medium">
        <color theme="0" tint="-0.14996795556505021"/>
      </bottom>
      <diagonal/>
    </border>
    <border>
      <left/>
      <right style="thin">
        <color theme="3"/>
      </right>
      <top style="thin">
        <color theme="3"/>
      </top>
      <bottom style="thin">
        <color theme="3"/>
      </bottom>
      <diagonal/>
    </border>
    <border>
      <left style="thin">
        <color theme="3"/>
      </left>
      <right style="medium">
        <color indexed="64"/>
      </right>
      <top style="thin">
        <color theme="3"/>
      </top>
      <bottom style="thin">
        <color theme="3"/>
      </bottom>
      <diagonal/>
    </border>
    <border>
      <left style="thin">
        <color theme="3"/>
      </left>
      <right style="medium">
        <color indexed="64"/>
      </right>
      <top/>
      <bottom style="thin">
        <color theme="3"/>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3"/>
      </left>
      <right/>
      <top style="thin">
        <color theme="3"/>
      </top>
      <bottom style="thin">
        <color theme="3"/>
      </bottom>
      <diagonal/>
    </border>
    <border>
      <left style="thin">
        <color theme="3"/>
      </left>
      <right/>
      <top style="thin">
        <color theme="3"/>
      </top>
      <bottom/>
      <diagonal/>
    </border>
    <border>
      <left/>
      <right style="thin">
        <color theme="3"/>
      </right>
      <top/>
      <bottom style="thin">
        <color theme="3"/>
      </bottom>
      <diagonal/>
    </border>
    <border>
      <left style="thin">
        <color indexed="64"/>
      </left>
      <right style="thin">
        <color indexed="64"/>
      </right>
      <top style="thin">
        <color indexed="64"/>
      </top>
      <bottom/>
      <diagonal/>
    </border>
    <border>
      <left/>
      <right style="thin">
        <color theme="3"/>
      </right>
      <top style="thin">
        <color theme="3"/>
      </top>
      <bottom/>
      <diagonal/>
    </border>
    <border>
      <left style="thin">
        <color theme="3"/>
      </left>
      <right style="medium">
        <color indexed="64"/>
      </right>
      <top style="thin">
        <color theme="3"/>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theme="3"/>
      </top>
      <bottom style="thin">
        <color theme="3"/>
      </bottom>
      <diagonal/>
    </border>
    <border>
      <left style="medium">
        <color indexed="64"/>
      </left>
      <right style="medium">
        <color indexed="64"/>
      </right>
      <top/>
      <bottom style="thin">
        <color theme="3"/>
      </bottom>
      <diagonal/>
    </border>
    <border>
      <left style="medium">
        <color indexed="64"/>
      </left>
      <right style="medium">
        <color indexed="64"/>
      </right>
      <top style="thin">
        <color theme="3"/>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thin">
        <color theme="3"/>
      </top>
      <bottom style="thin">
        <color theme="3"/>
      </bottom>
      <diagonal/>
    </border>
    <border>
      <left style="medium">
        <color indexed="64"/>
      </left>
      <right/>
      <top style="thin">
        <color theme="3"/>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style="thin">
        <color theme="3"/>
      </right>
      <top style="medium">
        <color indexed="64"/>
      </top>
      <bottom style="medium">
        <color indexed="64"/>
      </bottom>
      <diagonal/>
    </border>
    <border>
      <left style="thin">
        <color theme="3"/>
      </left>
      <right style="thin">
        <color theme="3"/>
      </right>
      <top style="medium">
        <color indexed="64"/>
      </top>
      <bottom style="medium">
        <color indexed="64"/>
      </bottom>
      <diagonal/>
    </border>
    <border>
      <left style="thin">
        <color theme="3"/>
      </left>
      <right style="medium">
        <color indexed="64"/>
      </right>
      <top style="medium">
        <color indexed="64"/>
      </top>
      <bottom style="medium">
        <color indexed="64"/>
      </bottom>
      <diagonal/>
    </border>
    <border>
      <left style="medium">
        <color indexed="64"/>
      </left>
      <right/>
      <top/>
      <bottom style="thin">
        <color theme="3"/>
      </bottom>
      <diagonal/>
    </border>
    <border>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theme="3"/>
      </left>
      <right/>
      <top/>
      <bottom style="thin">
        <color theme="3"/>
      </bottom>
      <diagonal/>
    </border>
    <border>
      <left style="thin">
        <color indexed="64"/>
      </left>
      <right/>
      <top/>
      <bottom style="medium">
        <color indexed="64"/>
      </bottom>
      <diagonal/>
    </border>
    <border>
      <left style="medium">
        <color indexed="64"/>
      </left>
      <right style="thin">
        <color theme="3"/>
      </right>
      <top style="medium">
        <color indexed="64"/>
      </top>
      <bottom style="medium">
        <color indexed="64"/>
      </bottom>
      <diagonal/>
    </border>
    <border>
      <left style="medium">
        <color indexed="64"/>
      </left>
      <right style="thin">
        <color theme="3"/>
      </right>
      <top/>
      <bottom style="thin">
        <color theme="3"/>
      </bottom>
      <diagonal/>
    </border>
    <border>
      <left/>
      <right style="medium">
        <color indexed="64"/>
      </right>
      <top/>
      <bottom style="thin">
        <color theme="3"/>
      </bottom>
      <diagonal/>
    </border>
    <border>
      <left style="medium">
        <color indexed="64"/>
      </left>
      <right style="thin">
        <color theme="3"/>
      </right>
      <top/>
      <bottom/>
      <diagonal/>
    </border>
    <border>
      <left style="thin">
        <color theme="3"/>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medium">
        <color rgb="FF000000"/>
      </right>
      <top style="medium">
        <color indexed="64"/>
      </top>
      <bottom style="medium">
        <color indexed="64"/>
      </bottom>
      <diagonal/>
    </border>
    <border>
      <left style="medium">
        <color rgb="FF000000"/>
      </left>
      <right/>
      <top/>
      <bottom/>
      <diagonal/>
    </border>
    <border>
      <left style="thick">
        <color indexed="64"/>
      </left>
      <right style="medium">
        <color indexed="64"/>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right style="thick">
        <color indexed="64"/>
      </right>
      <top style="thick">
        <color indexed="64"/>
      </top>
      <bottom style="medium">
        <color indexed="64"/>
      </bottom>
      <diagonal/>
    </border>
    <border>
      <left style="thick">
        <color indexed="64"/>
      </left>
      <right style="medium">
        <color indexed="64"/>
      </right>
      <top/>
      <bottom style="medium">
        <color indexed="64"/>
      </bottom>
      <diagonal/>
    </border>
    <border>
      <left style="medium">
        <color rgb="FF000000"/>
      </left>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rgb="FF999999"/>
      </right>
      <top style="medium">
        <color rgb="FF999999"/>
      </top>
      <bottom style="medium">
        <color rgb="FF999999"/>
      </bottom>
      <diagonal/>
    </border>
    <border>
      <left/>
      <right/>
      <top/>
      <bottom style="thin">
        <color theme="2"/>
      </bottom>
      <diagonal/>
    </border>
    <border>
      <left/>
      <right/>
      <top style="thin">
        <color theme="2"/>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ck">
        <color auto="1"/>
      </left>
      <right/>
      <top style="thick">
        <color auto="1"/>
      </top>
      <bottom/>
      <diagonal/>
    </border>
    <border>
      <left style="thin">
        <color indexed="64"/>
      </left>
      <right/>
      <top style="thick">
        <color auto="1"/>
      </top>
      <bottom/>
      <diagonal/>
    </border>
    <border>
      <left/>
      <right style="thin">
        <color indexed="64"/>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top/>
      <bottom/>
      <diagonal/>
    </border>
    <border>
      <left style="thin">
        <color indexed="64"/>
      </left>
      <right style="thick">
        <color auto="1"/>
      </right>
      <top/>
      <bottom style="thin">
        <color indexed="64"/>
      </bottom>
      <diagonal/>
    </border>
    <border>
      <left style="thick">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style="thin">
        <color auto="1"/>
      </right>
      <top style="thin">
        <color auto="1"/>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n">
        <color auto="1"/>
      </left>
      <right style="thick">
        <color auto="1"/>
      </right>
      <top style="thin">
        <color auto="1"/>
      </top>
      <bottom/>
      <diagonal/>
    </border>
    <border>
      <left/>
      <right/>
      <top style="thick">
        <color auto="1"/>
      </top>
      <bottom/>
      <diagonal/>
    </border>
    <border>
      <left style="medium">
        <color auto="1"/>
      </left>
      <right/>
      <top style="medium">
        <color auto="1"/>
      </top>
      <bottom/>
      <diagonal/>
    </border>
    <border>
      <left style="medium">
        <color auto="1"/>
      </left>
      <right/>
      <top/>
      <bottom style="medium">
        <color auto="1"/>
      </bottom>
      <diagonal/>
    </border>
    <border>
      <left style="thin">
        <color indexed="55"/>
      </left>
      <right style="thin">
        <color indexed="64"/>
      </right>
      <top style="thin">
        <color indexed="55"/>
      </top>
      <bottom style="thin">
        <color indexed="64"/>
      </bottom>
      <diagonal/>
    </border>
    <border>
      <left style="thin">
        <color indexed="55"/>
      </left>
      <right style="thin">
        <color indexed="55"/>
      </right>
      <top style="thin">
        <color indexed="55"/>
      </top>
      <bottom style="thin">
        <color indexed="64"/>
      </bottom>
      <diagonal/>
    </border>
    <border>
      <left style="thin">
        <color indexed="64"/>
      </left>
      <right style="thin">
        <color indexed="55"/>
      </right>
      <top style="thin">
        <color indexed="55"/>
      </top>
      <bottom style="thin">
        <color indexed="64"/>
      </bottom>
      <diagonal/>
    </border>
    <border>
      <left style="thin">
        <color indexed="55"/>
      </left>
      <right style="thin">
        <color indexed="64"/>
      </right>
      <top style="thin">
        <color indexed="55"/>
      </top>
      <bottom style="thin">
        <color indexed="55"/>
      </bottom>
      <diagonal/>
    </border>
    <border>
      <left style="thin">
        <color indexed="55"/>
      </left>
      <right style="thin">
        <color indexed="55"/>
      </right>
      <top style="thin">
        <color indexed="55"/>
      </top>
      <bottom style="thin">
        <color indexed="55"/>
      </bottom>
      <diagonal/>
    </border>
    <border>
      <left style="thin">
        <color indexed="64"/>
      </left>
      <right style="thin">
        <color indexed="55"/>
      </right>
      <top style="thin">
        <color indexed="55"/>
      </top>
      <bottom style="thin">
        <color indexed="55"/>
      </bottom>
      <diagonal/>
    </border>
    <border>
      <left style="thin">
        <color indexed="55"/>
      </left>
      <right style="thin">
        <color indexed="64"/>
      </right>
      <top style="thin">
        <color indexed="64"/>
      </top>
      <bottom style="thin">
        <color indexed="55"/>
      </bottom>
      <diagonal/>
    </border>
    <border>
      <left style="thin">
        <color indexed="55"/>
      </left>
      <right style="thin">
        <color indexed="55"/>
      </right>
      <top style="thin">
        <color indexed="64"/>
      </top>
      <bottom style="thin">
        <color indexed="55"/>
      </bottom>
      <diagonal/>
    </border>
    <border>
      <left style="thin">
        <color indexed="64"/>
      </left>
      <right style="thin">
        <color indexed="55"/>
      </right>
      <top style="thin">
        <color indexed="64"/>
      </top>
      <bottom style="thin">
        <color indexed="55"/>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bottom/>
      <diagonal/>
    </border>
    <border>
      <left/>
      <right style="thin">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s>
  <cellStyleXfs count="24">
    <xf numFmtId="0" fontId="0" fillId="0" borderId="0"/>
    <xf numFmtId="168" fontId="19" fillId="0" borderId="43" applyFill="0">
      <alignment horizontal="center" vertical="center"/>
    </xf>
    <xf numFmtId="0" fontId="10" fillId="0" borderId="0" applyNumberFormat="0" applyFill="0" applyBorder="0" applyAlignment="0" applyProtection="0">
      <alignment vertical="top"/>
      <protection locked="0"/>
    </xf>
    <xf numFmtId="165" fontId="19" fillId="0" borderId="35">
      <alignment horizontal="center" vertical="center"/>
    </xf>
    <xf numFmtId="164" fontId="5" fillId="0" borderId="0" applyFont="0" applyFill="0" applyBorder="0" applyAlignment="0" applyProtection="0"/>
    <xf numFmtId="0" fontId="19" fillId="0" borderId="43" applyFill="0">
      <alignment horizontal="center" vertical="center"/>
    </xf>
    <xf numFmtId="9" fontId="5" fillId="0" borderId="0" applyFont="0" applyFill="0" applyBorder="0" applyAlignment="0" applyProtection="0"/>
    <xf numFmtId="0" fontId="19" fillId="0" borderId="43" applyFill="0">
      <alignment horizontal="left" vertical="center" indent="2"/>
    </xf>
    <xf numFmtId="0" fontId="21" fillId="0" borderId="0" applyNumberFormat="0" applyFill="0" applyBorder="0" applyAlignment="0" applyProtection="0"/>
    <xf numFmtId="0" fontId="22" fillId="0" borderId="21" applyNumberFormat="0" applyFill="0" applyAlignment="0" applyProtection="0"/>
    <xf numFmtId="0" fontId="23" fillId="0" borderId="22" applyNumberFormat="0" applyFill="0" applyAlignment="0" applyProtection="0"/>
    <xf numFmtId="0" fontId="20" fillId="0" borderId="0"/>
    <xf numFmtId="0" fontId="5" fillId="0" borderId="0"/>
    <xf numFmtId="0" fontId="21" fillId="0" borderId="0" applyNumberFormat="0" applyFill="0" applyBorder="0" applyAlignment="0" applyProtection="0"/>
    <xf numFmtId="0" fontId="50" fillId="0" borderId="0" applyNumberFormat="0" applyFill="0" applyBorder="0" applyAlignment="0" applyProtection="0"/>
    <xf numFmtId="0" fontId="20" fillId="24" borderId="0" applyNumberFormat="0" applyBorder="0" applyAlignment="0" applyProtection="0"/>
    <xf numFmtId="0" fontId="33" fillId="0" borderId="0"/>
    <xf numFmtId="0" fontId="20" fillId="25" borderId="0" applyNumberFormat="0" applyBorder="0" applyAlignment="0" applyProtection="0"/>
    <xf numFmtId="0" fontId="51" fillId="23" borderId="0" applyNumberFormat="0" applyBorder="0" applyAlignment="0" applyProtection="0"/>
    <xf numFmtId="0" fontId="4" fillId="0" borderId="0"/>
    <xf numFmtId="9" fontId="52" fillId="0" borderId="0" applyFont="0" applyFill="0" applyBorder="0" applyAlignment="0" applyProtection="0"/>
    <xf numFmtId="0" fontId="3" fillId="0" borderId="0"/>
    <xf numFmtId="0" fontId="2" fillId="0" borderId="0"/>
    <xf numFmtId="0" fontId="1" fillId="0" borderId="0"/>
  </cellStyleXfs>
  <cellXfs count="823">
    <xf numFmtId="0" fontId="0" fillId="0" borderId="0" xfId="0"/>
    <xf numFmtId="0" fontId="0" fillId="0" borderId="0" xfId="0" applyAlignment="1">
      <alignment horizontal="center"/>
    </xf>
    <xf numFmtId="0" fontId="9" fillId="0" borderId="0" xfId="0" applyFont="1"/>
    <xf numFmtId="0" fontId="0" fillId="0" borderId="0" xfId="0" applyAlignment="1">
      <alignment horizontal="left"/>
    </xf>
    <xf numFmtId="0" fontId="11" fillId="0" borderId="0" xfId="0" applyFont="1"/>
    <xf numFmtId="0" fontId="7" fillId="0" borderId="1" xfId="0" applyFont="1" applyBorder="1" applyAlignment="1">
      <alignment horizontal="left" vertical="top" wrapText="1"/>
    </xf>
    <xf numFmtId="0" fontId="7" fillId="0" borderId="2" xfId="0" applyFont="1" applyBorder="1" applyAlignment="1">
      <alignment horizontal="left" vertical="top" wrapText="1" indent="2"/>
    </xf>
    <xf numFmtId="0" fontId="12" fillId="0" borderId="0" xfId="0" applyFont="1"/>
    <xf numFmtId="0" fontId="8" fillId="0" borderId="0" xfId="0" applyFont="1" applyAlignment="1">
      <alignment vertical="center"/>
    </xf>
    <xf numFmtId="0" fontId="7" fillId="0" borderId="1" xfId="0" applyFont="1" applyBorder="1" applyAlignment="1">
      <alignment horizontal="left" vertical="center" wrapText="1"/>
    </xf>
    <xf numFmtId="0" fontId="12" fillId="0" borderId="0" xfId="0" applyFont="1" applyAlignment="1">
      <alignment vertical="center"/>
    </xf>
    <xf numFmtId="0" fontId="7" fillId="0" borderId="2" xfId="0" applyFont="1" applyBorder="1" applyAlignment="1">
      <alignment horizontal="left" vertical="center" wrapText="1" indent="2"/>
    </xf>
    <xf numFmtId="0" fontId="13" fillId="2" borderId="3" xfId="0" applyFont="1" applyFill="1" applyBorder="1" applyAlignment="1">
      <alignment horizontal="left" vertical="center" wrapText="1" indent="2"/>
    </xf>
    <xf numFmtId="0" fontId="13" fillId="2" borderId="4" xfId="0" applyFont="1" applyFill="1" applyBorder="1" applyAlignment="1">
      <alignment horizontal="left" vertical="center" wrapText="1"/>
    </xf>
    <xf numFmtId="0" fontId="0" fillId="0" borderId="0" xfId="0" applyAlignment="1">
      <alignment vertical="center"/>
    </xf>
    <xf numFmtId="0" fontId="9" fillId="0" borderId="5" xfId="0" applyFont="1" applyBorder="1"/>
    <xf numFmtId="0" fontId="9" fillId="0" borderId="6" xfId="0" applyFont="1" applyBorder="1"/>
    <xf numFmtId="0" fontId="13" fillId="3" borderId="7" xfId="0" applyFont="1" applyFill="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10" xfId="0" applyFont="1" applyFill="1" applyBorder="1" applyAlignment="1">
      <alignment horizontal="center" vertical="center" wrapText="1"/>
    </xf>
    <xf numFmtId="0" fontId="0" fillId="0" borderId="5" xfId="0" applyBorder="1"/>
    <xf numFmtId="0" fontId="8" fillId="0" borderId="0" xfId="0" applyFont="1"/>
    <xf numFmtId="0" fontId="16" fillId="0" borderId="0" xfId="0" applyFont="1"/>
    <xf numFmtId="0" fontId="25" fillId="0" borderId="0" xfId="0" applyFont="1" applyAlignment="1">
      <alignment horizontal="center" vertical="center"/>
    </xf>
    <xf numFmtId="0" fontId="26" fillId="0" borderId="0" xfId="0" applyFont="1" applyAlignment="1">
      <alignment horizontal="center"/>
    </xf>
    <xf numFmtId="0" fontId="26" fillId="0" borderId="0" xfId="0" applyFont="1"/>
    <xf numFmtId="0" fontId="17" fillId="0" borderId="0" xfId="0" applyFont="1"/>
    <xf numFmtId="0" fontId="0" fillId="0" borderId="27" xfId="0" applyBorder="1"/>
    <xf numFmtId="0" fontId="0" fillId="0" borderId="28" xfId="0" applyBorder="1"/>
    <xf numFmtId="0" fontId="0" fillId="0" borderId="27" xfId="0" pivotButton="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20" fillId="0" borderId="0" xfId="11" applyAlignment="1">
      <alignment wrapText="1"/>
    </xf>
    <xf numFmtId="0" fontId="21" fillId="0" borderId="0" xfId="8" applyAlignment="1">
      <alignment horizontal="left"/>
    </xf>
    <xf numFmtId="0" fontId="28" fillId="0" borderId="0" xfId="0" applyFont="1" applyAlignment="1">
      <alignment horizontal="left"/>
    </xf>
    <xf numFmtId="0" fontId="29" fillId="0" borderId="0" xfId="0" applyFont="1"/>
    <xf numFmtId="0" fontId="29" fillId="0" borderId="0" xfId="0" applyFont="1" applyAlignment="1">
      <alignment horizontal="center"/>
    </xf>
    <xf numFmtId="0" fontId="20" fillId="0" borderId="0" xfId="11"/>
    <xf numFmtId="0" fontId="0" fillId="0" borderId="35" xfId="0" applyBorder="1" applyAlignment="1">
      <alignment horizontal="center" vertical="center"/>
    </xf>
    <xf numFmtId="0" fontId="0" fillId="0" borderId="39" xfId="0" applyBorder="1"/>
    <xf numFmtId="167" fontId="30" fillId="8" borderId="40" xfId="0" applyNumberFormat="1" applyFont="1" applyFill="1" applyBorder="1" applyAlignment="1">
      <alignment horizontal="center" vertical="center"/>
    </xf>
    <xf numFmtId="167" fontId="30" fillId="8" borderId="0" xfId="0" applyNumberFormat="1" applyFont="1" applyFill="1" applyAlignment="1">
      <alignment horizontal="center" vertical="center"/>
    </xf>
    <xf numFmtId="167" fontId="30" fillId="8" borderId="34" xfId="0" applyNumberFormat="1" applyFont="1" applyFill="1" applyBorder="1" applyAlignment="1">
      <alignment horizontal="center" vertical="center"/>
    </xf>
    <xf numFmtId="0" fontId="31" fillId="9" borderId="37" xfId="0" applyFont="1" applyFill="1" applyBorder="1" applyAlignment="1">
      <alignment horizontal="left" vertical="center" indent="1"/>
    </xf>
    <xf numFmtId="0" fontId="31" fillId="9" borderId="37" xfId="0" applyFont="1" applyFill="1" applyBorder="1" applyAlignment="1">
      <alignment horizontal="center" vertical="center" wrapText="1"/>
    </xf>
    <xf numFmtId="0" fontId="32" fillId="10" borderId="41" xfId="0" applyFont="1" applyFill="1" applyBorder="1" applyAlignment="1">
      <alignment horizontal="center" vertical="center" shrinkToFit="1"/>
    </xf>
    <xf numFmtId="0" fontId="0" fillId="0" borderId="0" xfId="0" applyAlignment="1">
      <alignment wrapText="1"/>
    </xf>
    <xf numFmtId="0" fontId="0" fillId="0" borderId="42" xfId="0" applyBorder="1" applyAlignment="1">
      <alignment vertical="center"/>
    </xf>
    <xf numFmtId="0" fontId="24" fillId="11" borderId="43" xfId="0" applyFont="1" applyFill="1" applyBorder="1" applyAlignment="1">
      <alignment horizontal="left" vertical="center" indent="1"/>
    </xf>
    <xf numFmtId="0" fontId="19" fillId="11" borderId="43" xfId="5" applyFill="1">
      <alignment horizontal="center" vertical="center"/>
    </xf>
    <xf numFmtId="9" fontId="33" fillId="11" borderId="43" xfId="6" applyFont="1" applyFill="1" applyBorder="1" applyAlignment="1">
      <alignment horizontal="center" vertical="center"/>
    </xf>
    <xf numFmtId="168" fontId="0" fillId="11" borderId="43" xfId="0" applyNumberFormat="1" applyFill="1" applyBorder="1" applyAlignment="1">
      <alignment horizontal="center" vertical="center"/>
    </xf>
    <xf numFmtId="168" fontId="33" fillId="11" borderId="43" xfId="0" applyNumberFormat="1" applyFont="1" applyFill="1" applyBorder="1" applyAlignment="1">
      <alignment horizontal="center" vertical="center"/>
    </xf>
    <xf numFmtId="0" fontId="33" fillId="0" borderId="43" xfId="0" applyFont="1" applyBorder="1" applyAlignment="1">
      <alignment horizontal="center" vertical="center"/>
    </xf>
    <xf numFmtId="0" fontId="19" fillId="12" borderId="43" xfId="7" applyFill="1">
      <alignment horizontal="left" vertical="center" indent="2"/>
    </xf>
    <xf numFmtId="0" fontId="19" fillId="12" borderId="43" xfId="5" applyFill="1">
      <alignment horizontal="center" vertical="center"/>
    </xf>
    <xf numFmtId="9" fontId="33" fillId="12" borderId="43" xfId="6" applyFont="1" applyFill="1" applyBorder="1" applyAlignment="1">
      <alignment horizontal="center" vertical="center"/>
    </xf>
    <xf numFmtId="168" fontId="19" fillId="12" borderId="43" xfId="1" applyFill="1">
      <alignment horizontal="center" vertical="center"/>
    </xf>
    <xf numFmtId="0" fontId="0" fillId="0" borderId="42" xfId="0" applyBorder="1" applyAlignment="1">
      <alignment horizontal="right" vertical="center"/>
    </xf>
    <xf numFmtId="0" fontId="24" fillId="13" borderId="43" xfId="0" applyFont="1" applyFill="1" applyBorder="1" applyAlignment="1">
      <alignment horizontal="left" vertical="center" indent="1"/>
    </xf>
    <xf numFmtId="0" fontId="19" fillId="13" borderId="43" xfId="5" applyFill="1">
      <alignment horizontal="center" vertical="center"/>
    </xf>
    <xf numFmtId="9" fontId="33" fillId="13" borderId="43" xfId="6" applyFont="1" applyFill="1" applyBorder="1" applyAlignment="1">
      <alignment horizontal="center" vertical="center"/>
    </xf>
    <xf numFmtId="168" fontId="0" fillId="13" borderId="43" xfId="0" applyNumberFormat="1" applyFill="1" applyBorder="1" applyAlignment="1">
      <alignment horizontal="center" vertical="center"/>
    </xf>
    <xf numFmtId="168" fontId="33" fillId="13" borderId="43" xfId="0" applyNumberFormat="1" applyFont="1" applyFill="1" applyBorder="1" applyAlignment="1">
      <alignment horizontal="center" vertical="center"/>
    </xf>
    <xf numFmtId="0" fontId="19" fillId="14" borderId="43" xfId="7" applyFill="1">
      <alignment horizontal="left" vertical="center" indent="2"/>
    </xf>
    <xf numFmtId="0" fontId="19" fillId="14" borderId="43" xfId="5" applyFill="1">
      <alignment horizontal="center" vertical="center"/>
    </xf>
    <xf numFmtId="9" fontId="33" fillId="14" borderId="43" xfId="6" applyFont="1" applyFill="1" applyBorder="1" applyAlignment="1">
      <alignment horizontal="center" vertical="center"/>
    </xf>
    <xf numFmtId="168" fontId="19" fillId="14" borderId="43" xfId="1" applyFill="1">
      <alignment horizontal="center" vertical="center"/>
    </xf>
    <xf numFmtId="0" fontId="24" fillId="15" borderId="43" xfId="0" applyFont="1" applyFill="1" applyBorder="1" applyAlignment="1">
      <alignment horizontal="left" vertical="center" indent="1"/>
    </xf>
    <xf numFmtId="0" fontId="19" fillId="15" borderId="43" xfId="5" applyFill="1">
      <alignment horizontal="center" vertical="center"/>
    </xf>
    <xf numFmtId="9" fontId="33" fillId="15" borderId="43" xfId="6" applyFont="1" applyFill="1" applyBorder="1" applyAlignment="1">
      <alignment horizontal="center" vertical="center"/>
    </xf>
    <xf numFmtId="168" fontId="0" fillId="15" borderId="43" xfId="0" applyNumberFormat="1" applyFill="1" applyBorder="1" applyAlignment="1">
      <alignment horizontal="center" vertical="center"/>
    </xf>
    <xf numFmtId="168" fontId="33" fillId="15" borderId="43" xfId="0" applyNumberFormat="1" applyFont="1" applyFill="1" applyBorder="1" applyAlignment="1">
      <alignment horizontal="center" vertical="center"/>
    </xf>
    <xf numFmtId="0" fontId="19" fillId="16" borderId="43" xfId="7" applyFill="1">
      <alignment horizontal="left" vertical="center" indent="2"/>
    </xf>
    <xf numFmtId="0" fontId="19" fillId="16" borderId="43" xfId="5" applyFill="1">
      <alignment horizontal="center" vertical="center"/>
    </xf>
    <xf numFmtId="9" fontId="33" fillId="16" borderId="43" xfId="6" applyFont="1" applyFill="1" applyBorder="1" applyAlignment="1">
      <alignment horizontal="center" vertical="center"/>
    </xf>
    <xf numFmtId="168" fontId="19" fillId="16" borderId="43" xfId="1" applyFill="1">
      <alignment horizontal="center" vertical="center"/>
    </xf>
    <xf numFmtId="0" fontId="24" fillId="17" borderId="43" xfId="0" applyFont="1" applyFill="1" applyBorder="1" applyAlignment="1">
      <alignment horizontal="left" vertical="center" indent="1"/>
    </xf>
    <xf numFmtId="0" fontId="19" fillId="17" borderId="43" xfId="5" applyFill="1">
      <alignment horizontal="center" vertical="center"/>
    </xf>
    <xf numFmtId="9" fontId="33" fillId="17" borderId="43" xfId="6" applyFont="1" applyFill="1" applyBorder="1" applyAlignment="1">
      <alignment horizontal="center" vertical="center"/>
    </xf>
    <xf numFmtId="168" fontId="0" fillId="17" borderId="43" xfId="0" applyNumberFormat="1" applyFill="1" applyBorder="1" applyAlignment="1">
      <alignment horizontal="center" vertical="center"/>
    </xf>
    <xf numFmtId="168" fontId="33" fillId="17" borderId="43" xfId="0" applyNumberFormat="1" applyFont="1" applyFill="1" applyBorder="1" applyAlignment="1">
      <alignment horizontal="center" vertical="center"/>
    </xf>
    <xf numFmtId="0" fontId="19" fillId="18" borderId="43" xfId="7" applyFill="1">
      <alignment horizontal="left" vertical="center" indent="2"/>
    </xf>
    <xf numFmtId="0" fontId="19" fillId="18" borderId="43" xfId="5" applyFill="1">
      <alignment horizontal="center" vertical="center"/>
    </xf>
    <xf numFmtId="9" fontId="33" fillId="18" borderId="43" xfId="6" applyFont="1" applyFill="1" applyBorder="1" applyAlignment="1">
      <alignment horizontal="center" vertical="center"/>
    </xf>
    <xf numFmtId="168" fontId="19" fillId="18" borderId="43" xfId="1" applyFill="1">
      <alignment horizontal="center" vertical="center"/>
    </xf>
    <xf numFmtId="0" fontId="19" fillId="0" borderId="43" xfId="7">
      <alignment horizontal="left" vertical="center" indent="2"/>
    </xf>
    <xf numFmtId="0" fontId="19" fillId="0" borderId="43" xfId="5">
      <alignment horizontal="center" vertical="center"/>
    </xf>
    <xf numFmtId="9" fontId="33" fillId="0" borderId="43" xfId="6" applyFont="1" applyBorder="1" applyAlignment="1">
      <alignment horizontal="center" vertical="center"/>
    </xf>
    <xf numFmtId="168" fontId="19" fillId="0" borderId="43" xfId="1">
      <alignment horizontal="center" vertical="center"/>
    </xf>
    <xf numFmtId="0" fontId="34" fillId="19" borderId="43" xfId="0" applyFont="1" applyFill="1" applyBorder="1" applyAlignment="1">
      <alignment horizontal="left" vertical="center" indent="1"/>
    </xf>
    <xf numFmtId="0" fontId="34" fillId="19" borderId="43" xfId="0" applyFont="1" applyFill="1" applyBorder="1" applyAlignment="1">
      <alignment horizontal="center" vertical="center"/>
    </xf>
    <xf numFmtId="9" fontId="33" fillId="19" borderId="43" xfId="6" applyFont="1" applyFill="1" applyBorder="1" applyAlignment="1">
      <alignment horizontal="center" vertical="center"/>
    </xf>
    <xf numFmtId="168" fontId="35" fillId="19" borderId="43" xfId="0" applyNumberFormat="1" applyFont="1" applyFill="1" applyBorder="1" applyAlignment="1">
      <alignment horizontal="left" vertical="center"/>
    </xf>
    <xf numFmtId="168" fontId="33" fillId="19" borderId="43" xfId="0" applyNumberFormat="1" applyFont="1" applyFill="1" applyBorder="1" applyAlignment="1">
      <alignment horizontal="center" vertical="center"/>
    </xf>
    <xf numFmtId="0" fontId="33" fillId="19" borderId="43" xfId="0" applyFont="1" applyFill="1" applyBorder="1" applyAlignment="1">
      <alignment horizontal="center" vertical="center"/>
    </xf>
    <xf numFmtId="0" fontId="0" fillId="19" borderId="42" xfId="0" applyFill="1" applyBorder="1" applyAlignment="1">
      <alignment vertical="center"/>
    </xf>
    <xf numFmtId="0" fontId="0" fillId="0" borderId="0" xfId="0" applyAlignment="1">
      <alignment horizontal="right" vertical="center"/>
    </xf>
    <xf numFmtId="0" fontId="36" fillId="0" borderId="0" xfId="0" applyFont="1"/>
    <xf numFmtId="0" fontId="20" fillId="0" borderId="0" xfId="0" applyFont="1" applyAlignment="1">
      <alignment horizontal="center"/>
    </xf>
    <xf numFmtId="0" fontId="37" fillId="0" borderId="0" xfId="2" applyFont="1" applyAlignment="1" applyProtection="1"/>
    <xf numFmtId="0" fontId="22" fillId="0" borderId="21" xfId="9" applyAlignment="1">
      <alignment vertical="top" wrapText="1"/>
    </xf>
    <xf numFmtId="0" fontId="16" fillId="0" borderId="23" xfId="0" applyFont="1" applyBorder="1" applyAlignment="1">
      <alignment horizontal="center" vertical="top" wrapText="1"/>
    </xf>
    <xf numFmtId="0" fontId="9" fillId="0" borderId="0" xfId="0" applyFont="1" applyAlignment="1">
      <alignment horizontal="center"/>
    </xf>
    <xf numFmtId="0" fontId="17" fillId="0" borderId="23" xfId="0" applyFont="1" applyBorder="1" applyAlignment="1">
      <alignment horizontal="center" vertical="center" wrapText="1"/>
    </xf>
    <xf numFmtId="0" fontId="17" fillId="0" borderId="24" xfId="0" applyFont="1" applyBorder="1" applyAlignment="1">
      <alignment horizontal="center" vertical="center" wrapText="1"/>
    </xf>
    <xf numFmtId="0" fontId="16" fillId="0" borderId="2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44" xfId="0" applyFont="1" applyBorder="1" applyAlignment="1">
      <alignment horizontal="center" vertical="top" wrapText="1"/>
    </xf>
    <xf numFmtId="164" fontId="16" fillId="0" borderId="23" xfId="4" applyFont="1" applyFill="1" applyBorder="1" applyAlignment="1">
      <alignment vertical="center" wrapText="1"/>
    </xf>
    <xf numFmtId="0" fontId="16" fillId="0" borderId="44"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26"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3" xfId="0" applyFont="1" applyBorder="1" applyAlignment="1">
      <alignment horizontal="center" vertical="center" wrapText="1"/>
    </xf>
    <xf numFmtId="0" fontId="16" fillId="0" borderId="5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4" xfId="0" applyFont="1" applyBorder="1" applyAlignment="1">
      <alignment horizontal="center" vertical="top" wrapText="1"/>
    </xf>
    <xf numFmtId="164" fontId="16" fillId="0" borderId="24" xfId="4" applyFont="1" applyFill="1" applyBorder="1" applyAlignment="1">
      <alignment vertical="center" wrapText="1"/>
    </xf>
    <xf numFmtId="0" fontId="8" fillId="5" borderId="7" xfId="0" applyFont="1" applyFill="1" applyBorder="1" applyAlignment="1">
      <alignment vertical="center"/>
    </xf>
    <xf numFmtId="0" fontId="17" fillId="0" borderId="26" xfId="0" applyFont="1" applyBorder="1" applyAlignment="1">
      <alignment horizontal="center" vertical="center" wrapText="1"/>
    </xf>
    <xf numFmtId="0" fontId="16" fillId="0" borderId="52" xfId="0" applyFont="1" applyBorder="1" applyAlignment="1">
      <alignment horizontal="center" vertical="center" wrapText="1"/>
    </xf>
    <xf numFmtId="164" fontId="16" fillId="0" borderId="1" xfId="4" applyFont="1" applyFill="1" applyBorder="1" applyAlignment="1">
      <alignment vertical="center" wrapText="1"/>
    </xf>
    <xf numFmtId="0" fontId="16" fillId="0" borderId="60" xfId="0" applyFont="1" applyBorder="1" applyAlignment="1">
      <alignment horizontal="center" vertical="center" wrapText="1"/>
    </xf>
    <xf numFmtId="14" fontId="16" fillId="0" borderId="26" xfId="0" applyNumberFormat="1" applyFont="1" applyBorder="1" applyAlignment="1">
      <alignment horizontal="center" vertical="center" wrapText="1"/>
    </xf>
    <xf numFmtId="0" fontId="16" fillId="0" borderId="26" xfId="0" applyFont="1" applyBorder="1" applyAlignment="1">
      <alignment horizontal="center" vertical="top" wrapText="1"/>
    </xf>
    <xf numFmtId="164" fontId="16" fillId="0" borderId="26" xfId="4" applyFont="1" applyFill="1" applyBorder="1" applyAlignment="1">
      <alignment vertical="center" wrapText="1"/>
    </xf>
    <xf numFmtId="0" fontId="39" fillId="0" borderId="46" xfId="0" applyFont="1" applyBorder="1" applyAlignment="1">
      <alignment horizontal="left" vertical="center" wrapText="1"/>
    </xf>
    <xf numFmtId="0" fontId="39" fillId="0" borderId="45" xfId="0" applyFont="1" applyBorder="1" applyAlignment="1">
      <alignment horizontal="left" vertical="center" wrapText="1"/>
    </xf>
    <xf numFmtId="0" fontId="16" fillId="0" borderId="45" xfId="0" applyFont="1" applyBorder="1" applyAlignment="1">
      <alignment horizontal="left" vertical="top" wrapText="1"/>
    </xf>
    <xf numFmtId="0" fontId="5" fillId="0" borderId="54" xfId="0" applyFont="1" applyBorder="1"/>
    <xf numFmtId="0" fontId="5" fillId="0" borderId="1" xfId="0" applyFont="1" applyBorder="1"/>
    <xf numFmtId="0" fontId="41" fillId="0" borderId="64" xfId="0" applyFont="1" applyBorder="1" applyAlignment="1">
      <alignment vertical="center"/>
    </xf>
    <xf numFmtId="0" fontId="5" fillId="0" borderId="66" xfId="0" applyFont="1" applyBorder="1"/>
    <xf numFmtId="0" fontId="16" fillId="0" borderId="62" xfId="0" applyFont="1" applyBorder="1" applyAlignment="1">
      <alignment horizontal="center" vertical="center" wrapText="1"/>
    </xf>
    <xf numFmtId="0" fontId="16" fillId="0" borderId="69" xfId="0" applyFont="1" applyBorder="1" applyAlignment="1">
      <alignment horizontal="center" vertical="center" wrapText="1"/>
    </xf>
    <xf numFmtId="164" fontId="16" fillId="0" borderId="52" xfId="4" applyFont="1" applyFill="1" applyBorder="1" applyAlignment="1">
      <alignment vertical="center" wrapText="1"/>
    </xf>
    <xf numFmtId="0" fontId="5" fillId="0" borderId="70" xfId="0" applyFont="1" applyBorder="1"/>
    <xf numFmtId="0" fontId="8" fillId="5" borderId="71" xfId="0" applyFont="1" applyFill="1" applyBorder="1" applyAlignment="1">
      <alignment vertical="center"/>
    </xf>
    <xf numFmtId="0" fontId="38" fillId="5" borderId="7" xfId="0" applyFont="1" applyFill="1" applyBorder="1" applyAlignment="1">
      <alignment horizontal="center" vertical="center" wrapText="1"/>
    </xf>
    <xf numFmtId="0" fontId="38" fillId="5" borderId="16" xfId="0" applyFont="1" applyFill="1" applyBorder="1" applyAlignment="1">
      <alignment horizontal="center" vertical="center" wrapText="1"/>
    </xf>
    <xf numFmtId="0" fontId="38" fillId="5" borderId="56" xfId="0" applyFont="1" applyFill="1" applyBorder="1" applyAlignment="1">
      <alignment horizontal="center" vertical="center" wrapText="1"/>
    </xf>
    <xf numFmtId="0" fontId="38" fillId="5" borderId="72" xfId="0" applyFont="1" applyFill="1" applyBorder="1" applyAlignment="1">
      <alignment horizontal="center" vertical="center" wrapText="1"/>
    </xf>
    <xf numFmtId="0" fontId="38" fillId="5" borderId="73" xfId="0" applyFont="1" applyFill="1" applyBorder="1" applyAlignment="1">
      <alignment horizontal="center" vertical="center" wrapText="1"/>
    </xf>
    <xf numFmtId="0" fontId="38" fillId="5" borderId="74" xfId="0" applyFont="1" applyFill="1" applyBorder="1" applyAlignment="1">
      <alignment horizontal="center" vertical="center" wrapText="1"/>
    </xf>
    <xf numFmtId="0" fontId="38" fillId="5" borderId="16" xfId="0" applyFont="1" applyFill="1" applyBorder="1" applyAlignment="1">
      <alignment horizontal="left" vertical="center" wrapText="1"/>
    </xf>
    <xf numFmtId="0" fontId="8" fillId="5" borderId="73" xfId="0" applyFont="1" applyFill="1" applyBorder="1" applyAlignment="1">
      <alignment vertical="center"/>
    </xf>
    <xf numFmtId="0" fontId="38" fillId="5" borderId="74" xfId="0" applyFont="1" applyFill="1" applyBorder="1" applyAlignment="1">
      <alignment horizontal="left" vertical="center" wrapText="1"/>
    </xf>
    <xf numFmtId="0" fontId="16" fillId="0" borderId="53" xfId="0" applyFont="1" applyBorder="1" applyAlignment="1">
      <alignment horizontal="center" vertical="top" wrapText="1"/>
    </xf>
    <xf numFmtId="0" fontId="16" fillId="0" borderId="54" xfId="0" applyFont="1" applyBorder="1" applyAlignment="1">
      <alignment horizontal="left" vertical="top" wrapText="1"/>
    </xf>
    <xf numFmtId="0" fontId="16" fillId="0" borderId="51" xfId="0" applyFont="1" applyBorder="1" applyAlignment="1">
      <alignment horizontal="center" vertical="top" wrapText="1"/>
    </xf>
    <xf numFmtId="0" fontId="16" fillId="0" borderId="46" xfId="0" applyFont="1" applyBorder="1" applyAlignment="1">
      <alignment horizontal="left" vertical="top" wrapText="1"/>
    </xf>
    <xf numFmtId="0" fontId="39" fillId="5" borderId="7" xfId="0" applyFont="1" applyFill="1" applyBorder="1" applyAlignment="1">
      <alignment horizontal="center" vertical="center" wrapText="1"/>
    </xf>
    <xf numFmtId="0" fontId="39" fillId="5" borderId="71" xfId="0" applyFont="1" applyFill="1" applyBorder="1" applyAlignment="1">
      <alignment horizontal="left" vertical="center" wrapText="1"/>
    </xf>
    <xf numFmtId="0" fontId="39" fillId="5" borderId="56" xfId="0" applyFont="1" applyFill="1" applyBorder="1" applyAlignment="1">
      <alignment horizontal="center" vertical="center" wrapText="1"/>
    </xf>
    <xf numFmtId="0" fontId="39" fillId="5" borderId="72" xfId="0" applyFont="1" applyFill="1" applyBorder="1" applyAlignment="1">
      <alignment horizontal="center" vertical="center" wrapText="1"/>
    </xf>
    <xf numFmtId="0" fontId="39" fillId="5" borderId="73" xfId="0" applyFont="1" applyFill="1" applyBorder="1" applyAlignment="1">
      <alignment horizontal="center" vertical="center" wrapText="1"/>
    </xf>
    <xf numFmtId="0" fontId="39" fillId="5" borderId="74" xfId="0" applyFont="1" applyFill="1" applyBorder="1" applyAlignment="1">
      <alignment horizontal="left" vertical="center" wrapText="1"/>
    </xf>
    <xf numFmtId="0" fontId="5" fillId="0" borderId="24" xfId="0" applyFont="1" applyBorder="1" applyAlignment="1">
      <alignment horizontal="center" vertical="center" wrapText="1"/>
    </xf>
    <xf numFmtId="0" fontId="39" fillId="0" borderId="54" xfId="0" applyFont="1" applyBorder="1" applyAlignment="1">
      <alignment horizontal="left" vertical="center" wrapText="1"/>
    </xf>
    <xf numFmtId="0" fontId="17" fillId="0" borderId="25" xfId="0" applyFont="1" applyBorder="1" applyAlignment="1">
      <alignment horizontal="center" vertical="center" wrapText="1"/>
    </xf>
    <xf numFmtId="0" fontId="39" fillId="5" borderId="76" xfId="0" applyFont="1" applyFill="1" applyBorder="1" applyAlignment="1">
      <alignment horizontal="center" vertical="center" wrapText="1"/>
    </xf>
    <xf numFmtId="0" fontId="39" fillId="5" borderId="77" xfId="0" applyFont="1" applyFill="1" applyBorder="1" applyAlignment="1">
      <alignment horizontal="center" vertical="center" wrapText="1"/>
    </xf>
    <xf numFmtId="0" fontId="39" fillId="5" borderId="78" xfId="0" applyFont="1" applyFill="1" applyBorder="1" applyAlignment="1">
      <alignment horizontal="left" vertical="center" wrapText="1"/>
    </xf>
    <xf numFmtId="0" fontId="5" fillId="0" borderId="26" xfId="0" applyFont="1" applyBorder="1" applyAlignment="1">
      <alignment horizontal="center" vertical="top" wrapText="1"/>
    </xf>
    <xf numFmtId="0" fontId="5" fillId="0" borderId="25" xfId="0" applyFont="1" applyBorder="1" applyAlignment="1">
      <alignment horizontal="center" vertical="center" wrapText="1"/>
    </xf>
    <xf numFmtId="0" fontId="16" fillId="0" borderId="81" xfId="0" applyFont="1" applyBorder="1" applyAlignment="1">
      <alignment horizontal="center" vertical="center" wrapText="1"/>
    </xf>
    <xf numFmtId="164" fontId="16" fillId="0" borderId="60" xfId="4" applyFont="1" applyFill="1" applyBorder="1" applyAlignment="1">
      <alignment vertical="center" wrapText="1"/>
    </xf>
    <xf numFmtId="0" fontId="5" fillId="0" borderId="82" xfId="0" applyFont="1" applyBorder="1"/>
    <xf numFmtId="0" fontId="16" fillId="5" borderId="83" xfId="0" applyFont="1" applyFill="1" applyBorder="1" applyAlignment="1">
      <alignment horizontal="center" vertical="center" wrapText="1"/>
    </xf>
    <xf numFmtId="0" fontId="16" fillId="5" borderId="56" xfId="0" applyFont="1" applyFill="1" applyBorder="1" applyAlignment="1">
      <alignment horizontal="center" vertical="center" wrapText="1"/>
    </xf>
    <xf numFmtId="0" fontId="5" fillId="5" borderId="84" xfId="0" applyFont="1" applyFill="1" applyBorder="1"/>
    <xf numFmtId="0" fontId="0" fillId="0" borderId="0" xfId="0" applyAlignment="1">
      <alignment horizontal="left" vertical="center"/>
    </xf>
    <xf numFmtId="0" fontId="41" fillId="0" borderId="75" xfId="0" applyFont="1" applyBorder="1" applyAlignment="1">
      <alignment vertical="center"/>
    </xf>
    <xf numFmtId="0" fontId="41" fillId="0" borderId="65" xfId="0" applyFont="1" applyBorder="1" applyAlignment="1">
      <alignment vertical="center"/>
    </xf>
    <xf numFmtId="0" fontId="42" fillId="0" borderId="60" xfId="0" applyFont="1" applyBorder="1" applyAlignment="1">
      <alignment horizontal="center" vertical="center" wrapText="1"/>
    </xf>
    <xf numFmtId="0" fontId="42" fillId="0" borderId="1" xfId="0" applyFont="1" applyBorder="1" applyAlignment="1">
      <alignment horizontal="center" vertical="center" wrapText="1"/>
    </xf>
    <xf numFmtId="0" fontId="16" fillId="0" borderId="58" xfId="0" applyFont="1" applyBorder="1" applyAlignment="1">
      <alignment horizontal="center" vertical="center" wrapText="1"/>
    </xf>
    <xf numFmtId="0" fontId="16" fillId="0" borderId="57" xfId="0" applyFont="1" applyBorder="1" applyAlignment="1">
      <alignment horizontal="center" vertical="center" wrapText="1"/>
    </xf>
    <xf numFmtId="0" fontId="16" fillId="0" borderId="59" xfId="0" applyFont="1" applyBorder="1" applyAlignment="1">
      <alignment horizontal="center" vertical="center" wrapText="1"/>
    </xf>
    <xf numFmtId="0" fontId="42" fillId="0" borderId="58" xfId="0" applyFont="1" applyBorder="1" applyAlignment="1">
      <alignment horizontal="center" vertical="center" wrapText="1"/>
    </xf>
    <xf numFmtId="0" fontId="42" fillId="0" borderId="57" xfId="0" applyFont="1" applyBorder="1" applyAlignment="1">
      <alignment horizontal="center" vertical="center" wrapText="1"/>
    </xf>
    <xf numFmtId="164" fontId="38" fillId="20" borderId="77" xfId="0" applyNumberFormat="1" applyFont="1" applyFill="1" applyBorder="1" applyAlignment="1">
      <alignment horizontal="center" vertical="center" wrapText="1"/>
    </xf>
    <xf numFmtId="164" fontId="39" fillId="20" borderId="73" xfId="4" applyFont="1" applyFill="1" applyBorder="1" applyAlignment="1">
      <alignment horizontal="center" vertical="center" wrapText="1"/>
    </xf>
    <xf numFmtId="164" fontId="39" fillId="20" borderId="77" xfId="4" applyFont="1" applyFill="1" applyBorder="1" applyAlignment="1">
      <alignment horizontal="center" vertical="center" wrapText="1"/>
    </xf>
    <xf numFmtId="164" fontId="39" fillId="5" borderId="12" xfId="4" applyFont="1" applyFill="1" applyBorder="1" applyAlignment="1">
      <alignment vertical="center" wrapText="1"/>
    </xf>
    <xf numFmtId="0" fontId="5" fillId="0" borderId="0" xfId="0" applyFont="1" applyAlignment="1">
      <alignment horizontal="left" vertical="center" wrapText="1"/>
    </xf>
    <xf numFmtId="0" fontId="39" fillId="0" borderId="0" xfId="0" applyFont="1" applyAlignment="1">
      <alignment horizontal="left" vertical="center"/>
    </xf>
    <xf numFmtId="0" fontId="43" fillId="0" borderId="0" xfId="0" applyFont="1" applyAlignment="1">
      <alignment horizontal="left" vertical="center"/>
    </xf>
    <xf numFmtId="0" fontId="18" fillId="0" borderId="1" xfId="0" applyFont="1" applyBorder="1" applyAlignment="1">
      <alignment horizontal="center" vertical="center" wrapText="1"/>
    </xf>
    <xf numFmtId="0" fontId="27" fillId="0" borderId="1" xfId="0" applyFont="1" applyBorder="1"/>
    <xf numFmtId="0" fontId="18" fillId="0" borderId="1" xfId="0" applyFont="1" applyBorder="1" applyAlignment="1">
      <alignment horizontal="center" vertical="top" wrapText="1"/>
    </xf>
    <xf numFmtId="0" fontId="17" fillId="0" borderId="1" xfId="0" applyFont="1" applyBorder="1" applyAlignment="1">
      <alignment horizontal="center" vertical="top" wrapText="1"/>
    </xf>
    <xf numFmtId="0" fontId="17" fillId="0" borderId="1" xfId="0" applyFont="1" applyBorder="1" applyAlignment="1">
      <alignment horizontal="center" vertical="center" wrapText="1"/>
    </xf>
    <xf numFmtId="0" fontId="17" fillId="0" borderId="1" xfId="0" applyFont="1" applyBorder="1" applyAlignment="1">
      <alignment horizontal="center"/>
    </xf>
    <xf numFmtId="0" fontId="45" fillId="0" borderId="1" xfId="0" applyFont="1" applyBorder="1" applyAlignment="1">
      <alignment vertical="center"/>
    </xf>
    <xf numFmtId="0" fontId="45" fillId="0" borderId="1" xfId="0" applyFont="1" applyBorder="1" applyAlignment="1">
      <alignment vertical="center" wrapText="1" shrinkToFit="1"/>
    </xf>
    <xf numFmtId="0" fontId="45" fillId="0" borderId="1" xfId="0" applyFont="1" applyBorder="1" applyAlignment="1">
      <alignment vertical="center" wrapText="1"/>
    </xf>
    <xf numFmtId="0" fontId="27" fillId="0" borderId="60" xfId="0" applyFont="1" applyBorder="1"/>
    <xf numFmtId="0" fontId="18" fillId="0" borderId="60" xfId="0" applyFont="1" applyBorder="1" applyAlignment="1">
      <alignment horizontal="center" vertical="top" wrapText="1"/>
    </xf>
    <xf numFmtId="0" fontId="5" fillId="0" borderId="0" xfId="0" applyFont="1"/>
    <xf numFmtId="0" fontId="5" fillId="6" borderId="82" xfId="0" applyFont="1" applyFill="1" applyBorder="1" applyAlignment="1">
      <alignment horizontal="center" vertical="center"/>
    </xf>
    <xf numFmtId="0" fontId="5" fillId="6" borderId="66" xfId="0" applyFont="1" applyFill="1" applyBorder="1" applyAlignment="1">
      <alignment horizontal="center" vertical="center"/>
    </xf>
    <xf numFmtId="164" fontId="18" fillId="6" borderId="66" xfId="0" applyNumberFormat="1" applyFont="1" applyFill="1" applyBorder="1" applyAlignment="1">
      <alignment horizontal="center" vertical="center" wrapText="1"/>
    </xf>
    <xf numFmtId="164" fontId="18" fillId="6" borderId="66" xfId="4" applyFont="1" applyFill="1" applyBorder="1" applyAlignment="1">
      <alignment horizontal="center" vertical="center" wrapText="1"/>
    </xf>
    <xf numFmtId="0" fontId="5" fillId="0" borderId="66" xfId="0" applyFont="1" applyBorder="1" applyAlignment="1">
      <alignment horizontal="center" vertical="center"/>
    </xf>
    <xf numFmtId="0" fontId="45" fillId="0" borderId="48" xfId="0" applyFont="1" applyBorder="1" applyAlignment="1">
      <alignment vertical="center"/>
    </xf>
    <xf numFmtId="0" fontId="17" fillId="0" borderId="60" xfId="0" applyFont="1" applyBorder="1" applyAlignment="1">
      <alignment horizontal="center" vertical="center" wrapText="1"/>
    </xf>
    <xf numFmtId="0" fontId="17" fillId="0" borderId="51" xfId="0" applyFont="1" applyBorder="1" applyAlignment="1">
      <alignment horizontal="center" vertical="center" wrapText="1"/>
    </xf>
    <xf numFmtId="0" fontId="17" fillId="0" borderId="53" xfId="0" applyFont="1" applyBorder="1" applyAlignment="1">
      <alignment horizontal="center" vertical="center" wrapText="1"/>
    </xf>
    <xf numFmtId="0" fontId="17" fillId="0" borderId="51" xfId="0" applyFont="1" applyBorder="1" applyAlignment="1">
      <alignment horizontal="center" vertical="top" wrapText="1"/>
    </xf>
    <xf numFmtId="0" fontId="17" fillId="0" borderId="44" xfId="0" applyFont="1" applyBorder="1" applyAlignment="1">
      <alignment horizontal="center" vertical="top" wrapText="1"/>
    </xf>
    <xf numFmtId="0" fontId="17" fillId="0" borderId="48" xfId="0" applyFont="1" applyBorder="1" applyAlignment="1">
      <alignment horizontal="center"/>
    </xf>
    <xf numFmtId="0" fontId="17" fillId="0" borderId="48" xfId="0" applyFont="1" applyBorder="1" applyAlignment="1">
      <alignment horizontal="center" vertical="center" wrapText="1"/>
    </xf>
    <xf numFmtId="0" fontId="18" fillId="0" borderId="48" xfId="0" applyFont="1" applyBorder="1" applyAlignment="1">
      <alignment horizontal="center" vertical="top" wrapText="1"/>
    </xf>
    <xf numFmtId="0" fontId="5" fillId="0" borderId="87" xfId="0" applyFont="1" applyBorder="1" applyAlignment="1">
      <alignment horizontal="center" vertical="center"/>
    </xf>
    <xf numFmtId="0" fontId="17" fillId="0" borderId="50" xfId="0" applyFont="1" applyBorder="1" applyAlignment="1">
      <alignment horizontal="center" vertical="center" wrapText="1"/>
    </xf>
    <xf numFmtId="0" fontId="17" fillId="0" borderId="86" xfId="0" applyFont="1" applyBorder="1" applyAlignment="1">
      <alignment horizontal="center" vertical="top" wrapText="1"/>
    </xf>
    <xf numFmtId="0" fontId="17" fillId="0" borderId="88" xfId="0" applyFont="1" applyBorder="1" applyAlignment="1">
      <alignment horizontal="center" vertical="top" wrapText="1"/>
    </xf>
    <xf numFmtId="0" fontId="17" fillId="0" borderId="50" xfId="0" applyFont="1" applyBorder="1" applyAlignment="1">
      <alignment horizontal="center" vertical="top" wrapText="1"/>
    </xf>
    <xf numFmtId="14" fontId="44" fillId="0" borderId="85" xfId="0" applyNumberFormat="1" applyFont="1" applyBorder="1" applyAlignment="1">
      <alignment horizontal="center" vertical="center" wrapText="1"/>
    </xf>
    <xf numFmtId="14" fontId="17" fillId="0" borderId="88" xfId="0" applyNumberFormat="1" applyFont="1" applyBorder="1" applyAlignment="1">
      <alignment horizontal="center" vertical="center" wrapText="1"/>
    </xf>
    <xf numFmtId="0" fontId="17" fillId="0" borderId="49" xfId="0" applyFont="1" applyBorder="1" applyAlignment="1">
      <alignment horizontal="center" vertical="top" wrapText="1"/>
    </xf>
    <xf numFmtId="169" fontId="39" fillId="7" borderId="11" xfId="4" applyNumberFormat="1" applyFont="1" applyFill="1" applyBorder="1" applyAlignment="1">
      <alignment vertical="center" wrapText="1"/>
    </xf>
    <xf numFmtId="0" fontId="46" fillId="21" borderId="55" xfId="0" applyFont="1" applyFill="1" applyBorder="1" applyAlignment="1">
      <alignment horizontal="center" vertical="center" wrapText="1"/>
    </xf>
    <xf numFmtId="0" fontId="46" fillId="21" borderId="56" xfId="0" applyFont="1" applyFill="1" applyBorder="1" applyAlignment="1">
      <alignment horizontal="center" vertical="center" wrapText="1"/>
    </xf>
    <xf numFmtId="0" fontId="46" fillId="21" borderId="8" xfId="0" applyFont="1" applyFill="1" applyBorder="1" applyAlignment="1">
      <alignment horizontal="center" vertical="center" wrapText="1"/>
    </xf>
    <xf numFmtId="0" fontId="16" fillId="5" borderId="77" xfId="0" applyFont="1" applyFill="1" applyBorder="1" applyAlignment="1">
      <alignment horizontal="center" vertical="center" wrapText="1"/>
    </xf>
    <xf numFmtId="0" fontId="16" fillId="0" borderId="25" xfId="0" applyFont="1" applyBorder="1" applyAlignment="1">
      <alignment horizontal="center" vertical="center" wrapText="1"/>
    </xf>
    <xf numFmtId="0" fontId="16" fillId="5" borderId="73" xfId="0" applyFont="1" applyFill="1" applyBorder="1" applyAlignment="1">
      <alignment horizontal="center" vertical="center" wrapText="1"/>
    </xf>
    <xf numFmtId="0" fontId="40" fillId="0" borderId="26" xfId="0" applyFont="1" applyBorder="1" applyAlignment="1">
      <alignment horizontal="center" vertical="center" wrapText="1"/>
    </xf>
    <xf numFmtId="0" fontId="42" fillId="0" borderId="52" xfId="0" applyFont="1" applyBorder="1" applyAlignment="1">
      <alignment horizontal="center" vertical="center"/>
    </xf>
    <xf numFmtId="0" fontId="5" fillId="0" borderId="24" xfId="0" applyFont="1" applyBorder="1" applyAlignment="1">
      <alignment horizontal="center" vertical="center"/>
    </xf>
    <xf numFmtId="0" fontId="39" fillId="5" borderId="56" xfId="0" applyFont="1" applyFill="1" applyBorder="1" applyAlignment="1">
      <alignment horizontal="center" vertical="center"/>
    </xf>
    <xf numFmtId="0" fontId="5" fillId="5" borderId="56" xfId="0" applyFont="1" applyFill="1" applyBorder="1" applyAlignment="1">
      <alignment horizontal="center" vertical="center"/>
    </xf>
    <xf numFmtId="0" fontId="42" fillId="0" borderId="60" xfId="0" applyFont="1" applyBorder="1" applyAlignment="1">
      <alignment horizontal="center" vertical="center"/>
    </xf>
    <xf numFmtId="0" fontId="5" fillId="0" borderId="60" xfId="0" applyFont="1" applyBorder="1" applyAlignment="1">
      <alignment horizontal="center" vertical="center"/>
    </xf>
    <xf numFmtId="0" fontId="42" fillId="0" borderId="1" xfId="0" applyFont="1" applyBorder="1" applyAlignment="1">
      <alignment horizontal="center" vertical="center"/>
    </xf>
    <xf numFmtId="0" fontId="5" fillId="0" borderId="61" xfId="0" applyFont="1" applyBorder="1" applyAlignment="1">
      <alignment horizontal="center" vertical="center"/>
    </xf>
    <xf numFmtId="0" fontId="42" fillId="0" borderId="16" xfId="0" applyFont="1" applyBorder="1" applyAlignment="1">
      <alignment vertical="center"/>
    </xf>
    <xf numFmtId="0" fontId="15" fillId="0" borderId="1" xfId="0" applyFont="1" applyBorder="1" applyAlignment="1">
      <alignment horizontal="center" vertical="center"/>
    </xf>
    <xf numFmtId="0" fontId="41" fillId="0" borderId="64" xfId="0" applyFont="1" applyBorder="1" applyAlignment="1">
      <alignment horizontal="left" vertical="center"/>
    </xf>
    <xf numFmtId="0" fontId="41" fillId="0" borderId="65" xfId="0" applyFont="1" applyBorder="1" applyAlignment="1">
      <alignment horizontal="left" vertical="center"/>
    </xf>
    <xf numFmtId="0" fontId="41" fillId="0" borderId="75" xfId="0" applyFont="1" applyBorder="1" applyAlignment="1">
      <alignment horizontal="left" vertical="center"/>
    </xf>
    <xf numFmtId="0" fontId="41" fillId="0" borderId="75" xfId="0" applyFont="1" applyBorder="1" applyAlignment="1">
      <alignment horizontal="left" vertical="center" wrapText="1" shrinkToFit="1"/>
    </xf>
    <xf numFmtId="0" fontId="41" fillId="0" borderId="75" xfId="0" applyFont="1" applyBorder="1" applyAlignment="1">
      <alignment horizontal="left" vertical="center" wrapText="1"/>
    </xf>
    <xf numFmtId="0" fontId="39" fillId="5" borderId="71" xfId="0" applyFont="1" applyFill="1" applyBorder="1" applyAlignment="1">
      <alignment horizontal="left" vertical="center"/>
    </xf>
    <xf numFmtId="0" fontId="41" fillId="0" borderId="80" xfId="0" applyFont="1" applyBorder="1" applyAlignment="1">
      <alignment horizontal="left" vertical="center"/>
    </xf>
    <xf numFmtId="0" fontId="41" fillId="0" borderId="13" xfId="0" applyFont="1" applyBorder="1" applyAlignment="1">
      <alignment horizontal="left" vertical="center"/>
    </xf>
    <xf numFmtId="0" fontId="41" fillId="0" borderId="68" xfId="0" applyFont="1" applyBorder="1" applyAlignment="1">
      <alignment horizontal="left" vertical="center"/>
    </xf>
    <xf numFmtId="0" fontId="0" fillId="0" borderId="0" xfId="0" applyAlignment="1">
      <alignment horizontal="center" vertical="center"/>
    </xf>
    <xf numFmtId="0" fontId="11" fillId="0" borderId="0" xfId="0" applyFont="1" applyAlignment="1">
      <alignment horizontal="left" vertical="center"/>
    </xf>
    <xf numFmtId="0" fontId="42" fillId="0" borderId="59" xfId="0" applyFont="1" applyBorder="1" applyAlignment="1">
      <alignment horizontal="center" vertical="center"/>
    </xf>
    <xf numFmtId="0" fontId="15" fillId="5" borderId="7" xfId="0" applyFont="1" applyFill="1" applyBorder="1" applyAlignment="1">
      <alignment horizontal="center" vertical="center"/>
    </xf>
    <xf numFmtId="0" fontId="42" fillId="0" borderId="79" xfId="0" applyFont="1" applyBorder="1" applyAlignment="1">
      <alignment horizontal="center" vertical="center"/>
    </xf>
    <xf numFmtId="0" fontId="42" fillId="0" borderId="63" xfId="0" applyFont="1" applyBorder="1" applyAlignment="1">
      <alignment horizontal="center" vertical="center"/>
    </xf>
    <xf numFmtId="0" fontId="42" fillId="0" borderId="67" xfId="0" applyFont="1" applyBorder="1" applyAlignment="1">
      <alignment horizontal="center" vertical="center"/>
    </xf>
    <xf numFmtId="0" fontId="16" fillId="6" borderId="1" xfId="0" applyFont="1" applyFill="1" applyBorder="1" applyAlignment="1">
      <alignment horizontal="center" vertical="center" wrapText="1"/>
    </xf>
    <xf numFmtId="0" fontId="47" fillId="0" borderId="26" xfId="0" applyFont="1" applyBorder="1" applyAlignment="1">
      <alignment horizontal="center" vertical="center" wrapText="1"/>
    </xf>
    <xf numFmtId="0" fontId="47" fillId="0" borderId="25" xfId="0" applyFont="1" applyBorder="1" applyAlignment="1">
      <alignment horizontal="center" vertical="center" wrapText="1"/>
    </xf>
    <xf numFmtId="0" fontId="47" fillId="0" borderId="1" xfId="0" applyFont="1" applyBorder="1" applyAlignment="1">
      <alignment horizontal="center" vertical="center" wrapText="1"/>
    </xf>
    <xf numFmtId="0" fontId="48" fillId="5" borderId="73" xfId="0" applyFont="1" applyFill="1" applyBorder="1" applyAlignment="1">
      <alignment horizontal="center" vertical="center" wrapText="1"/>
    </xf>
    <xf numFmtId="0" fontId="48" fillId="5" borderId="90" xfId="0" applyFont="1" applyFill="1" applyBorder="1" applyAlignment="1">
      <alignment horizontal="center" vertical="center" wrapText="1"/>
    </xf>
    <xf numFmtId="0" fontId="48" fillId="5" borderId="8" xfId="0" applyFont="1" applyFill="1" applyBorder="1" applyAlignment="1">
      <alignment horizontal="center" vertical="center" wrapText="1"/>
    </xf>
    <xf numFmtId="0" fontId="47" fillId="0" borderId="91" xfId="0" applyFont="1" applyBorder="1" applyAlignment="1">
      <alignment horizontal="center" vertical="center" wrapText="1"/>
    </xf>
    <xf numFmtId="0" fontId="47" fillId="0" borderId="75" xfId="0" applyFont="1" applyBorder="1" applyAlignment="1">
      <alignment horizontal="center" vertical="center" wrapText="1"/>
    </xf>
    <xf numFmtId="0" fontId="47" fillId="0" borderId="93" xfId="0" applyFont="1" applyBorder="1" applyAlignment="1">
      <alignment horizontal="center" vertical="center" wrapText="1"/>
    </xf>
    <xf numFmtId="0" fontId="47" fillId="22" borderId="47" xfId="0" applyFont="1" applyFill="1" applyBorder="1" applyAlignment="1">
      <alignment horizontal="center" vertical="center"/>
    </xf>
    <xf numFmtId="0" fontId="43" fillId="22" borderId="87" xfId="0" applyFont="1" applyFill="1" applyBorder="1" applyAlignment="1">
      <alignment horizontal="center"/>
    </xf>
    <xf numFmtId="0" fontId="47" fillId="0" borderId="46" xfId="0" applyFont="1" applyBorder="1" applyAlignment="1">
      <alignment horizontal="center" vertical="center" wrapText="1"/>
    </xf>
    <xf numFmtId="0" fontId="47" fillId="0" borderId="92" xfId="0" applyFont="1" applyBorder="1" applyAlignment="1">
      <alignment horizontal="center" vertical="center" wrapText="1"/>
    </xf>
    <xf numFmtId="0" fontId="47" fillId="0" borderId="94" xfId="0" applyFont="1" applyBorder="1" applyAlignment="1">
      <alignment horizontal="center" vertical="center" wrapText="1"/>
    </xf>
    <xf numFmtId="14" fontId="16" fillId="0" borderId="1" xfId="0" applyNumberFormat="1" applyFont="1" applyBorder="1" applyAlignment="1">
      <alignment horizontal="center" vertical="center" wrapText="1"/>
    </xf>
    <xf numFmtId="14" fontId="42" fillId="0" borderId="16" xfId="0" applyNumberFormat="1" applyFont="1" applyBorder="1" applyAlignment="1">
      <alignment vertical="center"/>
    </xf>
    <xf numFmtId="0" fontId="29" fillId="6" borderId="0" xfId="0" applyFont="1" applyFill="1" applyAlignment="1">
      <alignment horizontal="center" vertical="center" wrapText="1"/>
    </xf>
    <xf numFmtId="0" fontId="53" fillId="6" borderId="0" xfId="0" applyFont="1" applyFill="1" applyAlignment="1">
      <alignment horizontal="center" vertical="center" wrapText="1"/>
    </xf>
    <xf numFmtId="14" fontId="29" fillId="6" borderId="0" xfId="0" applyNumberFormat="1" applyFont="1" applyFill="1" applyAlignment="1">
      <alignment horizontal="center" vertical="center" wrapText="1"/>
    </xf>
    <xf numFmtId="0" fontId="53" fillId="27" borderId="98" xfId="0" applyFont="1" applyFill="1" applyBorder="1" applyAlignment="1">
      <alignment horizontal="center" vertical="center"/>
    </xf>
    <xf numFmtId="0" fontId="53" fillId="27" borderId="98" xfId="0" applyFont="1" applyFill="1" applyBorder="1" applyAlignment="1">
      <alignment horizontal="center" vertical="center" wrapText="1"/>
    </xf>
    <xf numFmtId="0" fontId="54" fillId="27" borderId="99" xfId="0" applyFont="1" applyFill="1" applyBorder="1" applyAlignment="1">
      <alignment horizontal="center" vertical="center" wrapText="1"/>
    </xf>
    <xf numFmtId="0" fontId="29" fillId="12" borderId="99" xfId="0" applyFont="1" applyFill="1" applyBorder="1" applyAlignment="1">
      <alignment horizontal="center" vertical="center" wrapText="1"/>
    </xf>
    <xf numFmtId="14" fontId="39" fillId="5" borderId="56" xfId="0" applyNumberFormat="1" applyFont="1" applyFill="1" applyBorder="1" applyAlignment="1">
      <alignment horizontal="center" vertical="center" wrapText="1"/>
    </xf>
    <xf numFmtId="14" fontId="39" fillId="5" borderId="100" xfId="0" applyNumberFormat="1" applyFont="1" applyFill="1" applyBorder="1" applyAlignment="1">
      <alignment horizontal="center" vertical="center" wrapText="1"/>
    </xf>
    <xf numFmtId="14" fontId="39" fillId="5" borderId="76" xfId="0" applyNumberFormat="1" applyFont="1" applyFill="1" applyBorder="1" applyAlignment="1">
      <alignment horizontal="center" vertical="center" wrapText="1"/>
    </xf>
    <xf numFmtId="14" fontId="38" fillId="5" borderId="72" xfId="0" applyNumberFormat="1" applyFont="1" applyFill="1" applyBorder="1" applyAlignment="1">
      <alignment horizontal="center" vertical="center" wrapText="1"/>
    </xf>
    <xf numFmtId="164" fontId="39" fillId="20" borderId="56" xfId="4" applyFont="1" applyFill="1" applyBorder="1" applyAlignment="1">
      <alignment vertical="center" wrapText="1"/>
    </xf>
    <xf numFmtId="164" fontId="39" fillId="20" borderId="1" xfId="4" applyFont="1" applyFill="1" applyBorder="1" applyAlignment="1">
      <alignment vertical="center" wrapText="1"/>
    </xf>
    <xf numFmtId="0" fontId="16" fillId="0" borderId="4" xfId="0" applyFont="1" applyBorder="1" applyAlignment="1">
      <alignment horizontal="center" vertical="center" wrapText="1"/>
    </xf>
    <xf numFmtId="0" fontId="16" fillId="0" borderId="101" xfId="0" applyFont="1" applyBorder="1" applyAlignment="1">
      <alignment horizontal="center" vertical="center" wrapText="1"/>
    </xf>
    <xf numFmtId="0" fontId="16" fillId="6" borderId="101" xfId="0" applyFont="1" applyFill="1" applyBorder="1" applyAlignment="1">
      <alignment horizontal="center" vertical="center" wrapText="1"/>
    </xf>
    <xf numFmtId="0" fontId="42" fillId="0" borderId="101" xfId="0" applyFont="1" applyBorder="1" applyAlignment="1">
      <alignment horizontal="center" vertical="center" wrapText="1"/>
    </xf>
    <xf numFmtId="0" fontId="42" fillId="0" borderId="101" xfId="0" applyFont="1" applyBorder="1" applyAlignment="1">
      <alignment horizontal="center" vertical="center"/>
    </xf>
    <xf numFmtId="0" fontId="42" fillId="0" borderId="102" xfId="0" applyFont="1" applyBorder="1" applyAlignment="1">
      <alignment horizontal="center" vertical="center"/>
    </xf>
    <xf numFmtId="0" fontId="15" fillId="0" borderId="9" xfId="0" applyFont="1" applyBorder="1" applyAlignment="1">
      <alignment horizontal="center" vertical="center"/>
    </xf>
    <xf numFmtId="0" fontId="17" fillId="0" borderId="48" xfId="0" applyFont="1" applyBorder="1" applyAlignment="1">
      <alignment horizontal="center" vertical="top" wrapText="1"/>
    </xf>
    <xf numFmtId="0" fontId="55" fillId="0" borderId="0" xfId="12" applyFont="1" applyAlignment="1">
      <alignment vertical="center"/>
    </xf>
    <xf numFmtId="0" fontId="8" fillId="0" borderId="0" xfId="12" applyFont="1"/>
    <xf numFmtId="0" fontId="5" fillId="0" borderId="0" xfId="12"/>
    <xf numFmtId="0" fontId="57" fillId="0" borderId="0" xfId="12" applyFont="1" applyAlignment="1">
      <alignment vertical="center"/>
    </xf>
    <xf numFmtId="0" fontId="57" fillId="0" borderId="0" xfId="12" applyFont="1" applyAlignment="1">
      <alignment vertical="center" wrapText="1"/>
    </xf>
    <xf numFmtId="0" fontId="55" fillId="0" borderId="12" xfId="12" applyFont="1" applyBorder="1" applyAlignment="1">
      <alignment horizontal="center" vertical="center" wrapText="1"/>
    </xf>
    <xf numFmtId="0" fontId="57" fillId="0" borderId="12" xfId="12" applyFont="1" applyBorder="1" applyAlignment="1">
      <alignment horizontal="center" vertical="center" wrapText="1"/>
    </xf>
    <xf numFmtId="0" fontId="43" fillId="29" borderId="11" xfId="12" applyFont="1" applyFill="1" applyBorder="1" applyAlignment="1">
      <alignment horizontal="center" vertical="center"/>
    </xf>
    <xf numFmtId="0" fontId="60" fillId="29" borderId="0" xfId="12" applyFont="1" applyFill="1" applyAlignment="1">
      <alignment horizontal="center" vertical="center"/>
    </xf>
    <xf numFmtId="0" fontId="5" fillId="29" borderId="0" xfId="12" applyFill="1" applyAlignment="1">
      <alignment horizontal="center" vertical="center"/>
    </xf>
    <xf numFmtId="0" fontId="61" fillId="29" borderId="109" xfId="12" applyFont="1" applyFill="1" applyBorder="1" applyAlignment="1">
      <alignment horizontal="center" vertical="center" wrapText="1"/>
    </xf>
    <xf numFmtId="0" fontId="61" fillId="29" borderId="12" xfId="12" applyFont="1" applyFill="1" applyBorder="1" applyAlignment="1">
      <alignment horizontal="center" vertical="center" wrapText="1"/>
    </xf>
    <xf numFmtId="0" fontId="62" fillId="29" borderId="12" xfId="12" applyFont="1" applyFill="1" applyBorder="1" applyAlignment="1">
      <alignment horizontal="center" vertical="center" wrapText="1"/>
    </xf>
    <xf numFmtId="0" fontId="63" fillId="0" borderId="0" xfId="12" applyFont="1" applyAlignment="1">
      <alignment vertical="center"/>
    </xf>
    <xf numFmtId="0" fontId="5" fillId="0" borderId="0" xfId="12" applyAlignment="1">
      <alignment horizontal="left" vertical="center" indent="1"/>
    </xf>
    <xf numFmtId="0" fontId="63" fillId="0" borderId="0" xfId="12" applyFont="1" applyAlignment="1">
      <alignment horizontal="left" vertical="center" indent="1"/>
    </xf>
    <xf numFmtId="0" fontId="65" fillId="0" borderId="112" xfId="0" applyFont="1" applyBorder="1" applyAlignment="1">
      <alignment horizontal="center" vertical="center" wrapText="1"/>
    </xf>
    <xf numFmtId="0" fontId="65" fillId="0" borderId="2" xfId="0" applyFont="1" applyBorder="1" applyAlignment="1">
      <alignment horizontal="center" vertical="center" wrapText="1"/>
    </xf>
    <xf numFmtId="0" fontId="66" fillId="0" borderId="60" xfId="0" applyFont="1" applyBorder="1"/>
    <xf numFmtId="0" fontId="66" fillId="0" borderId="101" xfId="0" applyFont="1" applyBorder="1"/>
    <xf numFmtId="0" fontId="66" fillId="0" borderId="101" xfId="0" applyFont="1" applyBorder="1" applyAlignment="1">
      <alignment vertical="center"/>
    </xf>
    <xf numFmtId="0" fontId="66" fillId="0" borderId="101" xfId="0" applyFont="1" applyBorder="1" applyAlignment="1">
      <alignment vertical="center" wrapText="1" shrinkToFit="1"/>
    </xf>
    <xf numFmtId="0" fontId="66" fillId="0" borderId="101" xfId="0" applyFont="1" applyBorder="1" applyAlignment="1">
      <alignment vertical="center" wrapText="1"/>
    </xf>
    <xf numFmtId="0" fontId="65" fillId="0" borderId="2" xfId="0" applyFont="1" applyBorder="1" applyAlignment="1">
      <alignment horizontal="center" vertical="center"/>
    </xf>
    <xf numFmtId="0" fontId="8" fillId="32" borderId="105" xfId="12" applyFont="1" applyFill="1" applyBorder="1" applyAlignment="1">
      <alignment horizontal="center" vertical="center" wrapText="1"/>
    </xf>
    <xf numFmtId="0" fontId="8" fillId="32" borderId="106" xfId="12" applyFont="1" applyFill="1" applyBorder="1" applyAlignment="1">
      <alignment horizontal="center" vertical="center" wrapText="1"/>
    </xf>
    <xf numFmtId="0" fontId="55" fillId="31" borderId="7" xfId="12" applyFont="1" applyFill="1" applyBorder="1" applyAlignment="1">
      <alignment horizontal="center" vertical="center" wrapText="1"/>
    </xf>
    <xf numFmtId="0" fontId="55" fillId="31" borderId="8" xfId="12" applyFont="1" applyFill="1" applyBorder="1" applyAlignment="1">
      <alignment horizontal="center" vertical="center" wrapText="1"/>
    </xf>
    <xf numFmtId="0" fontId="67" fillId="0" borderId="0" xfId="12" applyFont="1"/>
    <xf numFmtId="0" fontId="67" fillId="0" borderId="0" xfId="12" applyFont="1" applyAlignment="1">
      <alignment horizontal="center"/>
    </xf>
    <xf numFmtId="0" fontId="65" fillId="0" borderId="101" xfId="12" applyFont="1" applyBorder="1"/>
    <xf numFmtId="0" fontId="65" fillId="0" borderId="101" xfId="12" applyFont="1" applyBorder="1" applyAlignment="1">
      <alignment horizontal="center"/>
    </xf>
    <xf numFmtId="0" fontId="33" fillId="0" borderId="0" xfId="12" applyFont="1"/>
    <xf numFmtId="0" fontId="33" fillId="0" borderId="101" xfId="12" applyFont="1" applyBorder="1" applyAlignment="1">
      <alignment wrapText="1"/>
    </xf>
    <xf numFmtId="1" fontId="33" fillId="0" borderId="101" xfId="12" applyNumberFormat="1" applyFont="1" applyBorder="1" applyAlignment="1">
      <alignment horizontal="center" vertical="top" wrapText="1"/>
    </xf>
    <xf numFmtId="0" fontId="33" fillId="0" borderId="101" xfId="12" applyFont="1" applyBorder="1"/>
    <xf numFmtId="0" fontId="69" fillId="0" borderId="0" xfId="12" applyFont="1"/>
    <xf numFmtId="14" fontId="65" fillId="0" borderId="101" xfId="12" applyNumberFormat="1" applyFont="1" applyBorder="1" applyAlignment="1">
      <alignment horizontal="center"/>
    </xf>
    <xf numFmtId="0" fontId="70" fillId="0" borderId="101" xfId="12" applyFont="1" applyBorder="1" applyAlignment="1">
      <alignment horizontal="center"/>
    </xf>
    <xf numFmtId="0" fontId="57" fillId="0" borderId="113" xfId="16" applyFont="1" applyBorder="1" applyAlignment="1">
      <alignment horizontal="center" vertical="center" wrapText="1"/>
    </xf>
    <xf numFmtId="14" fontId="57" fillId="0" borderId="113" xfId="16" applyNumberFormat="1" applyFont="1" applyBorder="1" applyAlignment="1">
      <alignment horizontal="center" vertical="center" wrapText="1"/>
    </xf>
    <xf numFmtId="0" fontId="70" fillId="0" borderId="114" xfId="12" applyFont="1" applyBorder="1"/>
    <xf numFmtId="0" fontId="67" fillId="6" borderId="114" xfId="12" applyFont="1" applyFill="1" applyBorder="1" applyAlignment="1">
      <alignment horizontal="center"/>
    </xf>
    <xf numFmtId="0" fontId="70" fillId="0" borderId="0" xfId="12" applyFont="1"/>
    <xf numFmtId="0" fontId="50" fillId="0" borderId="0" xfId="14"/>
    <xf numFmtId="0" fontId="67" fillId="6" borderId="0" xfId="12" applyFont="1" applyFill="1" applyAlignment="1">
      <alignment horizontal="center"/>
    </xf>
    <xf numFmtId="0" fontId="72" fillId="0" borderId="0" xfId="12" applyFont="1"/>
    <xf numFmtId="0" fontId="73" fillId="0" borderId="0" xfId="12" applyFont="1" applyAlignment="1">
      <alignment vertical="center"/>
    </xf>
    <xf numFmtId="0" fontId="74" fillId="0" borderId="0" xfId="12" applyFont="1" applyAlignment="1">
      <alignment vertical="center"/>
    </xf>
    <xf numFmtId="0" fontId="21" fillId="0" borderId="0" xfId="13" applyAlignment="1" applyProtection="1"/>
    <xf numFmtId="0" fontId="72" fillId="6" borderId="0" xfId="12" applyFont="1" applyFill="1" applyAlignment="1">
      <alignment horizontal="center"/>
    </xf>
    <xf numFmtId="0" fontId="70" fillId="0" borderId="115" xfId="12" applyFont="1" applyBorder="1"/>
    <xf numFmtId="0" fontId="67" fillId="6" borderId="115" xfId="12" applyFont="1" applyFill="1" applyBorder="1" applyAlignment="1">
      <alignment horizontal="center"/>
    </xf>
    <xf numFmtId="0" fontId="67" fillId="0" borderId="0" xfId="12" applyFont="1" applyAlignment="1">
      <alignment vertical="center"/>
    </xf>
    <xf numFmtId="0" fontId="78" fillId="0" borderId="0" xfId="12" applyFont="1" applyAlignment="1">
      <alignment horizontal="center"/>
    </xf>
    <xf numFmtId="0" fontId="33" fillId="0" borderId="0" xfId="16"/>
    <xf numFmtId="9" fontId="33" fillId="0" borderId="0" xfId="6" applyFont="1"/>
    <xf numFmtId="10" fontId="33" fillId="0" borderId="0" xfId="16" applyNumberFormat="1"/>
    <xf numFmtId="0" fontId="33" fillId="12" borderId="0" xfId="16" applyFill="1"/>
    <xf numFmtId="3" fontId="33" fillId="0" borderId="0" xfId="16" applyNumberFormat="1"/>
    <xf numFmtId="170" fontId="33" fillId="0" borderId="0" xfId="16" applyNumberFormat="1"/>
    <xf numFmtId="0" fontId="69" fillId="12" borderId="0" xfId="16" applyFont="1" applyFill="1"/>
    <xf numFmtId="1" fontId="33" fillId="0" borderId="0" xfId="16" applyNumberFormat="1"/>
    <xf numFmtId="3" fontId="20" fillId="25" borderId="0" xfId="17" applyNumberFormat="1"/>
    <xf numFmtId="3" fontId="51" fillId="23" borderId="0" xfId="18" applyNumberFormat="1"/>
    <xf numFmtId="0" fontId="69" fillId="0" borderId="0" xfId="16" applyFont="1"/>
    <xf numFmtId="3" fontId="51" fillId="23" borderId="0" xfId="18" applyNumberFormat="1" applyBorder="1"/>
    <xf numFmtId="0" fontId="69" fillId="0" borderId="0" xfId="16" applyFont="1" applyAlignment="1">
      <alignment wrapText="1"/>
    </xf>
    <xf numFmtId="3" fontId="51" fillId="23" borderId="116" xfId="18" applyNumberFormat="1" applyBorder="1"/>
    <xf numFmtId="3" fontId="33" fillId="0" borderId="116" xfId="16" applyNumberFormat="1" applyBorder="1"/>
    <xf numFmtId="0" fontId="33" fillId="0" borderId="116" xfId="16" applyBorder="1"/>
    <xf numFmtId="0" fontId="69" fillId="0" borderId="85" xfId="16" applyFont="1" applyBorder="1" applyAlignment="1">
      <alignment horizontal="left" vertical="center" wrapText="1"/>
    </xf>
    <xf numFmtId="0" fontId="33" fillId="0" borderId="69" xfId="16" applyBorder="1"/>
    <xf numFmtId="9" fontId="51" fillId="23" borderId="117" xfId="18" applyNumberFormat="1" applyBorder="1"/>
    <xf numFmtId="9" fontId="51" fillId="0" borderId="117" xfId="18" applyNumberFormat="1" applyFill="1" applyBorder="1"/>
    <xf numFmtId="9" fontId="33" fillId="0" borderId="117" xfId="16" applyNumberFormat="1" applyBorder="1"/>
    <xf numFmtId="0" fontId="33" fillId="0" borderId="117" xfId="16" applyBorder="1"/>
    <xf numFmtId="0" fontId="33" fillId="0" borderId="118" xfId="16" applyBorder="1" applyAlignment="1">
      <alignment horizontal="left" vertical="center"/>
    </xf>
    <xf numFmtId="3" fontId="33" fillId="0" borderId="101" xfId="16" applyNumberFormat="1" applyBorder="1"/>
    <xf numFmtId="0" fontId="33" fillId="0" borderId="116" xfId="16" applyBorder="1" applyAlignment="1">
      <alignment wrapText="1"/>
    </xf>
    <xf numFmtId="0" fontId="69" fillId="0" borderId="85" xfId="16" applyFont="1" applyBorder="1" applyAlignment="1">
      <alignment horizontal="left" vertical="center"/>
    </xf>
    <xf numFmtId="3" fontId="33" fillId="0" borderId="116" xfId="16" applyNumberFormat="1" applyBorder="1" applyAlignment="1">
      <alignment wrapText="1"/>
    </xf>
    <xf numFmtId="3" fontId="69" fillId="0" borderId="85" xfId="16" applyNumberFormat="1" applyFont="1" applyBorder="1" applyAlignment="1">
      <alignment horizontal="left" vertical="center"/>
    </xf>
    <xf numFmtId="0" fontId="69" fillId="0" borderId="101" xfId="16" applyFont="1" applyBorder="1" applyAlignment="1">
      <alignment vertical="center"/>
    </xf>
    <xf numFmtId="169" fontId="69" fillId="0" borderId="101" xfId="16" applyNumberFormat="1" applyFont="1" applyBorder="1" applyAlignment="1">
      <alignment horizontal="center" vertical="center"/>
    </xf>
    <xf numFmtId="0" fontId="2" fillId="0" borderId="0" xfId="16" applyFont="1"/>
    <xf numFmtId="3" fontId="2" fillId="25" borderId="0" xfId="17" applyNumberFormat="1" applyFont="1"/>
    <xf numFmtId="4" fontId="51" fillId="23" borderId="0" xfId="18" applyNumberFormat="1"/>
    <xf numFmtId="4" fontId="33" fillId="0" borderId="0" xfId="16" applyNumberFormat="1"/>
    <xf numFmtId="3" fontId="2" fillId="0" borderId="0" xfId="17" applyNumberFormat="1" applyFont="1" applyFill="1" applyBorder="1"/>
    <xf numFmtId="3" fontId="2" fillId="0" borderId="81" xfId="17" applyNumberFormat="1" applyFont="1" applyFill="1" applyBorder="1"/>
    <xf numFmtId="0" fontId="69" fillId="0" borderId="85" xfId="16" applyFont="1" applyBorder="1" applyAlignment="1">
      <alignment vertical="center"/>
    </xf>
    <xf numFmtId="0" fontId="2" fillId="0" borderId="69" xfId="16" applyFont="1" applyBorder="1"/>
    <xf numFmtId="0" fontId="33" fillId="0" borderId="118" xfId="16" applyBorder="1" applyAlignment="1">
      <alignment vertical="center"/>
    </xf>
    <xf numFmtId="3" fontId="69" fillId="0" borderId="85" xfId="16" applyNumberFormat="1" applyFont="1" applyBorder="1" applyAlignment="1">
      <alignment vertical="center"/>
    </xf>
    <xf numFmtId="169" fontId="24" fillId="25" borderId="0" xfId="17" applyNumberFormat="1" applyFont="1"/>
    <xf numFmtId="0" fontId="2" fillId="25" borderId="0" xfId="17" applyFont="1"/>
    <xf numFmtId="0" fontId="24" fillId="25" borderId="0" xfId="17" applyFont="1" applyAlignment="1">
      <alignment horizontal="center"/>
    </xf>
    <xf numFmtId="0" fontId="33" fillId="0" borderId="60" xfId="16" applyBorder="1"/>
    <xf numFmtId="0" fontId="33" fillId="0" borderId="85" xfId="16" applyBorder="1"/>
    <xf numFmtId="0" fontId="33" fillId="0" borderId="61" xfId="16" applyBorder="1"/>
    <xf numFmtId="0" fontId="33" fillId="0" borderId="119" xfId="16" applyBorder="1"/>
    <xf numFmtId="9" fontId="33" fillId="0" borderId="102" xfId="16" applyNumberFormat="1" applyBorder="1"/>
    <xf numFmtId="0" fontId="33" fillId="0" borderId="118" xfId="16" applyBorder="1"/>
    <xf numFmtId="0" fontId="68" fillId="31" borderId="0" xfId="12" applyFont="1" applyFill="1" applyAlignment="1">
      <alignment horizontal="left" vertical="center" indent="2"/>
    </xf>
    <xf numFmtId="0" fontId="68" fillId="31" borderId="0" xfId="12" applyFont="1" applyFill="1" applyAlignment="1">
      <alignment horizontal="left" vertical="center"/>
    </xf>
    <xf numFmtId="0" fontId="77" fillId="31" borderId="0" xfId="12" applyFont="1" applyFill="1" applyAlignment="1">
      <alignment vertical="center"/>
    </xf>
    <xf numFmtId="0" fontId="76" fillId="31" borderId="0" xfId="12" applyFont="1" applyFill="1" applyAlignment="1">
      <alignment vertical="center"/>
    </xf>
    <xf numFmtId="0" fontId="76" fillId="31" borderId="0" xfId="12" applyFont="1" applyFill="1" applyAlignment="1">
      <alignment horizontal="right" vertical="center"/>
    </xf>
    <xf numFmtId="0" fontId="5" fillId="0" borderId="101" xfId="12" applyBorder="1" applyAlignment="1">
      <alignment horizontal="center"/>
    </xf>
    <xf numFmtId="0" fontId="20" fillId="33" borderId="101" xfId="15" applyFill="1" applyBorder="1" applyAlignment="1">
      <alignment horizontal="center"/>
    </xf>
    <xf numFmtId="0" fontId="64" fillId="33" borderId="0" xfId="15" applyFont="1" applyFill="1"/>
    <xf numFmtId="0" fontId="64" fillId="33" borderId="0" xfId="15" applyFont="1" applyFill="1" applyAlignment="1">
      <alignment vertical="center"/>
    </xf>
    <xf numFmtId="0" fontId="80" fillId="28" borderId="101" xfId="18" applyFont="1" applyFill="1" applyBorder="1" applyAlignment="1">
      <alignment horizontal="center" vertical="center"/>
    </xf>
    <xf numFmtId="0" fontId="79" fillId="28" borderId="0" xfId="18" applyFont="1" applyFill="1" applyAlignment="1">
      <alignment horizontal="center" vertical="center"/>
    </xf>
    <xf numFmtId="0" fontId="20" fillId="33" borderId="0" xfId="15" applyFill="1"/>
    <xf numFmtId="17" fontId="20" fillId="33" borderId="0" xfId="15" applyNumberFormat="1" applyFill="1" applyAlignment="1">
      <alignment horizontal="center"/>
    </xf>
    <xf numFmtId="171" fontId="20" fillId="33" borderId="0" xfId="15" applyNumberFormat="1" applyFill="1" applyAlignment="1">
      <alignment horizontal="center"/>
    </xf>
    <xf numFmtId="0" fontId="20" fillId="31" borderId="0" xfId="16" applyFont="1" applyFill="1" applyAlignment="1">
      <alignment horizontal="right"/>
    </xf>
    <xf numFmtId="169" fontId="69" fillId="31" borderId="0" xfId="16" applyNumberFormat="1" applyFont="1" applyFill="1"/>
    <xf numFmtId="0" fontId="20" fillId="34" borderId="0" xfId="17" applyFill="1"/>
    <xf numFmtId="169" fontId="64" fillId="34" borderId="0" xfId="17" applyNumberFormat="1" applyFont="1" applyFill="1"/>
    <xf numFmtId="3" fontId="20" fillId="34" borderId="81" xfId="17" applyNumberFormat="1" applyFill="1" applyBorder="1"/>
    <xf numFmtId="3" fontId="20" fillId="34" borderId="0" xfId="17" applyNumberFormat="1" applyFill="1" applyBorder="1"/>
    <xf numFmtId="3" fontId="20" fillId="34" borderId="0" xfId="17" applyNumberFormat="1" applyFill="1"/>
    <xf numFmtId="0" fontId="33" fillId="6" borderId="0" xfId="16" applyFill="1"/>
    <xf numFmtId="3" fontId="33" fillId="6" borderId="0" xfId="16" applyNumberFormat="1" applyFill="1"/>
    <xf numFmtId="3" fontId="51" fillId="35" borderId="0" xfId="18" applyNumberFormat="1" applyFill="1"/>
    <xf numFmtId="3" fontId="20" fillId="36" borderId="0" xfId="17" applyNumberFormat="1" applyFill="1"/>
    <xf numFmtId="0" fontId="69" fillId="31" borderId="0" xfId="16" applyFont="1" applyFill="1" applyAlignment="1">
      <alignment horizontal="center"/>
    </xf>
    <xf numFmtId="0" fontId="83" fillId="37" borderId="101" xfId="18" applyFont="1" applyFill="1" applyBorder="1" applyAlignment="1">
      <alignment horizontal="center" vertical="center"/>
    </xf>
    <xf numFmtId="0" fontId="79" fillId="37" borderId="0" xfId="18" applyFont="1" applyFill="1" applyAlignment="1">
      <alignment horizontal="center"/>
    </xf>
    <xf numFmtId="0" fontId="69" fillId="6" borderId="0" xfId="16" applyFont="1" applyFill="1"/>
    <xf numFmtId="4" fontId="33" fillId="6" borderId="0" xfId="16" applyNumberFormat="1" applyFill="1"/>
    <xf numFmtId="4" fontId="51" fillId="35" borderId="0" xfId="18" applyNumberFormat="1" applyFill="1"/>
    <xf numFmtId="3" fontId="2" fillId="36" borderId="0" xfId="17" applyNumberFormat="1" applyFont="1" applyFill="1"/>
    <xf numFmtId="0" fontId="2" fillId="6" borderId="0" xfId="16" applyFont="1" applyFill="1"/>
    <xf numFmtId="0" fontId="2" fillId="33" borderId="85" xfId="15" applyFont="1" applyFill="1" applyBorder="1" applyAlignment="1">
      <alignment wrapText="1"/>
    </xf>
    <xf numFmtId="0" fontId="2" fillId="33" borderId="81" xfId="15" applyFont="1" applyFill="1" applyBorder="1" applyAlignment="1">
      <alignment wrapText="1"/>
    </xf>
    <xf numFmtId="0" fontId="2" fillId="33" borderId="60" xfId="15" applyFont="1" applyFill="1" applyBorder="1" applyAlignment="1">
      <alignment wrapText="1"/>
    </xf>
    <xf numFmtId="0" fontId="2" fillId="33" borderId="120" xfId="15" applyFont="1" applyFill="1" applyBorder="1" applyAlignment="1">
      <alignment wrapText="1"/>
    </xf>
    <xf numFmtId="0" fontId="2" fillId="33" borderId="123" xfId="15" applyFont="1" applyFill="1" applyBorder="1" applyAlignment="1">
      <alignment wrapText="1"/>
    </xf>
    <xf numFmtId="0" fontId="2" fillId="33" borderId="124" xfId="15" applyFont="1" applyFill="1" applyBorder="1" applyAlignment="1">
      <alignment wrapText="1"/>
    </xf>
    <xf numFmtId="0" fontId="2" fillId="33" borderId="125" xfId="15" applyFont="1" applyFill="1" applyBorder="1" applyAlignment="1">
      <alignment wrapText="1"/>
    </xf>
    <xf numFmtId="0" fontId="2" fillId="33" borderId="126" xfId="15" applyFont="1" applyFill="1" applyBorder="1" applyAlignment="1">
      <alignment wrapText="1"/>
    </xf>
    <xf numFmtId="0" fontId="33" fillId="0" borderId="127" xfId="16" applyBorder="1"/>
    <xf numFmtId="9" fontId="33" fillId="0" borderId="128" xfId="16" applyNumberFormat="1" applyBorder="1"/>
    <xf numFmtId="0" fontId="33" fillId="0" borderId="130" xfId="16" applyBorder="1"/>
    <xf numFmtId="3" fontId="33" fillId="0" borderId="102" xfId="16" applyNumberFormat="1" applyBorder="1"/>
    <xf numFmtId="0" fontId="20" fillId="25" borderId="131" xfId="17" applyBorder="1"/>
    <xf numFmtId="3" fontId="33" fillId="0" borderId="132" xfId="16" applyNumberFormat="1" applyBorder="1"/>
    <xf numFmtId="3" fontId="33" fillId="0" borderId="133" xfId="16" applyNumberFormat="1" applyBorder="1"/>
    <xf numFmtId="0" fontId="20" fillId="25" borderId="134" xfId="17" applyBorder="1"/>
    <xf numFmtId="3" fontId="33" fillId="0" borderId="135" xfId="16" applyNumberFormat="1" applyBorder="1"/>
    <xf numFmtId="0" fontId="33" fillId="0" borderId="136" xfId="16" applyBorder="1"/>
    <xf numFmtId="9" fontId="33" fillId="0" borderId="137" xfId="16" applyNumberFormat="1" applyBorder="1"/>
    <xf numFmtId="0" fontId="33" fillId="0" borderId="120" xfId="16" applyBorder="1"/>
    <xf numFmtId="0" fontId="33" fillId="0" borderId="138" xfId="16" applyBorder="1"/>
    <xf numFmtId="0" fontId="33" fillId="0" borderId="125" xfId="16" applyBorder="1"/>
    <xf numFmtId="0" fontId="33" fillId="0" borderId="139" xfId="16" applyBorder="1" applyAlignment="1">
      <alignment horizontal="left" vertical="center"/>
    </xf>
    <xf numFmtId="0" fontId="33" fillId="0" borderId="9" xfId="16" applyBorder="1" applyAlignment="1">
      <alignment horizontal="left" vertical="center"/>
    </xf>
    <xf numFmtId="0" fontId="33" fillId="0" borderId="10" xfId="16" applyBorder="1" applyAlignment="1">
      <alignment horizontal="left" vertical="center"/>
    </xf>
    <xf numFmtId="0" fontId="33" fillId="0" borderId="5" xfId="16" applyBorder="1" applyAlignment="1">
      <alignment horizontal="left" vertical="center"/>
    </xf>
    <xf numFmtId="0" fontId="33" fillId="0" borderId="0" xfId="16" applyAlignment="1">
      <alignment horizontal="left" vertical="center"/>
    </xf>
    <xf numFmtId="0" fontId="33" fillId="0" borderId="6" xfId="16" applyBorder="1" applyAlignment="1">
      <alignment horizontal="left" vertical="center"/>
    </xf>
    <xf numFmtId="0" fontId="33" fillId="0" borderId="140" xfId="16" applyBorder="1" applyAlignment="1">
      <alignment horizontal="left" vertical="center"/>
    </xf>
    <xf numFmtId="0" fontId="33" fillId="0" borderId="11" xfId="16" applyBorder="1" applyAlignment="1">
      <alignment horizontal="left" vertical="center"/>
    </xf>
    <xf numFmtId="0" fontId="33" fillId="0" borderId="12" xfId="16" applyBorder="1" applyAlignment="1">
      <alignment horizontal="left" vertical="center"/>
    </xf>
    <xf numFmtId="0" fontId="84" fillId="27" borderId="0" xfId="22" applyFont="1" applyFill="1"/>
    <xf numFmtId="0" fontId="24" fillId="27" borderId="0" xfId="22" applyFont="1" applyFill="1"/>
    <xf numFmtId="0" fontId="20" fillId="38" borderId="0" xfId="15" applyFill="1"/>
    <xf numFmtId="0" fontId="2" fillId="6" borderId="0" xfId="22" applyFill="1"/>
    <xf numFmtId="17" fontId="24" fillId="27" borderId="0" xfId="22" applyNumberFormat="1" applyFont="1" applyFill="1" applyAlignment="1">
      <alignment horizontal="left"/>
    </xf>
    <xf numFmtId="0" fontId="20" fillId="39" borderId="0" xfId="17" applyFill="1"/>
    <xf numFmtId="0" fontId="20" fillId="40" borderId="101" xfId="15" applyFill="1" applyBorder="1"/>
    <xf numFmtId="0" fontId="33" fillId="41" borderId="102" xfId="16" applyFill="1" applyBorder="1"/>
    <xf numFmtId="169" fontId="20" fillId="40" borderId="0" xfId="15" applyNumberFormat="1" applyFill="1" applyBorder="1" applyAlignment="1">
      <alignment horizontal="left"/>
    </xf>
    <xf numFmtId="9" fontId="33" fillId="41" borderId="102" xfId="16" applyNumberFormat="1" applyFill="1" applyBorder="1" applyAlignment="1">
      <alignment horizontal="left"/>
    </xf>
    <xf numFmtId="0" fontId="85" fillId="0" borderId="0" xfId="16" applyFont="1"/>
    <xf numFmtId="0" fontId="20" fillId="42" borderId="101" xfId="15" applyFill="1" applyBorder="1" applyAlignment="1">
      <alignment horizontal="center" wrapText="1"/>
    </xf>
    <xf numFmtId="0" fontId="20" fillId="42" borderId="101" xfId="15" applyFill="1" applyBorder="1" applyAlignment="1">
      <alignment horizontal="center"/>
    </xf>
    <xf numFmtId="16" fontId="65" fillId="0" borderId="101" xfId="12" applyNumberFormat="1" applyFont="1" applyBorder="1" applyAlignment="1">
      <alignment horizontal="center"/>
    </xf>
    <xf numFmtId="0" fontId="71" fillId="41" borderId="115" xfId="12" applyFont="1" applyFill="1" applyBorder="1" applyAlignment="1">
      <alignment horizontal="center"/>
    </xf>
    <xf numFmtId="0" fontId="75" fillId="41" borderId="0" xfId="12" applyFont="1" applyFill="1" applyAlignment="1">
      <alignment horizontal="center" vertical="center"/>
    </xf>
    <xf numFmtId="0" fontId="71" fillId="41" borderId="0" xfId="12" applyFont="1" applyFill="1" applyAlignment="1">
      <alignment horizontal="center"/>
    </xf>
    <xf numFmtId="0" fontId="71" fillId="41" borderId="114" xfId="12" applyFont="1" applyFill="1" applyBorder="1" applyAlignment="1">
      <alignment horizontal="center"/>
    </xf>
    <xf numFmtId="0" fontId="86" fillId="0" borderId="0" xfId="13" applyFont="1" applyAlignment="1" applyProtection="1"/>
    <xf numFmtId="0" fontId="87" fillId="0" borderId="0" xfId="12" applyFont="1" applyAlignment="1">
      <alignment vertical="center"/>
    </xf>
    <xf numFmtId="0" fontId="88" fillId="0" borderId="0" xfId="12" applyFont="1" applyAlignment="1">
      <alignment vertical="center"/>
    </xf>
    <xf numFmtId="0" fontId="89" fillId="0" borderId="0" xfId="12" applyFont="1"/>
    <xf numFmtId="0" fontId="5" fillId="0" borderId="0" xfId="12" applyAlignment="1">
      <alignment vertical="center"/>
    </xf>
    <xf numFmtId="14" fontId="8" fillId="0" borderId="101" xfId="12" applyNumberFormat="1" applyFont="1" applyBorder="1" applyAlignment="1">
      <alignment horizontal="center" vertical="center" wrapText="1"/>
    </xf>
    <xf numFmtId="0" fontId="6" fillId="0" borderId="0" xfId="12" applyFont="1" applyAlignment="1">
      <alignment horizontal="center" vertical="center" wrapText="1"/>
    </xf>
    <xf numFmtId="0" fontId="6" fillId="0" borderId="0" xfId="12" applyFont="1" applyAlignment="1">
      <alignment vertical="center" wrapText="1"/>
    </xf>
    <xf numFmtId="49" fontId="92" fillId="0" borderId="0" xfId="12" applyNumberFormat="1" applyFont="1" applyAlignment="1">
      <alignment vertical="center" wrapText="1"/>
    </xf>
    <xf numFmtId="0" fontId="6" fillId="0" borderId="0" xfId="12" applyFont="1" applyAlignment="1">
      <alignment horizontal="left" vertical="center" wrapText="1"/>
    </xf>
    <xf numFmtId="0" fontId="6" fillId="0" borderId="60" xfId="12" applyFont="1" applyBorder="1" applyAlignment="1">
      <alignment horizontal="center" vertical="center" wrapText="1"/>
    </xf>
    <xf numFmtId="0" fontId="6" fillId="0" borderId="81" xfId="12" applyFont="1" applyBorder="1" applyAlignment="1">
      <alignment horizontal="center" vertical="center" wrapText="1"/>
    </xf>
    <xf numFmtId="49" fontId="6" fillId="0" borderId="82" xfId="12" applyNumberFormat="1" applyFont="1" applyBorder="1" applyAlignment="1">
      <alignment vertical="center" wrapText="1" shrinkToFit="1"/>
    </xf>
    <xf numFmtId="0" fontId="6" fillId="0" borderId="60" xfId="12" applyFont="1" applyBorder="1" applyAlignment="1">
      <alignment vertical="center" wrapText="1" shrinkToFit="1"/>
    </xf>
    <xf numFmtId="0" fontId="93" fillId="0" borderId="60" xfId="12" applyFont="1" applyBorder="1" applyAlignment="1">
      <alignment horizontal="center" vertical="center" wrapText="1"/>
    </xf>
    <xf numFmtId="49" fontId="92" fillId="0" borderId="85" xfId="12" applyNumberFormat="1" applyFont="1" applyBorder="1" applyAlignment="1">
      <alignment horizontal="center" vertical="center" wrapText="1"/>
    </xf>
    <xf numFmtId="0" fontId="92" fillId="0" borderId="60" xfId="12" applyFont="1" applyBorder="1" applyAlignment="1">
      <alignment horizontal="center" vertical="center" wrapText="1"/>
    </xf>
    <xf numFmtId="0" fontId="92" fillId="0" borderId="81" xfId="12" applyFont="1" applyBorder="1" applyAlignment="1">
      <alignment horizontal="center" vertical="center" wrapText="1"/>
    </xf>
    <xf numFmtId="0" fontId="6" fillId="0" borderId="112" xfId="12" applyFont="1" applyBorder="1" applyAlignment="1">
      <alignment horizontal="center" vertical="center" wrapText="1"/>
    </xf>
    <xf numFmtId="0" fontId="5" fillId="0" borderId="66" xfId="12" applyBorder="1" applyAlignment="1">
      <alignment horizontal="center" vertical="center" wrapText="1"/>
    </xf>
    <xf numFmtId="0" fontId="5" fillId="0" borderId="2" xfId="12" applyBorder="1" applyAlignment="1">
      <alignment horizontal="center" vertical="center" wrapText="1"/>
    </xf>
    <xf numFmtId="0" fontId="5" fillId="0" borderId="0" xfId="12" applyAlignment="1">
      <alignment horizontal="center" vertical="center" wrapText="1"/>
    </xf>
    <xf numFmtId="0" fontId="5" fillId="0" borderId="87" xfId="12" applyBorder="1" applyAlignment="1">
      <alignment horizontal="center" vertical="center" wrapText="1"/>
    </xf>
    <xf numFmtId="0" fontId="5" fillId="0" borderId="47" xfId="12" applyBorder="1" applyAlignment="1">
      <alignment horizontal="center" vertical="center" wrapText="1"/>
    </xf>
    <xf numFmtId="0" fontId="6" fillId="0" borderId="0" xfId="12" applyFont="1" applyAlignment="1" applyProtection="1">
      <alignment horizontal="center" vertical="center" wrapText="1"/>
      <protection locked="0"/>
    </xf>
    <xf numFmtId="0" fontId="5" fillId="0" borderId="66" xfId="12" applyBorder="1" applyAlignment="1">
      <alignment horizontal="center" wrapText="1"/>
    </xf>
    <xf numFmtId="0" fontId="5" fillId="0" borderId="2" xfId="12" applyBorder="1" applyAlignment="1">
      <alignment wrapText="1"/>
    </xf>
    <xf numFmtId="0" fontId="5" fillId="0" borderId="0" xfId="12" applyAlignment="1">
      <alignment wrapText="1"/>
    </xf>
    <xf numFmtId="0" fontId="92" fillId="43" borderId="150" xfId="12" applyFont="1" applyFill="1" applyBorder="1" applyAlignment="1" applyProtection="1">
      <alignment horizontal="center" vertical="center" wrapText="1"/>
      <protection locked="0"/>
    </xf>
    <xf numFmtId="0" fontId="92" fillId="43" borderId="7" xfId="12" applyFont="1" applyFill="1" applyBorder="1" applyAlignment="1" applyProtection="1">
      <alignment horizontal="center" vertical="center" wrapText="1"/>
      <protection locked="0"/>
    </xf>
    <xf numFmtId="0" fontId="94" fillId="43" borderId="7" xfId="12" applyFont="1" applyFill="1" applyBorder="1" applyAlignment="1" applyProtection="1">
      <alignment horizontal="center" vertical="center" wrapText="1"/>
      <protection locked="0"/>
    </xf>
    <xf numFmtId="0" fontId="92" fillId="43" borderId="9" xfId="12" applyFont="1" applyFill="1" applyBorder="1" applyAlignment="1">
      <alignment horizontal="center" vertical="center" wrapText="1"/>
    </xf>
    <xf numFmtId="0" fontId="5" fillId="0" borderId="82" xfId="12" applyBorder="1" applyAlignment="1">
      <alignment horizontal="center" wrapText="1"/>
    </xf>
    <xf numFmtId="0" fontId="5" fillId="0" borderId="112" xfId="12" applyBorder="1" applyAlignment="1">
      <alignment wrapText="1"/>
    </xf>
    <xf numFmtId="0" fontId="6" fillId="0" borderId="12" xfId="12" applyFont="1" applyBorder="1" applyAlignment="1">
      <alignment horizontal="center" vertical="center" wrapText="1"/>
    </xf>
    <xf numFmtId="0" fontId="6" fillId="0" borderId="11" xfId="12" applyFont="1" applyBorder="1" applyAlignment="1">
      <alignment horizontal="center" vertical="center" wrapText="1"/>
    </xf>
    <xf numFmtId="0" fontId="6" fillId="0" borderId="11" xfId="12" applyFont="1" applyBorder="1" applyAlignment="1">
      <alignment vertical="center" wrapText="1"/>
    </xf>
    <xf numFmtId="0" fontId="5" fillId="44" borderId="6" xfId="12" applyFill="1" applyBorder="1" applyAlignment="1">
      <alignment horizontal="center" wrapText="1"/>
    </xf>
    <xf numFmtId="0" fontId="5" fillId="44" borderId="5" xfId="12" applyFill="1" applyBorder="1" applyAlignment="1">
      <alignment horizontal="center" wrapText="1"/>
    </xf>
    <xf numFmtId="0" fontId="5" fillId="44" borderId="153" xfId="12" applyFill="1" applyBorder="1" applyAlignment="1">
      <alignment horizontal="center" wrapText="1"/>
    </xf>
    <xf numFmtId="0" fontId="5" fillId="44" borderId="154" xfId="12" applyFill="1" applyBorder="1" applyAlignment="1">
      <alignment horizontal="center" wrapText="1"/>
    </xf>
    <xf numFmtId="0" fontId="6" fillId="0" borderId="6" xfId="12" applyFont="1" applyBorder="1" applyAlignment="1">
      <alignment horizontal="center" vertical="center" wrapText="1"/>
    </xf>
    <xf numFmtId="0" fontId="6" fillId="0" borderId="0" xfId="12" quotePrefix="1" applyFont="1" applyAlignment="1">
      <alignment vertical="center" wrapText="1"/>
    </xf>
    <xf numFmtId="0" fontId="6" fillId="0" borderId="10" xfId="12" applyFont="1" applyBorder="1" applyAlignment="1">
      <alignment horizontal="center" vertical="center" wrapText="1"/>
    </xf>
    <xf numFmtId="0" fontId="6" fillId="0" borderId="9" xfId="12" applyFont="1" applyBorder="1" applyAlignment="1">
      <alignment horizontal="center" vertical="center" wrapText="1"/>
    </xf>
    <xf numFmtId="0" fontId="6" fillId="0" borderId="9" xfId="12" applyFont="1" applyBorder="1" applyAlignment="1">
      <alignment vertical="center" wrapText="1"/>
    </xf>
    <xf numFmtId="49" fontId="92" fillId="0" borderId="9" xfId="12" applyNumberFormat="1" applyFont="1" applyBorder="1" applyAlignment="1">
      <alignment vertical="center" wrapText="1"/>
    </xf>
    <xf numFmtId="49" fontId="6" fillId="45" borderId="0" xfId="12" applyNumberFormat="1" applyFont="1" applyFill="1" applyAlignment="1">
      <alignment horizontal="left" vertical="center" wrapText="1"/>
    </xf>
    <xf numFmtId="9" fontId="92" fillId="46" borderId="101" xfId="6" applyFont="1" applyFill="1" applyBorder="1" applyAlignment="1">
      <alignment horizontal="center" vertical="center" wrapText="1"/>
    </xf>
    <xf numFmtId="2" fontId="92" fillId="43" borderId="66" xfId="12" applyNumberFormat="1" applyFont="1" applyFill="1" applyBorder="1" applyAlignment="1">
      <alignment horizontal="center" vertical="center" wrapText="1"/>
    </xf>
    <xf numFmtId="2" fontId="92" fillId="43" borderId="101" xfId="12" applyNumberFormat="1" applyFont="1" applyFill="1" applyBorder="1" applyAlignment="1">
      <alignment horizontal="center" vertical="center" wrapText="1"/>
    </xf>
    <xf numFmtId="49" fontId="92" fillId="0" borderId="101" xfId="12" applyNumberFormat="1" applyFont="1" applyBorder="1" applyAlignment="1">
      <alignment horizontal="center" vertical="center" wrapText="1"/>
    </xf>
    <xf numFmtId="49" fontId="92" fillId="0" borderId="2" xfId="12" applyNumberFormat="1" applyFont="1" applyBorder="1" applyAlignment="1">
      <alignment horizontal="center" vertical="center" wrapText="1"/>
    </xf>
    <xf numFmtId="0" fontId="92" fillId="0" borderId="79" xfId="12" applyFont="1" applyBorder="1" applyAlignment="1">
      <alignment horizontal="center" vertical="center" wrapText="1"/>
    </xf>
    <xf numFmtId="0" fontId="6" fillId="0" borderId="116" xfId="12" applyFont="1" applyBorder="1" applyAlignment="1">
      <alignment horizontal="center" vertical="center" wrapText="1"/>
    </xf>
    <xf numFmtId="49" fontId="94" fillId="47" borderId="111" xfId="12" applyNumberFormat="1" applyFont="1" applyFill="1" applyBorder="1" applyAlignment="1" applyProtection="1">
      <alignment horizontal="center" vertical="center" wrapText="1"/>
      <protection locked="0"/>
    </xf>
    <xf numFmtId="49" fontId="94" fillId="47" borderId="4" xfId="12" applyNumberFormat="1" applyFont="1" applyFill="1" applyBorder="1" applyAlignment="1" applyProtection="1">
      <alignment horizontal="center" vertical="center" wrapText="1"/>
      <protection locked="0"/>
    </xf>
    <xf numFmtId="49" fontId="94" fillId="47" borderId="3" xfId="12" applyNumberFormat="1" applyFont="1" applyFill="1" applyBorder="1" applyAlignment="1" applyProtection="1">
      <alignment horizontal="center" vertical="center" wrapText="1"/>
      <protection locked="0"/>
    </xf>
    <xf numFmtId="0" fontId="92" fillId="43" borderId="155" xfId="12" applyFont="1" applyFill="1" applyBorder="1" applyAlignment="1" applyProtection="1">
      <alignment horizontal="center" vertical="center" wrapText="1"/>
      <protection locked="0"/>
    </xf>
    <xf numFmtId="0" fontId="92" fillId="43" borderId="20" xfId="12" applyFont="1" applyFill="1" applyBorder="1" applyAlignment="1" applyProtection="1">
      <alignment horizontal="center" vertical="center" wrapText="1"/>
      <protection locked="0"/>
    </xf>
    <xf numFmtId="0" fontId="92" fillId="43" borderId="111" xfId="12" applyFont="1" applyFill="1" applyBorder="1" applyAlignment="1" applyProtection="1">
      <alignment horizontal="center" vertical="center" wrapText="1"/>
      <protection locked="0"/>
    </xf>
    <xf numFmtId="0" fontId="92" fillId="43" borderId="69" xfId="12" applyFont="1" applyFill="1" applyBorder="1" applyAlignment="1" applyProtection="1">
      <alignment horizontal="center" vertical="center" wrapText="1"/>
      <protection locked="0"/>
    </xf>
    <xf numFmtId="0" fontId="92" fillId="43" borderId="156" xfId="12" applyFont="1" applyFill="1" applyBorder="1" applyAlignment="1" applyProtection="1">
      <alignment horizontal="center" vertical="center" wrapText="1"/>
      <protection locked="0"/>
    </xf>
    <xf numFmtId="0" fontId="92" fillId="43" borderId="70" xfId="12" applyFont="1" applyFill="1" applyBorder="1" applyAlignment="1" applyProtection="1">
      <alignment horizontal="center" vertical="center" wrapText="1"/>
      <protection locked="0"/>
    </xf>
    <xf numFmtId="49" fontId="6" fillId="0" borderId="101" xfId="12" applyNumberFormat="1" applyFont="1" applyBorder="1" applyAlignment="1">
      <alignment horizontal="left" vertical="center" wrapText="1"/>
    </xf>
    <xf numFmtId="172" fontId="96" fillId="0" borderId="60" xfId="12" applyNumberFormat="1" applyFont="1" applyBorder="1" applyAlignment="1">
      <alignment horizontal="center" vertical="center" wrapText="1" shrinkToFit="1"/>
    </xf>
    <xf numFmtId="173" fontId="96" fillId="0" borderId="60" xfId="12" applyNumberFormat="1" applyFont="1" applyBorder="1" applyAlignment="1">
      <alignment horizontal="center" vertical="center" wrapText="1" shrinkToFit="1"/>
    </xf>
    <xf numFmtId="0" fontId="5" fillId="0" borderId="0" xfId="12" applyAlignment="1">
      <alignment horizontal="center"/>
    </xf>
    <xf numFmtId="2" fontId="5" fillId="0" borderId="0" xfId="12" applyNumberFormat="1" applyAlignment="1">
      <alignment horizontal="center"/>
    </xf>
    <xf numFmtId="0" fontId="16" fillId="49" borderId="48" xfId="12" applyFont="1" applyFill="1" applyBorder="1" applyAlignment="1">
      <alignment horizontal="center"/>
    </xf>
    <xf numFmtId="2" fontId="16" fillId="49" borderId="48" xfId="12" applyNumberFormat="1" applyFont="1" applyFill="1" applyBorder="1" applyAlignment="1">
      <alignment horizontal="center"/>
    </xf>
    <xf numFmtId="0" fontId="16" fillId="49" borderId="48" xfId="12" applyFont="1" applyFill="1" applyBorder="1"/>
    <xf numFmtId="0" fontId="16" fillId="49" borderId="47" xfId="12" applyFont="1" applyFill="1" applyBorder="1"/>
    <xf numFmtId="0" fontId="16" fillId="49" borderId="101" xfId="12" applyFont="1" applyFill="1" applyBorder="1" applyAlignment="1">
      <alignment horizontal="center"/>
    </xf>
    <xf numFmtId="2" fontId="16" fillId="49" borderId="101" xfId="12" applyNumberFormat="1" applyFont="1" applyFill="1" applyBorder="1" applyAlignment="1">
      <alignment horizontal="center"/>
    </xf>
    <xf numFmtId="0" fontId="16" fillId="49" borderId="101" xfId="12" applyFont="1" applyFill="1" applyBorder="1"/>
    <xf numFmtId="0" fontId="16" fillId="49" borderId="2" xfId="12" applyFont="1" applyFill="1" applyBorder="1"/>
    <xf numFmtId="2" fontId="16" fillId="49" borderId="101" xfId="12" applyNumberFormat="1" applyFont="1" applyFill="1" applyBorder="1"/>
    <xf numFmtId="0" fontId="39" fillId="49" borderId="4" xfId="12" applyFont="1" applyFill="1" applyBorder="1" applyAlignment="1">
      <alignment horizontal="center"/>
    </xf>
    <xf numFmtId="2" fontId="39" fillId="49" borderId="4" xfId="12" applyNumberFormat="1" applyFont="1" applyFill="1" applyBorder="1" applyAlignment="1">
      <alignment horizontal="center"/>
    </xf>
    <xf numFmtId="0" fontId="39" fillId="49" borderId="3" xfId="12" applyFont="1" applyFill="1" applyBorder="1" applyAlignment="1">
      <alignment horizontal="center"/>
    </xf>
    <xf numFmtId="0" fontId="92" fillId="31" borderId="139" xfId="12" applyFont="1" applyFill="1" applyBorder="1" applyAlignment="1">
      <alignment horizontal="center" vertical="center" wrapText="1"/>
    </xf>
    <xf numFmtId="0" fontId="92" fillId="31" borderId="9" xfId="12" applyFont="1" applyFill="1" applyBorder="1" applyAlignment="1">
      <alignment horizontal="center" vertical="center" wrapText="1"/>
    </xf>
    <xf numFmtId="0" fontId="92" fillId="31" borderId="151" xfId="12" applyFont="1" applyFill="1" applyBorder="1" applyAlignment="1">
      <alignment horizontal="center" vertical="center" wrapText="1"/>
    </xf>
    <xf numFmtId="0" fontId="94" fillId="31" borderId="7" xfId="12" applyFont="1" applyFill="1" applyBorder="1" applyAlignment="1" applyProtection="1">
      <alignment horizontal="center" vertical="center" wrapText="1"/>
      <protection locked="0"/>
    </xf>
    <xf numFmtId="0" fontId="92" fillId="31" borderId="7" xfId="12" applyFont="1" applyFill="1" applyBorder="1" applyAlignment="1" applyProtection="1">
      <alignment horizontal="center" vertical="center" wrapText="1"/>
      <protection locked="0"/>
    </xf>
    <xf numFmtId="0" fontId="92" fillId="31" borderId="150" xfId="12" applyFont="1" applyFill="1" applyBorder="1" applyAlignment="1" applyProtection="1">
      <alignment horizontal="center" vertical="center" wrapText="1"/>
      <protection locked="0"/>
    </xf>
    <xf numFmtId="0" fontId="8" fillId="48" borderId="101" xfId="12" applyFont="1" applyFill="1" applyBorder="1" applyAlignment="1">
      <alignment horizontal="center"/>
    </xf>
    <xf numFmtId="0" fontId="91" fillId="45" borderId="101" xfId="12" applyFont="1" applyFill="1" applyBorder="1" applyAlignment="1">
      <alignment horizontal="center"/>
    </xf>
    <xf numFmtId="0" fontId="5" fillId="0" borderId="0" xfId="12" applyAlignment="1">
      <alignment textRotation="90"/>
    </xf>
    <xf numFmtId="0" fontId="8" fillId="0" borderId="0" xfId="12" applyFont="1" applyAlignment="1">
      <alignment horizontal="right"/>
    </xf>
    <xf numFmtId="0" fontId="99" fillId="2" borderId="139" xfId="12" applyFont="1" applyFill="1" applyBorder="1" applyAlignment="1">
      <alignment horizontal="centerContinuous"/>
    </xf>
    <xf numFmtId="0" fontId="99" fillId="2" borderId="152" xfId="12" applyFont="1" applyFill="1" applyBorder="1" applyAlignment="1">
      <alignment horizontal="centerContinuous"/>
    </xf>
    <xf numFmtId="0" fontId="100" fillId="2" borderId="152" xfId="12" applyFont="1" applyFill="1" applyBorder="1" applyAlignment="1">
      <alignment horizontal="centerContinuous"/>
    </xf>
    <xf numFmtId="0" fontId="101" fillId="0" borderId="0" xfId="12" applyFont="1"/>
    <xf numFmtId="0" fontId="5" fillId="45" borderId="158" xfId="12" applyFill="1" applyBorder="1"/>
    <xf numFmtId="0" fontId="91" fillId="45" borderId="159" xfId="12" applyFont="1" applyFill="1" applyBorder="1"/>
    <xf numFmtId="0" fontId="91" fillId="45" borderId="47" xfId="12" applyFont="1" applyFill="1" applyBorder="1"/>
    <xf numFmtId="0" fontId="102" fillId="0" borderId="0" xfId="12" applyFont="1"/>
    <xf numFmtId="0" fontId="5" fillId="48" borderId="15" xfId="12" applyFill="1" applyBorder="1"/>
    <xf numFmtId="0" fontId="5" fillId="48" borderId="62" xfId="12" applyFill="1" applyBorder="1"/>
    <xf numFmtId="0" fontId="8" fillId="48" borderId="2" xfId="12" applyFont="1" applyFill="1" applyBorder="1"/>
    <xf numFmtId="0" fontId="5" fillId="47" borderId="156" xfId="12" applyFill="1" applyBorder="1"/>
    <xf numFmtId="0" fontId="5" fillId="47" borderId="62" xfId="12" applyFill="1" applyBorder="1"/>
    <xf numFmtId="0" fontId="5" fillId="47" borderId="2" xfId="12" applyFill="1" applyBorder="1"/>
    <xf numFmtId="0" fontId="5" fillId="46" borderId="156" xfId="12" applyFill="1" applyBorder="1"/>
    <xf numFmtId="0" fontId="5" fillId="46" borderId="62" xfId="12" applyFill="1" applyBorder="1"/>
    <xf numFmtId="0" fontId="5" fillId="46" borderId="2" xfId="12" applyFill="1" applyBorder="1"/>
    <xf numFmtId="0" fontId="5" fillId="2" borderId="0" xfId="12" applyFill="1"/>
    <xf numFmtId="0" fontId="99" fillId="2" borderId="0" xfId="12" applyFont="1" applyFill="1"/>
    <xf numFmtId="0" fontId="5" fillId="46" borderId="10" xfId="12" applyFill="1" applyBorder="1"/>
    <xf numFmtId="0" fontId="5" fillId="46" borderId="19" xfId="12" applyFill="1" applyBorder="1"/>
    <xf numFmtId="0" fontId="5" fillId="46" borderId="3" xfId="12" applyFill="1" applyBorder="1"/>
    <xf numFmtId="0" fontId="103" fillId="0" borderId="0" xfId="12" applyFont="1"/>
    <xf numFmtId="0" fontId="100" fillId="2" borderId="0" xfId="12" applyFont="1" applyFill="1" applyAlignment="1">
      <alignment horizontal="centerContinuous"/>
    </xf>
    <xf numFmtId="0" fontId="100" fillId="2" borderId="5" xfId="12" applyFont="1" applyFill="1" applyBorder="1" applyAlignment="1">
      <alignment horizontal="centerContinuous"/>
    </xf>
    <xf numFmtId="0" fontId="7" fillId="0" borderId="0" xfId="12" applyFont="1" applyAlignment="1">
      <alignment vertical="center"/>
    </xf>
    <xf numFmtId="0" fontId="29" fillId="0" borderId="101" xfId="12" applyFont="1" applyBorder="1" applyAlignment="1">
      <alignment horizontal="center" vertical="center"/>
    </xf>
    <xf numFmtId="0" fontId="104" fillId="0" borderId="151" xfId="12" applyFont="1" applyBorder="1" applyAlignment="1">
      <alignment horizontal="center" vertical="center" wrapText="1"/>
    </xf>
    <xf numFmtId="0" fontId="29" fillId="6" borderId="101" xfId="12" applyFont="1" applyFill="1" applyBorder="1" applyAlignment="1">
      <alignment horizontal="center" vertical="center"/>
    </xf>
    <xf numFmtId="0" fontId="69" fillId="6" borderId="56" xfId="12" applyFont="1" applyFill="1" applyBorder="1" applyAlignment="1">
      <alignment horizontal="center"/>
    </xf>
    <xf numFmtId="0" fontId="107" fillId="0" borderId="0" xfId="12" applyFont="1"/>
    <xf numFmtId="0" fontId="59" fillId="0" borderId="0" xfId="12" applyFont="1"/>
    <xf numFmtId="0" fontId="5" fillId="0" borderId="0" xfId="12" applyAlignment="1">
      <alignment horizontal="center" vertical="center"/>
    </xf>
    <xf numFmtId="0" fontId="8" fillId="0" borderId="0" xfId="0" applyFont="1" applyAlignment="1">
      <alignment horizontal="center" vertical="center" wrapText="1"/>
    </xf>
    <xf numFmtId="0" fontId="16" fillId="31" borderId="129" xfId="12" applyFont="1" applyFill="1" applyBorder="1" applyAlignment="1">
      <alignment horizontal="center" vertical="center"/>
    </xf>
    <xf numFmtId="0" fontId="5" fillId="0" borderId="133" xfId="12" applyBorder="1" applyAlignment="1">
      <alignment horizontal="center"/>
    </xf>
    <xf numFmtId="0" fontId="5" fillId="0" borderId="128" xfId="12" applyBorder="1" applyAlignment="1">
      <alignment horizontal="center"/>
    </xf>
    <xf numFmtId="0" fontId="5" fillId="0" borderId="162" xfId="12" applyBorder="1" applyAlignment="1">
      <alignment horizontal="center"/>
    </xf>
    <xf numFmtId="0" fontId="5" fillId="0" borderId="131" xfId="12" applyBorder="1" applyAlignment="1">
      <alignment horizontal="left"/>
    </xf>
    <xf numFmtId="0" fontId="5" fillId="0" borderId="132" xfId="12" applyBorder="1" applyAlignment="1">
      <alignment horizontal="left"/>
    </xf>
    <xf numFmtId="0" fontId="5" fillId="0" borderId="127" xfId="12" applyBorder="1" applyAlignment="1">
      <alignment horizontal="left"/>
    </xf>
    <xf numFmtId="0" fontId="5" fillId="0" borderId="101" xfId="0" applyFont="1" applyBorder="1" applyAlignment="1">
      <alignment horizontal="left" vertical="center" wrapText="1"/>
    </xf>
    <xf numFmtId="0" fontId="5" fillId="0" borderId="101" xfId="0" applyFont="1" applyBorder="1" applyAlignment="1">
      <alignment horizontal="left"/>
    </xf>
    <xf numFmtId="0" fontId="5" fillId="0" borderId="101" xfId="12" applyBorder="1" applyAlignment="1">
      <alignment horizontal="left"/>
    </xf>
    <xf numFmtId="0" fontId="5" fillId="0" borderId="160" xfId="12" applyBorder="1" applyAlignment="1">
      <alignment horizontal="left"/>
    </xf>
    <xf numFmtId="0" fontId="5" fillId="0" borderId="161" xfId="12" applyBorder="1" applyAlignment="1">
      <alignment horizontal="left"/>
    </xf>
    <xf numFmtId="0" fontId="5" fillId="0" borderId="161" xfId="0" applyFont="1" applyBorder="1" applyAlignment="1">
      <alignment horizontal="left"/>
    </xf>
    <xf numFmtId="0" fontId="0" fillId="0" borderId="0" xfId="0" applyAlignment="1">
      <alignment horizontal="left" vertical="center" wrapText="1"/>
    </xf>
    <xf numFmtId="0" fontId="8" fillId="0" borderId="0" xfId="0" applyFont="1" applyAlignment="1">
      <alignment horizontal="left" vertical="center" wrapText="1"/>
    </xf>
    <xf numFmtId="0" fontId="5" fillId="0" borderId="0" xfId="0" applyFont="1" applyAlignment="1">
      <alignment horizontal="center" vertical="center" wrapText="1"/>
    </xf>
    <xf numFmtId="0" fontId="8" fillId="47" borderId="2" xfId="12" applyFont="1" applyFill="1" applyBorder="1" applyAlignment="1">
      <alignment horizontal="center"/>
    </xf>
    <xf numFmtId="0" fontId="106" fillId="50" borderId="2" xfId="12" applyFont="1" applyFill="1" applyBorder="1" applyAlignment="1">
      <alignment horizontal="center"/>
    </xf>
    <xf numFmtId="0" fontId="106" fillId="50" borderId="101" xfId="12" applyFont="1" applyFill="1" applyBorder="1" applyAlignment="1">
      <alignment horizontal="center"/>
    </xf>
    <xf numFmtId="0" fontId="8" fillId="41" borderId="101" xfId="12" applyFont="1" applyFill="1" applyBorder="1" applyAlignment="1">
      <alignment horizontal="center"/>
    </xf>
    <xf numFmtId="0" fontId="46" fillId="46" borderId="55" xfId="12" applyFont="1" applyFill="1" applyBorder="1" applyAlignment="1">
      <alignment textRotation="90" wrapText="1"/>
    </xf>
    <xf numFmtId="0" fontId="46" fillId="46" borderId="56" xfId="12" applyFont="1" applyFill="1" applyBorder="1" applyAlignment="1">
      <alignment textRotation="90"/>
    </xf>
    <xf numFmtId="0" fontId="8" fillId="46" borderId="56" xfId="12" applyFont="1" applyFill="1" applyBorder="1" applyAlignment="1">
      <alignment textRotation="90"/>
    </xf>
    <xf numFmtId="0" fontId="8" fillId="47" borderId="101" xfId="12" applyFont="1" applyFill="1" applyBorder="1" applyAlignment="1">
      <alignment horizontal="center"/>
    </xf>
    <xf numFmtId="0" fontId="8" fillId="47" borderId="3" xfId="12" applyFont="1" applyFill="1" applyBorder="1" applyAlignment="1">
      <alignment horizontal="center"/>
    </xf>
    <xf numFmtId="0" fontId="8" fillId="48" borderId="4" xfId="12" applyFont="1" applyFill="1" applyBorder="1" applyAlignment="1">
      <alignment horizontal="center"/>
    </xf>
    <xf numFmtId="0" fontId="8" fillId="41" borderId="4" xfId="12" applyFont="1" applyFill="1" applyBorder="1" applyAlignment="1">
      <alignment horizontal="center"/>
    </xf>
    <xf numFmtId="0" fontId="8" fillId="47" borderId="4" xfId="12" applyFont="1" applyFill="1" applyBorder="1" applyAlignment="1">
      <alignment horizontal="center"/>
    </xf>
    <xf numFmtId="0" fontId="91" fillId="45" borderId="4" xfId="12" applyFont="1" applyFill="1" applyBorder="1" applyAlignment="1">
      <alignment horizontal="center"/>
    </xf>
    <xf numFmtId="0" fontId="8" fillId="48" borderId="111" xfId="12" applyFont="1" applyFill="1" applyBorder="1" applyAlignment="1">
      <alignment horizontal="center"/>
    </xf>
    <xf numFmtId="0" fontId="91" fillId="45" borderId="66" xfId="12" applyFont="1" applyFill="1" applyBorder="1" applyAlignment="1">
      <alignment horizontal="center"/>
    </xf>
    <xf numFmtId="0" fontId="8" fillId="48" borderId="66" xfId="12" applyFont="1" applyFill="1" applyBorder="1" applyAlignment="1">
      <alignment horizontal="center"/>
    </xf>
    <xf numFmtId="0" fontId="8" fillId="47" borderId="66" xfId="12" applyFont="1" applyFill="1" applyBorder="1" applyAlignment="1">
      <alignment horizontal="center"/>
    </xf>
    <xf numFmtId="0" fontId="106" fillId="50" borderId="47" xfId="12" applyFont="1" applyFill="1" applyBorder="1" applyAlignment="1">
      <alignment horizontal="center"/>
    </xf>
    <xf numFmtId="0" fontId="8" fillId="48" borderId="48" xfId="12" applyFont="1" applyFill="1" applyBorder="1" applyAlignment="1">
      <alignment horizontal="center"/>
    </xf>
    <xf numFmtId="0" fontId="91" fillId="45" borderId="48" xfId="12" applyFont="1" applyFill="1" applyBorder="1" applyAlignment="1">
      <alignment horizontal="center"/>
    </xf>
    <xf numFmtId="0" fontId="8" fillId="47" borderId="48" xfId="12" applyFont="1" applyFill="1" applyBorder="1" applyAlignment="1">
      <alignment horizontal="center"/>
    </xf>
    <xf numFmtId="0" fontId="91" fillId="45" borderId="87" xfId="12" applyFont="1" applyFill="1" applyBorder="1" applyAlignment="1">
      <alignment horizontal="center"/>
    </xf>
    <xf numFmtId="0" fontId="104" fillId="0" borderId="9" xfId="12" applyFont="1" applyBorder="1" applyAlignment="1">
      <alignment horizontal="center" vertical="center" wrapText="1"/>
    </xf>
    <xf numFmtId="0" fontId="104" fillId="0" borderId="0" xfId="12" applyFont="1" applyAlignment="1">
      <alignment horizontal="center" vertical="center" wrapText="1"/>
    </xf>
    <xf numFmtId="0" fontId="5" fillId="0" borderId="0" xfId="12" applyAlignment="1">
      <alignment horizontal="left"/>
    </xf>
    <xf numFmtId="0" fontId="29" fillId="0" borderId="101" xfId="12" applyFont="1" applyBorder="1" applyAlignment="1">
      <alignment horizontal="center"/>
    </xf>
    <xf numFmtId="0" fontId="13" fillId="31" borderId="71" xfId="12" applyFont="1" applyFill="1" applyBorder="1" applyAlignment="1">
      <alignment horizontal="center" vertical="center" wrapText="1"/>
    </xf>
    <xf numFmtId="0" fontId="13" fillId="31" borderId="105" xfId="12" applyFont="1" applyFill="1" applyBorder="1" applyAlignment="1">
      <alignment horizontal="left" vertical="center" wrapText="1" indent="1"/>
    </xf>
    <xf numFmtId="0" fontId="1" fillId="0" borderId="0" xfId="23"/>
    <xf numFmtId="0" fontId="1" fillId="0" borderId="101" xfId="23" applyBorder="1" applyAlignment="1">
      <alignment horizontal="center" vertical="center"/>
    </xf>
    <xf numFmtId="0" fontId="1" fillId="0" borderId="101" xfId="23" applyBorder="1" applyAlignment="1">
      <alignment vertical="top" wrapText="1"/>
    </xf>
    <xf numFmtId="0" fontId="24" fillId="51" borderId="101" xfId="23" applyFont="1" applyFill="1" applyBorder="1"/>
    <xf numFmtId="0" fontId="24" fillId="51" borderId="62" xfId="23" applyFont="1" applyFill="1" applyBorder="1"/>
    <xf numFmtId="0" fontId="1" fillId="0" borderId="62" xfId="23" applyBorder="1" applyAlignment="1">
      <alignment horizontal="center" vertical="center"/>
    </xf>
    <xf numFmtId="0" fontId="1" fillId="0" borderId="127" xfId="23" applyBorder="1" applyAlignment="1">
      <alignment horizontal="center" vertical="center"/>
    </xf>
    <xf numFmtId="0" fontId="1" fillId="0" borderId="128" xfId="23" applyBorder="1" applyAlignment="1">
      <alignment horizontal="center" vertical="center"/>
    </xf>
    <xf numFmtId="0" fontId="1" fillId="0" borderId="160" xfId="23" applyBorder="1" applyAlignment="1">
      <alignment horizontal="center" vertical="center"/>
    </xf>
    <xf numFmtId="0" fontId="1" fillId="0" borderId="163" xfId="23" applyBorder="1" applyAlignment="1">
      <alignment vertical="top" wrapText="1"/>
    </xf>
    <xf numFmtId="0" fontId="1" fillId="0" borderId="163" xfId="23" applyBorder="1" applyAlignment="1">
      <alignment horizontal="center" vertical="center"/>
    </xf>
    <xf numFmtId="0" fontId="1" fillId="0" borderId="164" xfId="23" applyBorder="1" applyAlignment="1">
      <alignment horizontal="center" vertical="center"/>
    </xf>
    <xf numFmtId="0" fontId="108" fillId="31" borderId="131" xfId="23" applyFont="1" applyFill="1" applyBorder="1"/>
    <xf numFmtId="0" fontId="108" fillId="31" borderId="132" xfId="23" applyFont="1" applyFill="1" applyBorder="1"/>
    <xf numFmtId="0" fontId="108" fillId="31" borderId="133" xfId="23" applyFont="1" applyFill="1" applyBorder="1"/>
    <xf numFmtId="0" fontId="25" fillId="0" borderId="0" xfId="0" applyFont="1" applyAlignment="1">
      <alignment horizontal="center" vertical="center"/>
    </xf>
    <xf numFmtId="0" fontId="39" fillId="5" borderId="89" xfId="0" applyFont="1" applyFill="1" applyBorder="1" applyAlignment="1">
      <alignment horizontal="right" vertical="center" wrapText="1"/>
    </xf>
    <xf numFmtId="0" fontId="39" fillId="5" borderId="11" xfId="0" applyFont="1" applyFill="1" applyBorder="1" applyAlignment="1">
      <alignment horizontal="right" vertical="center" wrapText="1"/>
    </xf>
    <xf numFmtId="0" fontId="39" fillId="5" borderId="16" xfId="0" applyFont="1" applyFill="1" applyBorder="1" applyAlignment="1">
      <alignment horizontal="right" vertical="center" wrapText="1"/>
    </xf>
    <xf numFmtId="0" fontId="42" fillId="0" borderId="71" xfId="0" applyFont="1" applyBorder="1" applyAlignment="1">
      <alignment horizontal="center"/>
    </xf>
    <xf numFmtId="0" fontId="42" fillId="0" borderId="16" xfId="0" applyFont="1" applyBorder="1" applyAlignment="1">
      <alignment horizontal="center"/>
    </xf>
    <xf numFmtId="0" fontId="43" fillId="22" borderId="95" xfId="0" applyFont="1" applyFill="1" applyBorder="1" applyAlignment="1">
      <alignment horizontal="right" vertical="center"/>
    </xf>
    <xf numFmtId="0" fontId="43" fillId="22" borderId="96" xfId="0" applyFont="1" applyFill="1" applyBorder="1" applyAlignment="1">
      <alignment horizontal="right" vertical="center"/>
    </xf>
    <xf numFmtId="0" fontId="49" fillId="22" borderId="71" xfId="0" applyFont="1" applyFill="1" applyBorder="1" applyAlignment="1">
      <alignment horizontal="center" vertical="center"/>
    </xf>
    <xf numFmtId="0" fontId="49" fillId="22" borderId="16" xfId="0" applyFont="1" applyFill="1" applyBorder="1" applyAlignment="1">
      <alignment horizontal="center" vertical="center"/>
    </xf>
    <xf numFmtId="0" fontId="49" fillId="22" borderId="8" xfId="0" applyFont="1" applyFill="1" applyBorder="1" applyAlignment="1">
      <alignment horizontal="center" vertical="center"/>
    </xf>
    <xf numFmtId="0" fontId="53" fillId="22" borderId="97" xfId="0" applyFont="1" applyFill="1" applyBorder="1" applyAlignment="1">
      <alignment horizontal="center" vertical="center" wrapText="1"/>
    </xf>
    <xf numFmtId="0" fontId="53" fillId="26" borderId="71" xfId="0" applyFont="1" applyFill="1" applyBorder="1" applyAlignment="1">
      <alignment horizontal="center"/>
    </xf>
    <xf numFmtId="0" fontId="53" fillId="26" borderId="16" xfId="0" applyFont="1" applyFill="1" applyBorder="1" applyAlignment="1">
      <alignment horizontal="center"/>
    </xf>
    <xf numFmtId="0" fontId="53" fillId="26" borderId="8" xfId="0" applyFont="1" applyFill="1" applyBorder="1" applyAlignment="1">
      <alignment horizontal="center"/>
    </xf>
    <xf numFmtId="0" fontId="29" fillId="20" borderId="71" xfId="0" applyFont="1" applyFill="1" applyBorder="1" applyAlignment="1">
      <alignment horizontal="center"/>
    </xf>
    <xf numFmtId="0" fontId="29" fillId="20" borderId="16" xfId="0" applyFont="1" applyFill="1" applyBorder="1" applyAlignment="1">
      <alignment horizontal="center"/>
    </xf>
    <xf numFmtId="0" fontId="29" fillId="20" borderId="8" xfId="0" applyFont="1" applyFill="1" applyBorder="1" applyAlignment="1">
      <alignment horizontal="center"/>
    </xf>
    <xf numFmtId="0" fontId="20" fillId="42" borderId="101" xfId="15" applyFill="1" applyBorder="1"/>
    <xf numFmtId="0" fontId="65" fillId="0" borderId="101" xfId="12" applyFont="1" applyBorder="1"/>
    <xf numFmtId="0" fontId="33" fillId="0" borderId="101" xfId="12" applyFont="1" applyBorder="1" applyAlignment="1">
      <alignment wrapText="1"/>
    </xf>
    <xf numFmtId="0" fontId="68" fillId="41" borderId="0" xfId="12" applyFont="1" applyFill="1" applyAlignment="1">
      <alignment horizontal="center" vertical="center"/>
    </xf>
    <xf numFmtId="0" fontId="5" fillId="0" borderId="101" xfId="12" applyBorder="1" applyAlignment="1">
      <alignment wrapText="1"/>
    </xf>
    <xf numFmtId="0" fontId="20" fillId="42" borderId="101" xfId="15" applyFill="1" applyBorder="1" applyAlignment="1">
      <alignment horizontal="center" wrapText="1"/>
    </xf>
    <xf numFmtId="0" fontId="33" fillId="0" borderId="101" xfId="12" applyFont="1" applyBorder="1"/>
    <xf numFmtId="0" fontId="87" fillId="0" borderId="0" xfId="12" applyFont="1" applyAlignment="1">
      <alignment horizontal="left" vertical="center" wrapText="1"/>
    </xf>
    <xf numFmtId="0" fontId="68" fillId="31" borderId="0" xfId="12" applyFont="1" applyFill="1" applyAlignment="1">
      <alignment horizontal="center" vertical="center"/>
    </xf>
    <xf numFmtId="0" fontId="20" fillId="33" borderId="101" xfId="15" applyFill="1" applyBorder="1"/>
    <xf numFmtId="0" fontId="64" fillId="33" borderId="0" xfId="15" applyFont="1" applyFill="1" applyAlignment="1">
      <alignment horizontal="left"/>
    </xf>
    <xf numFmtId="0" fontId="64" fillId="33" borderId="0" xfId="15" applyFont="1" applyFill="1" applyAlignment="1">
      <alignment horizontal="center"/>
    </xf>
    <xf numFmtId="0" fontId="20" fillId="33" borderId="0" xfId="15" applyFill="1" applyAlignment="1">
      <alignment horizontal="center"/>
    </xf>
    <xf numFmtId="0" fontId="2" fillId="33" borderId="121" xfId="15" applyFont="1" applyFill="1" applyBorder="1" applyAlignment="1">
      <alignment wrapText="1"/>
    </xf>
    <xf numFmtId="0" fontId="2" fillId="33" borderId="122" xfId="15" applyFont="1" applyFill="1" applyBorder="1" applyAlignment="1">
      <alignment wrapText="1"/>
    </xf>
    <xf numFmtId="0" fontId="5" fillId="0" borderId="86" xfId="12" applyBorder="1" applyAlignment="1">
      <alignment horizontal="left" vertical="center"/>
    </xf>
    <xf numFmtId="0" fontId="5" fillId="0" borderId="14" xfId="12" applyBorder="1" applyAlignment="1">
      <alignment horizontal="left" vertical="center"/>
    </xf>
    <xf numFmtId="0" fontId="5" fillId="0" borderId="62" xfId="12" applyBorder="1" applyAlignment="1">
      <alignment horizontal="left" vertical="center"/>
    </xf>
    <xf numFmtId="0" fontId="90" fillId="31" borderId="86" xfId="12" applyFont="1" applyFill="1" applyBorder="1" applyAlignment="1">
      <alignment horizontal="center" vertical="center"/>
    </xf>
    <xf numFmtId="0" fontId="90" fillId="31" borderId="14" xfId="12" applyFont="1" applyFill="1" applyBorder="1" applyAlignment="1">
      <alignment horizontal="center" vertical="center"/>
    </xf>
    <xf numFmtId="0" fontId="90" fillId="31" borderId="62" xfId="12" applyFont="1" applyFill="1" applyBorder="1" applyAlignment="1">
      <alignment horizontal="center" vertical="center"/>
    </xf>
    <xf numFmtId="0" fontId="98" fillId="31" borderId="149" xfId="12" applyFont="1" applyFill="1" applyBorder="1" applyAlignment="1">
      <alignment horizontal="center"/>
    </xf>
    <xf numFmtId="0" fontId="98" fillId="31" borderId="148" xfId="12" applyFont="1" applyFill="1" applyBorder="1" applyAlignment="1">
      <alignment horizontal="center"/>
    </xf>
    <xf numFmtId="0" fontId="98" fillId="31" borderId="147" xfId="12" applyFont="1" applyFill="1" applyBorder="1" applyAlignment="1">
      <alignment horizontal="center"/>
    </xf>
    <xf numFmtId="0" fontId="97" fillId="31" borderId="146" xfId="12" applyFont="1" applyFill="1" applyBorder="1" applyAlignment="1">
      <alignment horizontal="left" vertical="center"/>
    </xf>
    <xf numFmtId="0" fontId="97" fillId="31" borderId="145" xfId="12" applyFont="1" applyFill="1" applyBorder="1" applyAlignment="1">
      <alignment horizontal="left" vertical="center"/>
    </xf>
    <xf numFmtId="0" fontId="8" fillId="0" borderId="145" xfId="12" applyFont="1" applyBorder="1" applyAlignment="1">
      <alignment horizontal="left" vertical="center"/>
    </xf>
    <xf numFmtId="0" fontId="8" fillId="0" borderId="144" xfId="12" applyFont="1" applyBorder="1" applyAlignment="1">
      <alignment horizontal="left" vertical="center"/>
    </xf>
    <xf numFmtId="0" fontId="97" fillId="31" borderId="143" xfId="12" applyFont="1" applyFill="1" applyBorder="1" applyAlignment="1">
      <alignment horizontal="left" vertical="center"/>
    </xf>
    <xf numFmtId="0" fontId="97" fillId="31" borderId="142" xfId="12" applyFont="1" applyFill="1" applyBorder="1" applyAlignment="1">
      <alignment horizontal="left" vertical="center"/>
    </xf>
    <xf numFmtId="14" fontId="8" fillId="0" borderId="142" xfId="12" applyNumberFormat="1" applyFont="1" applyBorder="1" applyAlignment="1">
      <alignment horizontal="left" vertical="center"/>
    </xf>
    <xf numFmtId="14" fontId="8" fillId="0" borderId="141" xfId="12" applyNumberFormat="1" applyFont="1" applyBorder="1" applyAlignment="1">
      <alignment horizontal="left" vertical="center"/>
    </xf>
    <xf numFmtId="0" fontId="5" fillId="0" borderId="86" xfId="12" applyBorder="1" applyAlignment="1">
      <alignment horizontal="left" vertical="top"/>
    </xf>
    <xf numFmtId="0" fontId="5" fillId="0" borderId="14" xfId="12" applyBorder="1" applyAlignment="1">
      <alignment horizontal="left" vertical="top"/>
    </xf>
    <xf numFmtId="0" fontId="5" fillId="0" borderId="62" xfId="12" applyBorder="1" applyAlignment="1">
      <alignment horizontal="left" vertical="top"/>
    </xf>
    <xf numFmtId="0" fontId="5" fillId="44" borderId="71" xfId="12" applyFill="1" applyBorder="1" applyAlignment="1">
      <alignment horizontal="center" wrapText="1"/>
    </xf>
    <xf numFmtId="0" fontId="5" fillId="44" borderId="8" xfId="12" applyFill="1" applyBorder="1" applyAlignment="1">
      <alignment horizontal="center" wrapText="1"/>
    </xf>
    <xf numFmtId="0" fontId="92" fillId="31" borderId="152" xfId="12" applyFont="1" applyFill="1" applyBorder="1" applyAlignment="1" applyProtection="1">
      <alignment horizontal="center" vertical="center" wrapText="1"/>
      <protection locked="0"/>
    </xf>
    <xf numFmtId="0" fontId="92" fillId="31" borderId="151" xfId="12" applyFont="1" applyFill="1" applyBorder="1" applyAlignment="1" applyProtection="1">
      <alignment horizontal="center" vertical="center" wrapText="1"/>
      <protection locked="0"/>
    </xf>
    <xf numFmtId="0" fontId="94" fillId="31" borderId="152" xfId="12" applyFont="1" applyFill="1" applyBorder="1" applyAlignment="1" applyProtection="1">
      <alignment horizontal="center" vertical="center" wrapText="1"/>
      <protection locked="0"/>
    </xf>
    <xf numFmtId="0" fontId="94" fillId="31" borderId="151" xfId="12" applyFont="1" applyFill="1" applyBorder="1" applyAlignment="1" applyProtection="1">
      <alignment horizontal="center" vertical="center" wrapText="1"/>
      <protection locked="0"/>
    </xf>
    <xf numFmtId="0" fontId="92" fillId="31" borderId="10" xfId="12" applyFont="1" applyFill="1" applyBorder="1" applyAlignment="1" applyProtection="1">
      <alignment horizontal="center" vertical="center" wrapText="1"/>
      <protection locked="0"/>
    </xf>
    <xf numFmtId="0" fontId="92" fillId="31" borderId="12" xfId="12" applyFont="1" applyFill="1" applyBorder="1" applyAlignment="1" applyProtection="1">
      <alignment horizontal="center" vertical="center" wrapText="1"/>
      <protection locked="0"/>
    </xf>
    <xf numFmtId="0" fontId="5" fillId="44" borderId="55" xfId="12" applyFill="1" applyBorder="1" applyAlignment="1">
      <alignment horizontal="center" wrapText="1"/>
    </xf>
    <xf numFmtId="0" fontId="5" fillId="44" borderId="84" xfId="12" applyFill="1" applyBorder="1" applyAlignment="1">
      <alignment horizontal="center" wrapText="1"/>
    </xf>
    <xf numFmtId="49" fontId="94" fillId="31" borderId="139" xfId="12" applyNumberFormat="1" applyFont="1" applyFill="1" applyBorder="1" applyAlignment="1" applyProtection="1">
      <alignment horizontal="center" vertical="center" wrapText="1"/>
      <protection locked="0"/>
    </xf>
    <xf numFmtId="49" fontId="94" fillId="31" borderId="140" xfId="12" applyNumberFormat="1" applyFont="1" applyFill="1" applyBorder="1" applyAlignment="1" applyProtection="1">
      <alignment horizontal="center" vertical="center" wrapText="1"/>
      <protection locked="0"/>
    </xf>
    <xf numFmtId="0" fontId="59" fillId="0" borderId="139" xfId="12" applyFont="1" applyBorder="1" applyAlignment="1">
      <alignment horizontal="center" vertical="center" wrapText="1"/>
    </xf>
    <xf numFmtId="0" fontId="59" fillId="0" borderId="9" xfId="12" applyFont="1" applyBorder="1" applyAlignment="1">
      <alignment horizontal="center" vertical="center" wrapText="1"/>
    </xf>
    <xf numFmtId="0" fontId="59" fillId="0" borderId="5" xfId="12" applyFont="1" applyBorder="1" applyAlignment="1">
      <alignment horizontal="center" vertical="center" wrapText="1"/>
    </xf>
    <xf numFmtId="0" fontId="59" fillId="0" borderId="0" xfId="12" applyFont="1" applyAlignment="1">
      <alignment horizontal="center" vertical="center" wrapText="1"/>
    </xf>
    <xf numFmtId="0" fontId="59" fillId="0" borderId="140" xfId="12" applyFont="1" applyBorder="1" applyAlignment="1">
      <alignment horizontal="center" vertical="center" wrapText="1"/>
    </xf>
    <xf numFmtId="0" fontId="59" fillId="0" borderId="11" xfId="12" applyFont="1" applyBorder="1" applyAlignment="1">
      <alignment horizontal="center" vertical="center" wrapText="1"/>
    </xf>
    <xf numFmtId="0" fontId="92" fillId="31" borderId="152" xfId="12" applyFont="1" applyFill="1" applyBorder="1" applyAlignment="1">
      <alignment horizontal="center" vertical="center" wrapText="1"/>
    </xf>
    <xf numFmtId="0" fontId="92" fillId="31" borderId="151" xfId="12" applyFont="1" applyFill="1" applyBorder="1" applyAlignment="1">
      <alignment horizontal="center" vertical="center" wrapText="1"/>
    </xf>
    <xf numFmtId="0" fontId="92" fillId="31" borderId="71" xfId="12" applyFont="1" applyFill="1" applyBorder="1" applyAlignment="1">
      <alignment horizontal="center" vertical="center" wrapText="1"/>
    </xf>
    <xf numFmtId="0" fontId="92" fillId="31" borderId="16" xfId="12" applyFont="1" applyFill="1" applyBorder="1" applyAlignment="1">
      <alignment horizontal="center" vertical="center" wrapText="1"/>
    </xf>
    <xf numFmtId="0" fontId="92" fillId="31" borderId="8" xfId="12" applyFont="1" applyFill="1" applyBorder="1" applyAlignment="1">
      <alignment horizontal="center" vertical="center" wrapText="1"/>
    </xf>
    <xf numFmtId="0" fontId="92" fillId="47" borderId="152" xfId="12" applyFont="1" applyFill="1" applyBorder="1" applyAlignment="1" applyProtection="1">
      <alignment horizontal="center" vertical="center" wrapText="1"/>
      <protection locked="0"/>
    </xf>
    <xf numFmtId="0" fontId="92" fillId="47" borderId="151" xfId="12" applyFont="1" applyFill="1" applyBorder="1" applyAlignment="1" applyProtection="1">
      <alignment horizontal="center" vertical="center" wrapText="1"/>
      <protection locked="0"/>
    </xf>
    <xf numFmtId="0" fontId="92" fillId="43" borderId="10" xfId="12" applyFont="1" applyFill="1" applyBorder="1" applyAlignment="1" applyProtection="1">
      <alignment horizontal="center" vertical="center" wrapText="1"/>
      <protection locked="0"/>
    </xf>
    <xf numFmtId="0" fontId="92" fillId="43" borderId="12" xfId="12" applyFont="1" applyFill="1" applyBorder="1" applyAlignment="1" applyProtection="1">
      <alignment horizontal="center" vertical="center" wrapText="1"/>
      <protection locked="0"/>
    </xf>
    <xf numFmtId="49" fontId="94" fillId="47" borderId="139" xfId="12" applyNumberFormat="1" applyFont="1" applyFill="1" applyBorder="1" applyAlignment="1" applyProtection="1">
      <alignment horizontal="center" vertical="center" wrapText="1"/>
      <protection locked="0"/>
    </xf>
    <xf numFmtId="49" fontId="94" fillId="47" borderId="9" xfId="12" applyNumberFormat="1" applyFont="1" applyFill="1" applyBorder="1" applyAlignment="1" applyProtection="1">
      <alignment horizontal="center" vertical="center" wrapText="1"/>
      <protection locked="0"/>
    </xf>
    <xf numFmtId="49" fontId="94" fillId="47" borderId="10" xfId="12" applyNumberFormat="1" applyFont="1" applyFill="1" applyBorder="1" applyAlignment="1" applyProtection="1">
      <alignment horizontal="center" vertical="center" wrapText="1"/>
      <protection locked="0"/>
    </xf>
    <xf numFmtId="0" fontId="92" fillId="43" borderId="6" xfId="12" applyFont="1" applyFill="1" applyBorder="1" applyAlignment="1" applyProtection="1">
      <alignment horizontal="center" vertical="center" wrapText="1"/>
      <protection locked="0"/>
    </xf>
    <xf numFmtId="0" fontId="92" fillId="43" borderId="152" xfId="12" applyFont="1" applyFill="1" applyBorder="1" applyAlignment="1">
      <alignment horizontal="center" vertical="center" wrapText="1"/>
    </xf>
    <xf numFmtId="0" fontId="92" fillId="43" borderId="151" xfId="12" applyFont="1" applyFill="1" applyBorder="1" applyAlignment="1">
      <alignment horizontal="center" vertical="center" wrapText="1"/>
    </xf>
    <xf numFmtId="0" fontId="92" fillId="43" borderId="71" xfId="12" applyFont="1" applyFill="1" applyBorder="1" applyAlignment="1">
      <alignment horizontal="center" vertical="center" wrapText="1"/>
    </xf>
    <xf numFmtId="0" fontId="92" fillId="43" borderId="16" xfId="12" applyFont="1" applyFill="1" applyBorder="1" applyAlignment="1">
      <alignment horizontal="center" vertical="center" wrapText="1"/>
    </xf>
    <xf numFmtId="0" fontId="92" fillId="43" borderId="8" xfId="12" applyFont="1" applyFill="1" applyBorder="1" applyAlignment="1">
      <alignment horizontal="center" vertical="center" wrapText="1"/>
    </xf>
    <xf numFmtId="49" fontId="94" fillId="43" borderId="139" xfId="12" applyNumberFormat="1" applyFont="1" applyFill="1" applyBorder="1" applyAlignment="1" applyProtection="1">
      <alignment horizontal="center" vertical="center" wrapText="1"/>
      <protection locked="0"/>
    </xf>
    <xf numFmtId="49" fontId="94" fillId="43" borderId="140" xfId="12" applyNumberFormat="1" applyFont="1" applyFill="1" applyBorder="1" applyAlignment="1" applyProtection="1">
      <alignment horizontal="center" vertical="center" wrapText="1"/>
      <protection locked="0"/>
    </xf>
    <xf numFmtId="0" fontId="59" fillId="0" borderId="10" xfId="12" applyFont="1" applyBorder="1" applyAlignment="1">
      <alignment horizontal="center" vertical="center" wrapText="1"/>
    </xf>
    <xf numFmtId="0" fontId="59" fillId="0" borderId="6" xfId="12" applyFont="1" applyBorder="1" applyAlignment="1">
      <alignment horizontal="center" vertical="center" wrapText="1"/>
    </xf>
    <xf numFmtId="0" fontId="59" fillId="0" borderId="12" xfId="12" applyFont="1" applyBorder="1" applyAlignment="1">
      <alignment horizontal="center" vertical="center" wrapText="1"/>
    </xf>
    <xf numFmtId="0" fontId="92" fillId="43" borderId="152" xfId="12" applyFont="1" applyFill="1" applyBorder="1" applyAlignment="1" applyProtection="1">
      <alignment horizontal="center" vertical="center" wrapText="1"/>
      <protection locked="0"/>
    </xf>
    <xf numFmtId="0" fontId="92" fillId="43" borderId="151" xfId="12" applyFont="1" applyFill="1" applyBorder="1" applyAlignment="1" applyProtection="1">
      <alignment horizontal="center" vertical="center" wrapText="1"/>
      <protection locked="0"/>
    </xf>
    <xf numFmtId="0" fontId="92" fillId="43" borderId="157" xfId="12" applyFont="1" applyFill="1" applyBorder="1" applyAlignment="1" applyProtection="1">
      <alignment horizontal="center" vertical="center" wrapText="1"/>
      <protection locked="0"/>
    </xf>
    <xf numFmtId="0" fontId="94" fillId="43" borderId="152" xfId="12" applyFont="1" applyFill="1" applyBorder="1" applyAlignment="1" applyProtection="1">
      <alignment horizontal="center" vertical="center" wrapText="1"/>
      <protection locked="0"/>
    </xf>
    <xf numFmtId="0" fontId="94" fillId="43" borderId="157" xfId="12" applyFont="1" applyFill="1" applyBorder="1" applyAlignment="1" applyProtection="1">
      <alignment horizontal="center" vertical="center" wrapText="1"/>
      <protection locked="0"/>
    </xf>
    <xf numFmtId="0" fontId="8" fillId="30" borderId="71" xfId="12" applyFont="1" applyFill="1" applyBorder="1" applyAlignment="1">
      <alignment horizontal="center" vertical="center" wrapText="1"/>
    </xf>
    <xf numFmtId="0" fontId="8" fillId="30" borderId="8" xfId="12" applyFont="1" applyFill="1" applyBorder="1" applyAlignment="1">
      <alignment horizontal="center" vertical="center" wrapText="1"/>
    </xf>
    <xf numFmtId="0" fontId="8" fillId="30" borderId="16" xfId="12" applyFont="1" applyFill="1" applyBorder="1" applyAlignment="1">
      <alignment horizontal="center" vertical="center" wrapText="1"/>
    </xf>
    <xf numFmtId="0" fontId="8" fillId="30" borderId="103" xfId="12" applyFont="1" applyFill="1" applyBorder="1" applyAlignment="1">
      <alignment horizontal="center" vertical="center" wrapText="1"/>
    </xf>
    <xf numFmtId="0" fontId="8" fillId="30" borderId="110" xfId="12" applyFont="1" applyFill="1" applyBorder="1" applyAlignment="1">
      <alignment horizontal="center" vertical="center" wrapText="1"/>
    </xf>
    <xf numFmtId="0" fontId="61" fillId="29" borderId="71" xfId="12" applyFont="1" applyFill="1" applyBorder="1" applyAlignment="1">
      <alignment horizontal="center" vertical="center" wrapText="1"/>
    </xf>
    <xf numFmtId="0" fontId="61" fillId="29" borderId="8" xfId="12" applyFont="1" applyFill="1" applyBorder="1" applyAlignment="1">
      <alignment horizontal="center" vertical="center" wrapText="1"/>
    </xf>
    <xf numFmtId="0" fontId="61" fillId="29" borderId="16" xfId="12" applyFont="1" applyFill="1" applyBorder="1" applyAlignment="1">
      <alignment horizontal="center" vertical="center" wrapText="1"/>
    </xf>
    <xf numFmtId="0" fontId="61" fillId="29" borderId="17" xfId="12" applyFont="1" applyFill="1" applyBorder="1" applyAlignment="1">
      <alignment horizontal="center" vertical="center" wrapText="1"/>
    </xf>
    <xf numFmtId="0" fontId="5" fillId="29" borderId="16" xfId="12" applyFill="1" applyBorder="1" applyAlignment="1">
      <alignment horizontal="center" vertical="center"/>
    </xf>
    <xf numFmtId="0" fontId="5" fillId="29" borderId="0" xfId="12" applyFill="1" applyAlignment="1">
      <alignment horizontal="center" vertical="center"/>
    </xf>
    <xf numFmtId="0" fontId="8" fillId="32" borderId="107" xfId="12" applyFont="1" applyFill="1" applyBorder="1" applyAlignment="1">
      <alignment horizontal="center" vertical="center" wrapText="1"/>
    </xf>
    <xf numFmtId="0" fontId="8" fillId="32" borderId="106" xfId="12" applyFont="1" applyFill="1" applyBorder="1" applyAlignment="1">
      <alignment horizontal="center" vertical="center" wrapText="1"/>
    </xf>
    <xf numFmtId="0" fontId="8" fillId="32" borderId="71" xfId="12" applyFont="1" applyFill="1" applyBorder="1" applyAlignment="1">
      <alignment horizontal="center" vertical="center" wrapText="1"/>
    </xf>
    <xf numFmtId="0" fontId="8" fillId="32" borderId="16" xfId="12" applyFont="1" applyFill="1" applyBorder="1" applyAlignment="1">
      <alignment horizontal="center" vertical="center" wrapText="1"/>
    </xf>
    <xf numFmtId="0" fontId="8" fillId="32" borderId="8" xfId="12" applyFont="1" applyFill="1" applyBorder="1" applyAlignment="1">
      <alignment horizontal="center" vertical="center" wrapText="1"/>
    </xf>
    <xf numFmtId="0" fontId="8" fillId="32" borderId="108" xfId="12" applyFont="1" applyFill="1" applyBorder="1" applyAlignment="1">
      <alignment horizontal="center" vertical="center" wrapText="1"/>
    </xf>
    <xf numFmtId="0" fontId="5" fillId="29" borderId="9" xfId="12" applyFill="1" applyBorder="1" applyAlignment="1">
      <alignment horizontal="center" vertical="center"/>
    </xf>
    <xf numFmtId="0" fontId="59" fillId="31" borderId="71" xfId="12" applyFont="1" applyFill="1" applyBorder="1" applyAlignment="1">
      <alignment horizontal="center" vertical="center"/>
    </xf>
    <xf numFmtId="0" fontId="59" fillId="31" borderId="16" xfId="12" applyFont="1" applyFill="1" applyBorder="1" applyAlignment="1">
      <alignment horizontal="center" vertical="center"/>
    </xf>
    <xf numFmtId="0" fontId="59" fillId="31" borderId="103" xfId="12" applyFont="1" applyFill="1" applyBorder="1" applyAlignment="1">
      <alignment horizontal="center" vertical="center"/>
    </xf>
    <xf numFmtId="0" fontId="57" fillId="0" borderId="104" xfId="12" applyFont="1" applyBorder="1" applyAlignment="1">
      <alignment vertical="center" wrapText="1"/>
    </xf>
    <xf numFmtId="0" fontId="57" fillId="0" borderId="0" xfId="12" applyFont="1" applyAlignment="1">
      <alignment vertical="center" wrapText="1"/>
    </xf>
    <xf numFmtId="0" fontId="43" fillId="29" borderId="71" xfId="12" applyFont="1" applyFill="1" applyBorder="1" applyAlignment="1">
      <alignment horizontal="center" vertical="center"/>
    </xf>
    <xf numFmtId="0" fontId="43" fillId="29" borderId="16" xfId="12" applyFont="1" applyFill="1" applyBorder="1" applyAlignment="1">
      <alignment horizontal="center" vertical="center"/>
    </xf>
    <xf numFmtId="0" fontId="43" fillId="29" borderId="103" xfId="12" applyFont="1" applyFill="1" applyBorder="1" applyAlignment="1">
      <alignment horizontal="center" vertical="center"/>
    </xf>
    <xf numFmtId="0" fontId="17" fillId="46" borderId="18" xfId="12" applyFont="1" applyFill="1" applyBorder="1" applyAlignment="1">
      <alignment horizontal="left"/>
    </xf>
    <xf numFmtId="0" fontId="17" fillId="46" borderId="19" xfId="12" applyFont="1" applyFill="1" applyBorder="1" applyAlignment="1">
      <alignment horizontal="left"/>
    </xf>
    <xf numFmtId="0" fontId="17" fillId="46" borderId="20" xfId="12" applyFont="1" applyFill="1" applyBorder="1" applyAlignment="1">
      <alignment horizontal="left"/>
    </xf>
    <xf numFmtId="0" fontId="17" fillId="46" borderId="13" xfId="12" applyFont="1" applyFill="1" applyBorder="1" applyAlignment="1">
      <alignment horizontal="left"/>
    </xf>
    <xf numFmtId="0" fontId="17" fillId="46" borderId="14" xfId="12" applyFont="1" applyFill="1" applyBorder="1" applyAlignment="1">
      <alignment horizontal="left"/>
    </xf>
    <xf numFmtId="0" fontId="17" fillId="46" borderId="15" xfId="12" applyFont="1" applyFill="1" applyBorder="1" applyAlignment="1">
      <alignment horizontal="left"/>
    </xf>
    <xf numFmtId="0" fontId="91" fillId="31" borderId="55" xfId="12" applyFont="1" applyFill="1" applyBorder="1" applyAlignment="1">
      <alignment horizontal="center"/>
    </xf>
    <xf numFmtId="0" fontId="91" fillId="31" borderId="56" xfId="12" applyFont="1" applyFill="1" applyBorder="1" applyAlignment="1">
      <alignment horizontal="center"/>
    </xf>
    <xf numFmtId="0" fontId="106" fillId="31" borderId="55" xfId="12" applyFont="1" applyFill="1" applyBorder="1" applyAlignment="1">
      <alignment horizontal="center"/>
    </xf>
    <xf numFmtId="0" fontId="106" fillId="31" borderId="84" xfId="12" applyFont="1" applyFill="1" applyBorder="1" applyAlignment="1">
      <alignment horizontal="center"/>
    </xf>
    <xf numFmtId="166" fontId="0" fillId="8" borderId="36" xfId="0" applyNumberFormat="1" applyFill="1" applyBorder="1" applyAlignment="1">
      <alignment horizontal="left" vertical="center" wrapText="1" indent="1"/>
    </xf>
    <xf numFmtId="166" fontId="0" fillId="8" borderId="37" xfId="0" applyNumberFormat="1" applyFill="1" applyBorder="1" applyAlignment="1">
      <alignment horizontal="left" vertical="center" wrapText="1" indent="1"/>
    </xf>
    <xf numFmtId="166" fontId="0" fillId="8" borderId="38" xfId="0" applyNumberFormat="1" applyFill="1" applyBorder="1" applyAlignment="1">
      <alignment horizontal="left" vertical="center" wrapText="1" indent="1"/>
    </xf>
    <xf numFmtId="0" fontId="23" fillId="0" borderId="22" xfId="10" applyAlignment="1">
      <alignment horizontal="right" indent="1"/>
    </xf>
    <xf numFmtId="0" fontId="23" fillId="0" borderId="34" xfId="10" applyBorder="1" applyAlignment="1">
      <alignment horizontal="right" indent="1"/>
    </xf>
    <xf numFmtId="165" fontId="19" fillId="0" borderId="35" xfId="3">
      <alignment horizontal="center" vertical="center"/>
    </xf>
    <xf numFmtId="0" fontId="7" fillId="4" borderId="13" xfId="0" applyFont="1" applyFill="1" applyBorder="1" applyAlignment="1">
      <alignment horizontal="center" vertical="center" wrapText="1"/>
    </xf>
    <xf numFmtId="0" fontId="0" fillId="0" borderId="14" xfId="0" applyBorder="1"/>
    <xf numFmtId="0" fontId="0" fillId="0" borderId="15" xfId="0" applyBorder="1"/>
    <xf numFmtId="0" fontId="7" fillId="4" borderId="13" xfId="0" quotePrefix="1" applyFont="1" applyFill="1" applyBorder="1" applyAlignment="1">
      <alignment horizontal="center" vertical="center" wrapText="1"/>
    </xf>
    <xf numFmtId="0" fontId="13" fillId="3" borderId="16" xfId="0" applyFont="1" applyFill="1" applyBorder="1" applyAlignment="1">
      <alignment horizontal="center" vertical="center" wrapText="1"/>
    </xf>
    <xf numFmtId="0" fontId="13" fillId="3" borderId="17" xfId="0" applyFont="1" applyFill="1" applyBorder="1" applyAlignment="1">
      <alignment horizontal="center" vertical="center" wrapText="1"/>
    </xf>
    <xf numFmtId="0" fontId="9" fillId="0" borderId="18" xfId="0" applyFont="1" applyBorder="1" applyAlignment="1">
      <alignment horizontal="center" wrapText="1"/>
    </xf>
    <xf numFmtId="0" fontId="0" fillId="0" borderId="19" xfId="0" applyBorder="1"/>
    <xf numFmtId="0" fontId="0" fillId="0" borderId="20" xfId="0" applyBorder="1"/>
    <xf numFmtId="0" fontId="9" fillId="0" borderId="18" xfId="0" applyFont="1" applyBorder="1" applyAlignment="1">
      <alignment horizontal="center"/>
    </xf>
    <xf numFmtId="0" fontId="8" fillId="48" borderId="60" xfId="12" applyFont="1" applyFill="1" applyBorder="1" applyAlignment="1">
      <alignment horizontal="center"/>
    </xf>
    <xf numFmtId="0" fontId="105" fillId="0" borderId="12" xfId="12" applyFont="1" applyBorder="1" applyAlignment="1">
      <alignment horizontal="left" vertical="center" wrapText="1"/>
    </xf>
    <xf numFmtId="0" fontId="104" fillId="0" borderId="12" xfId="12" applyFont="1" applyBorder="1" applyAlignment="1">
      <alignment horizontal="left" vertical="center" wrapText="1"/>
    </xf>
  </cellXfs>
  <cellStyles count="24">
    <cellStyle name="40% - Ênfase3 2" xfId="18" xr:uid="{2E1732D0-21A5-4FD5-A0FA-58950CD24079}"/>
    <cellStyle name="Data" xfId="1" xr:uid="{00000000-0005-0000-0000-000000000000}"/>
    <cellStyle name="Ênfase1 2" xfId="15" xr:uid="{BCDBC982-B276-447C-AA36-7BFFA994747A}"/>
    <cellStyle name="Ênfase2 2" xfId="17" xr:uid="{1F3BBD3C-EEE0-4C82-92A8-17D876527163}"/>
    <cellStyle name="Hiperlink" xfId="2" builtinId="8"/>
    <cellStyle name="Hiperlink 2" xfId="14" xr:uid="{0B5709AF-CB5E-4D1F-89FF-80FDEDCEA8EB}"/>
    <cellStyle name="Início do Projeto" xfId="3" xr:uid="{00000000-0005-0000-0000-000002000000}"/>
    <cellStyle name="Moeda" xfId="4" builtinId="4"/>
    <cellStyle name="Nome" xfId="5" xr:uid="{00000000-0005-0000-0000-000004000000}"/>
    <cellStyle name="Normal" xfId="0" builtinId="0"/>
    <cellStyle name="Normal 2" xfId="12" xr:uid="{4868D47C-44C3-4B12-8527-CC5A29EA757E}"/>
    <cellStyle name="Normal 3" xfId="16" xr:uid="{90DC9492-8557-4F8B-B218-614291E57F6F}"/>
    <cellStyle name="Normal 3 2 2" xfId="19" xr:uid="{76EDCE1B-A641-485D-ADEB-4C3E0F37A32E}"/>
    <cellStyle name="Normal 3 2 2 2" xfId="22" xr:uid="{6964634D-312D-4154-B529-8E45D74D7088}"/>
    <cellStyle name="Normal 4" xfId="21" xr:uid="{00000000-0005-0000-0000-00003F000000}"/>
    <cellStyle name="Normal 5" xfId="23" xr:uid="{A6E594DE-7196-4990-B19B-449F6DC19E8E}"/>
    <cellStyle name="Porcentagem" xfId="6" builtinId="5"/>
    <cellStyle name="Porcentagem 2" xfId="20" xr:uid="{DD4485E6-46B2-4568-8B1E-DB364132CBAA}"/>
    <cellStyle name="Sheet Title" xfId="13" xr:uid="{389373B7-6F72-40BB-880D-F1BB75AD7E2F}"/>
    <cellStyle name="Tarefa" xfId="7" xr:uid="{00000000-0005-0000-0000-000007000000}"/>
    <cellStyle name="Título" xfId="8" builtinId="15"/>
    <cellStyle name="Título 2" xfId="9" builtinId="17"/>
    <cellStyle name="Título 3" xfId="10" builtinId="18"/>
    <cellStyle name="zTextoOculto" xfId="11" xr:uid="{00000000-0005-0000-0000-00000B000000}"/>
  </cellStyles>
  <dxfs count="9">
    <dxf>
      <fill>
        <patternFill>
          <bgColor theme="7"/>
        </patternFill>
      </fill>
      <border>
        <left/>
        <right/>
      </border>
    </dxf>
    <dxf>
      <fill>
        <patternFill>
          <bgColor theme="0" tint="-0.34998626667073579"/>
        </patternFill>
      </fill>
    </dxf>
    <dxf>
      <border>
        <left style="thin">
          <color rgb="FFC00000"/>
        </left>
        <right style="thin">
          <color rgb="FFC00000"/>
        </right>
      </border>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
      <font>
        <b/>
        <i val="0"/>
        <condense val="0"/>
        <extend val="0"/>
      </font>
      <fill>
        <patternFill>
          <bgColor indexed="10"/>
        </patternFill>
      </fill>
    </dxf>
    <dxf>
      <font>
        <b/>
        <i val="0"/>
        <condense val="0"/>
        <extend val="0"/>
      </font>
      <fill>
        <patternFill>
          <bgColor indexed="13"/>
        </patternFill>
      </fill>
    </dxf>
    <dxf>
      <font>
        <b/>
        <i val="0"/>
        <condense val="0"/>
        <extend val="0"/>
      </font>
      <fill>
        <patternFill>
          <bgColor indexed="57"/>
        </patternFill>
      </fill>
    </dxf>
  </dxfs>
  <tableStyles count="0" defaultTableStyle="TableStyleMedium9" defaultPivotStyle="PivotStyleLight16"/>
  <colors>
    <mruColors>
      <color rgb="FFA679E7"/>
      <color rgb="FFDCCAF6"/>
      <color rgb="FF8DB4E2"/>
      <color rgb="FF8961ED"/>
      <color rgb="FFD1D1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sharedStrings" Target="sharedStrings.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t-BR" sz="1800" b="1" i="0" u="none" strike="noStrike" baseline="0"/>
              <a:t>Comparativo Financeiro – Projeto InovaTech</a:t>
            </a:r>
            <a:endParaRPr lang="pt-BR"/>
          </a:p>
        </c:rich>
      </c:tx>
      <c:layout>
        <c:manualLayout>
          <c:xMode val="edge"/>
          <c:yMode val="edge"/>
          <c:x val="0.1526338666265443"/>
          <c:y val="1.8325087044163461E-2"/>
        </c:manualLayout>
      </c:layout>
      <c:overlay val="0"/>
    </c:title>
    <c:autoTitleDeleted val="0"/>
    <c:plotArea>
      <c:layout/>
      <c:lineChart>
        <c:grouping val="standard"/>
        <c:varyColors val="0"/>
        <c:ser>
          <c:idx val="3"/>
          <c:order val="1"/>
          <c:tx>
            <c:strRef>
              <c:f>'Gráfico -Status'!$E$3</c:f>
              <c:strCache>
                <c:ptCount val="1"/>
                <c:pt idx="0">
                  <c:v>Orçado</c:v>
                </c:pt>
              </c:strCache>
            </c:strRef>
          </c:tx>
          <c:marker>
            <c:symbol val="none"/>
          </c:marker>
          <c:val>
            <c:numRef>
              <c:f>'Gráfico -Status'!$E$4:$E$13</c:f>
              <c:numCache>
                <c:formatCode>#,##0</c:formatCode>
                <c:ptCount val="10"/>
                <c:pt idx="0">
                  <c:v>183200</c:v>
                </c:pt>
                <c:pt idx="1">
                  <c:v>194088.23</c:v>
                </c:pt>
                <c:pt idx="2">
                  <c:v>204893.68800000002</c:v>
                </c:pt>
                <c:pt idx="3">
                  <c:v>212879.69180000003</c:v>
                </c:pt>
                <c:pt idx="4">
                  <c:v>221114.29598000002</c:v>
                </c:pt>
                <c:pt idx="5">
                  <c:v>230172.36057800002</c:v>
                </c:pt>
                <c:pt idx="6">
                  <c:v>240136.23163580004</c:v>
                </c:pt>
                <c:pt idx="7">
                  <c:v>251096.48979938004</c:v>
                </c:pt>
                <c:pt idx="8">
                  <c:v>263152.77377931803</c:v>
                </c:pt>
                <c:pt idx="9">
                  <c:v>276414.68615724985</c:v>
                </c:pt>
              </c:numCache>
            </c:numRef>
          </c:val>
          <c:smooth val="0"/>
          <c:extLst>
            <c:ext xmlns:c16="http://schemas.microsoft.com/office/drawing/2014/chart" uri="{C3380CC4-5D6E-409C-BE32-E72D297353CC}">
              <c16:uniqueId val="{00000000-65B7-4581-B94F-9631CD6EE6F9}"/>
            </c:ext>
          </c:extLst>
        </c:ser>
        <c:ser>
          <c:idx val="4"/>
          <c:order val="2"/>
          <c:tx>
            <c:strRef>
              <c:f>'Gráfico -Status'!$F$3</c:f>
              <c:strCache>
                <c:ptCount val="1"/>
                <c:pt idx="0">
                  <c:v>Realizado</c:v>
                </c:pt>
              </c:strCache>
            </c:strRef>
          </c:tx>
          <c:marker>
            <c:symbol val="none"/>
          </c:marker>
          <c:val>
            <c:numRef>
              <c:f>'Gráfico -Status'!$F$4:$F$13</c:f>
              <c:numCache>
                <c:formatCode>#,##0</c:formatCode>
                <c:ptCount val="10"/>
                <c:pt idx="0">
                  <c:v>168500</c:v>
                </c:pt>
                <c:pt idx="1">
                  <c:v>176487.4</c:v>
                </c:pt>
                <c:pt idx="2">
                  <c:v>185195.54</c:v>
                </c:pt>
                <c:pt idx="3">
                  <c:v>194696.49400000001</c:v>
                </c:pt>
                <c:pt idx="4">
                  <c:v>205069.54340000002</c:v>
                </c:pt>
                <c:pt idx="5">
                  <c:v>216401.89774000001</c:v>
                </c:pt>
                <c:pt idx="6">
                  <c:v>228789.48751400001</c:v>
                </c:pt>
                <c:pt idx="7">
                  <c:v>242337.83626540002</c:v>
                </c:pt>
                <c:pt idx="8">
                  <c:v>257163.01989194003</c:v>
                </c:pt>
                <c:pt idx="9">
                  <c:v>273392.72188113403</c:v>
                </c:pt>
              </c:numCache>
            </c:numRef>
          </c:val>
          <c:smooth val="0"/>
          <c:extLst>
            <c:ext xmlns:c16="http://schemas.microsoft.com/office/drawing/2014/chart" uri="{C3380CC4-5D6E-409C-BE32-E72D297353CC}">
              <c16:uniqueId val="{00000001-65B7-4581-B94F-9631CD6EE6F9}"/>
            </c:ext>
          </c:extLst>
        </c:ser>
        <c:dLbls>
          <c:showLegendKey val="0"/>
          <c:showVal val="0"/>
          <c:showCatName val="0"/>
          <c:showSerName val="0"/>
          <c:showPercent val="0"/>
          <c:showBubbleSize val="0"/>
        </c:dLbls>
        <c:smooth val="0"/>
        <c:axId val="-118521552"/>
        <c:axId val="-118518832"/>
        <c:extLst>
          <c:ext xmlns:c15="http://schemas.microsoft.com/office/drawing/2012/chart" uri="{02D57815-91ED-43cb-92C2-25804820EDAC}">
            <c15:filteredLineSeries>
              <c15:ser>
                <c:idx val="0"/>
                <c:order val="0"/>
                <c:tx>
                  <c:strRef>
                    <c:extLst>
                      <c:ext uri="{02D57815-91ED-43cb-92C2-25804820EDAC}">
                        <c15:formulaRef>
                          <c15:sqref>'Gráfico -Status'!$B$3</c15:sqref>
                        </c15:formulaRef>
                      </c:ext>
                    </c:extLst>
                    <c:strCache>
                      <c:ptCount val="1"/>
                      <c:pt idx="0">
                        <c:v>Mês</c:v>
                      </c:pt>
                    </c:strCache>
                  </c:strRef>
                </c:tx>
                <c:marker>
                  <c:symbol val="none"/>
                </c:marker>
                <c:val>
                  <c:numRef>
                    <c:extLst>
                      <c:ext uri="{02D57815-91ED-43cb-92C2-25804820EDAC}">
                        <c15:formulaRef>
                          <c15:sqref>'Gráfico -Status'!$B$4:$B$13</c15:sqref>
                        </c15:formulaRef>
                      </c:ext>
                    </c:extLst>
                    <c:numCache>
                      <c:formatCode>General</c:formatCode>
                      <c:ptCount val="10"/>
                      <c:pt idx="0">
                        <c:v>0</c:v>
                      </c:pt>
                      <c:pt idx="1">
                        <c:v>1</c:v>
                      </c:pt>
                      <c:pt idx="2">
                        <c:v>2</c:v>
                      </c:pt>
                      <c:pt idx="3">
                        <c:v>3</c:v>
                      </c:pt>
                      <c:pt idx="4">
                        <c:v>4</c:v>
                      </c:pt>
                      <c:pt idx="5">
                        <c:v>5</c:v>
                      </c:pt>
                      <c:pt idx="6">
                        <c:v>6</c:v>
                      </c:pt>
                      <c:pt idx="7">
                        <c:v>7</c:v>
                      </c:pt>
                      <c:pt idx="8">
                        <c:v>8</c:v>
                      </c:pt>
                      <c:pt idx="9">
                        <c:v>9</c:v>
                      </c:pt>
                    </c:numCache>
                  </c:numRef>
                </c:val>
                <c:smooth val="0"/>
                <c:extLst>
                  <c:ext xmlns:c16="http://schemas.microsoft.com/office/drawing/2014/chart" uri="{C3380CC4-5D6E-409C-BE32-E72D297353CC}">
                    <c16:uniqueId val="{00000002-65B7-4581-B94F-9631CD6EE6F9}"/>
                  </c:ext>
                </c:extLst>
              </c15:ser>
            </c15:filteredLineSeries>
          </c:ext>
        </c:extLst>
      </c:lineChart>
      <c:catAx>
        <c:axId val="-118521552"/>
        <c:scaling>
          <c:orientation val="minMax"/>
        </c:scaling>
        <c:delete val="0"/>
        <c:axPos val="b"/>
        <c:numFmt formatCode="General" sourceLinked="1"/>
        <c:majorTickMark val="out"/>
        <c:minorTickMark val="none"/>
        <c:tickLblPos val="nextTo"/>
        <c:crossAx val="-118518832"/>
        <c:crosses val="autoZero"/>
        <c:auto val="1"/>
        <c:lblAlgn val="ctr"/>
        <c:lblOffset val="100"/>
        <c:noMultiLvlLbl val="0"/>
      </c:catAx>
      <c:valAx>
        <c:axId val="-118518832"/>
        <c:scaling>
          <c:orientation val="minMax"/>
        </c:scaling>
        <c:delete val="0"/>
        <c:axPos val="l"/>
        <c:majorGridlines/>
        <c:numFmt formatCode="#,##0" sourceLinked="1"/>
        <c:majorTickMark val="out"/>
        <c:minorTickMark val="none"/>
        <c:tickLblPos val="nextTo"/>
        <c:crossAx val="-11852155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0CFB7DD9-0DA5-4E4C-8DA3-9F1B6119F4C6}" type="doc">
      <dgm:prSet loTypeId="urn:microsoft.com/office/officeart/2005/8/layout/orgChart1" loCatId="hierarchy" qsTypeId="urn:microsoft.com/office/officeart/2005/8/quickstyle/simple4" qsCatId="simple" csTypeId="urn:microsoft.com/office/officeart/2005/8/colors/accent1_2" csCatId="accent1" phldr="1"/>
      <dgm:spPr/>
      <dgm:t>
        <a:bodyPr/>
        <a:lstStyle/>
        <a:p>
          <a:endParaRPr lang="pt-BR"/>
        </a:p>
      </dgm:t>
    </dgm:pt>
    <dgm:pt modelId="{0102E4FE-20A8-44CB-9044-37DB2019EEF7}">
      <dgm:prSet phldrT="[Texto]" custT="1"/>
      <dgm:spPr>
        <a:solidFill>
          <a:schemeClr val="tx2"/>
        </a:solidFill>
      </dgm:spPr>
      <dgm:t>
        <a:bodyPr/>
        <a:lstStyle/>
        <a:p>
          <a:endParaRPr lang="pt-BR" sz="1050" b="1"/>
        </a:p>
      </dgm:t>
    </dgm:pt>
    <dgm:pt modelId="{2EDE4DE6-9005-475A-8D27-D82D00EB941C}" type="parTrans" cxnId="{8856D64A-8E4C-492F-98E8-19CF0A0ADB32}">
      <dgm:prSet/>
      <dgm:spPr/>
      <dgm:t>
        <a:bodyPr/>
        <a:lstStyle/>
        <a:p>
          <a:endParaRPr lang="pt-BR"/>
        </a:p>
      </dgm:t>
    </dgm:pt>
    <dgm:pt modelId="{E7C380F8-F032-4E10-986A-DDA7FC09E32D}" type="sibTrans" cxnId="{8856D64A-8E4C-492F-98E8-19CF0A0ADB32}">
      <dgm:prSet/>
      <dgm:spPr/>
      <dgm:t>
        <a:bodyPr/>
        <a:lstStyle/>
        <a:p>
          <a:endParaRPr lang="pt-BR"/>
        </a:p>
      </dgm:t>
    </dgm:pt>
    <dgm:pt modelId="{025397C8-278A-4FB7-A986-A1B487EA1563}">
      <dgm:prSet phldrT="[Texto]"/>
      <dgm:spPr>
        <a:solidFill>
          <a:schemeClr val="accent6">
            <a:lumMod val="75000"/>
          </a:schemeClr>
        </a:solidFill>
      </dgm:spPr>
      <dgm:t>
        <a:bodyPr/>
        <a:lstStyle/>
        <a:p>
          <a:r>
            <a:rPr lang="pt-BR" b="1"/>
            <a:t>INTEGRAÇÃO COM SISTEMAS DE BANCO DE DADOS</a:t>
          </a:r>
        </a:p>
      </dgm:t>
    </dgm:pt>
    <dgm:pt modelId="{E9CCBF3B-F7D4-491B-83ED-166AFDD5DD30}" type="parTrans" cxnId="{0A56C6DB-31EB-4084-BBA3-788918B1E116}">
      <dgm:prSet/>
      <dgm:spPr/>
      <dgm:t>
        <a:bodyPr/>
        <a:lstStyle/>
        <a:p>
          <a:endParaRPr lang="pt-BR"/>
        </a:p>
      </dgm:t>
    </dgm:pt>
    <dgm:pt modelId="{03B4767C-E8A0-48F5-82FB-BC0CE0CB73C2}" type="sibTrans" cxnId="{0A56C6DB-31EB-4084-BBA3-788918B1E116}">
      <dgm:prSet/>
      <dgm:spPr/>
      <dgm:t>
        <a:bodyPr/>
        <a:lstStyle/>
        <a:p>
          <a:endParaRPr lang="pt-BR"/>
        </a:p>
      </dgm:t>
    </dgm:pt>
    <dgm:pt modelId="{8BB75C25-BB24-48E5-95A1-BDDD2AD67385}">
      <dgm:prSet phldrT="[Texto]"/>
      <dgm:spPr>
        <a:solidFill>
          <a:schemeClr val="accent6">
            <a:lumMod val="75000"/>
          </a:schemeClr>
        </a:solidFill>
      </dgm:spPr>
      <dgm:t>
        <a:bodyPr/>
        <a:lstStyle/>
        <a:p>
          <a:r>
            <a:rPr lang="pt-BR" b="1"/>
            <a:t>TESTES</a:t>
          </a:r>
        </a:p>
      </dgm:t>
    </dgm:pt>
    <dgm:pt modelId="{3F1B0426-4EA2-44D9-B786-B19B57D5CDEA}" type="parTrans" cxnId="{A458D9FF-02BE-46BB-A088-C5A5D4DCC19A}">
      <dgm:prSet/>
      <dgm:spPr/>
      <dgm:t>
        <a:bodyPr/>
        <a:lstStyle/>
        <a:p>
          <a:endParaRPr lang="pt-BR"/>
        </a:p>
      </dgm:t>
    </dgm:pt>
    <dgm:pt modelId="{287D1434-478B-40C7-839D-02EB6EAF6F1B}" type="sibTrans" cxnId="{A458D9FF-02BE-46BB-A088-C5A5D4DCC19A}">
      <dgm:prSet/>
      <dgm:spPr/>
      <dgm:t>
        <a:bodyPr/>
        <a:lstStyle/>
        <a:p>
          <a:endParaRPr lang="pt-BR"/>
        </a:p>
      </dgm:t>
    </dgm:pt>
    <dgm:pt modelId="{14FC8420-D447-4CEA-A3B7-61E9B3749D8E}">
      <dgm:prSet phldrT="[Texto]"/>
      <dgm:spPr>
        <a:solidFill>
          <a:schemeClr val="accent6">
            <a:lumMod val="75000"/>
          </a:schemeClr>
        </a:solidFill>
      </dgm:spPr>
      <dgm:t>
        <a:bodyPr/>
        <a:lstStyle/>
        <a:p>
          <a:r>
            <a:rPr lang="pt-BR" b="1"/>
            <a:t>EXPANSÃO</a:t>
          </a:r>
        </a:p>
      </dgm:t>
    </dgm:pt>
    <dgm:pt modelId="{EC92CB9E-5DFE-4287-A9E0-4954C06F656B}" type="parTrans" cxnId="{90A22982-35F0-4690-94C9-FC7C7030A57B}">
      <dgm:prSet/>
      <dgm:spPr/>
      <dgm:t>
        <a:bodyPr/>
        <a:lstStyle/>
        <a:p>
          <a:endParaRPr lang="pt-BR"/>
        </a:p>
      </dgm:t>
    </dgm:pt>
    <dgm:pt modelId="{E9188AE6-C38D-49A6-B8A2-AFBE7B3ACBE6}" type="sibTrans" cxnId="{90A22982-35F0-4690-94C9-FC7C7030A57B}">
      <dgm:prSet/>
      <dgm:spPr/>
      <dgm:t>
        <a:bodyPr/>
        <a:lstStyle/>
        <a:p>
          <a:endParaRPr lang="pt-BR"/>
        </a:p>
      </dgm:t>
    </dgm:pt>
    <dgm:pt modelId="{905ED552-0ABB-46DE-A60F-9DB1B7EBD348}">
      <dgm:prSet/>
      <dgm:spPr>
        <a:solidFill>
          <a:schemeClr val="accent6">
            <a:lumMod val="75000"/>
          </a:schemeClr>
        </a:solidFill>
      </dgm:spPr>
      <dgm:t>
        <a:bodyPr/>
        <a:lstStyle/>
        <a:p>
          <a:r>
            <a:rPr lang="pt-BR" b="1"/>
            <a:t>AVALIAÇÃO</a:t>
          </a:r>
        </a:p>
        <a:p>
          <a:r>
            <a:rPr lang="pt-BR" b="1"/>
            <a:t>E APERFEICOAMENTO</a:t>
          </a:r>
        </a:p>
      </dgm:t>
    </dgm:pt>
    <dgm:pt modelId="{C0EE7375-36E6-4281-9237-5F5EEB6505C0}" type="parTrans" cxnId="{81FD159E-5A59-47E9-B060-7B6EB6770B16}">
      <dgm:prSet/>
      <dgm:spPr/>
      <dgm:t>
        <a:bodyPr/>
        <a:lstStyle/>
        <a:p>
          <a:endParaRPr lang="pt-BR"/>
        </a:p>
      </dgm:t>
    </dgm:pt>
    <dgm:pt modelId="{CB9B60C3-837E-4475-B99D-FCE33FAFF27C}" type="sibTrans" cxnId="{81FD159E-5A59-47E9-B060-7B6EB6770B16}">
      <dgm:prSet/>
      <dgm:spPr/>
      <dgm:t>
        <a:bodyPr/>
        <a:lstStyle/>
        <a:p>
          <a:endParaRPr lang="pt-BR"/>
        </a:p>
      </dgm:t>
    </dgm:pt>
    <dgm:pt modelId="{5901CCA6-EF9E-4F05-B532-AFA0A830E4D5}">
      <dgm:prSet/>
      <dgm:spPr>
        <a:solidFill>
          <a:schemeClr val="accent6">
            <a:lumMod val="75000"/>
          </a:schemeClr>
        </a:solidFill>
      </dgm:spPr>
      <dgm:t>
        <a:bodyPr/>
        <a:lstStyle/>
        <a:p>
          <a:r>
            <a:rPr lang="pt-BR" b="1"/>
            <a:t>PÓS-LANÇAMENTO</a:t>
          </a:r>
        </a:p>
      </dgm:t>
    </dgm:pt>
    <dgm:pt modelId="{3AAD358E-6C2A-45F6-8AEA-D2444BC59F19}" type="parTrans" cxnId="{E55DB602-DC2A-4A90-AEBC-D3FA9C19E981}">
      <dgm:prSet/>
      <dgm:spPr/>
      <dgm:t>
        <a:bodyPr/>
        <a:lstStyle/>
        <a:p>
          <a:endParaRPr lang="pt-BR"/>
        </a:p>
      </dgm:t>
    </dgm:pt>
    <dgm:pt modelId="{DA81767C-EE83-44C2-9E22-3E8E99D8403B}" type="sibTrans" cxnId="{E55DB602-DC2A-4A90-AEBC-D3FA9C19E981}">
      <dgm:prSet/>
      <dgm:spPr/>
      <dgm:t>
        <a:bodyPr/>
        <a:lstStyle/>
        <a:p>
          <a:endParaRPr lang="pt-BR"/>
        </a:p>
      </dgm:t>
    </dgm:pt>
    <dgm:pt modelId="{95040E2D-3B14-4838-BEEC-F567F54E210A}">
      <dgm:prSet/>
      <dgm:spPr>
        <a:solidFill>
          <a:schemeClr val="accent6">
            <a:lumMod val="75000"/>
          </a:schemeClr>
        </a:solidFill>
      </dgm:spPr>
      <dgm:t>
        <a:bodyPr/>
        <a:lstStyle/>
        <a:p>
          <a:r>
            <a:rPr lang="pt-BR" b="1"/>
            <a:t>MARKETING </a:t>
          </a:r>
        </a:p>
        <a:p>
          <a:r>
            <a:rPr lang="pt-BR" b="1"/>
            <a:t>E DIVULGAÇÃO</a:t>
          </a:r>
        </a:p>
      </dgm:t>
    </dgm:pt>
    <dgm:pt modelId="{05FE1BD5-3C3C-4969-A364-2530D63BDBD5}" type="parTrans" cxnId="{65E43AF3-D179-485C-9875-A65A828CCE76}">
      <dgm:prSet/>
      <dgm:spPr/>
      <dgm:t>
        <a:bodyPr/>
        <a:lstStyle/>
        <a:p>
          <a:endParaRPr lang="pt-BR"/>
        </a:p>
      </dgm:t>
    </dgm:pt>
    <dgm:pt modelId="{399F0C6F-6EF9-4BBC-8F8C-74F7043B2B33}" type="sibTrans" cxnId="{65E43AF3-D179-485C-9875-A65A828CCE76}">
      <dgm:prSet/>
      <dgm:spPr/>
      <dgm:t>
        <a:bodyPr/>
        <a:lstStyle/>
        <a:p>
          <a:endParaRPr lang="pt-BR"/>
        </a:p>
      </dgm:t>
    </dgm:pt>
    <dgm:pt modelId="{424E63FB-7A5E-47ED-BA8E-381C8BEA7B4D}">
      <dgm:prSet/>
      <dgm:spPr>
        <a:solidFill>
          <a:schemeClr val="accent6">
            <a:lumMod val="75000"/>
          </a:schemeClr>
        </a:solidFill>
      </dgm:spPr>
      <dgm:t>
        <a:bodyPr/>
        <a:lstStyle/>
        <a:p>
          <a:r>
            <a:rPr lang="pt-BR" b="1"/>
            <a:t>LANÇAMENTO</a:t>
          </a:r>
        </a:p>
      </dgm:t>
    </dgm:pt>
    <dgm:pt modelId="{EBA54DFC-7FC3-4D85-9BDE-4CD347E65E6C}" type="parTrans" cxnId="{92F2DEF2-629B-4230-8138-3DEF5A285113}">
      <dgm:prSet/>
      <dgm:spPr/>
      <dgm:t>
        <a:bodyPr/>
        <a:lstStyle/>
        <a:p>
          <a:endParaRPr lang="pt-BR"/>
        </a:p>
      </dgm:t>
    </dgm:pt>
    <dgm:pt modelId="{2D9C3D49-28A1-4E2A-8676-8FA2D87A3E83}" type="sibTrans" cxnId="{92F2DEF2-629B-4230-8138-3DEF5A285113}">
      <dgm:prSet/>
      <dgm:spPr/>
      <dgm:t>
        <a:bodyPr/>
        <a:lstStyle/>
        <a:p>
          <a:endParaRPr lang="pt-BR"/>
        </a:p>
      </dgm:t>
    </dgm:pt>
    <dgm:pt modelId="{4D29C077-1695-455C-9DAA-E15887E6F57B}">
      <dgm:prSet custT="1"/>
      <dgm:spPr>
        <a:solidFill>
          <a:schemeClr val="accent6">
            <a:lumMod val="75000"/>
          </a:schemeClr>
        </a:solidFill>
      </dgm:spPr>
      <dgm:t>
        <a:bodyPr/>
        <a:lstStyle/>
        <a:p>
          <a:r>
            <a:rPr lang="pt-BR" sz="800" b="1"/>
            <a:t>DESIGN</a:t>
          </a:r>
        </a:p>
        <a:p>
          <a:r>
            <a:rPr lang="pt-BR" sz="800" b="1"/>
            <a:t>PROTOTIPAGEM</a:t>
          </a:r>
        </a:p>
      </dgm:t>
    </dgm:pt>
    <dgm:pt modelId="{DE3A69AF-6A99-44DF-9639-EBEE5AEFB1D1}" type="parTrans" cxnId="{27C00910-C226-4303-8866-345AE734DB89}">
      <dgm:prSet/>
      <dgm:spPr/>
      <dgm:t>
        <a:bodyPr/>
        <a:lstStyle/>
        <a:p>
          <a:endParaRPr lang="pt-BR"/>
        </a:p>
      </dgm:t>
    </dgm:pt>
    <dgm:pt modelId="{E6AEEF36-DE94-4725-A972-AA3652B3FD65}" type="sibTrans" cxnId="{27C00910-C226-4303-8866-345AE734DB89}">
      <dgm:prSet/>
      <dgm:spPr/>
      <dgm:t>
        <a:bodyPr/>
        <a:lstStyle/>
        <a:p>
          <a:endParaRPr lang="pt-BR"/>
        </a:p>
      </dgm:t>
    </dgm:pt>
    <dgm:pt modelId="{809B22AA-EB2B-4C4F-82C3-E979FD4CF357}">
      <dgm:prSet custT="1"/>
      <dgm:spPr>
        <a:solidFill>
          <a:schemeClr val="accent6">
            <a:lumMod val="75000"/>
          </a:schemeClr>
        </a:solidFill>
      </dgm:spPr>
      <dgm:t>
        <a:bodyPr/>
        <a:lstStyle/>
        <a:p>
          <a:r>
            <a:rPr lang="pt-BR" sz="900" b="1"/>
            <a:t>PLANEJAMENTO</a:t>
          </a:r>
        </a:p>
      </dgm:t>
    </dgm:pt>
    <dgm:pt modelId="{E2EA6942-20E6-4D51-99FA-C77C5E746936}" type="parTrans" cxnId="{8F7AF59A-A09C-4519-9E40-16E103BD2262}">
      <dgm:prSet/>
      <dgm:spPr/>
      <dgm:t>
        <a:bodyPr/>
        <a:lstStyle/>
        <a:p>
          <a:endParaRPr lang="pt-BR"/>
        </a:p>
      </dgm:t>
    </dgm:pt>
    <dgm:pt modelId="{A3E7A7D9-26B8-432D-9CFA-8BAF85BB66C1}" type="sibTrans" cxnId="{8F7AF59A-A09C-4519-9E40-16E103BD2262}">
      <dgm:prSet/>
      <dgm:spPr/>
      <dgm:t>
        <a:bodyPr/>
        <a:lstStyle/>
        <a:p>
          <a:endParaRPr lang="pt-BR"/>
        </a:p>
      </dgm:t>
    </dgm:pt>
    <dgm:pt modelId="{8D244D8F-C792-40BC-A511-7DE39E45E194}">
      <dgm:prSet custT="1"/>
      <dgm:spPr>
        <a:solidFill>
          <a:schemeClr val="accent6">
            <a:lumMod val="75000"/>
          </a:schemeClr>
        </a:solidFill>
      </dgm:spPr>
      <dgm:t>
        <a:bodyPr/>
        <a:lstStyle/>
        <a:p>
          <a:r>
            <a:rPr lang="pt-BR" sz="1000" b="1"/>
            <a:t>INÍCIO</a:t>
          </a:r>
        </a:p>
      </dgm:t>
    </dgm:pt>
    <dgm:pt modelId="{D6922E7D-1806-4E3F-8FA5-876C5E53C8A8}" type="parTrans" cxnId="{C552F942-1B7C-4AFB-821A-4D72C958D1CB}">
      <dgm:prSet/>
      <dgm:spPr/>
      <dgm:t>
        <a:bodyPr/>
        <a:lstStyle/>
        <a:p>
          <a:endParaRPr lang="pt-BR"/>
        </a:p>
      </dgm:t>
    </dgm:pt>
    <dgm:pt modelId="{0BEBD46A-8D07-492E-B8B0-DBB8BC9382EB}" type="sibTrans" cxnId="{C552F942-1B7C-4AFB-821A-4D72C958D1CB}">
      <dgm:prSet/>
      <dgm:spPr/>
      <dgm:t>
        <a:bodyPr/>
        <a:lstStyle/>
        <a:p>
          <a:endParaRPr lang="pt-BR"/>
        </a:p>
      </dgm:t>
    </dgm:pt>
    <dgm:pt modelId="{B6389D6D-8AE5-4B3C-9BF6-CF7D2B974EDD}">
      <dgm:prSet/>
      <dgm:spPr/>
      <dgm:t>
        <a:bodyPr/>
        <a:lstStyle/>
        <a:p>
          <a:r>
            <a:rPr lang="pt-BR"/>
            <a:t>ENTENDER AS NECESSIDADES DO CLIENTE</a:t>
          </a:r>
        </a:p>
      </dgm:t>
    </dgm:pt>
    <dgm:pt modelId="{B5B99BBF-342F-4A4E-BF02-3E97606E944D}" type="parTrans" cxnId="{B7AC3C7B-0BE2-4CB7-AD76-781FCBA9DD7A}">
      <dgm:prSet/>
      <dgm:spPr/>
      <dgm:t>
        <a:bodyPr/>
        <a:lstStyle/>
        <a:p>
          <a:endParaRPr lang="pt-BR"/>
        </a:p>
      </dgm:t>
    </dgm:pt>
    <dgm:pt modelId="{9C75F253-3EC4-44CF-866A-C32D08314D38}" type="sibTrans" cxnId="{B7AC3C7B-0BE2-4CB7-AD76-781FCBA9DD7A}">
      <dgm:prSet/>
      <dgm:spPr/>
      <dgm:t>
        <a:bodyPr/>
        <a:lstStyle/>
        <a:p>
          <a:endParaRPr lang="pt-BR"/>
        </a:p>
      </dgm:t>
    </dgm:pt>
    <dgm:pt modelId="{97F38E1B-8B0A-4C1C-BB0E-8DC2824BBDEE}">
      <dgm:prSet/>
      <dgm:spPr/>
      <dgm:t>
        <a:bodyPr/>
        <a:lstStyle/>
        <a:p>
          <a:r>
            <a:rPr lang="pt-BR"/>
            <a:t>ANÁLISE DE MERCADO (FOODTECHS E CONCORRENTES)</a:t>
          </a:r>
        </a:p>
      </dgm:t>
    </dgm:pt>
    <dgm:pt modelId="{9792CF75-292C-4BCA-A2CF-C2FA68F001BD}" type="parTrans" cxnId="{F28D2A09-27DD-4A0C-BC01-7D87ED14C5EF}">
      <dgm:prSet/>
      <dgm:spPr/>
      <dgm:t>
        <a:bodyPr/>
        <a:lstStyle/>
        <a:p>
          <a:endParaRPr lang="pt-BR"/>
        </a:p>
      </dgm:t>
    </dgm:pt>
    <dgm:pt modelId="{2D6198F2-32BE-47EB-A094-B34B1ED30EA3}" type="sibTrans" cxnId="{F28D2A09-27DD-4A0C-BC01-7D87ED14C5EF}">
      <dgm:prSet/>
      <dgm:spPr/>
      <dgm:t>
        <a:bodyPr/>
        <a:lstStyle/>
        <a:p>
          <a:endParaRPr lang="pt-BR"/>
        </a:p>
      </dgm:t>
    </dgm:pt>
    <dgm:pt modelId="{4EDFDD96-7D03-4644-B893-2DE9B7516A86}">
      <dgm:prSet/>
      <dgm:spPr/>
      <dgm:t>
        <a:bodyPr/>
        <a:lstStyle/>
        <a:p>
          <a:r>
            <a:rPr lang="pt-BR"/>
            <a:t>DESIGN UI </a:t>
          </a:r>
        </a:p>
      </dgm:t>
    </dgm:pt>
    <dgm:pt modelId="{F488A61D-44A8-43AF-8D4D-9D3A28823A7B}" type="parTrans" cxnId="{3EA162A4-132D-4878-91E4-70CE79167425}">
      <dgm:prSet/>
      <dgm:spPr/>
      <dgm:t>
        <a:bodyPr/>
        <a:lstStyle/>
        <a:p>
          <a:endParaRPr lang="pt-BR"/>
        </a:p>
      </dgm:t>
    </dgm:pt>
    <dgm:pt modelId="{DE838DFA-5D9A-4E00-863E-4F0DE9AEC1FD}" type="sibTrans" cxnId="{3EA162A4-132D-4878-91E4-70CE79167425}">
      <dgm:prSet/>
      <dgm:spPr/>
      <dgm:t>
        <a:bodyPr/>
        <a:lstStyle/>
        <a:p>
          <a:endParaRPr lang="pt-BR"/>
        </a:p>
      </dgm:t>
    </dgm:pt>
    <dgm:pt modelId="{D9DCBD92-CF2D-4FA3-9650-A94983E94475}">
      <dgm:prSet/>
      <dgm:spPr/>
      <dgm:t>
        <a:bodyPr/>
        <a:lstStyle/>
        <a:p>
          <a:r>
            <a:rPr lang="pt-BR"/>
            <a:t>DEFINIR A ESTRUTURA DO SISTEMA</a:t>
          </a:r>
        </a:p>
      </dgm:t>
    </dgm:pt>
    <dgm:pt modelId="{8069AF01-BDAC-4439-9E0A-EA0793CC3F91}" type="parTrans" cxnId="{0251C4D9-523C-45CA-9883-E36842905429}">
      <dgm:prSet/>
      <dgm:spPr/>
      <dgm:t>
        <a:bodyPr/>
        <a:lstStyle/>
        <a:p>
          <a:endParaRPr lang="pt-BR"/>
        </a:p>
      </dgm:t>
    </dgm:pt>
    <dgm:pt modelId="{62C8F385-660A-4B36-9BB8-6E3C7FF1DC57}" type="sibTrans" cxnId="{0251C4D9-523C-45CA-9883-E36842905429}">
      <dgm:prSet/>
      <dgm:spPr/>
      <dgm:t>
        <a:bodyPr/>
        <a:lstStyle/>
        <a:p>
          <a:endParaRPr lang="pt-BR"/>
        </a:p>
      </dgm:t>
    </dgm:pt>
    <dgm:pt modelId="{E2157045-4CE0-40CE-9C58-F4043DF91E33}">
      <dgm:prSet/>
      <dgm:spPr/>
      <dgm:t>
        <a:bodyPr/>
        <a:lstStyle/>
        <a:p>
          <a:r>
            <a:rPr lang="pt-BR"/>
            <a:t>INTEGRAÇÃO COM DIVERSOS SISTEMAS</a:t>
          </a:r>
        </a:p>
      </dgm:t>
    </dgm:pt>
    <dgm:pt modelId="{F9922145-9B07-49CE-9FA6-B33C82D2B167}" type="parTrans" cxnId="{762B93D8-43BE-42B3-8DE5-31247C71202B}">
      <dgm:prSet/>
      <dgm:spPr/>
      <dgm:t>
        <a:bodyPr/>
        <a:lstStyle/>
        <a:p>
          <a:endParaRPr lang="pt-BR"/>
        </a:p>
      </dgm:t>
    </dgm:pt>
    <dgm:pt modelId="{CA9D8683-4E32-4861-94E8-CF694F4D3BA3}" type="sibTrans" cxnId="{762B93D8-43BE-42B3-8DE5-31247C71202B}">
      <dgm:prSet/>
      <dgm:spPr/>
      <dgm:t>
        <a:bodyPr/>
        <a:lstStyle/>
        <a:p>
          <a:endParaRPr lang="pt-BR"/>
        </a:p>
      </dgm:t>
    </dgm:pt>
    <dgm:pt modelId="{D6F5CD79-D3E1-4B19-9C25-479267A00537}">
      <dgm:prSet/>
      <dgm:spPr/>
      <dgm:t>
        <a:bodyPr/>
        <a:lstStyle/>
        <a:p>
          <a:r>
            <a:rPr lang="pt-BR"/>
            <a:t>TESTES DE QUALIDADE E DESEMPENHO</a:t>
          </a:r>
        </a:p>
      </dgm:t>
    </dgm:pt>
    <dgm:pt modelId="{50F4CB47-0DB9-4B1E-9C75-49682DAC2BF7}" type="parTrans" cxnId="{C6FE6CD8-A901-422C-875C-5FBBBE15EF5E}">
      <dgm:prSet/>
      <dgm:spPr/>
      <dgm:t>
        <a:bodyPr/>
        <a:lstStyle/>
        <a:p>
          <a:endParaRPr lang="pt-BR"/>
        </a:p>
      </dgm:t>
    </dgm:pt>
    <dgm:pt modelId="{A143E528-DC48-443B-967F-FB0FB6BA3C02}" type="sibTrans" cxnId="{C6FE6CD8-A901-422C-875C-5FBBBE15EF5E}">
      <dgm:prSet/>
      <dgm:spPr/>
      <dgm:t>
        <a:bodyPr/>
        <a:lstStyle/>
        <a:p>
          <a:endParaRPr lang="pt-BR"/>
        </a:p>
      </dgm:t>
    </dgm:pt>
    <dgm:pt modelId="{92338313-9670-40FB-8040-D372407E9060}">
      <dgm:prSet/>
      <dgm:spPr/>
      <dgm:t>
        <a:bodyPr/>
        <a:lstStyle/>
        <a:p>
          <a:r>
            <a:rPr lang="pt-BR"/>
            <a:t>CRIAR MATERIAS DE MARKETING</a:t>
          </a:r>
        </a:p>
      </dgm:t>
    </dgm:pt>
    <dgm:pt modelId="{2EA6147A-4097-4648-9D83-1C15EC3F6E1C}" type="parTrans" cxnId="{87F57775-E1CB-4C77-B610-15C932BBF66E}">
      <dgm:prSet/>
      <dgm:spPr/>
      <dgm:t>
        <a:bodyPr/>
        <a:lstStyle/>
        <a:p>
          <a:endParaRPr lang="pt-BR"/>
        </a:p>
      </dgm:t>
    </dgm:pt>
    <dgm:pt modelId="{B4F18F56-A5B4-46E0-A7B1-FB49C24421E2}" type="sibTrans" cxnId="{87F57775-E1CB-4C77-B610-15C932BBF66E}">
      <dgm:prSet/>
      <dgm:spPr/>
      <dgm:t>
        <a:bodyPr/>
        <a:lstStyle/>
        <a:p>
          <a:endParaRPr lang="pt-BR"/>
        </a:p>
      </dgm:t>
    </dgm:pt>
    <dgm:pt modelId="{23A96D7A-299B-4FA1-93D0-41E5DC2BDB0F}">
      <dgm:prSet/>
      <dgm:spPr/>
      <dgm:t>
        <a:bodyPr/>
        <a:lstStyle/>
        <a:p>
          <a:r>
            <a:rPr lang="pt-BR"/>
            <a:t>MONITORAÇÃO DE MÉTRICAS E FEEDBACK</a:t>
          </a:r>
        </a:p>
      </dgm:t>
    </dgm:pt>
    <dgm:pt modelId="{E9B60A7F-1B58-4875-83A0-42F3D1E4F7F2}" type="parTrans" cxnId="{B7D1D96A-3311-42A6-95E4-ADEB798CB0AE}">
      <dgm:prSet/>
      <dgm:spPr/>
      <dgm:t>
        <a:bodyPr/>
        <a:lstStyle/>
        <a:p>
          <a:endParaRPr lang="pt-BR"/>
        </a:p>
      </dgm:t>
    </dgm:pt>
    <dgm:pt modelId="{2B4DE4BC-1F11-40B8-BA40-4D746CA32CA5}" type="sibTrans" cxnId="{B7D1D96A-3311-42A6-95E4-ADEB798CB0AE}">
      <dgm:prSet/>
      <dgm:spPr/>
      <dgm:t>
        <a:bodyPr/>
        <a:lstStyle/>
        <a:p>
          <a:endParaRPr lang="pt-BR"/>
        </a:p>
      </dgm:t>
    </dgm:pt>
    <dgm:pt modelId="{EEBC546B-B559-4568-BA01-5B4728E41645}">
      <dgm:prSet/>
      <dgm:spPr/>
      <dgm:t>
        <a:bodyPr/>
        <a:lstStyle/>
        <a:p>
          <a:r>
            <a:rPr lang="pt-BR"/>
            <a:t>ESTRATÉGIAS DE MARKETING</a:t>
          </a:r>
        </a:p>
      </dgm:t>
    </dgm:pt>
    <dgm:pt modelId="{90B63618-9D9F-4204-8A72-1DEDB9B6A698}" type="parTrans" cxnId="{BD8A4098-D363-4F86-8817-05EE9013D60E}">
      <dgm:prSet/>
      <dgm:spPr/>
      <dgm:t>
        <a:bodyPr/>
        <a:lstStyle/>
        <a:p>
          <a:endParaRPr lang="pt-BR"/>
        </a:p>
      </dgm:t>
    </dgm:pt>
    <dgm:pt modelId="{30517B5D-AB6C-4E1B-B1ED-2E6BBC68EE6B}" type="sibTrans" cxnId="{BD8A4098-D363-4F86-8817-05EE9013D60E}">
      <dgm:prSet/>
      <dgm:spPr/>
      <dgm:t>
        <a:bodyPr/>
        <a:lstStyle/>
        <a:p>
          <a:endParaRPr lang="pt-BR"/>
        </a:p>
      </dgm:t>
    </dgm:pt>
    <dgm:pt modelId="{FA075ABC-5CA4-4216-8E88-E8C82245409F}">
      <dgm:prSet/>
      <dgm:spPr/>
      <dgm:t>
        <a:bodyPr/>
        <a:lstStyle/>
        <a:p>
          <a:r>
            <a:rPr lang="pt-BR"/>
            <a:t>ANÁLISE DE DESEMPENHO</a:t>
          </a:r>
        </a:p>
      </dgm:t>
    </dgm:pt>
    <dgm:pt modelId="{164BE56B-4369-439C-BDA1-AC866650347E}" type="parTrans" cxnId="{1A5C29E5-0B3D-496A-BA37-3EE497555743}">
      <dgm:prSet/>
      <dgm:spPr/>
      <dgm:t>
        <a:bodyPr/>
        <a:lstStyle/>
        <a:p>
          <a:endParaRPr lang="pt-BR"/>
        </a:p>
      </dgm:t>
    </dgm:pt>
    <dgm:pt modelId="{EA0AF616-A340-440B-B802-02F18855477B}" type="sibTrans" cxnId="{1A5C29E5-0B3D-496A-BA37-3EE497555743}">
      <dgm:prSet/>
      <dgm:spPr/>
      <dgm:t>
        <a:bodyPr/>
        <a:lstStyle/>
        <a:p>
          <a:endParaRPr lang="pt-BR"/>
        </a:p>
      </dgm:t>
    </dgm:pt>
    <dgm:pt modelId="{BA15DC88-B838-4D5F-9BAB-AEC02AE52521}">
      <dgm:prSet/>
      <dgm:spPr/>
      <dgm:t>
        <a:bodyPr/>
        <a:lstStyle/>
        <a:p>
          <a:r>
            <a:rPr lang="pt-BR"/>
            <a:t>ANÁLISE DE EXPANSÃO DE MERCADO</a:t>
          </a:r>
        </a:p>
      </dgm:t>
    </dgm:pt>
    <dgm:pt modelId="{D1202378-9FC3-4AC3-BEDF-808E27AD479B}" type="parTrans" cxnId="{F7A145CB-AB41-45AF-8AD4-9A4F753B3ABE}">
      <dgm:prSet/>
      <dgm:spPr/>
      <dgm:t>
        <a:bodyPr/>
        <a:lstStyle/>
        <a:p>
          <a:endParaRPr lang="pt-BR"/>
        </a:p>
      </dgm:t>
    </dgm:pt>
    <dgm:pt modelId="{D7CB81A8-D79B-493F-A54C-A4C32D5B5C19}" type="sibTrans" cxnId="{F7A145CB-AB41-45AF-8AD4-9A4F753B3ABE}">
      <dgm:prSet/>
      <dgm:spPr/>
      <dgm:t>
        <a:bodyPr/>
        <a:lstStyle/>
        <a:p>
          <a:endParaRPr lang="pt-BR"/>
        </a:p>
      </dgm:t>
    </dgm:pt>
    <dgm:pt modelId="{86AF350A-A785-4BDD-9C13-1E90196942B4}">
      <dgm:prSet/>
      <dgm:spPr/>
      <dgm:t>
        <a:bodyPr/>
        <a:lstStyle/>
        <a:p>
          <a:r>
            <a:rPr lang="pt-BR"/>
            <a:t>DEFINIR OS REQUISITOS DETALHADOS</a:t>
          </a:r>
        </a:p>
      </dgm:t>
    </dgm:pt>
    <dgm:pt modelId="{B7B3C6AE-DFBB-46A9-8CF1-A1BD803B9409}" type="parTrans" cxnId="{25A7167F-DF6B-457E-B8FE-9C31F86E5923}">
      <dgm:prSet/>
      <dgm:spPr/>
      <dgm:t>
        <a:bodyPr/>
        <a:lstStyle/>
        <a:p>
          <a:endParaRPr lang="pt-BR"/>
        </a:p>
      </dgm:t>
    </dgm:pt>
    <dgm:pt modelId="{E2A53098-4FAB-4666-9DF9-9FFC35DA3367}" type="sibTrans" cxnId="{25A7167F-DF6B-457E-B8FE-9C31F86E5923}">
      <dgm:prSet/>
      <dgm:spPr/>
      <dgm:t>
        <a:bodyPr/>
        <a:lstStyle/>
        <a:p>
          <a:endParaRPr lang="pt-BR"/>
        </a:p>
      </dgm:t>
    </dgm:pt>
    <dgm:pt modelId="{95643014-9364-4ED7-A23C-11FF87634454}">
      <dgm:prSet/>
      <dgm:spPr/>
      <dgm:t>
        <a:bodyPr/>
        <a:lstStyle/>
        <a:p>
          <a:r>
            <a:rPr lang="pt-BR"/>
            <a:t>DEFINIÇÃO DE STAKEHOLDERS</a:t>
          </a:r>
        </a:p>
      </dgm:t>
    </dgm:pt>
    <dgm:pt modelId="{E0114C20-3A39-4242-9BD4-7E3A42C0079E}" type="parTrans" cxnId="{56F4D0BE-0ED8-4594-B6D7-DCDE4C6272FE}">
      <dgm:prSet/>
      <dgm:spPr/>
      <dgm:t>
        <a:bodyPr/>
        <a:lstStyle/>
        <a:p>
          <a:endParaRPr lang="pt-BR"/>
        </a:p>
      </dgm:t>
    </dgm:pt>
    <dgm:pt modelId="{17FCF78A-6A89-4118-8006-45387E9866DB}" type="sibTrans" cxnId="{56F4D0BE-0ED8-4594-B6D7-DCDE4C6272FE}">
      <dgm:prSet/>
      <dgm:spPr/>
      <dgm:t>
        <a:bodyPr/>
        <a:lstStyle/>
        <a:p>
          <a:endParaRPr lang="pt-BR"/>
        </a:p>
      </dgm:t>
    </dgm:pt>
    <dgm:pt modelId="{85C9611E-0EC3-4C90-8306-3D5D07DB36F8}">
      <dgm:prSet/>
      <dgm:spPr/>
      <dgm:t>
        <a:bodyPr/>
        <a:lstStyle/>
        <a:p>
          <a:r>
            <a:rPr lang="pt-BR" b="0"/>
            <a:t>PLANOS DE PESQUISA DE PÚBLICO ALVO</a:t>
          </a:r>
        </a:p>
      </dgm:t>
    </dgm:pt>
    <dgm:pt modelId="{4661214A-AF71-4F01-B5B7-3BAE62E034B1}" type="parTrans" cxnId="{5FA28F56-013D-472F-83B5-8187D8315481}">
      <dgm:prSet/>
      <dgm:spPr/>
      <dgm:t>
        <a:bodyPr/>
        <a:lstStyle/>
        <a:p>
          <a:endParaRPr lang="pt-BR"/>
        </a:p>
      </dgm:t>
    </dgm:pt>
    <dgm:pt modelId="{764D2B81-8F9C-4694-8817-C29E2CC9CA1B}" type="sibTrans" cxnId="{5FA28F56-013D-472F-83B5-8187D8315481}">
      <dgm:prSet/>
      <dgm:spPr/>
      <dgm:t>
        <a:bodyPr/>
        <a:lstStyle/>
        <a:p>
          <a:endParaRPr lang="pt-BR"/>
        </a:p>
      </dgm:t>
    </dgm:pt>
    <dgm:pt modelId="{C2EFE54E-DDBB-4937-AAAF-B8E47F74D697}">
      <dgm:prSet/>
      <dgm:spPr/>
      <dgm:t>
        <a:bodyPr/>
        <a:lstStyle/>
        <a:p>
          <a:r>
            <a:rPr lang="pt-BR"/>
            <a:t>PESQUISA POR FERRAMENTAS</a:t>
          </a:r>
        </a:p>
      </dgm:t>
    </dgm:pt>
    <dgm:pt modelId="{DCA270CC-2A75-49E7-89B8-4B3AC5996B9D}" type="parTrans" cxnId="{3D7DD36E-03E9-42F3-B684-10B7CEF98A4F}">
      <dgm:prSet/>
      <dgm:spPr/>
      <dgm:t>
        <a:bodyPr/>
        <a:lstStyle/>
        <a:p>
          <a:endParaRPr lang="pt-BR"/>
        </a:p>
      </dgm:t>
    </dgm:pt>
    <dgm:pt modelId="{5DE7361D-5FEF-405C-B0DD-35377479C1DF}" type="sibTrans" cxnId="{3D7DD36E-03E9-42F3-B684-10B7CEF98A4F}">
      <dgm:prSet/>
      <dgm:spPr/>
      <dgm:t>
        <a:bodyPr/>
        <a:lstStyle/>
        <a:p>
          <a:endParaRPr lang="pt-BR"/>
        </a:p>
      </dgm:t>
    </dgm:pt>
    <dgm:pt modelId="{0B7A893D-34B0-412E-AAF0-3244FF37E62F}">
      <dgm:prSet/>
      <dgm:spPr/>
      <dgm:t>
        <a:bodyPr/>
        <a:lstStyle/>
        <a:p>
          <a:r>
            <a:rPr lang="pt-BR"/>
            <a:t>INTEGRAÇÃO COM SISTEMAS DE BANCO DE DADOS </a:t>
          </a:r>
        </a:p>
      </dgm:t>
    </dgm:pt>
    <dgm:pt modelId="{2DEF8671-DD1F-49D2-9C9F-4553E51583D7}" type="parTrans" cxnId="{DD8252DC-97BB-4DFF-98B1-5F9768B012B2}">
      <dgm:prSet/>
      <dgm:spPr/>
      <dgm:t>
        <a:bodyPr/>
        <a:lstStyle/>
        <a:p>
          <a:endParaRPr lang="pt-BR"/>
        </a:p>
      </dgm:t>
    </dgm:pt>
    <dgm:pt modelId="{EBBEF2A1-4FE1-445D-81D1-191137E58D73}" type="sibTrans" cxnId="{DD8252DC-97BB-4DFF-98B1-5F9768B012B2}">
      <dgm:prSet/>
      <dgm:spPr/>
      <dgm:t>
        <a:bodyPr/>
        <a:lstStyle/>
        <a:p>
          <a:endParaRPr lang="pt-BR"/>
        </a:p>
      </dgm:t>
    </dgm:pt>
    <dgm:pt modelId="{EB3954B5-74F4-4D11-9DFF-EA78507987CB}">
      <dgm:prSet/>
      <dgm:spPr/>
      <dgm:t>
        <a:bodyPr/>
        <a:lstStyle/>
        <a:p>
          <a:r>
            <a:rPr lang="pt-BR"/>
            <a:t>CRIAÇÃO DE CRONOGRAMAS E METAS</a:t>
          </a:r>
        </a:p>
      </dgm:t>
    </dgm:pt>
    <dgm:pt modelId="{DC6688E7-45CF-4D5C-9D56-6B7EDCF265A6}" type="parTrans" cxnId="{FCAD58C9-5B71-4F8F-A3A8-89272EB477CB}">
      <dgm:prSet/>
      <dgm:spPr/>
      <dgm:t>
        <a:bodyPr/>
        <a:lstStyle/>
        <a:p>
          <a:endParaRPr lang="pt-BR"/>
        </a:p>
      </dgm:t>
    </dgm:pt>
    <dgm:pt modelId="{70FF2AC7-4C12-4FF5-B75D-B14A9D9AF54D}" type="sibTrans" cxnId="{FCAD58C9-5B71-4F8F-A3A8-89272EB477CB}">
      <dgm:prSet/>
      <dgm:spPr/>
      <dgm:t>
        <a:bodyPr/>
        <a:lstStyle/>
        <a:p>
          <a:endParaRPr lang="pt-BR"/>
        </a:p>
      </dgm:t>
    </dgm:pt>
    <dgm:pt modelId="{6ED531EE-0BC7-4118-B43F-7D8D436633A8}">
      <dgm:prSet/>
      <dgm:spPr/>
      <dgm:t>
        <a:bodyPr/>
        <a:lstStyle/>
        <a:p>
          <a:r>
            <a:rPr lang="pt-BR"/>
            <a:t>IDENTIFICAÇÃO DE FUNCIONALIDADES E RECURSOS</a:t>
          </a:r>
        </a:p>
      </dgm:t>
    </dgm:pt>
    <dgm:pt modelId="{D433E747-1E2C-41A0-B616-42B31870972F}" type="parTrans" cxnId="{14C546E3-3C2E-474D-828F-11A57961D2DD}">
      <dgm:prSet/>
      <dgm:spPr/>
      <dgm:t>
        <a:bodyPr/>
        <a:lstStyle/>
        <a:p>
          <a:endParaRPr lang="pt-BR"/>
        </a:p>
      </dgm:t>
    </dgm:pt>
    <dgm:pt modelId="{9952C637-C4F1-4218-8E7E-3DE34073E216}" type="sibTrans" cxnId="{14C546E3-3C2E-474D-828F-11A57961D2DD}">
      <dgm:prSet/>
      <dgm:spPr/>
      <dgm:t>
        <a:bodyPr/>
        <a:lstStyle/>
        <a:p>
          <a:endParaRPr lang="pt-BR"/>
        </a:p>
      </dgm:t>
    </dgm:pt>
    <dgm:pt modelId="{939AE253-A7E2-4EBA-B997-5913C2301F5A}">
      <dgm:prSet/>
      <dgm:spPr/>
      <dgm:t>
        <a:bodyPr/>
        <a:lstStyle/>
        <a:p>
          <a:r>
            <a:rPr lang="pt-BR"/>
            <a:t>FORMAÇÃO DA EQUIPE DE DESIGN E DESENVOLVIMENTO</a:t>
          </a:r>
        </a:p>
      </dgm:t>
    </dgm:pt>
    <dgm:pt modelId="{CB1CFF7C-42F1-4A09-8B31-0773BB970F24}" type="parTrans" cxnId="{5674EC56-7284-401F-B9D6-9A37111DF4F8}">
      <dgm:prSet/>
      <dgm:spPr/>
      <dgm:t>
        <a:bodyPr/>
        <a:lstStyle/>
        <a:p>
          <a:endParaRPr lang="pt-BR"/>
        </a:p>
      </dgm:t>
    </dgm:pt>
    <dgm:pt modelId="{8DE7717C-7BB8-4CCA-B0CF-5548E227F675}" type="sibTrans" cxnId="{5674EC56-7284-401F-B9D6-9A37111DF4F8}">
      <dgm:prSet/>
      <dgm:spPr/>
      <dgm:t>
        <a:bodyPr/>
        <a:lstStyle/>
        <a:p>
          <a:endParaRPr lang="pt-BR"/>
        </a:p>
      </dgm:t>
    </dgm:pt>
    <dgm:pt modelId="{E2EC6A85-58E6-4744-B75D-3324C60D8EE8}">
      <dgm:prSet/>
      <dgm:spPr/>
      <dgm:t>
        <a:bodyPr/>
        <a:lstStyle/>
        <a:p>
          <a:r>
            <a:rPr lang="pt-BR"/>
            <a:t>NAVEGAÇÃO E FUNCIONALIDADES</a:t>
          </a:r>
        </a:p>
      </dgm:t>
    </dgm:pt>
    <dgm:pt modelId="{B3501234-EF80-4869-A279-C89BC86861D2}" type="parTrans" cxnId="{DE9C8239-0598-4C48-90A2-01751F1B2D4D}">
      <dgm:prSet/>
      <dgm:spPr/>
      <dgm:t>
        <a:bodyPr/>
        <a:lstStyle/>
        <a:p>
          <a:endParaRPr lang="pt-BR"/>
        </a:p>
      </dgm:t>
    </dgm:pt>
    <dgm:pt modelId="{10EFCF7D-53F5-4063-BC87-A0BF36C60784}" type="sibTrans" cxnId="{DE9C8239-0598-4C48-90A2-01751F1B2D4D}">
      <dgm:prSet/>
      <dgm:spPr/>
      <dgm:t>
        <a:bodyPr/>
        <a:lstStyle/>
        <a:p>
          <a:endParaRPr lang="pt-BR"/>
        </a:p>
      </dgm:t>
    </dgm:pt>
    <dgm:pt modelId="{69233474-9CCA-431F-ADB6-8A9AC33B9697}">
      <dgm:prSet/>
      <dgm:spPr/>
      <dgm:t>
        <a:bodyPr/>
        <a:lstStyle/>
        <a:p>
          <a:r>
            <a:rPr lang="pt-BR"/>
            <a:t>PROTÓTIPOS INTERATIVOS</a:t>
          </a:r>
        </a:p>
      </dgm:t>
    </dgm:pt>
    <dgm:pt modelId="{622DEC80-7D3B-489F-A688-386A3BD66E46}" type="parTrans" cxnId="{F1E5D1E5-1268-475D-944D-33E806414ACD}">
      <dgm:prSet/>
      <dgm:spPr/>
      <dgm:t>
        <a:bodyPr/>
        <a:lstStyle/>
        <a:p>
          <a:endParaRPr lang="pt-BR"/>
        </a:p>
      </dgm:t>
    </dgm:pt>
    <dgm:pt modelId="{FEF84970-9F64-4C23-B93E-C7AB8DAB57E9}" type="sibTrans" cxnId="{F1E5D1E5-1268-475D-944D-33E806414ACD}">
      <dgm:prSet/>
      <dgm:spPr/>
      <dgm:t>
        <a:bodyPr/>
        <a:lstStyle/>
        <a:p>
          <a:endParaRPr lang="pt-BR"/>
        </a:p>
      </dgm:t>
    </dgm:pt>
    <dgm:pt modelId="{DBA8929B-46BA-404E-A3FA-7CF913B88C72}">
      <dgm:prSet/>
      <dgm:spPr/>
      <dgm:t>
        <a:bodyPr/>
        <a:lstStyle/>
        <a:p>
          <a:r>
            <a:rPr lang="pt-BR"/>
            <a:t>CÓDIGO FRONT-END</a:t>
          </a:r>
        </a:p>
      </dgm:t>
    </dgm:pt>
    <dgm:pt modelId="{F26A6E32-5FBB-4CEF-BDB1-A0E805534581}" type="parTrans" cxnId="{A0E7CBB5-7CF0-42B5-B4E5-93BE50449420}">
      <dgm:prSet/>
      <dgm:spPr/>
      <dgm:t>
        <a:bodyPr/>
        <a:lstStyle/>
        <a:p>
          <a:endParaRPr lang="pt-BR"/>
        </a:p>
      </dgm:t>
    </dgm:pt>
    <dgm:pt modelId="{79AC7646-F02B-4EB7-8D35-A654D4BDF6CA}" type="sibTrans" cxnId="{A0E7CBB5-7CF0-42B5-B4E5-93BE50449420}">
      <dgm:prSet/>
      <dgm:spPr/>
      <dgm:t>
        <a:bodyPr/>
        <a:lstStyle/>
        <a:p>
          <a:endParaRPr lang="pt-BR"/>
        </a:p>
      </dgm:t>
    </dgm:pt>
    <dgm:pt modelId="{C2E9E08C-C520-4750-9A46-099873830BC9}">
      <dgm:prSet/>
      <dgm:spPr/>
      <dgm:t>
        <a:bodyPr/>
        <a:lstStyle/>
        <a:p>
          <a:r>
            <a:rPr lang="pt-BR"/>
            <a:t>CÓDIGO BACK-END</a:t>
          </a:r>
        </a:p>
      </dgm:t>
    </dgm:pt>
    <dgm:pt modelId="{304499FC-178F-457B-9D5B-07C633CC1703}" type="parTrans" cxnId="{EB7666B2-9172-4ECA-B786-AA8FF5113B06}">
      <dgm:prSet/>
      <dgm:spPr/>
      <dgm:t>
        <a:bodyPr/>
        <a:lstStyle/>
        <a:p>
          <a:endParaRPr lang="pt-BR"/>
        </a:p>
      </dgm:t>
    </dgm:pt>
    <dgm:pt modelId="{E69A4F6D-B644-4F5C-905D-8356A91FFF6D}" type="sibTrans" cxnId="{EB7666B2-9172-4ECA-B786-AA8FF5113B06}">
      <dgm:prSet/>
      <dgm:spPr/>
      <dgm:t>
        <a:bodyPr/>
        <a:lstStyle/>
        <a:p>
          <a:endParaRPr lang="pt-BR"/>
        </a:p>
      </dgm:t>
    </dgm:pt>
    <dgm:pt modelId="{D5E38E4B-FED5-4A0A-B8AA-8728BED387A3}">
      <dgm:prSet/>
      <dgm:spPr/>
      <dgm:t>
        <a:bodyPr/>
        <a:lstStyle/>
        <a:p>
          <a:r>
            <a:rPr lang="pt-BR"/>
            <a:t>DESENVOLVER PRINCIPAIS MÓDULOS DO SISTEMA</a:t>
          </a:r>
        </a:p>
      </dgm:t>
    </dgm:pt>
    <dgm:pt modelId="{1182CA2F-4565-428E-AE54-DA4AC822DEC1}" type="parTrans" cxnId="{21C18FBE-38F8-4F4C-A586-7435BBF5F356}">
      <dgm:prSet/>
      <dgm:spPr/>
      <dgm:t>
        <a:bodyPr/>
        <a:lstStyle/>
        <a:p>
          <a:endParaRPr lang="pt-BR"/>
        </a:p>
      </dgm:t>
    </dgm:pt>
    <dgm:pt modelId="{F08BBAFC-C54C-473A-A12D-0976EAD9F5B1}" type="sibTrans" cxnId="{21C18FBE-38F8-4F4C-A586-7435BBF5F356}">
      <dgm:prSet/>
      <dgm:spPr/>
      <dgm:t>
        <a:bodyPr/>
        <a:lstStyle/>
        <a:p>
          <a:endParaRPr lang="pt-BR"/>
        </a:p>
      </dgm:t>
    </dgm:pt>
    <dgm:pt modelId="{B3F45023-E1E3-43C0-B67F-AD1E7AC51078}">
      <dgm:prSet/>
      <dgm:spPr/>
      <dgm:t>
        <a:bodyPr/>
        <a:lstStyle/>
        <a:p>
          <a:r>
            <a:rPr lang="pt-BR"/>
            <a:t>MÓDULO DE IDENTIFICAÇÃO E CAPTAÇÃO DE CLIENTE</a:t>
          </a:r>
        </a:p>
      </dgm:t>
    </dgm:pt>
    <dgm:pt modelId="{E5DFCF2D-8524-4D8E-AB8B-E3229044C96F}" type="parTrans" cxnId="{AD7A2B7E-65A4-458E-9A02-A18E82620DF8}">
      <dgm:prSet/>
      <dgm:spPr/>
      <dgm:t>
        <a:bodyPr/>
        <a:lstStyle/>
        <a:p>
          <a:endParaRPr lang="pt-BR"/>
        </a:p>
      </dgm:t>
    </dgm:pt>
    <dgm:pt modelId="{C9664199-173B-4D48-A43A-0784E524AFD3}" type="sibTrans" cxnId="{AD7A2B7E-65A4-458E-9A02-A18E82620DF8}">
      <dgm:prSet/>
      <dgm:spPr/>
      <dgm:t>
        <a:bodyPr/>
        <a:lstStyle/>
        <a:p>
          <a:endParaRPr lang="pt-BR"/>
        </a:p>
      </dgm:t>
    </dgm:pt>
    <dgm:pt modelId="{971055BB-A4A3-40DF-B506-54605DDFB45E}">
      <dgm:prSet/>
      <dgm:spPr/>
      <dgm:t>
        <a:bodyPr/>
        <a:lstStyle/>
        <a:p>
          <a:r>
            <a:rPr lang="pt-BR"/>
            <a:t>GERADOR DE PLANOS DE CAPTAÇÃO</a:t>
          </a:r>
        </a:p>
      </dgm:t>
    </dgm:pt>
    <dgm:pt modelId="{C550F39E-3BA4-4EAC-9784-E4F9E4C6F36F}" type="parTrans" cxnId="{5B6CFCF8-25A2-4BDC-9211-21E220344ED1}">
      <dgm:prSet/>
      <dgm:spPr/>
      <dgm:t>
        <a:bodyPr/>
        <a:lstStyle/>
        <a:p>
          <a:endParaRPr lang="pt-BR"/>
        </a:p>
      </dgm:t>
    </dgm:pt>
    <dgm:pt modelId="{5A6147EE-A1A6-4614-9DEB-0D9C46F37CEE}" type="sibTrans" cxnId="{5B6CFCF8-25A2-4BDC-9211-21E220344ED1}">
      <dgm:prSet/>
      <dgm:spPr/>
      <dgm:t>
        <a:bodyPr/>
        <a:lstStyle/>
        <a:p>
          <a:endParaRPr lang="pt-BR"/>
        </a:p>
      </dgm:t>
    </dgm:pt>
    <dgm:pt modelId="{B71ED880-875D-465D-A2D5-7EFCE170B8F3}">
      <dgm:prSet/>
      <dgm:spPr/>
      <dgm:t>
        <a:bodyPr/>
        <a:lstStyle/>
        <a:p>
          <a:r>
            <a:rPr lang="pt-BR"/>
            <a:t>INTEGRAÇÃO DE APIS</a:t>
          </a:r>
        </a:p>
      </dgm:t>
    </dgm:pt>
    <dgm:pt modelId="{6B85388F-71E1-413F-BC49-7FE13C99924D}" type="parTrans" cxnId="{186A48B7-C942-4DF9-A198-0A87B53EE7B1}">
      <dgm:prSet/>
      <dgm:spPr/>
      <dgm:t>
        <a:bodyPr/>
        <a:lstStyle/>
        <a:p>
          <a:endParaRPr lang="pt-BR"/>
        </a:p>
      </dgm:t>
    </dgm:pt>
    <dgm:pt modelId="{01D8D94A-4C5D-44E8-A195-D41DEB2DABF3}" type="sibTrans" cxnId="{186A48B7-C942-4DF9-A198-0A87B53EE7B1}">
      <dgm:prSet/>
      <dgm:spPr/>
      <dgm:t>
        <a:bodyPr/>
        <a:lstStyle/>
        <a:p>
          <a:endParaRPr lang="pt-BR"/>
        </a:p>
      </dgm:t>
    </dgm:pt>
    <dgm:pt modelId="{602FD50F-130C-4E3A-A16E-AF79EACA12AD}">
      <dgm:prSet/>
      <dgm:spPr/>
      <dgm:t>
        <a:bodyPr/>
        <a:lstStyle/>
        <a:p>
          <a:r>
            <a:rPr lang="pt-BR"/>
            <a:t>GARANTIR A SEGURANÇA E PRIVACIDADE </a:t>
          </a:r>
        </a:p>
      </dgm:t>
    </dgm:pt>
    <dgm:pt modelId="{7B0E8674-AF5F-4D43-BDCB-E4D39514593E}" type="parTrans" cxnId="{E8CAFC66-D95E-4317-A7A2-C8AB6D6BA112}">
      <dgm:prSet/>
      <dgm:spPr/>
      <dgm:t>
        <a:bodyPr/>
        <a:lstStyle/>
        <a:p>
          <a:endParaRPr lang="pt-BR"/>
        </a:p>
      </dgm:t>
    </dgm:pt>
    <dgm:pt modelId="{D4ED3A0A-0C59-4430-AAD1-BDBBC840422D}" type="sibTrans" cxnId="{E8CAFC66-D95E-4317-A7A2-C8AB6D6BA112}">
      <dgm:prSet/>
      <dgm:spPr/>
      <dgm:t>
        <a:bodyPr/>
        <a:lstStyle/>
        <a:p>
          <a:endParaRPr lang="pt-BR"/>
        </a:p>
      </dgm:t>
    </dgm:pt>
    <dgm:pt modelId="{E5E9916D-2D7F-4C7A-A808-9D88F35BEC5A}">
      <dgm:prSet/>
      <dgm:spPr/>
      <dgm:t>
        <a:bodyPr/>
        <a:lstStyle/>
        <a:p>
          <a:r>
            <a:rPr lang="pt-BR"/>
            <a:t>INTEGRAÇÃO E SINCRONIZAÇÃO DE DADOS</a:t>
          </a:r>
        </a:p>
      </dgm:t>
    </dgm:pt>
    <dgm:pt modelId="{6EAA41E0-1525-42E3-A200-48C0FE921E72}" type="parTrans" cxnId="{8A23767A-9C3F-4E56-B59C-7BCEF096F684}">
      <dgm:prSet/>
      <dgm:spPr/>
      <dgm:t>
        <a:bodyPr/>
        <a:lstStyle/>
        <a:p>
          <a:endParaRPr lang="pt-BR"/>
        </a:p>
      </dgm:t>
    </dgm:pt>
    <dgm:pt modelId="{4AC5E256-0BCF-40E2-AEBD-A2D1A83F40E2}" type="sibTrans" cxnId="{8A23767A-9C3F-4E56-B59C-7BCEF096F684}">
      <dgm:prSet/>
      <dgm:spPr/>
      <dgm:t>
        <a:bodyPr/>
        <a:lstStyle/>
        <a:p>
          <a:endParaRPr lang="pt-BR"/>
        </a:p>
      </dgm:t>
    </dgm:pt>
    <dgm:pt modelId="{9AC19E5E-60C4-4CCF-A20E-E4814BC2FE9B}">
      <dgm:prSet/>
      <dgm:spPr/>
      <dgm:t>
        <a:bodyPr/>
        <a:lstStyle/>
        <a:p>
          <a:r>
            <a:rPr lang="pt-BR"/>
            <a:t>TESTES DE USABILIDADE</a:t>
          </a:r>
        </a:p>
      </dgm:t>
    </dgm:pt>
    <dgm:pt modelId="{699FA3BB-5DDB-4810-8B78-2E6BCAFDC511}" type="parTrans" cxnId="{A07DF47A-E69E-495D-8151-1979DE0A5DDB}">
      <dgm:prSet/>
      <dgm:spPr/>
      <dgm:t>
        <a:bodyPr/>
        <a:lstStyle/>
        <a:p>
          <a:endParaRPr lang="pt-BR"/>
        </a:p>
      </dgm:t>
    </dgm:pt>
    <dgm:pt modelId="{9F54CECE-D9A6-4EF2-828B-C01621ECF61C}" type="sibTrans" cxnId="{A07DF47A-E69E-495D-8151-1979DE0A5DDB}">
      <dgm:prSet/>
      <dgm:spPr/>
      <dgm:t>
        <a:bodyPr/>
        <a:lstStyle/>
        <a:p>
          <a:endParaRPr lang="pt-BR"/>
        </a:p>
      </dgm:t>
    </dgm:pt>
    <dgm:pt modelId="{03DF699C-3176-485E-B584-5BC85EC703ED}">
      <dgm:prSet/>
      <dgm:spPr/>
      <dgm:t>
        <a:bodyPr/>
        <a:lstStyle/>
        <a:p>
          <a:r>
            <a:rPr lang="pt-BR"/>
            <a:t>IDENTIFICAÇÃO E CORREÇÃO DE BUGS</a:t>
          </a:r>
        </a:p>
      </dgm:t>
    </dgm:pt>
    <dgm:pt modelId="{FDDB7EEE-AB02-47E4-B007-CB2A762CB7F9}" type="parTrans" cxnId="{7241A540-84B9-4248-A8C9-589551961BC5}">
      <dgm:prSet/>
      <dgm:spPr/>
      <dgm:t>
        <a:bodyPr/>
        <a:lstStyle/>
        <a:p>
          <a:endParaRPr lang="pt-BR"/>
        </a:p>
      </dgm:t>
    </dgm:pt>
    <dgm:pt modelId="{C3CA3D16-3F50-4C85-8F9B-29F6F52233B6}" type="sibTrans" cxnId="{7241A540-84B9-4248-A8C9-589551961BC5}">
      <dgm:prSet/>
      <dgm:spPr/>
      <dgm:t>
        <a:bodyPr/>
        <a:lstStyle/>
        <a:p>
          <a:endParaRPr lang="pt-BR"/>
        </a:p>
      </dgm:t>
    </dgm:pt>
    <dgm:pt modelId="{8AB7F64B-E4EA-46A3-93C5-530B1FAAB3A0}">
      <dgm:prSet/>
      <dgm:spPr/>
      <dgm:t>
        <a:bodyPr/>
        <a:lstStyle/>
        <a:p>
          <a:r>
            <a:rPr lang="pt-BR"/>
            <a:t>PREPARAR INFRAESTRUTURA NO MARKETPLACE</a:t>
          </a:r>
        </a:p>
      </dgm:t>
    </dgm:pt>
    <dgm:pt modelId="{D39B8DD9-864C-4EB7-9F89-A2AD12438034}" type="parTrans" cxnId="{633930AF-3D0C-41D1-9D7D-CE36CB354B8D}">
      <dgm:prSet/>
      <dgm:spPr/>
      <dgm:t>
        <a:bodyPr/>
        <a:lstStyle/>
        <a:p>
          <a:endParaRPr lang="pt-BR"/>
        </a:p>
      </dgm:t>
    </dgm:pt>
    <dgm:pt modelId="{54EF72C2-E454-4C40-B61C-C5559BC6F1E5}" type="sibTrans" cxnId="{633930AF-3D0C-41D1-9D7D-CE36CB354B8D}">
      <dgm:prSet/>
      <dgm:spPr/>
      <dgm:t>
        <a:bodyPr/>
        <a:lstStyle/>
        <a:p>
          <a:endParaRPr lang="pt-BR"/>
        </a:p>
      </dgm:t>
    </dgm:pt>
    <dgm:pt modelId="{F02C7DD0-38B5-42D3-B052-77C4D943365F}">
      <dgm:prSet/>
      <dgm:spPr/>
      <dgm:t>
        <a:bodyPr/>
        <a:lstStyle/>
        <a:p>
          <a:r>
            <a:rPr lang="pt-BR"/>
            <a:t>AVALIAÇÃO DO APP NAS LOJAS DE APLICATIVOS</a:t>
          </a:r>
        </a:p>
      </dgm:t>
    </dgm:pt>
    <dgm:pt modelId="{3C430132-43C1-47EF-A156-1D4161537981}" type="parTrans" cxnId="{0B06A545-F7FA-4E92-9E10-17CE2A337029}">
      <dgm:prSet/>
      <dgm:spPr/>
      <dgm:t>
        <a:bodyPr/>
        <a:lstStyle/>
        <a:p>
          <a:endParaRPr lang="pt-BR"/>
        </a:p>
      </dgm:t>
    </dgm:pt>
    <dgm:pt modelId="{50138A85-8EAD-497B-B628-3150CB39B50A}" type="sibTrans" cxnId="{0B06A545-F7FA-4E92-9E10-17CE2A337029}">
      <dgm:prSet/>
      <dgm:spPr/>
      <dgm:t>
        <a:bodyPr/>
        <a:lstStyle/>
        <a:p>
          <a:endParaRPr lang="pt-BR"/>
        </a:p>
      </dgm:t>
    </dgm:pt>
    <dgm:pt modelId="{EC6FE534-DC93-4BE9-B221-533498D9AED2}">
      <dgm:prSet/>
      <dgm:spPr/>
      <dgm:t>
        <a:bodyPr/>
        <a:lstStyle/>
        <a:p>
          <a:r>
            <a:rPr lang="pt-BR"/>
            <a:t>REALIZAÇÃO DE ATUALIZAÇÕES E MELHORIAS CONTÍNUAS</a:t>
          </a:r>
        </a:p>
      </dgm:t>
    </dgm:pt>
    <dgm:pt modelId="{E1527C33-CFAA-4D8C-96C4-EE6231657CF0}" type="parTrans" cxnId="{FE8D82F4-EC2E-4B25-896E-A6EFC76B2206}">
      <dgm:prSet/>
      <dgm:spPr/>
      <dgm:t>
        <a:bodyPr/>
        <a:lstStyle/>
        <a:p>
          <a:endParaRPr lang="pt-BR"/>
        </a:p>
      </dgm:t>
    </dgm:pt>
    <dgm:pt modelId="{6D81CC16-08CD-4BC5-BB25-D3C60D9BB3C1}" type="sibTrans" cxnId="{FE8D82F4-EC2E-4B25-896E-A6EFC76B2206}">
      <dgm:prSet/>
      <dgm:spPr/>
      <dgm:t>
        <a:bodyPr/>
        <a:lstStyle/>
        <a:p>
          <a:endParaRPr lang="pt-BR"/>
        </a:p>
      </dgm:t>
    </dgm:pt>
    <dgm:pt modelId="{0995A2E3-0901-4DB1-B970-376B2E4006D1}">
      <dgm:prSet/>
      <dgm:spPr/>
      <dgm:t>
        <a:bodyPr/>
        <a:lstStyle/>
        <a:p>
          <a:r>
            <a:rPr lang="pt-BR"/>
            <a:t>SUPORTE E SOLUÇÃO DE DÚVIDAS</a:t>
          </a:r>
        </a:p>
      </dgm:t>
    </dgm:pt>
    <dgm:pt modelId="{902A754E-4E4A-4847-B0A2-573B94308BBA}" type="parTrans" cxnId="{A8FF89BC-D15C-44F3-A67F-96B16824950D}">
      <dgm:prSet/>
      <dgm:spPr/>
      <dgm:t>
        <a:bodyPr/>
        <a:lstStyle/>
        <a:p>
          <a:endParaRPr lang="pt-BR"/>
        </a:p>
      </dgm:t>
    </dgm:pt>
    <dgm:pt modelId="{20A0EF64-0AD3-4993-8E6E-5758F9AF64A6}" type="sibTrans" cxnId="{A8FF89BC-D15C-44F3-A67F-96B16824950D}">
      <dgm:prSet/>
      <dgm:spPr/>
      <dgm:t>
        <a:bodyPr/>
        <a:lstStyle/>
        <a:p>
          <a:endParaRPr lang="pt-BR"/>
        </a:p>
      </dgm:t>
    </dgm:pt>
    <dgm:pt modelId="{6D7A7801-BB63-47F6-9F80-2013CE3C8DDF}">
      <dgm:prSet/>
      <dgm:spPr/>
      <dgm:t>
        <a:bodyPr/>
        <a:lstStyle/>
        <a:p>
          <a:r>
            <a:rPr lang="pt-BR"/>
            <a:t>COLABORAÇÃO COM SISTEMAS DE NUVENS </a:t>
          </a:r>
        </a:p>
      </dgm:t>
    </dgm:pt>
    <dgm:pt modelId="{0BCFA6B9-4E38-4DF4-9665-C5288F643973}" type="parTrans" cxnId="{50BFF7DD-F1F7-43DF-9057-627C4B6D0B71}">
      <dgm:prSet/>
      <dgm:spPr/>
      <dgm:t>
        <a:bodyPr/>
        <a:lstStyle/>
        <a:p>
          <a:endParaRPr lang="pt-BR"/>
        </a:p>
      </dgm:t>
    </dgm:pt>
    <dgm:pt modelId="{EBEA04DD-D1A7-4439-860D-D29C5EFB821E}" type="sibTrans" cxnId="{50BFF7DD-F1F7-43DF-9057-627C4B6D0B71}">
      <dgm:prSet/>
      <dgm:spPr/>
      <dgm:t>
        <a:bodyPr/>
        <a:lstStyle/>
        <a:p>
          <a:endParaRPr lang="pt-BR"/>
        </a:p>
      </dgm:t>
    </dgm:pt>
    <dgm:pt modelId="{8C33E48E-334E-4A5A-8828-C0B9BC12F4DA}">
      <dgm:prSet/>
      <dgm:spPr/>
      <dgm:t>
        <a:bodyPr/>
        <a:lstStyle/>
        <a:p>
          <a:r>
            <a:rPr lang="pt-BR"/>
            <a:t>CAMPANHAS EM MÍDIAS SOCIAIS E ANÚNCIOS ONLINE</a:t>
          </a:r>
        </a:p>
      </dgm:t>
    </dgm:pt>
    <dgm:pt modelId="{7D1D39C0-3B18-4635-B1B3-C21C05B51E72}" type="parTrans" cxnId="{2BBFBFB3-9575-4C01-9758-C9373EB496DF}">
      <dgm:prSet/>
      <dgm:spPr/>
      <dgm:t>
        <a:bodyPr/>
        <a:lstStyle/>
        <a:p>
          <a:endParaRPr lang="pt-BR"/>
        </a:p>
      </dgm:t>
    </dgm:pt>
    <dgm:pt modelId="{A5953739-5348-4DF8-A599-C497DF96D7A3}" type="sibTrans" cxnId="{2BBFBFB3-9575-4C01-9758-C9373EB496DF}">
      <dgm:prSet/>
      <dgm:spPr/>
      <dgm:t>
        <a:bodyPr/>
        <a:lstStyle/>
        <a:p>
          <a:endParaRPr lang="pt-BR"/>
        </a:p>
      </dgm:t>
    </dgm:pt>
    <dgm:pt modelId="{52322AC1-C0CA-41C2-AF77-D47B568609DC}">
      <dgm:prSet/>
      <dgm:spPr/>
      <dgm:t>
        <a:bodyPr/>
        <a:lstStyle/>
        <a:p>
          <a:r>
            <a:rPr lang="pt-BR"/>
            <a:t>COLETAR FEEDBACK E IMPLEMENTAÇÃO DE MELHORIAS</a:t>
          </a:r>
        </a:p>
      </dgm:t>
    </dgm:pt>
    <dgm:pt modelId="{3BEC5FAA-E4C7-4310-8BF8-FD6D6CD14D5D}" type="parTrans" cxnId="{E81CE985-107C-46B1-8E6F-793372A7C67F}">
      <dgm:prSet/>
      <dgm:spPr/>
      <dgm:t>
        <a:bodyPr/>
        <a:lstStyle/>
        <a:p>
          <a:endParaRPr lang="pt-BR"/>
        </a:p>
      </dgm:t>
    </dgm:pt>
    <dgm:pt modelId="{4588D817-B422-419C-9BBD-93DD8ABBE6F3}" type="sibTrans" cxnId="{E81CE985-107C-46B1-8E6F-793372A7C67F}">
      <dgm:prSet/>
      <dgm:spPr/>
      <dgm:t>
        <a:bodyPr/>
        <a:lstStyle/>
        <a:p>
          <a:endParaRPr lang="pt-BR"/>
        </a:p>
      </dgm:t>
    </dgm:pt>
    <dgm:pt modelId="{B0D67059-EF7D-43CE-8506-8E9B5868DB0C}">
      <dgm:prSet/>
      <dgm:spPr/>
      <dgm:t>
        <a:bodyPr/>
        <a:lstStyle/>
        <a:p>
          <a:r>
            <a:rPr lang="pt-BR"/>
            <a:t>ADAPTAÇÃO  AO MERCADO</a:t>
          </a:r>
        </a:p>
      </dgm:t>
    </dgm:pt>
    <dgm:pt modelId="{D010ED04-6422-41B1-9B13-F8A5DEAE4019}" type="parTrans" cxnId="{B6E8350D-073B-4398-AB39-54D9747CCAF2}">
      <dgm:prSet/>
      <dgm:spPr/>
      <dgm:t>
        <a:bodyPr/>
        <a:lstStyle/>
        <a:p>
          <a:endParaRPr lang="pt-BR"/>
        </a:p>
      </dgm:t>
    </dgm:pt>
    <dgm:pt modelId="{EA6F9236-2F0E-4B77-84C3-BC211A6AAA2F}" type="sibTrans" cxnId="{B6E8350D-073B-4398-AB39-54D9747CCAF2}">
      <dgm:prSet/>
      <dgm:spPr/>
      <dgm:t>
        <a:bodyPr/>
        <a:lstStyle/>
        <a:p>
          <a:endParaRPr lang="pt-BR"/>
        </a:p>
      </dgm:t>
    </dgm:pt>
    <dgm:pt modelId="{85451313-C917-4F47-86D0-45E28E549CBF}">
      <dgm:prSet/>
      <dgm:spPr/>
      <dgm:t>
        <a:bodyPr/>
        <a:lstStyle/>
        <a:p>
          <a:r>
            <a:rPr lang="pt-BR"/>
            <a:t>APRIMORAMENTO DOS REQUISITOS FUNCIONAIS</a:t>
          </a:r>
        </a:p>
      </dgm:t>
    </dgm:pt>
    <dgm:pt modelId="{900F9B5B-B201-41E8-9F84-B4A949821D1D}" type="parTrans" cxnId="{C8D70DD5-D354-4E8F-8F36-FBA22A5D2A2C}">
      <dgm:prSet/>
      <dgm:spPr/>
      <dgm:t>
        <a:bodyPr/>
        <a:lstStyle/>
        <a:p>
          <a:endParaRPr lang="pt-BR"/>
        </a:p>
      </dgm:t>
    </dgm:pt>
    <dgm:pt modelId="{C35E62F3-BCD5-4083-A380-44B10F6F2EC2}" type="sibTrans" cxnId="{C8D70DD5-D354-4E8F-8F36-FBA22A5D2A2C}">
      <dgm:prSet/>
      <dgm:spPr/>
      <dgm:t>
        <a:bodyPr/>
        <a:lstStyle/>
        <a:p>
          <a:endParaRPr lang="pt-BR"/>
        </a:p>
      </dgm:t>
    </dgm:pt>
    <dgm:pt modelId="{F9F2A175-3F9B-492A-AD89-F9ADF1AA7A09}">
      <dgm:prSet/>
      <dgm:spPr/>
      <dgm:t>
        <a:bodyPr/>
        <a:lstStyle/>
        <a:p>
          <a:r>
            <a:rPr lang="pt-BR"/>
            <a:t>DESENVOLVIMENTO DE VERSÃO MOBILE</a:t>
          </a:r>
        </a:p>
      </dgm:t>
    </dgm:pt>
    <dgm:pt modelId="{23233B68-EF36-4A02-9B22-884F03B3E17D}" type="parTrans" cxnId="{02726BBB-A793-416B-8A98-F88455A0A603}">
      <dgm:prSet/>
      <dgm:spPr/>
      <dgm:t>
        <a:bodyPr/>
        <a:lstStyle/>
        <a:p>
          <a:endParaRPr lang="pt-BR"/>
        </a:p>
      </dgm:t>
    </dgm:pt>
    <dgm:pt modelId="{6783538A-23B6-4D3C-92F4-06CBADDFC98C}" type="sibTrans" cxnId="{02726BBB-A793-416B-8A98-F88455A0A603}">
      <dgm:prSet/>
      <dgm:spPr/>
      <dgm:t>
        <a:bodyPr/>
        <a:lstStyle/>
        <a:p>
          <a:endParaRPr lang="pt-BR"/>
        </a:p>
      </dgm:t>
    </dgm:pt>
    <dgm:pt modelId="{141B889D-94F1-45C1-B73E-13B1197CCCF8}">
      <dgm:prSet/>
      <dgm:spPr/>
      <dgm:t>
        <a:bodyPr/>
        <a:lstStyle/>
        <a:p>
          <a:r>
            <a:rPr lang="pt-BR"/>
            <a:t>DESIGN UX</a:t>
          </a:r>
        </a:p>
      </dgm:t>
    </dgm:pt>
    <dgm:pt modelId="{16CD9583-BD21-4156-92D6-71CDB340D1AD}" type="parTrans" cxnId="{B92B522F-B1AC-4084-8435-05E3C9E7FBC1}">
      <dgm:prSet/>
      <dgm:spPr/>
      <dgm:t>
        <a:bodyPr/>
        <a:lstStyle/>
        <a:p>
          <a:endParaRPr lang="pt-BR"/>
        </a:p>
      </dgm:t>
    </dgm:pt>
    <dgm:pt modelId="{FD784D90-C615-46FC-910F-FBF76A3078C0}" type="sibTrans" cxnId="{B92B522F-B1AC-4084-8435-05E3C9E7FBC1}">
      <dgm:prSet/>
      <dgm:spPr/>
      <dgm:t>
        <a:bodyPr/>
        <a:lstStyle/>
        <a:p>
          <a:endParaRPr lang="pt-BR"/>
        </a:p>
      </dgm:t>
    </dgm:pt>
    <dgm:pt modelId="{0AE7F9E1-765F-489C-8C16-C7BC49A797D9}">
      <dgm:prSet/>
      <dgm:spPr/>
      <dgm:t>
        <a:bodyPr/>
        <a:lstStyle/>
        <a:p>
          <a:r>
            <a:rPr lang="pt-BR"/>
            <a:t>INTERFACE LIMPA E INTUITIVA</a:t>
          </a:r>
        </a:p>
      </dgm:t>
    </dgm:pt>
    <dgm:pt modelId="{3D8434B0-DEC5-4689-B419-C2351767EFE8}" type="parTrans" cxnId="{71E1FC74-41F8-4DF4-A6BB-6C89D145CA37}">
      <dgm:prSet/>
      <dgm:spPr/>
      <dgm:t>
        <a:bodyPr/>
        <a:lstStyle/>
        <a:p>
          <a:endParaRPr lang="pt-BR"/>
        </a:p>
      </dgm:t>
    </dgm:pt>
    <dgm:pt modelId="{CF6AFA8F-6A63-4640-9B8A-9183306EE590}" type="sibTrans" cxnId="{71E1FC74-41F8-4DF4-A6BB-6C89D145CA37}">
      <dgm:prSet/>
      <dgm:spPr/>
      <dgm:t>
        <a:bodyPr/>
        <a:lstStyle/>
        <a:p>
          <a:endParaRPr lang="pt-BR"/>
        </a:p>
      </dgm:t>
    </dgm:pt>
    <dgm:pt modelId="{1FA32465-79CA-43E4-925C-FD9E6E9DB5C8}">
      <dgm:prSet/>
      <dgm:spPr/>
      <dgm:t>
        <a:bodyPr/>
        <a:lstStyle/>
        <a:p>
          <a:r>
            <a:rPr lang="pt-BR"/>
            <a:t>TESTAR A UI/UX</a:t>
          </a:r>
        </a:p>
      </dgm:t>
    </dgm:pt>
    <dgm:pt modelId="{88490267-DE7E-43ED-9BD4-B69E754A61AF}" type="parTrans" cxnId="{05578DD0-72FA-4B08-B907-FC8A62576561}">
      <dgm:prSet/>
      <dgm:spPr/>
      <dgm:t>
        <a:bodyPr/>
        <a:lstStyle/>
        <a:p>
          <a:endParaRPr lang="pt-BR"/>
        </a:p>
      </dgm:t>
    </dgm:pt>
    <dgm:pt modelId="{8D80A846-3714-4A60-AA9F-DC844391A49A}" type="sibTrans" cxnId="{05578DD0-72FA-4B08-B907-FC8A62576561}">
      <dgm:prSet/>
      <dgm:spPr/>
      <dgm:t>
        <a:bodyPr/>
        <a:lstStyle/>
        <a:p>
          <a:endParaRPr lang="pt-BR"/>
        </a:p>
      </dgm:t>
    </dgm:pt>
    <dgm:pt modelId="{0E0D5914-9733-4438-B53B-E54AED87BD25}">
      <dgm:prSet custT="1"/>
      <dgm:spPr>
        <a:solidFill>
          <a:schemeClr val="accent6">
            <a:lumMod val="75000"/>
          </a:schemeClr>
        </a:solidFill>
      </dgm:spPr>
      <dgm:t>
        <a:bodyPr/>
        <a:lstStyle/>
        <a:p>
          <a:r>
            <a:rPr lang="pt-BR" sz="900" b="1"/>
            <a:t>DESENVOLVIMENTO</a:t>
          </a:r>
        </a:p>
      </dgm:t>
    </dgm:pt>
    <dgm:pt modelId="{D8EA48FB-2A30-458D-BF2E-504D6379A563}" type="sibTrans" cxnId="{4A2D8755-0CFA-4659-993A-B10BB913460D}">
      <dgm:prSet/>
      <dgm:spPr/>
      <dgm:t>
        <a:bodyPr/>
        <a:lstStyle/>
        <a:p>
          <a:endParaRPr lang="pt-BR"/>
        </a:p>
      </dgm:t>
    </dgm:pt>
    <dgm:pt modelId="{C025D0B3-3453-4AB2-8C0D-9A93251A872D}" type="parTrans" cxnId="{4A2D8755-0CFA-4659-993A-B10BB913460D}">
      <dgm:prSet/>
      <dgm:spPr/>
      <dgm:t>
        <a:bodyPr/>
        <a:lstStyle/>
        <a:p>
          <a:endParaRPr lang="pt-BR"/>
        </a:p>
      </dgm:t>
    </dgm:pt>
    <dgm:pt modelId="{3370A458-E4DD-4B9D-839D-CB6CD78EDD3E}">
      <dgm:prSet/>
      <dgm:spPr/>
      <dgm:t>
        <a:bodyPr/>
        <a:lstStyle/>
        <a:p>
          <a:r>
            <a:rPr lang="pt-BR"/>
            <a:t>CRIAR MATERIAL DE MARKETING PARA O CLIENTE</a:t>
          </a:r>
        </a:p>
      </dgm:t>
    </dgm:pt>
    <dgm:pt modelId="{20788501-15AB-4D37-80FB-D1901541361F}" type="parTrans" cxnId="{FD8B1D7D-1AAB-4B67-8D81-A81B40F24D8B}">
      <dgm:prSet/>
      <dgm:spPr/>
      <dgm:t>
        <a:bodyPr/>
        <a:lstStyle/>
        <a:p>
          <a:endParaRPr lang="pt-BR"/>
        </a:p>
      </dgm:t>
    </dgm:pt>
    <dgm:pt modelId="{ACBBC5F5-7EB4-4FA0-929F-DF179EC35CAB}" type="sibTrans" cxnId="{FD8B1D7D-1AAB-4B67-8D81-A81B40F24D8B}">
      <dgm:prSet/>
      <dgm:spPr/>
      <dgm:t>
        <a:bodyPr/>
        <a:lstStyle/>
        <a:p>
          <a:endParaRPr lang="pt-BR"/>
        </a:p>
      </dgm:t>
    </dgm:pt>
    <dgm:pt modelId="{90431E3C-4F42-4628-B684-A96161BFF430}" type="pres">
      <dgm:prSet presAssocID="{0CFB7DD9-0DA5-4E4C-8DA3-9F1B6119F4C6}" presName="hierChild1" presStyleCnt="0">
        <dgm:presLayoutVars>
          <dgm:orgChart val="1"/>
          <dgm:chPref val="1"/>
          <dgm:dir/>
          <dgm:animOne val="branch"/>
          <dgm:animLvl val="lvl"/>
          <dgm:resizeHandles/>
        </dgm:presLayoutVars>
      </dgm:prSet>
      <dgm:spPr/>
    </dgm:pt>
    <dgm:pt modelId="{0A189367-43EC-4441-BA08-750B899E9469}" type="pres">
      <dgm:prSet presAssocID="{0102E4FE-20A8-44CB-9044-37DB2019EEF7}" presName="hierRoot1" presStyleCnt="0">
        <dgm:presLayoutVars>
          <dgm:hierBranch val="init"/>
        </dgm:presLayoutVars>
      </dgm:prSet>
      <dgm:spPr/>
    </dgm:pt>
    <dgm:pt modelId="{360B80A0-E040-4231-A03C-DB4C44D4BEFB}" type="pres">
      <dgm:prSet presAssocID="{0102E4FE-20A8-44CB-9044-37DB2019EEF7}" presName="rootComposite1" presStyleCnt="0"/>
      <dgm:spPr/>
    </dgm:pt>
    <dgm:pt modelId="{2D883808-430E-40D8-8B07-302E85302A34}" type="pres">
      <dgm:prSet presAssocID="{0102E4FE-20A8-44CB-9044-37DB2019EEF7}" presName="rootText1" presStyleLbl="node0" presStyleIdx="0" presStyleCnt="1" custScaleX="150162" custScaleY="128812" custLinFactY="-34665" custLinFactNeighborX="-6143" custLinFactNeighborY="-100000">
        <dgm:presLayoutVars>
          <dgm:chPref val="3"/>
        </dgm:presLayoutVars>
      </dgm:prSet>
      <dgm:spPr/>
    </dgm:pt>
    <dgm:pt modelId="{9E54A725-AB28-4B64-8844-9F2951F2F7A0}" type="pres">
      <dgm:prSet presAssocID="{0102E4FE-20A8-44CB-9044-37DB2019EEF7}" presName="rootConnector1" presStyleLbl="node1" presStyleIdx="0" presStyleCnt="0"/>
      <dgm:spPr/>
    </dgm:pt>
    <dgm:pt modelId="{7F944FE0-D2A2-405B-BDFF-D1897631706E}" type="pres">
      <dgm:prSet presAssocID="{0102E4FE-20A8-44CB-9044-37DB2019EEF7}" presName="hierChild2" presStyleCnt="0"/>
      <dgm:spPr/>
    </dgm:pt>
    <dgm:pt modelId="{7BA6A4CA-F40E-4826-9E97-95062F5DD647}" type="pres">
      <dgm:prSet presAssocID="{D6922E7D-1806-4E3F-8FA5-876C5E53C8A8}" presName="Name37" presStyleLbl="parChTrans1D2" presStyleIdx="0" presStyleCnt="11"/>
      <dgm:spPr/>
    </dgm:pt>
    <dgm:pt modelId="{92667419-A898-4795-9C0E-361368D04859}" type="pres">
      <dgm:prSet presAssocID="{8D244D8F-C792-40BC-A511-7DE39E45E194}" presName="hierRoot2" presStyleCnt="0">
        <dgm:presLayoutVars>
          <dgm:hierBranch val="init"/>
        </dgm:presLayoutVars>
      </dgm:prSet>
      <dgm:spPr/>
    </dgm:pt>
    <dgm:pt modelId="{AAE10948-D9BD-4DD1-83D8-C8238129D30B}" type="pres">
      <dgm:prSet presAssocID="{8D244D8F-C792-40BC-A511-7DE39E45E194}" presName="rootComposite" presStyleCnt="0"/>
      <dgm:spPr/>
    </dgm:pt>
    <dgm:pt modelId="{4C9AEEA8-806B-4221-A8CF-497F84C39D63}" type="pres">
      <dgm:prSet presAssocID="{8D244D8F-C792-40BC-A511-7DE39E45E194}" presName="rootText" presStyleLbl="node2" presStyleIdx="0" presStyleCnt="11" custScaleX="76938" custLinFactNeighborX="-2261">
        <dgm:presLayoutVars>
          <dgm:chPref val="3"/>
        </dgm:presLayoutVars>
      </dgm:prSet>
      <dgm:spPr/>
    </dgm:pt>
    <dgm:pt modelId="{CFC31A14-C94F-4A30-A37D-372AB6BB600E}" type="pres">
      <dgm:prSet presAssocID="{8D244D8F-C792-40BC-A511-7DE39E45E194}" presName="rootConnector" presStyleLbl="node2" presStyleIdx="0" presStyleCnt="11"/>
      <dgm:spPr/>
    </dgm:pt>
    <dgm:pt modelId="{CFE7259F-6958-4278-B532-D5FC1DF0D989}" type="pres">
      <dgm:prSet presAssocID="{8D244D8F-C792-40BC-A511-7DE39E45E194}" presName="hierChild4" presStyleCnt="0"/>
      <dgm:spPr/>
    </dgm:pt>
    <dgm:pt modelId="{0DBA4C10-E38C-4A57-BDCF-A02983AC86EA}" type="pres">
      <dgm:prSet presAssocID="{B5B99BBF-342F-4A4E-BF02-3E97606E944D}" presName="Name37" presStyleLbl="parChTrans1D3" presStyleIdx="0" presStyleCnt="30"/>
      <dgm:spPr/>
    </dgm:pt>
    <dgm:pt modelId="{F7237C1A-2CFF-4D51-9968-643427BC722B}" type="pres">
      <dgm:prSet presAssocID="{B6389D6D-8AE5-4B3C-9BF6-CF7D2B974EDD}" presName="hierRoot2" presStyleCnt="0">
        <dgm:presLayoutVars>
          <dgm:hierBranch val="init"/>
        </dgm:presLayoutVars>
      </dgm:prSet>
      <dgm:spPr/>
    </dgm:pt>
    <dgm:pt modelId="{1F57570A-EEE3-4AFE-93E6-A976FA9C51FD}" type="pres">
      <dgm:prSet presAssocID="{B6389D6D-8AE5-4B3C-9BF6-CF7D2B974EDD}" presName="rootComposite" presStyleCnt="0"/>
      <dgm:spPr/>
    </dgm:pt>
    <dgm:pt modelId="{9E9FE827-52A4-46D9-ADB2-E6FCF0B9E008}" type="pres">
      <dgm:prSet presAssocID="{B6389D6D-8AE5-4B3C-9BF6-CF7D2B974EDD}" presName="rootText" presStyleLbl="node3" presStyleIdx="0" presStyleCnt="30">
        <dgm:presLayoutVars>
          <dgm:chPref val="3"/>
        </dgm:presLayoutVars>
      </dgm:prSet>
      <dgm:spPr/>
    </dgm:pt>
    <dgm:pt modelId="{45896F72-DCDE-404C-8364-99656B71FFED}" type="pres">
      <dgm:prSet presAssocID="{B6389D6D-8AE5-4B3C-9BF6-CF7D2B974EDD}" presName="rootConnector" presStyleLbl="node3" presStyleIdx="0" presStyleCnt="30"/>
      <dgm:spPr/>
    </dgm:pt>
    <dgm:pt modelId="{09EFDB36-E5B0-4407-8281-5D4F42D16FE0}" type="pres">
      <dgm:prSet presAssocID="{B6389D6D-8AE5-4B3C-9BF6-CF7D2B974EDD}" presName="hierChild4" presStyleCnt="0"/>
      <dgm:spPr/>
    </dgm:pt>
    <dgm:pt modelId="{2F132628-32FC-4EEB-A2B9-3E7324D5716F}" type="pres">
      <dgm:prSet presAssocID="{B6389D6D-8AE5-4B3C-9BF6-CF7D2B974EDD}" presName="hierChild5" presStyleCnt="0"/>
      <dgm:spPr/>
    </dgm:pt>
    <dgm:pt modelId="{7BD786B8-780D-4619-A5E3-357F0EDAE2E4}" type="pres">
      <dgm:prSet presAssocID="{CB1CFF7C-42F1-4A09-8B31-0773BB970F24}" presName="Name37" presStyleLbl="parChTrans1D3" presStyleIdx="1" presStyleCnt="30"/>
      <dgm:spPr/>
    </dgm:pt>
    <dgm:pt modelId="{FF449168-822C-418C-9CA1-B101D096CF90}" type="pres">
      <dgm:prSet presAssocID="{939AE253-A7E2-4EBA-B997-5913C2301F5A}" presName="hierRoot2" presStyleCnt="0">
        <dgm:presLayoutVars>
          <dgm:hierBranch val="init"/>
        </dgm:presLayoutVars>
      </dgm:prSet>
      <dgm:spPr/>
    </dgm:pt>
    <dgm:pt modelId="{FDC422C0-CC05-449C-8033-C172FF181AD5}" type="pres">
      <dgm:prSet presAssocID="{939AE253-A7E2-4EBA-B997-5913C2301F5A}" presName="rootComposite" presStyleCnt="0"/>
      <dgm:spPr/>
    </dgm:pt>
    <dgm:pt modelId="{CF1CE0D6-2000-45B7-B412-882350AF6F25}" type="pres">
      <dgm:prSet presAssocID="{939AE253-A7E2-4EBA-B997-5913C2301F5A}" presName="rootText" presStyleLbl="node3" presStyleIdx="1" presStyleCnt="30">
        <dgm:presLayoutVars>
          <dgm:chPref val="3"/>
        </dgm:presLayoutVars>
      </dgm:prSet>
      <dgm:spPr/>
    </dgm:pt>
    <dgm:pt modelId="{E332D8F5-24D1-438A-A88D-967661A9895B}" type="pres">
      <dgm:prSet presAssocID="{939AE253-A7E2-4EBA-B997-5913C2301F5A}" presName="rootConnector" presStyleLbl="node3" presStyleIdx="1" presStyleCnt="30"/>
      <dgm:spPr/>
    </dgm:pt>
    <dgm:pt modelId="{0945C784-5EB4-4170-B227-C25054AACF2B}" type="pres">
      <dgm:prSet presAssocID="{939AE253-A7E2-4EBA-B997-5913C2301F5A}" presName="hierChild4" presStyleCnt="0"/>
      <dgm:spPr/>
    </dgm:pt>
    <dgm:pt modelId="{795D698A-1823-4D67-A0CE-2685E9EB05B4}" type="pres">
      <dgm:prSet presAssocID="{939AE253-A7E2-4EBA-B997-5913C2301F5A}" presName="hierChild5" presStyleCnt="0"/>
      <dgm:spPr/>
    </dgm:pt>
    <dgm:pt modelId="{A210511E-8313-4F28-990A-429088BA3B3F}" type="pres">
      <dgm:prSet presAssocID="{D433E747-1E2C-41A0-B616-42B31870972F}" presName="Name37" presStyleLbl="parChTrans1D3" presStyleIdx="2" presStyleCnt="30"/>
      <dgm:spPr/>
    </dgm:pt>
    <dgm:pt modelId="{662A03C9-0D7D-4233-877E-650105F68909}" type="pres">
      <dgm:prSet presAssocID="{6ED531EE-0BC7-4118-B43F-7D8D436633A8}" presName="hierRoot2" presStyleCnt="0">
        <dgm:presLayoutVars>
          <dgm:hierBranch val="init"/>
        </dgm:presLayoutVars>
      </dgm:prSet>
      <dgm:spPr/>
    </dgm:pt>
    <dgm:pt modelId="{3F4608E4-44E4-4C09-98F7-7A5196AC4942}" type="pres">
      <dgm:prSet presAssocID="{6ED531EE-0BC7-4118-B43F-7D8D436633A8}" presName="rootComposite" presStyleCnt="0"/>
      <dgm:spPr/>
    </dgm:pt>
    <dgm:pt modelId="{422A5DCC-F310-4179-AC5C-3A5AA9AB3509}" type="pres">
      <dgm:prSet presAssocID="{6ED531EE-0BC7-4118-B43F-7D8D436633A8}" presName="rootText" presStyleLbl="node3" presStyleIdx="2" presStyleCnt="30">
        <dgm:presLayoutVars>
          <dgm:chPref val="3"/>
        </dgm:presLayoutVars>
      </dgm:prSet>
      <dgm:spPr/>
    </dgm:pt>
    <dgm:pt modelId="{D3BF38C4-1821-483A-AF26-C595ECE3E4B8}" type="pres">
      <dgm:prSet presAssocID="{6ED531EE-0BC7-4118-B43F-7D8D436633A8}" presName="rootConnector" presStyleLbl="node3" presStyleIdx="2" presStyleCnt="30"/>
      <dgm:spPr/>
    </dgm:pt>
    <dgm:pt modelId="{1A67025E-7A13-4535-954B-C51FC9C3959C}" type="pres">
      <dgm:prSet presAssocID="{6ED531EE-0BC7-4118-B43F-7D8D436633A8}" presName="hierChild4" presStyleCnt="0"/>
      <dgm:spPr/>
    </dgm:pt>
    <dgm:pt modelId="{F58C77E7-E7F0-45FB-BD57-CF2EA3EB7FD9}" type="pres">
      <dgm:prSet presAssocID="{6ED531EE-0BC7-4118-B43F-7D8D436633A8}" presName="hierChild5" presStyleCnt="0"/>
      <dgm:spPr/>
    </dgm:pt>
    <dgm:pt modelId="{529C72D2-9829-43B0-839C-5E27E8D16E0A}" type="pres">
      <dgm:prSet presAssocID="{8D244D8F-C792-40BC-A511-7DE39E45E194}" presName="hierChild5" presStyleCnt="0"/>
      <dgm:spPr/>
    </dgm:pt>
    <dgm:pt modelId="{3CD38DC8-3D55-42DE-AD09-72BD953ED7FB}" type="pres">
      <dgm:prSet presAssocID="{E2EA6942-20E6-4D51-99FA-C77C5E746936}" presName="Name37" presStyleLbl="parChTrans1D2" presStyleIdx="1" presStyleCnt="11"/>
      <dgm:spPr/>
    </dgm:pt>
    <dgm:pt modelId="{596C2A0E-FAAA-4C19-8F64-3F40373672C6}" type="pres">
      <dgm:prSet presAssocID="{809B22AA-EB2B-4C4F-82C3-E979FD4CF357}" presName="hierRoot2" presStyleCnt="0">
        <dgm:presLayoutVars>
          <dgm:hierBranch val="init"/>
        </dgm:presLayoutVars>
      </dgm:prSet>
      <dgm:spPr/>
    </dgm:pt>
    <dgm:pt modelId="{E1CC195C-D0F1-48C8-A703-25242680FC8E}" type="pres">
      <dgm:prSet presAssocID="{809B22AA-EB2B-4C4F-82C3-E979FD4CF357}" presName="rootComposite" presStyleCnt="0"/>
      <dgm:spPr/>
    </dgm:pt>
    <dgm:pt modelId="{D170E32D-A43F-4CAB-A215-C289F970862B}" type="pres">
      <dgm:prSet presAssocID="{809B22AA-EB2B-4C4F-82C3-E979FD4CF357}" presName="rootText" presStyleLbl="node2" presStyleIdx="1" presStyleCnt="11" custScaleX="100441" custLinFactNeighborY="-2145">
        <dgm:presLayoutVars>
          <dgm:chPref val="3"/>
        </dgm:presLayoutVars>
      </dgm:prSet>
      <dgm:spPr/>
    </dgm:pt>
    <dgm:pt modelId="{18E317F2-7CF2-4DFD-9CA0-4A1E8C4ACD68}" type="pres">
      <dgm:prSet presAssocID="{809B22AA-EB2B-4C4F-82C3-E979FD4CF357}" presName="rootConnector" presStyleLbl="node2" presStyleIdx="1" presStyleCnt="11"/>
      <dgm:spPr/>
    </dgm:pt>
    <dgm:pt modelId="{C4D3DF99-A745-4C02-9204-B9053A10435D}" type="pres">
      <dgm:prSet presAssocID="{809B22AA-EB2B-4C4F-82C3-E979FD4CF357}" presName="hierChild4" presStyleCnt="0"/>
      <dgm:spPr/>
    </dgm:pt>
    <dgm:pt modelId="{B935FBDA-E2AB-49CA-8CF4-754257839CD4}" type="pres">
      <dgm:prSet presAssocID="{9792CF75-292C-4BCA-A2CF-C2FA68F001BD}" presName="Name37" presStyleLbl="parChTrans1D3" presStyleIdx="3" presStyleCnt="30"/>
      <dgm:spPr/>
    </dgm:pt>
    <dgm:pt modelId="{7E32E146-A64A-4070-B7C5-30A5B73717C1}" type="pres">
      <dgm:prSet presAssocID="{97F38E1B-8B0A-4C1C-BB0E-8DC2824BBDEE}" presName="hierRoot2" presStyleCnt="0">
        <dgm:presLayoutVars>
          <dgm:hierBranch val="init"/>
        </dgm:presLayoutVars>
      </dgm:prSet>
      <dgm:spPr/>
    </dgm:pt>
    <dgm:pt modelId="{94CCBCF2-D29F-4CE4-9F38-9A0619F3E636}" type="pres">
      <dgm:prSet presAssocID="{97F38E1B-8B0A-4C1C-BB0E-8DC2824BBDEE}" presName="rootComposite" presStyleCnt="0"/>
      <dgm:spPr/>
    </dgm:pt>
    <dgm:pt modelId="{8D28DA9C-651E-493C-AEB4-8DE7C4670A76}" type="pres">
      <dgm:prSet presAssocID="{97F38E1B-8B0A-4C1C-BB0E-8DC2824BBDEE}" presName="rootText" presStyleLbl="node3" presStyleIdx="3" presStyleCnt="30">
        <dgm:presLayoutVars>
          <dgm:chPref val="3"/>
        </dgm:presLayoutVars>
      </dgm:prSet>
      <dgm:spPr/>
    </dgm:pt>
    <dgm:pt modelId="{CAC4091A-492F-459B-840C-5F8135FD499F}" type="pres">
      <dgm:prSet presAssocID="{97F38E1B-8B0A-4C1C-BB0E-8DC2824BBDEE}" presName="rootConnector" presStyleLbl="node3" presStyleIdx="3" presStyleCnt="30"/>
      <dgm:spPr/>
    </dgm:pt>
    <dgm:pt modelId="{3F86CAF0-921B-456C-9C30-B205CF6EDFAB}" type="pres">
      <dgm:prSet presAssocID="{97F38E1B-8B0A-4C1C-BB0E-8DC2824BBDEE}" presName="hierChild4" presStyleCnt="0"/>
      <dgm:spPr/>
    </dgm:pt>
    <dgm:pt modelId="{AAF5925E-A439-4734-BFA7-0209F1E034E0}" type="pres">
      <dgm:prSet presAssocID="{B7B3C6AE-DFBB-46A9-8CF1-A1BD803B9409}" presName="Name37" presStyleLbl="parChTrans1D4" presStyleIdx="0" presStyleCnt="15"/>
      <dgm:spPr/>
    </dgm:pt>
    <dgm:pt modelId="{E4ACDD6B-0637-4F25-B692-478DE4CD1E8A}" type="pres">
      <dgm:prSet presAssocID="{86AF350A-A785-4BDD-9C13-1E90196942B4}" presName="hierRoot2" presStyleCnt="0">
        <dgm:presLayoutVars>
          <dgm:hierBranch val="init"/>
        </dgm:presLayoutVars>
      </dgm:prSet>
      <dgm:spPr/>
    </dgm:pt>
    <dgm:pt modelId="{D26411F1-3269-4B53-8632-15971C6AADE7}" type="pres">
      <dgm:prSet presAssocID="{86AF350A-A785-4BDD-9C13-1E90196942B4}" presName="rootComposite" presStyleCnt="0"/>
      <dgm:spPr/>
    </dgm:pt>
    <dgm:pt modelId="{72AC346F-2F4E-444E-8C03-BD2A3B5A48DE}" type="pres">
      <dgm:prSet presAssocID="{86AF350A-A785-4BDD-9C13-1E90196942B4}" presName="rootText" presStyleLbl="node4" presStyleIdx="0" presStyleCnt="15">
        <dgm:presLayoutVars>
          <dgm:chPref val="3"/>
        </dgm:presLayoutVars>
      </dgm:prSet>
      <dgm:spPr/>
    </dgm:pt>
    <dgm:pt modelId="{61BD3AC5-6CF6-4CA9-B7DA-7A4EF7D20243}" type="pres">
      <dgm:prSet presAssocID="{86AF350A-A785-4BDD-9C13-1E90196942B4}" presName="rootConnector" presStyleLbl="node4" presStyleIdx="0" presStyleCnt="15"/>
      <dgm:spPr/>
    </dgm:pt>
    <dgm:pt modelId="{417D4C16-6F47-45C2-BFA4-54B9F621B68C}" type="pres">
      <dgm:prSet presAssocID="{86AF350A-A785-4BDD-9C13-1E90196942B4}" presName="hierChild4" presStyleCnt="0"/>
      <dgm:spPr/>
    </dgm:pt>
    <dgm:pt modelId="{6E904246-481F-4578-AD91-764D29E6D564}" type="pres">
      <dgm:prSet presAssocID="{E0114C20-3A39-4242-9BD4-7E3A42C0079E}" presName="Name37" presStyleLbl="parChTrans1D4" presStyleIdx="1" presStyleCnt="15"/>
      <dgm:spPr/>
    </dgm:pt>
    <dgm:pt modelId="{3F7226FF-427D-42A9-8B80-A751CA140B09}" type="pres">
      <dgm:prSet presAssocID="{95643014-9364-4ED7-A23C-11FF87634454}" presName="hierRoot2" presStyleCnt="0">
        <dgm:presLayoutVars>
          <dgm:hierBranch val="init"/>
        </dgm:presLayoutVars>
      </dgm:prSet>
      <dgm:spPr/>
    </dgm:pt>
    <dgm:pt modelId="{0A246336-23C1-4668-9722-4DF692D3DE4E}" type="pres">
      <dgm:prSet presAssocID="{95643014-9364-4ED7-A23C-11FF87634454}" presName="rootComposite" presStyleCnt="0"/>
      <dgm:spPr/>
    </dgm:pt>
    <dgm:pt modelId="{3C105CD6-BA5F-4296-9ADF-C21FEB294665}" type="pres">
      <dgm:prSet presAssocID="{95643014-9364-4ED7-A23C-11FF87634454}" presName="rootText" presStyleLbl="node4" presStyleIdx="1" presStyleCnt="15">
        <dgm:presLayoutVars>
          <dgm:chPref val="3"/>
        </dgm:presLayoutVars>
      </dgm:prSet>
      <dgm:spPr/>
    </dgm:pt>
    <dgm:pt modelId="{385FC982-988E-4302-98BB-D7460D5505EC}" type="pres">
      <dgm:prSet presAssocID="{95643014-9364-4ED7-A23C-11FF87634454}" presName="rootConnector" presStyleLbl="node4" presStyleIdx="1" presStyleCnt="15"/>
      <dgm:spPr/>
    </dgm:pt>
    <dgm:pt modelId="{FDB3ABF0-E8E8-4CD0-853A-E48F1654371B}" type="pres">
      <dgm:prSet presAssocID="{95643014-9364-4ED7-A23C-11FF87634454}" presName="hierChild4" presStyleCnt="0"/>
      <dgm:spPr/>
    </dgm:pt>
    <dgm:pt modelId="{ECAD813E-F69E-4493-8464-0EFC6AD53AB3}" type="pres">
      <dgm:prSet presAssocID="{95643014-9364-4ED7-A23C-11FF87634454}" presName="hierChild5" presStyleCnt="0"/>
      <dgm:spPr/>
    </dgm:pt>
    <dgm:pt modelId="{2BE8EFB2-4965-4609-B1C2-1F507D9025F0}" type="pres">
      <dgm:prSet presAssocID="{4661214A-AF71-4F01-B5B7-3BAE62E034B1}" presName="Name37" presStyleLbl="parChTrans1D4" presStyleIdx="2" presStyleCnt="15"/>
      <dgm:spPr/>
    </dgm:pt>
    <dgm:pt modelId="{F775338A-84A5-49A8-AF6A-9BA8BA981152}" type="pres">
      <dgm:prSet presAssocID="{85C9611E-0EC3-4C90-8306-3D5D07DB36F8}" presName="hierRoot2" presStyleCnt="0">
        <dgm:presLayoutVars>
          <dgm:hierBranch val="init"/>
        </dgm:presLayoutVars>
      </dgm:prSet>
      <dgm:spPr/>
    </dgm:pt>
    <dgm:pt modelId="{A9AA2BB9-9808-4E50-B65D-A1D192D8B270}" type="pres">
      <dgm:prSet presAssocID="{85C9611E-0EC3-4C90-8306-3D5D07DB36F8}" presName="rootComposite" presStyleCnt="0"/>
      <dgm:spPr/>
    </dgm:pt>
    <dgm:pt modelId="{539C43EC-88FB-4101-BFC8-2FBEBDCB1CFF}" type="pres">
      <dgm:prSet presAssocID="{85C9611E-0EC3-4C90-8306-3D5D07DB36F8}" presName="rootText" presStyleLbl="node4" presStyleIdx="2" presStyleCnt="15">
        <dgm:presLayoutVars>
          <dgm:chPref val="3"/>
        </dgm:presLayoutVars>
      </dgm:prSet>
      <dgm:spPr/>
    </dgm:pt>
    <dgm:pt modelId="{37EBA9EA-1D7F-4485-92CD-286075E5D657}" type="pres">
      <dgm:prSet presAssocID="{85C9611E-0EC3-4C90-8306-3D5D07DB36F8}" presName="rootConnector" presStyleLbl="node4" presStyleIdx="2" presStyleCnt="15"/>
      <dgm:spPr/>
    </dgm:pt>
    <dgm:pt modelId="{57E2BC50-0927-4908-AF16-2DC1A7ABAA91}" type="pres">
      <dgm:prSet presAssocID="{85C9611E-0EC3-4C90-8306-3D5D07DB36F8}" presName="hierChild4" presStyleCnt="0"/>
      <dgm:spPr/>
    </dgm:pt>
    <dgm:pt modelId="{7122834D-968C-4F51-82BF-8F187CEE81CA}" type="pres">
      <dgm:prSet presAssocID="{85C9611E-0EC3-4C90-8306-3D5D07DB36F8}" presName="hierChild5" presStyleCnt="0"/>
      <dgm:spPr/>
    </dgm:pt>
    <dgm:pt modelId="{B03BF5AB-02EB-4D85-9282-46894415A7C4}" type="pres">
      <dgm:prSet presAssocID="{DCA270CC-2A75-49E7-89B8-4B3AC5996B9D}" presName="Name37" presStyleLbl="parChTrans1D4" presStyleIdx="3" presStyleCnt="15"/>
      <dgm:spPr/>
    </dgm:pt>
    <dgm:pt modelId="{4EA350DD-0CE0-4931-8C0F-DBE036A1099D}" type="pres">
      <dgm:prSet presAssocID="{C2EFE54E-DDBB-4937-AAAF-B8E47F74D697}" presName="hierRoot2" presStyleCnt="0">
        <dgm:presLayoutVars>
          <dgm:hierBranch val="init"/>
        </dgm:presLayoutVars>
      </dgm:prSet>
      <dgm:spPr/>
    </dgm:pt>
    <dgm:pt modelId="{CD2F0EF6-63DD-4908-8B36-685448BC48E8}" type="pres">
      <dgm:prSet presAssocID="{C2EFE54E-DDBB-4937-AAAF-B8E47F74D697}" presName="rootComposite" presStyleCnt="0"/>
      <dgm:spPr/>
    </dgm:pt>
    <dgm:pt modelId="{042C9D99-30E8-4921-9EB9-EBE3CC59CEFA}" type="pres">
      <dgm:prSet presAssocID="{C2EFE54E-DDBB-4937-AAAF-B8E47F74D697}" presName="rootText" presStyleLbl="node4" presStyleIdx="3" presStyleCnt="15">
        <dgm:presLayoutVars>
          <dgm:chPref val="3"/>
        </dgm:presLayoutVars>
      </dgm:prSet>
      <dgm:spPr/>
    </dgm:pt>
    <dgm:pt modelId="{3EDBFA9C-F817-479F-9192-D74217624230}" type="pres">
      <dgm:prSet presAssocID="{C2EFE54E-DDBB-4937-AAAF-B8E47F74D697}" presName="rootConnector" presStyleLbl="node4" presStyleIdx="3" presStyleCnt="15"/>
      <dgm:spPr/>
    </dgm:pt>
    <dgm:pt modelId="{B4F1833F-49EE-4B21-B613-A1E34BCE673C}" type="pres">
      <dgm:prSet presAssocID="{C2EFE54E-DDBB-4937-AAAF-B8E47F74D697}" presName="hierChild4" presStyleCnt="0"/>
      <dgm:spPr/>
    </dgm:pt>
    <dgm:pt modelId="{7B2A69D4-674A-4532-8C2D-F390A2FA9622}" type="pres">
      <dgm:prSet presAssocID="{C2EFE54E-DDBB-4937-AAAF-B8E47F74D697}" presName="hierChild5" presStyleCnt="0"/>
      <dgm:spPr/>
    </dgm:pt>
    <dgm:pt modelId="{B894DCF4-CFDB-4655-8C23-F6D06D7FB345}" type="pres">
      <dgm:prSet presAssocID="{2DEF8671-DD1F-49D2-9C9F-4553E51583D7}" presName="Name37" presStyleLbl="parChTrans1D4" presStyleIdx="4" presStyleCnt="15"/>
      <dgm:spPr/>
    </dgm:pt>
    <dgm:pt modelId="{BA7890AD-C28B-4184-A8D6-6EDBD113CB8A}" type="pres">
      <dgm:prSet presAssocID="{0B7A893D-34B0-412E-AAF0-3244FF37E62F}" presName="hierRoot2" presStyleCnt="0">
        <dgm:presLayoutVars>
          <dgm:hierBranch val="init"/>
        </dgm:presLayoutVars>
      </dgm:prSet>
      <dgm:spPr/>
    </dgm:pt>
    <dgm:pt modelId="{C7694567-091A-4EF9-A3C2-2AF6B9A0305A}" type="pres">
      <dgm:prSet presAssocID="{0B7A893D-34B0-412E-AAF0-3244FF37E62F}" presName="rootComposite" presStyleCnt="0"/>
      <dgm:spPr/>
    </dgm:pt>
    <dgm:pt modelId="{D7E2BE4B-D731-4C2D-BA0A-37C902784000}" type="pres">
      <dgm:prSet presAssocID="{0B7A893D-34B0-412E-AAF0-3244FF37E62F}" presName="rootText" presStyleLbl="node4" presStyleIdx="4" presStyleCnt="15">
        <dgm:presLayoutVars>
          <dgm:chPref val="3"/>
        </dgm:presLayoutVars>
      </dgm:prSet>
      <dgm:spPr/>
    </dgm:pt>
    <dgm:pt modelId="{9DEDF8A8-C04F-4AC1-8A19-9C5D980141EF}" type="pres">
      <dgm:prSet presAssocID="{0B7A893D-34B0-412E-AAF0-3244FF37E62F}" presName="rootConnector" presStyleLbl="node4" presStyleIdx="4" presStyleCnt="15"/>
      <dgm:spPr/>
    </dgm:pt>
    <dgm:pt modelId="{1DE648D8-AE03-4D1A-A2BC-9B57B681966C}" type="pres">
      <dgm:prSet presAssocID="{0B7A893D-34B0-412E-AAF0-3244FF37E62F}" presName="hierChild4" presStyleCnt="0"/>
      <dgm:spPr/>
    </dgm:pt>
    <dgm:pt modelId="{100DADC4-F030-4864-A9B4-A0917383493F}" type="pres">
      <dgm:prSet presAssocID="{0B7A893D-34B0-412E-AAF0-3244FF37E62F}" presName="hierChild5" presStyleCnt="0"/>
      <dgm:spPr/>
    </dgm:pt>
    <dgm:pt modelId="{8361F233-B12E-43F6-BC39-A98D94AE39A7}" type="pres">
      <dgm:prSet presAssocID="{DC6688E7-45CF-4D5C-9D56-6B7EDCF265A6}" presName="Name37" presStyleLbl="parChTrans1D4" presStyleIdx="5" presStyleCnt="15"/>
      <dgm:spPr/>
    </dgm:pt>
    <dgm:pt modelId="{DE9A41E4-3923-40A4-9CC8-1B1A5C09A77A}" type="pres">
      <dgm:prSet presAssocID="{EB3954B5-74F4-4D11-9DFF-EA78507987CB}" presName="hierRoot2" presStyleCnt="0">
        <dgm:presLayoutVars>
          <dgm:hierBranch val="init"/>
        </dgm:presLayoutVars>
      </dgm:prSet>
      <dgm:spPr/>
    </dgm:pt>
    <dgm:pt modelId="{B7719617-0E46-40B1-ADB6-32270E389581}" type="pres">
      <dgm:prSet presAssocID="{EB3954B5-74F4-4D11-9DFF-EA78507987CB}" presName="rootComposite" presStyleCnt="0"/>
      <dgm:spPr/>
    </dgm:pt>
    <dgm:pt modelId="{85AD923B-4E2C-411D-9E05-6D278E6E3C31}" type="pres">
      <dgm:prSet presAssocID="{EB3954B5-74F4-4D11-9DFF-EA78507987CB}" presName="rootText" presStyleLbl="node4" presStyleIdx="5" presStyleCnt="15">
        <dgm:presLayoutVars>
          <dgm:chPref val="3"/>
        </dgm:presLayoutVars>
      </dgm:prSet>
      <dgm:spPr/>
    </dgm:pt>
    <dgm:pt modelId="{C9DB3AA9-5EBE-4CDD-923A-16B2DED554F2}" type="pres">
      <dgm:prSet presAssocID="{EB3954B5-74F4-4D11-9DFF-EA78507987CB}" presName="rootConnector" presStyleLbl="node4" presStyleIdx="5" presStyleCnt="15"/>
      <dgm:spPr/>
    </dgm:pt>
    <dgm:pt modelId="{5B4607DF-B053-49BD-89A1-C23BB12F949D}" type="pres">
      <dgm:prSet presAssocID="{EB3954B5-74F4-4D11-9DFF-EA78507987CB}" presName="hierChild4" presStyleCnt="0"/>
      <dgm:spPr/>
    </dgm:pt>
    <dgm:pt modelId="{2D502DF0-43F9-4645-90C9-9E29C2A8A8BF}" type="pres">
      <dgm:prSet presAssocID="{EB3954B5-74F4-4D11-9DFF-EA78507987CB}" presName="hierChild5" presStyleCnt="0"/>
      <dgm:spPr/>
    </dgm:pt>
    <dgm:pt modelId="{A304A998-311C-42E3-BC67-14561F45BC79}" type="pres">
      <dgm:prSet presAssocID="{86AF350A-A785-4BDD-9C13-1E90196942B4}" presName="hierChild5" presStyleCnt="0"/>
      <dgm:spPr/>
    </dgm:pt>
    <dgm:pt modelId="{45AC5175-69A5-4135-B79C-12AD4A58E1A7}" type="pres">
      <dgm:prSet presAssocID="{97F38E1B-8B0A-4C1C-BB0E-8DC2824BBDEE}" presName="hierChild5" presStyleCnt="0"/>
      <dgm:spPr/>
    </dgm:pt>
    <dgm:pt modelId="{8F47595E-1F20-4F5E-BE70-5CDDFE438157}" type="pres">
      <dgm:prSet presAssocID="{809B22AA-EB2B-4C4F-82C3-E979FD4CF357}" presName="hierChild5" presStyleCnt="0"/>
      <dgm:spPr/>
    </dgm:pt>
    <dgm:pt modelId="{146AE877-ED15-459B-B13B-AF077FBB1040}" type="pres">
      <dgm:prSet presAssocID="{DE3A69AF-6A99-44DF-9639-EBEE5AEFB1D1}" presName="Name37" presStyleLbl="parChTrans1D2" presStyleIdx="2" presStyleCnt="11"/>
      <dgm:spPr/>
    </dgm:pt>
    <dgm:pt modelId="{D8BE7065-D2EC-4787-8FFC-B61F79EEC39D}" type="pres">
      <dgm:prSet presAssocID="{4D29C077-1695-455C-9DAA-E15887E6F57B}" presName="hierRoot2" presStyleCnt="0">
        <dgm:presLayoutVars>
          <dgm:hierBranch val="init"/>
        </dgm:presLayoutVars>
      </dgm:prSet>
      <dgm:spPr/>
    </dgm:pt>
    <dgm:pt modelId="{71363FA2-6923-417F-B55E-201974467DF6}" type="pres">
      <dgm:prSet presAssocID="{4D29C077-1695-455C-9DAA-E15887E6F57B}" presName="rootComposite" presStyleCnt="0"/>
      <dgm:spPr/>
    </dgm:pt>
    <dgm:pt modelId="{5368EF9E-E26F-497A-B704-8C2CE5D835FD}" type="pres">
      <dgm:prSet presAssocID="{4D29C077-1695-455C-9DAA-E15887E6F57B}" presName="rootText" presStyleLbl="node2" presStyleIdx="2" presStyleCnt="11" custLinFactNeighborY="-2145">
        <dgm:presLayoutVars>
          <dgm:chPref val="3"/>
        </dgm:presLayoutVars>
      </dgm:prSet>
      <dgm:spPr/>
    </dgm:pt>
    <dgm:pt modelId="{05AACB28-368C-4D12-A4D8-69764BDEC4D2}" type="pres">
      <dgm:prSet presAssocID="{4D29C077-1695-455C-9DAA-E15887E6F57B}" presName="rootConnector" presStyleLbl="node2" presStyleIdx="2" presStyleCnt="11"/>
      <dgm:spPr/>
    </dgm:pt>
    <dgm:pt modelId="{6EB25563-D21F-483B-A064-03B79922792B}" type="pres">
      <dgm:prSet presAssocID="{4D29C077-1695-455C-9DAA-E15887E6F57B}" presName="hierChild4" presStyleCnt="0"/>
      <dgm:spPr/>
    </dgm:pt>
    <dgm:pt modelId="{1BDCF5C3-4938-4F7B-B883-DFE0EA2513F2}" type="pres">
      <dgm:prSet presAssocID="{F488A61D-44A8-43AF-8D4D-9D3A28823A7B}" presName="Name37" presStyleLbl="parChTrans1D3" presStyleIdx="4" presStyleCnt="30"/>
      <dgm:spPr/>
    </dgm:pt>
    <dgm:pt modelId="{D51C4435-04F6-4D3A-8AC9-28DE1618776D}" type="pres">
      <dgm:prSet presAssocID="{4EDFDD96-7D03-4644-B893-2DE9B7516A86}" presName="hierRoot2" presStyleCnt="0">
        <dgm:presLayoutVars>
          <dgm:hierBranch val="init"/>
        </dgm:presLayoutVars>
      </dgm:prSet>
      <dgm:spPr/>
    </dgm:pt>
    <dgm:pt modelId="{C8C3FF62-3F59-4D84-9B88-D6D2C6D0965C}" type="pres">
      <dgm:prSet presAssocID="{4EDFDD96-7D03-4644-B893-2DE9B7516A86}" presName="rootComposite" presStyleCnt="0"/>
      <dgm:spPr/>
    </dgm:pt>
    <dgm:pt modelId="{3CB81659-FE3C-423B-9CBD-B42FC5FE3EA0}" type="pres">
      <dgm:prSet presAssocID="{4EDFDD96-7D03-4644-B893-2DE9B7516A86}" presName="rootText" presStyleLbl="node3" presStyleIdx="4" presStyleCnt="30">
        <dgm:presLayoutVars>
          <dgm:chPref val="3"/>
        </dgm:presLayoutVars>
      </dgm:prSet>
      <dgm:spPr/>
    </dgm:pt>
    <dgm:pt modelId="{77CF87DA-CCF2-4C68-A6A1-315D38F06E97}" type="pres">
      <dgm:prSet presAssocID="{4EDFDD96-7D03-4644-B893-2DE9B7516A86}" presName="rootConnector" presStyleLbl="node3" presStyleIdx="4" presStyleCnt="30"/>
      <dgm:spPr/>
    </dgm:pt>
    <dgm:pt modelId="{9A131EBF-4F2C-4F30-929D-6EE9E0F9BCAA}" type="pres">
      <dgm:prSet presAssocID="{4EDFDD96-7D03-4644-B893-2DE9B7516A86}" presName="hierChild4" presStyleCnt="0"/>
      <dgm:spPr/>
    </dgm:pt>
    <dgm:pt modelId="{551EDF52-9700-4415-9C5E-2D5BBD97710A}" type="pres">
      <dgm:prSet presAssocID="{B3501234-EF80-4869-A279-C89BC86861D2}" presName="Name37" presStyleLbl="parChTrans1D4" presStyleIdx="6" presStyleCnt="15"/>
      <dgm:spPr/>
    </dgm:pt>
    <dgm:pt modelId="{DD393105-A334-4EB7-8239-C3EC22ABC35C}" type="pres">
      <dgm:prSet presAssocID="{E2EC6A85-58E6-4744-B75D-3324C60D8EE8}" presName="hierRoot2" presStyleCnt="0">
        <dgm:presLayoutVars>
          <dgm:hierBranch val="init"/>
        </dgm:presLayoutVars>
      </dgm:prSet>
      <dgm:spPr/>
    </dgm:pt>
    <dgm:pt modelId="{34E0B7B8-A9FE-4637-BA33-0D34A4985CFE}" type="pres">
      <dgm:prSet presAssocID="{E2EC6A85-58E6-4744-B75D-3324C60D8EE8}" presName="rootComposite" presStyleCnt="0"/>
      <dgm:spPr/>
    </dgm:pt>
    <dgm:pt modelId="{07D3882F-C235-4ADF-85FA-E879C777A8BD}" type="pres">
      <dgm:prSet presAssocID="{E2EC6A85-58E6-4744-B75D-3324C60D8EE8}" presName="rootText" presStyleLbl="node4" presStyleIdx="6" presStyleCnt="15">
        <dgm:presLayoutVars>
          <dgm:chPref val="3"/>
        </dgm:presLayoutVars>
      </dgm:prSet>
      <dgm:spPr/>
    </dgm:pt>
    <dgm:pt modelId="{4AFAFC3D-D935-4174-82BF-8097E9CC3978}" type="pres">
      <dgm:prSet presAssocID="{E2EC6A85-58E6-4744-B75D-3324C60D8EE8}" presName="rootConnector" presStyleLbl="node4" presStyleIdx="6" presStyleCnt="15"/>
      <dgm:spPr/>
    </dgm:pt>
    <dgm:pt modelId="{32762620-2305-4932-8569-3643D2BD0F19}" type="pres">
      <dgm:prSet presAssocID="{E2EC6A85-58E6-4744-B75D-3324C60D8EE8}" presName="hierChild4" presStyleCnt="0"/>
      <dgm:spPr/>
    </dgm:pt>
    <dgm:pt modelId="{8BC1F9E8-51D5-4381-8499-A60AB874E0FD}" type="pres">
      <dgm:prSet presAssocID="{E2EC6A85-58E6-4744-B75D-3324C60D8EE8}" presName="hierChild5" presStyleCnt="0"/>
      <dgm:spPr/>
    </dgm:pt>
    <dgm:pt modelId="{FB2DB3A0-B135-43F4-88C1-E9985DD92C2D}" type="pres">
      <dgm:prSet presAssocID="{622DEC80-7D3B-489F-A688-386A3BD66E46}" presName="Name37" presStyleLbl="parChTrans1D4" presStyleIdx="7" presStyleCnt="15"/>
      <dgm:spPr/>
    </dgm:pt>
    <dgm:pt modelId="{B2D79C74-D841-47CF-928E-3D8F67BB6CF4}" type="pres">
      <dgm:prSet presAssocID="{69233474-9CCA-431F-ADB6-8A9AC33B9697}" presName="hierRoot2" presStyleCnt="0">
        <dgm:presLayoutVars>
          <dgm:hierBranch val="init"/>
        </dgm:presLayoutVars>
      </dgm:prSet>
      <dgm:spPr/>
    </dgm:pt>
    <dgm:pt modelId="{D530D8F6-4633-4E2B-9D7F-07FE13465AD0}" type="pres">
      <dgm:prSet presAssocID="{69233474-9CCA-431F-ADB6-8A9AC33B9697}" presName="rootComposite" presStyleCnt="0"/>
      <dgm:spPr/>
    </dgm:pt>
    <dgm:pt modelId="{D7DDDDF0-F44F-4B11-B08B-89295DEA0D9B}" type="pres">
      <dgm:prSet presAssocID="{69233474-9CCA-431F-ADB6-8A9AC33B9697}" presName="rootText" presStyleLbl="node4" presStyleIdx="7" presStyleCnt="15">
        <dgm:presLayoutVars>
          <dgm:chPref val="3"/>
        </dgm:presLayoutVars>
      </dgm:prSet>
      <dgm:spPr/>
    </dgm:pt>
    <dgm:pt modelId="{3957C82B-EF44-4844-A580-BC3F07AD1AAA}" type="pres">
      <dgm:prSet presAssocID="{69233474-9CCA-431F-ADB6-8A9AC33B9697}" presName="rootConnector" presStyleLbl="node4" presStyleIdx="7" presStyleCnt="15"/>
      <dgm:spPr/>
    </dgm:pt>
    <dgm:pt modelId="{0754D7EF-BC43-404C-B8A6-6E2B1C6A9AE2}" type="pres">
      <dgm:prSet presAssocID="{69233474-9CCA-431F-ADB6-8A9AC33B9697}" presName="hierChild4" presStyleCnt="0"/>
      <dgm:spPr/>
    </dgm:pt>
    <dgm:pt modelId="{72B790DC-CD82-4BA6-8E1B-4F531F1D61F0}" type="pres">
      <dgm:prSet presAssocID="{69233474-9CCA-431F-ADB6-8A9AC33B9697}" presName="hierChild5" presStyleCnt="0"/>
      <dgm:spPr/>
    </dgm:pt>
    <dgm:pt modelId="{A5AD6A0B-6137-45FE-AEC3-274EDB22E7BE}" type="pres">
      <dgm:prSet presAssocID="{4EDFDD96-7D03-4644-B893-2DE9B7516A86}" presName="hierChild5" presStyleCnt="0"/>
      <dgm:spPr/>
    </dgm:pt>
    <dgm:pt modelId="{4E82E1CF-9093-4966-8BDC-BA30B6523B53}" type="pres">
      <dgm:prSet presAssocID="{16CD9583-BD21-4156-92D6-71CDB340D1AD}" presName="Name37" presStyleLbl="parChTrans1D3" presStyleIdx="5" presStyleCnt="30"/>
      <dgm:spPr/>
    </dgm:pt>
    <dgm:pt modelId="{6D4684D6-3049-41BE-9C43-0701009F3CD0}" type="pres">
      <dgm:prSet presAssocID="{141B889D-94F1-45C1-B73E-13B1197CCCF8}" presName="hierRoot2" presStyleCnt="0">
        <dgm:presLayoutVars>
          <dgm:hierBranch val="init"/>
        </dgm:presLayoutVars>
      </dgm:prSet>
      <dgm:spPr/>
    </dgm:pt>
    <dgm:pt modelId="{D575E6F6-8868-49B4-8B9A-094F6C77B41D}" type="pres">
      <dgm:prSet presAssocID="{141B889D-94F1-45C1-B73E-13B1197CCCF8}" presName="rootComposite" presStyleCnt="0"/>
      <dgm:spPr/>
    </dgm:pt>
    <dgm:pt modelId="{12FDCBF9-3BED-482D-906E-5A09DB8EAF1F}" type="pres">
      <dgm:prSet presAssocID="{141B889D-94F1-45C1-B73E-13B1197CCCF8}" presName="rootText" presStyleLbl="node3" presStyleIdx="5" presStyleCnt="30">
        <dgm:presLayoutVars>
          <dgm:chPref val="3"/>
        </dgm:presLayoutVars>
      </dgm:prSet>
      <dgm:spPr/>
    </dgm:pt>
    <dgm:pt modelId="{FC89D3C7-0538-47F7-AF35-0B577D30F034}" type="pres">
      <dgm:prSet presAssocID="{141B889D-94F1-45C1-B73E-13B1197CCCF8}" presName="rootConnector" presStyleLbl="node3" presStyleIdx="5" presStyleCnt="30"/>
      <dgm:spPr/>
    </dgm:pt>
    <dgm:pt modelId="{40C287F3-39F2-4A58-9655-CD0EF0D06F7B}" type="pres">
      <dgm:prSet presAssocID="{141B889D-94F1-45C1-B73E-13B1197CCCF8}" presName="hierChild4" presStyleCnt="0"/>
      <dgm:spPr/>
    </dgm:pt>
    <dgm:pt modelId="{169005B3-517D-446B-8623-5C28558CA7A7}" type="pres">
      <dgm:prSet presAssocID="{3D8434B0-DEC5-4689-B419-C2351767EFE8}" presName="Name37" presStyleLbl="parChTrans1D4" presStyleIdx="8" presStyleCnt="15"/>
      <dgm:spPr/>
    </dgm:pt>
    <dgm:pt modelId="{FA2189D4-0609-4BBD-B1A4-F50349B76580}" type="pres">
      <dgm:prSet presAssocID="{0AE7F9E1-765F-489C-8C16-C7BC49A797D9}" presName="hierRoot2" presStyleCnt="0">
        <dgm:presLayoutVars>
          <dgm:hierBranch val="init"/>
        </dgm:presLayoutVars>
      </dgm:prSet>
      <dgm:spPr/>
    </dgm:pt>
    <dgm:pt modelId="{95C8BA52-0A25-4B1B-9C1C-6FAD6F87853F}" type="pres">
      <dgm:prSet presAssocID="{0AE7F9E1-765F-489C-8C16-C7BC49A797D9}" presName="rootComposite" presStyleCnt="0"/>
      <dgm:spPr/>
    </dgm:pt>
    <dgm:pt modelId="{1E535ECD-9FA0-4E48-A66D-29FFB2AB3B70}" type="pres">
      <dgm:prSet presAssocID="{0AE7F9E1-765F-489C-8C16-C7BC49A797D9}" presName="rootText" presStyleLbl="node4" presStyleIdx="8" presStyleCnt="15">
        <dgm:presLayoutVars>
          <dgm:chPref val="3"/>
        </dgm:presLayoutVars>
      </dgm:prSet>
      <dgm:spPr/>
    </dgm:pt>
    <dgm:pt modelId="{A2F7DB0A-CD49-4EDD-B25D-FF7E00E87D85}" type="pres">
      <dgm:prSet presAssocID="{0AE7F9E1-765F-489C-8C16-C7BC49A797D9}" presName="rootConnector" presStyleLbl="node4" presStyleIdx="8" presStyleCnt="15"/>
      <dgm:spPr/>
    </dgm:pt>
    <dgm:pt modelId="{55C12E5E-D71A-41AF-B0EE-8DEB10EABF6C}" type="pres">
      <dgm:prSet presAssocID="{0AE7F9E1-765F-489C-8C16-C7BC49A797D9}" presName="hierChild4" presStyleCnt="0"/>
      <dgm:spPr/>
    </dgm:pt>
    <dgm:pt modelId="{E2A7F598-2A90-4FBC-9CCC-46032457887C}" type="pres">
      <dgm:prSet presAssocID="{0AE7F9E1-765F-489C-8C16-C7BC49A797D9}" presName="hierChild5" presStyleCnt="0"/>
      <dgm:spPr/>
    </dgm:pt>
    <dgm:pt modelId="{B1F44040-471C-47E1-AA4C-3975425FBF91}" type="pres">
      <dgm:prSet presAssocID="{88490267-DE7E-43ED-9BD4-B69E754A61AF}" presName="Name37" presStyleLbl="parChTrans1D4" presStyleIdx="9" presStyleCnt="15"/>
      <dgm:spPr/>
    </dgm:pt>
    <dgm:pt modelId="{C2D84DC7-5EF4-4BC8-9576-DED11C3A7DFD}" type="pres">
      <dgm:prSet presAssocID="{1FA32465-79CA-43E4-925C-FD9E6E9DB5C8}" presName="hierRoot2" presStyleCnt="0">
        <dgm:presLayoutVars>
          <dgm:hierBranch val="init"/>
        </dgm:presLayoutVars>
      </dgm:prSet>
      <dgm:spPr/>
    </dgm:pt>
    <dgm:pt modelId="{A5EFAD50-F422-4DD0-B7DB-428FBE8FC6A2}" type="pres">
      <dgm:prSet presAssocID="{1FA32465-79CA-43E4-925C-FD9E6E9DB5C8}" presName="rootComposite" presStyleCnt="0"/>
      <dgm:spPr/>
    </dgm:pt>
    <dgm:pt modelId="{0A7F2A46-750F-45A2-923B-D1292802EFDC}" type="pres">
      <dgm:prSet presAssocID="{1FA32465-79CA-43E4-925C-FD9E6E9DB5C8}" presName="rootText" presStyleLbl="node4" presStyleIdx="9" presStyleCnt="15">
        <dgm:presLayoutVars>
          <dgm:chPref val="3"/>
        </dgm:presLayoutVars>
      </dgm:prSet>
      <dgm:spPr/>
    </dgm:pt>
    <dgm:pt modelId="{5517D03E-AE9E-4827-A3FB-E1CF8BC3E098}" type="pres">
      <dgm:prSet presAssocID="{1FA32465-79CA-43E4-925C-FD9E6E9DB5C8}" presName="rootConnector" presStyleLbl="node4" presStyleIdx="9" presStyleCnt="15"/>
      <dgm:spPr/>
    </dgm:pt>
    <dgm:pt modelId="{C84665DD-42F1-4826-AAB6-D8630126BC8B}" type="pres">
      <dgm:prSet presAssocID="{1FA32465-79CA-43E4-925C-FD9E6E9DB5C8}" presName="hierChild4" presStyleCnt="0"/>
      <dgm:spPr/>
    </dgm:pt>
    <dgm:pt modelId="{D8899574-0656-4F1B-8027-B715745A0824}" type="pres">
      <dgm:prSet presAssocID="{1FA32465-79CA-43E4-925C-FD9E6E9DB5C8}" presName="hierChild5" presStyleCnt="0"/>
      <dgm:spPr/>
    </dgm:pt>
    <dgm:pt modelId="{4FF2B127-3DD1-49B2-A994-6E2D85102CCF}" type="pres">
      <dgm:prSet presAssocID="{141B889D-94F1-45C1-B73E-13B1197CCCF8}" presName="hierChild5" presStyleCnt="0"/>
      <dgm:spPr/>
    </dgm:pt>
    <dgm:pt modelId="{BC2296E3-678E-497E-9639-ED3DB6D9EADC}" type="pres">
      <dgm:prSet presAssocID="{4D29C077-1695-455C-9DAA-E15887E6F57B}" presName="hierChild5" presStyleCnt="0"/>
      <dgm:spPr/>
    </dgm:pt>
    <dgm:pt modelId="{86920179-6629-4A58-BB26-F9023C6AB676}" type="pres">
      <dgm:prSet presAssocID="{C025D0B3-3453-4AB2-8C0D-9A93251A872D}" presName="Name37" presStyleLbl="parChTrans1D2" presStyleIdx="3" presStyleCnt="11"/>
      <dgm:spPr/>
    </dgm:pt>
    <dgm:pt modelId="{385AF64B-4878-49AF-BB34-3F012067394B}" type="pres">
      <dgm:prSet presAssocID="{0E0D5914-9733-4438-B53B-E54AED87BD25}" presName="hierRoot2" presStyleCnt="0">
        <dgm:presLayoutVars>
          <dgm:hierBranch val="init"/>
        </dgm:presLayoutVars>
      </dgm:prSet>
      <dgm:spPr/>
    </dgm:pt>
    <dgm:pt modelId="{068FD7B9-8011-48D2-A182-EBFC5AA118E2}" type="pres">
      <dgm:prSet presAssocID="{0E0D5914-9733-4438-B53B-E54AED87BD25}" presName="rootComposite" presStyleCnt="0"/>
      <dgm:spPr/>
    </dgm:pt>
    <dgm:pt modelId="{34D49AA9-33AD-4664-ADD5-58DB46EB9889}" type="pres">
      <dgm:prSet presAssocID="{0E0D5914-9733-4438-B53B-E54AED87BD25}" presName="rootText" presStyleLbl="node2" presStyleIdx="3" presStyleCnt="11" custScaleX="123866" custLinFactNeighborY="-2145">
        <dgm:presLayoutVars>
          <dgm:chPref val="3"/>
        </dgm:presLayoutVars>
      </dgm:prSet>
      <dgm:spPr/>
    </dgm:pt>
    <dgm:pt modelId="{FA21B6A8-6AD6-40C5-B832-097165E0AE14}" type="pres">
      <dgm:prSet presAssocID="{0E0D5914-9733-4438-B53B-E54AED87BD25}" presName="rootConnector" presStyleLbl="node2" presStyleIdx="3" presStyleCnt="11"/>
      <dgm:spPr/>
    </dgm:pt>
    <dgm:pt modelId="{7A9C32C9-16BF-4D3E-BDD1-44D79FD1AB24}" type="pres">
      <dgm:prSet presAssocID="{0E0D5914-9733-4438-B53B-E54AED87BD25}" presName="hierChild4" presStyleCnt="0"/>
      <dgm:spPr/>
    </dgm:pt>
    <dgm:pt modelId="{6AC18233-7434-428C-A2CE-9E3AFE243EA4}" type="pres">
      <dgm:prSet presAssocID="{8069AF01-BDAC-4439-9E0A-EA0793CC3F91}" presName="Name37" presStyleLbl="parChTrans1D3" presStyleIdx="6" presStyleCnt="30"/>
      <dgm:spPr/>
    </dgm:pt>
    <dgm:pt modelId="{EB24A0CA-CF3C-48F9-925F-67D055FC3E19}" type="pres">
      <dgm:prSet presAssocID="{D9DCBD92-CF2D-4FA3-9650-A94983E94475}" presName="hierRoot2" presStyleCnt="0">
        <dgm:presLayoutVars>
          <dgm:hierBranch val="init"/>
        </dgm:presLayoutVars>
      </dgm:prSet>
      <dgm:spPr/>
    </dgm:pt>
    <dgm:pt modelId="{4D6B7E68-7345-431E-88BB-893362ADA909}" type="pres">
      <dgm:prSet presAssocID="{D9DCBD92-CF2D-4FA3-9650-A94983E94475}" presName="rootComposite" presStyleCnt="0"/>
      <dgm:spPr/>
    </dgm:pt>
    <dgm:pt modelId="{DA2E93DC-BB1D-4564-889B-BA004AC786E0}" type="pres">
      <dgm:prSet presAssocID="{D9DCBD92-CF2D-4FA3-9650-A94983E94475}" presName="rootText" presStyleLbl="node3" presStyleIdx="6" presStyleCnt="30">
        <dgm:presLayoutVars>
          <dgm:chPref val="3"/>
        </dgm:presLayoutVars>
      </dgm:prSet>
      <dgm:spPr/>
    </dgm:pt>
    <dgm:pt modelId="{99E07EF1-2718-49C0-B549-73DEE2F71416}" type="pres">
      <dgm:prSet presAssocID="{D9DCBD92-CF2D-4FA3-9650-A94983E94475}" presName="rootConnector" presStyleLbl="node3" presStyleIdx="6" presStyleCnt="30"/>
      <dgm:spPr/>
    </dgm:pt>
    <dgm:pt modelId="{7B0E1761-D15E-4320-AA6E-52EBF3F2E66D}" type="pres">
      <dgm:prSet presAssocID="{D9DCBD92-CF2D-4FA3-9650-A94983E94475}" presName="hierChild4" presStyleCnt="0"/>
      <dgm:spPr/>
    </dgm:pt>
    <dgm:pt modelId="{D7968CA6-A26B-43C5-9036-51384CB0A177}" type="pres">
      <dgm:prSet presAssocID="{F26A6E32-5FBB-4CEF-BDB1-A0E805534581}" presName="Name37" presStyleLbl="parChTrans1D4" presStyleIdx="10" presStyleCnt="15"/>
      <dgm:spPr/>
    </dgm:pt>
    <dgm:pt modelId="{5E1D58CE-2EAC-4297-BEA4-14F9FB70B9DC}" type="pres">
      <dgm:prSet presAssocID="{DBA8929B-46BA-404E-A3FA-7CF913B88C72}" presName="hierRoot2" presStyleCnt="0">
        <dgm:presLayoutVars>
          <dgm:hierBranch val="init"/>
        </dgm:presLayoutVars>
      </dgm:prSet>
      <dgm:spPr/>
    </dgm:pt>
    <dgm:pt modelId="{F8FCB22D-B5A4-4DFA-B1D0-C9BC424E0291}" type="pres">
      <dgm:prSet presAssocID="{DBA8929B-46BA-404E-A3FA-7CF913B88C72}" presName="rootComposite" presStyleCnt="0"/>
      <dgm:spPr/>
    </dgm:pt>
    <dgm:pt modelId="{47D7B08E-C006-4337-AFA5-B2B6AB5330E7}" type="pres">
      <dgm:prSet presAssocID="{DBA8929B-46BA-404E-A3FA-7CF913B88C72}" presName="rootText" presStyleLbl="node4" presStyleIdx="10" presStyleCnt="15">
        <dgm:presLayoutVars>
          <dgm:chPref val="3"/>
        </dgm:presLayoutVars>
      </dgm:prSet>
      <dgm:spPr/>
    </dgm:pt>
    <dgm:pt modelId="{30BF917B-30C7-4244-BCF5-B6609692DE4D}" type="pres">
      <dgm:prSet presAssocID="{DBA8929B-46BA-404E-A3FA-7CF913B88C72}" presName="rootConnector" presStyleLbl="node4" presStyleIdx="10" presStyleCnt="15"/>
      <dgm:spPr/>
    </dgm:pt>
    <dgm:pt modelId="{CA706695-D83D-4307-9D43-2078468493DA}" type="pres">
      <dgm:prSet presAssocID="{DBA8929B-46BA-404E-A3FA-7CF913B88C72}" presName="hierChild4" presStyleCnt="0"/>
      <dgm:spPr/>
    </dgm:pt>
    <dgm:pt modelId="{B34B29DD-FFDA-4380-8BFE-760AF2CEBD42}" type="pres">
      <dgm:prSet presAssocID="{DBA8929B-46BA-404E-A3FA-7CF913B88C72}" presName="hierChild5" presStyleCnt="0"/>
      <dgm:spPr/>
    </dgm:pt>
    <dgm:pt modelId="{0E0991F3-3934-47BB-929B-D5CDA7641990}" type="pres">
      <dgm:prSet presAssocID="{304499FC-178F-457B-9D5B-07C633CC1703}" presName="Name37" presStyleLbl="parChTrans1D4" presStyleIdx="11" presStyleCnt="15"/>
      <dgm:spPr/>
    </dgm:pt>
    <dgm:pt modelId="{329A036F-A499-429D-A48A-A92561947667}" type="pres">
      <dgm:prSet presAssocID="{C2E9E08C-C520-4750-9A46-099873830BC9}" presName="hierRoot2" presStyleCnt="0">
        <dgm:presLayoutVars>
          <dgm:hierBranch val="init"/>
        </dgm:presLayoutVars>
      </dgm:prSet>
      <dgm:spPr/>
    </dgm:pt>
    <dgm:pt modelId="{AE82D68E-D9B7-46FF-85E9-8B70C6683B55}" type="pres">
      <dgm:prSet presAssocID="{C2E9E08C-C520-4750-9A46-099873830BC9}" presName="rootComposite" presStyleCnt="0"/>
      <dgm:spPr/>
    </dgm:pt>
    <dgm:pt modelId="{43E1BAD0-C612-479E-A76D-9ADDAE663A0D}" type="pres">
      <dgm:prSet presAssocID="{C2E9E08C-C520-4750-9A46-099873830BC9}" presName="rootText" presStyleLbl="node4" presStyleIdx="11" presStyleCnt="15">
        <dgm:presLayoutVars>
          <dgm:chPref val="3"/>
        </dgm:presLayoutVars>
      </dgm:prSet>
      <dgm:spPr/>
    </dgm:pt>
    <dgm:pt modelId="{C3AE13EC-AD65-415B-91FB-22FE48785A3E}" type="pres">
      <dgm:prSet presAssocID="{C2E9E08C-C520-4750-9A46-099873830BC9}" presName="rootConnector" presStyleLbl="node4" presStyleIdx="11" presStyleCnt="15"/>
      <dgm:spPr/>
    </dgm:pt>
    <dgm:pt modelId="{2C38C1EE-8865-4C5D-A418-8541DB06CDA8}" type="pres">
      <dgm:prSet presAssocID="{C2E9E08C-C520-4750-9A46-099873830BC9}" presName="hierChild4" presStyleCnt="0"/>
      <dgm:spPr/>
    </dgm:pt>
    <dgm:pt modelId="{8FB92146-00F4-4711-B047-DF4AF7DA2428}" type="pres">
      <dgm:prSet presAssocID="{C2E9E08C-C520-4750-9A46-099873830BC9}" presName="hierChild5" presStyleCnt="0"/>
      <dgm:spPr/>
    </dgm:pt>
    <dgm:pt modelId="{61A6C384-661D-4488-AD5D-768B4A947FBD}" type="pres">
      <dgm:prSet presAssocID="{D9DCBD92-CF2D-4FA3-9650-A94983E94475}" presName="hierChild5" presStyleCnt="0"/>
      <dgm:spPr/>
    </dgm:pt>
    <dgm:pt modelId="{3A9512E9-E1C5-4380-BA7C-8E54B5E137DF}" type="pres">
      <dgm:prSet presAssocID="{1182CA2F-4565-428E-AE54-DA4AC822DEC1}" presName="Name37" presStyleLbl="parChTrans1D3" presStyleIdx="7" presStyleCnt="30"/>
      <dgm:spPr/>
    </dgm:pt>
    <dgm:pt modelId="{075A8305-3775-48CC-A7D3-4320ADDF26A5}" type="pres">
      <dgm:prSet presAssocID="{D5E38E4B-FED5-4A0A-B8AA-8728BED387A3}" presName="hierRoot2" presStyleCnt="0">
        <dgm:presLayoutVars>
          <dgm:hierBranch val="init"/>
        </dgm:presLayoutVars>
      </dgm:prSet>
      <dgm:spPr/>
    </dgm:pt>
    <dgm:pt modelId="{914A0770-4145-43FC-8249-A757D3507335}" type="pres">
      <dgm:prSet presAssocID="{D5E38E4B-FED5-4A0A-B8AA-8728BED387A3}" presName="rootComposite" presStyleCnt="0"/>
      <dgm:spPr/>
    </dgm:pt>
    <dgm:pt modelId="{4CB3CC10-420D-4678-B4A5-F650FAA65CFC}" type="pres">
      <dgm:prSet presAssocID="{D5E38E4B-FED5-4A0A-B8AA-8728BED387A3}" presName="rootText" presStyleLbl="node3" presStyleIdx="7" presStyleCnt="30">
        <dgm:presLayoutVars>
          <dgm:chPref val="3"/>
        </dgm:presLayoutVars>
      </dgm:prSet>
      <dgm:spPr/>
    </dgm:pt>
    <dgm:pt modelId="{E962E456-3173-4AC8-9388-5565756FFDF6}" type="pres">
      <dgm:prSet presAssocID="{D5E38E4B-FED5-4A0A-B8AA-8728BED387A3}" presName="rootConnector" presStyleLbl="node3" presStyleIdx="7" presStyleCnt="30"/>
      <dgm:spPr/>
    </dgm:pt>
    <dgm:pt modelId="{7E0C7BB9-5BB2-4E5A-B8D7-6F7CFC60ED3A}" type="pres">
      <dgm:prSet presAssocID="{D5E38E4B-FED5-4A0A-B8AA-8728BED387A3}" presName="hierChild4" presStyleCnt="0"/>
      <dgm:spPr/>
    </dgm:pt>
    <dgm:pt modelId="{C53932D4-51E7-41F5-AE16-C6CBB114DFEA}" type="pres">
      <dgm:prSet presAssocID="{E5DFCF2D-8524-4D8E-AB8B-E3229044C96F}" presName="Name37" presStyleLbl="parChTrans1D4" presStyleIdx="12" presStyleCnt="15"/>
      <dgm:spPr/>
    </dgm:pt>
    <dgm:pt modelId="{79CB2B5B-3697-4993-BCA7-F0EA057118BB}" type="pres">
      <dgm:prSet presAssocID="{B3F45023-E1E3-43C0-B67F-AD1E7AC51078}" presName="hierRoot2" presStyleCnt="0">
        <dgm:presLayoutVars>
          <dgm:hierBranch val="init"/>
        </dgm:presLayoutVars>
      </dgm:prSet>
      <dgm:spPr/>
    </dgm:pt>
    <dgm:pt modelId="{72A685EF-7D18-4EA0-BAEB-26A2161DFE0B}" type="pres">
      <dgm:prSet presAssocID="{B3F45023-E1E3-43C0-B67F-AD1E7AC51078}" presName="rootComposite" presStyleCnt="0"/>
      <dgm:spPr/>
    </dgm:pt>
    <dgm:pt modelId="{4AD3C1C4-D9EA-4B51-B2F8-F5F336E1219A}" type="pres">
      <dgm:prSet presAssocID="{B3F45023-E1E3-43C0-B67F-AD1E7AC51078}" presName="rootText" presStyleLbl="node4" presStyleIdx="12" presStyleCnt="15" custLinFactY="32760" custLinFactNeighborX="-1397" custLinFactNeighborY="100000">
        <dgm:presLayoutVars>
          <dgm:chPref val="3"/>
        </dgm:presLayoutVars>
      </dgm:prSet>
      <dgm:spPr/>
    </dgm:pt>
    <dgm:pt modelId="{4FD3DBF8-676D-4E03-B8F9-806C982C4A66}" type="pres">
      <dgm:prSet presAssocID="{B3F45023-E1E3-43C0-B67F-AD1E7AC51078}" presName="rootConnector" presStyleLbl="node4" presStyleIdx="12" presStyleCnt="15"/>
      <dgm:spPr/>
    </dgm:pt>
    <dgm:pt modelId="{2E82E7AF-352D-4745-8180-60B75AAE4DAE}" type="pres">
      <dgm:prSet presAssocID="{B3F45023-E1E3-43C0-B67F-AD1E7AC51078}" presName="hierChild4" presStyleCnt="0"/>
      <dgm:spPr/>
    </dgm:pt>
    <dgm:pt modelId="{FB51DC32-34A1-4F42-91BE-E05D99339116}" type="pres">
      <dgm:prSet presAssocID="{B3F45023-E1E3-43C0-B67F-AD1E7AC51078}" presName="hierChild5" presStyleCnt="0"/>
      <dgm:spPr/>
    </dgm:pt>
    <dgm:pt modelId="{C3FAA0F3-7CCC-449C-A82C-F68F70EE100B}" type="pres">
      <dgm:prSet presAssocID="{C550F39E-3BA4-4EAC-9784-E4F9E4C6F36F}" presName="Name37" presStyleLbl="parChTrans1D4" presStyleIdx="13" presStyleCnt="15"/>
      <dgm:spPr/>
    </dgm:pt>
    <dgm:pt modelId="{092F2FFF-9E60-49E0-9D67-A2B2110FF0CC}" type="pres">
      <dgm:prSet presAssocID="{971055BB-A4A3-40DF-B506-54605DDFB45E}" presName="hierRoot2" presStyleCnt="0">
        <dgm:presLayoutVars>
          <dgm:hierBranch val="init"/>
        </dgm:presLayoutVars>
      </dgm:prSet>
      <dgm:spPr/>
    </dgm:pt>
    <dgm:pt modelId="{82F8FC69-1226-4888-89BA-50A29818B23D}" type="pres">
      <dgm:prSet presAssocID="{971055BB-A4A3-40DF-B506-54605DDFB45E}" presName="rootComposite" presStyleCnt="0"/>
      <dgm:spPr/>
    </dgm:pt>
    <dgm:pt modelId="{8106893D-3A89-48AC-99BF-9C6C7C662C1D}" type="pres">
      <dgm:prSet presAssocID="{971055BB-A4A3-40DF-B506-54605DDFB45E}" presName="rootText" presStyleLbl="node4" presStyleIdx="13" presStyleCnt="15" custLinFactY="-53723" custLinFactNeighborX="699" custLinFactNeighborY="-100000">
        <dgm:presLayoutVars>
          <dgm:chPref val="3"/>
        </dgm:presLayoutVars>
      </dgm:prSet>
      <dgm:spPr/>
    </dgm:pt>
    <dgm:pt modelId="{89AC791A-EBF2-49B2-B781-7B106A580939}" type="pres">
      <dgm:prSet presAssocID="{971055BB-A4A3-40DF-B506-54605DDFB45E}" presName="rootConnector" presStyleLbl="node4" presStyleIdx="13" presStyleCnt="15"/>
      <dgm:spPr/>
    </dgm:pt>
    <dgm:pt modelId="{73B52ECB-0E42-4B08-9326-A249EF79B2BA}" type="pres">
      <dgm:prSet presAssocID="{971055BB-A4A3-40DF-B506-54605DDFB45E}" presName="hierChild4" presStyleCnt="0"/>
      <dgm:spPr/>
    </dgm:pt>
    <dgm:pt modelId="{D5915785-2B2B-4B31-8D2C-A650A8284AD3}" type="pres">
      <dgm:prSet presAssocID="{971055BB-A4A3-40DF-B506-54605DDFB45E}" presName="hierChild5" presStyleCnt="0"/>
      <dgm:spPr/>
    </dgm:pt>
    <dgm:pt modelId="{DE31F5CA-37EC-464B-A0E1-9AB790904E0E}" type="pres">
      <dgm:prSet presAssocID="{6B85388F-71E1-413F-BC49-7FE13C99924D}" presName="Name37" presStyleLbl="parChTrans1D4" presStyleIdx="14" presStyleCnt="15"/>
      <dgm:spPr/>
    </dgm:pt>
    <dgm:pt modelId="{D467E7B8-8553-4750-9481-240B144A140A}" type="pres">
      <dgm:prSet presAssocID="{B71ED880-875D-465D-A2D5-7EFCE170B8F3}" presName="hierRoot2" presStyleCnt="0">
        <dgm:presLayoutVars>
          <dgm:hierBranch val="init"/>
        </dgm:presLayoutVars>
      </dgm:prSet>
      <dgm:spPr/>
    </dgm:pt>
    <dgm:pt modelId="{9020D338-B3A5-4F47-AA57-A04CF4F69450}" type="pres">
      <dgm:prSet presAssocID="{B71ED880-875D-465D-A2D5-7EFCE170B8F3}" presName="rootComposite" presStyleCnt="0"/>
      <dgm:spPr/>
    </dgm:pt>
    <dgm:pt modelId="{A197E7E5-E989-4B2D-830A-0E09071FB3E2}" type="pres">
      <dgm:prSet presAssocID="{B71ED880-875D-465D-A2D5-7EFCE170B8F3}" presName="rootText" presStyleLbl="node4" presStyleIdx="14" presStyleCnt="15">
        <dgm:presLayoutVars>
          <dgm:chPref val="3"/>
        </dgm:presLayoutVars>
      </dgm:prSet>
      <dgm:spPr/>
    </dgm:pt>
    <dgm:pt modelId="{1E232AB8-93DE-4845-B58C-D44BE96A7024}" type="pres">
      <dgm:prSet presAssocID="{B71ED880-875D-465D-A2D5-7EFCE170B8F3}" presName="rootConnector" presStyleLbl="node4" presStyleIdx="14" presStyleCnt="15"/>
      <dgm:spPr/>
    </dgm:pt>
    <dgm:pt modelId="{338CCFC0-5726-4721-B4E9-EF0DACB834A8}" type="pres">
      <dgm:prSet presAssocID="{B71ED880-875D-465D-A2D5-7EFCE170B8F3}" presName="hierChild4" presStyleCnt="0"/>
      <dgm:spPr/>
    </dgm:pt>
    <dgm:pt modelId="{62BFC6B3-6425-493A-83F9-96A151286232}" type="pres">
      <dgm:prSet presAssocID="{B71ED880-875D-465D-A2D5-7EFCE170B8F3}" presName="hierChild5" presStyleCnt="0"/>
      <dgm:spPr/>
    </dgm:pt>
    <dgm:pt modelId="{8CDCB8B8-B9F5-4D9F-938A-73D933864FEF}" type="pres">
      <dgm:prSet presAssocID="{D5E38E4B-FED5-4A0A-B8AA-8728BED387A3}" presName="hierChild5" presStyleCnt="0"/>
      <dgm:spPr/>
    </dgm:pt>
    <dgm:pt modelId="{03864CF9-7B53-4B08-8E2A-D1D6CFCD74A7}" type="pres">
      <dgm:prSet presAssocID="{0E0D5914-9733-4438-B53B-E54AED87BD25}" presName="hierChild5" presStyleCnt="0"/>
      <dgm:spPr/>
    </dgm:pt>
    <dgm:pt modelId="{58BDADBE-4402-4E6F-AB6F-E215C5F98D3B}" type="pres">
      <dgm:prSet presAssocID="{E9CCBF3B-F7D4-491B-83ED-166AFDD5DD30}" presName="Name37" presStyleLbl="parChTrans1D2" presStyleIdx="4" presStyleCnt="11"/>
      <dgm:spPr/>
    </dgm:pt>
    <dgm:pt modelId="{CAC55414-926B-4025-9709-C51A1C0F1BA3}" type="pres">
      <dgm:prSet presAssocID="{025397C8-278A-4FB7-A986-A1B487EA1563}" presName="hierRoot2" presStyleCnt="0">
        <dgm:presLayoutVars>
          <dgm:hierBranch val="init"/>
        </dgm:presLayoutVars>
      </dgm:prSet>
      <dgm:spPr/>
    </dgm:pt>
    <dgm:pt modelId="{84CEA5E3-2733-4C8E-82C3-8E65E6AC6A4F}" type="pres">
      <dgm:prSet presAssocID="{025397C8-278A-4FB7-A986-A1B487EA1563}" presName="rootComposite" presStyleCnt="0"/>
      <dgm:spPr/>
    </dgm:pt>
    <dgm:pt modelId="{0BF99F41-2B36-4860-856E-9B912562371F}" type="pres">
      <dgm:prSet presAssocID="{025397C8-278A-4FB7-A986-A1B487EA1563}" presName="rootText" presStyleLbl="node2" presStyleIdx="4" presStyleCnt="11" custScaleX="111662" custLinFactNeighborY="-2145">
        <dgm:presLayoutVars>
          <dgm:chPref val="3"/>
        </dgm:presLayoutVars>
      </dgm:prSet>
      <dgm:spPr/>
    </dgm:pt>
    <dgm:pt modelId="{9BBA3CDE-9578-436B-BF71-4165D5256392}" type="pres">
      <dgm:prSet presAssocID="{025397C8-278A-4FB7-A986-A1B487EA1563}" presName="rootConnector" presStyleLbl="node2" presStyleIdx="4" presStyleCnt="11"/>
      <dgm:spPr/>
    </dgm:pt>
    <dgm:pt modelId="{30CBF445-3176-4871-AE74-8842DAE8EA77}" type="pres">
      <dgm:prSet presAssocID="{025397C8-278A-4FB7-A986-A1B487EA1563}" presName="hierChild4" presStyleCnt="0"/>
      <dgm:spPr/>
    </dgm:pt>
    <dgm:pt modelId="{56484EBF-27DD-4386-A0D0-1C14F44B1EE2}" type="pres">
      <dgm:prSet presAssocID="{F9922145-9B07-49CE-9FA6-B33C82D2B167}" presName="Name37" presStyleLbl="parChTrans1D3" presStyleIdx="8" presStyleCnt="30"/>
      <dgm:spPr/>
    </dgm:pt>
    <dgm:pt modelId="{E63EB971-3061-4937-AAFE-A9B15516E3B4}" type="pres">
      <dgm:prSet presAssocID="{E2157045-4CE0-40CE-9C58-F4043DF91E33}" presName="hierRoot2" presStyleCnt="0">
        <dgm:presLayoutVars>
          <dgm:hierBranch val="init"/>
        </dgm:presLayoutVars>
      </dgm:prSet>
      <dgm:spPr/>
    </dgm:pt>
    <dgm:pt modelId="{2036F450-66E3-430B-8CF0-2641100EEDE6}" type="pres">
      <dgm:prSet presAssocID="{E2157045-4CE0-40CE-9C58-F4043DF91E33}" presName="rootComposite" presStyleCnt="0"/>
      <dgm:spPr/>
    </dgm:pt>
    <dgm:pt modelId="{1B7F2636-2E39-4D22-BF8C-4574EEF2DA91}" type="pres">
      <dgm:prSet presAssocID="{E2157045-4CE0-40CE-9C58-F4043DF91E33}" presName="rootText" presStyleLbl="node3" presStyleIdx="8" presStyleCnt="30">
        <dgm:presLayoutVars>
          <dgm:chPref val="3"/>
        </dgm:presLayoutVars>
      </dgm:prSet>
      <dgm:spPr/>
    </dgm:pt>
    <dgm:pt modelId="{BE7BA4D1-2AE1-4EE2-9EB8-A1B10CF23D87}" type="pres">
      <dgm:prSet presAssocID="{E2157045-4CE0-40CE-9C58-F4043DF91E33}" presName="rootConnector" presStyleLbl="node3" presStyleIdx="8" presStyleCnt="30"/>
      <dgm:spPr/>
    </dgm:pt>
    <dgm:pt modelId="{FA9B1E33-E44D-439C-B94A-A4ACF77A3ABE}" type="pres">
      <dgm:prSet presAssocID="{E2157045-4CE0-40CE-9C58-F4043DF91E33}" presName="hierChild4" presStyleCnt="0"/>
      <dgm:spPr/>
    </dgm:pt>
    <dgm:pt modelId="{0D769C54-31F6-4E75-A1E5-34D1BB6F5B29}" type="pres">
      <dgm:prSet presAssocID="{E2157045-4CE0-40CE-9C58-F4043DF91E33}" presName="hierChild5" presStyleCnt="0"/>
      <dgm:spPr/>
    </dgm:pt>
    <dgm:pt modelId="{47A21D83-0961-4F83-B6CA-9111DF4BFE52}" type="pres">
      <dgm:prSet presAssocID="{7B0E8674-AF5F-4D43-BDCB-E4D39514593E}" presName="Name37" presStyleLbl="parChTrans1D3" presStyleIdx="9" presStyleCnt="30"/>
      <dgm:spPr/>
    </dgm:pt>
    <dgm:pt modelId="{27C8648E-06C7-41E1-AB85-24ADACB06DA0}" type="pres">
      <dgm:prSet presAssocID="{602FD50F-130C-4E3A-A16E-AF79EACA12AD}" presName="hierRoot2" presStyleCnt="0">
        <dgm:presLayoutVars>
          <dgm:hierBranch val="init"/>
        </dgm:presLayoutVars>
      </dgm:prSet>
      <dgm:spPr/>
    </dgm:pt>
    <dgm:pt modelId="{7FF5428D-C306-457D-B0CD-DBEC8B50A11D}" type="pres">
      <dgm:prSet presAssocID="{602FD50F-130C-4E3A-A16E-AF79EACA12AD}" presName="rootComposite" presStyleCnt="0"/>
      <dgm:spPr/>
    </dgm:pt>
    <dgm:pt modelId="{D2B32FE8-B300-4E27-B7E2-297F3F999D4E}" type="pres">
      <dgm:prSet presAssocID="{602FD50F-130C-4E3A-A16E-AF79EACA12AD}" presName="rootText" presStyleLbl="node3" presStyleIdx="9" presStyleCnt="30">
        <dgm:presLayoutVars>
          <dgm:chPref val="3"/>
        </dgm:presLayoutVars>
      </dgm:prSet>
      <dgm:spPr/>
    </dgm:pt>
    <dgm:pt modelId="{9F318731-EE01-4314-B79B-B28E42749C00}" type="pres">
      <dgm:prSet presAssocID="{602FD50F-130C-4E3A-A16E-AF79EACA12AD}" presName="rootConnector" presStyleLbl="node3" presStyleIdx="9" presStyleCnt="30"/>
      <dgm:spPr/>
    </dgm:pt>
    <dgm:pt modelId="{81979E69-6B05-4EC7-AA2F-C9F76EBB2E89}" type="pres">
      <dgm:prSet presAssocID="{602FD50F-130C-4E3A-A16E-AF79EACA12AD}" presName="hierChild4" presStyleCnt="0"/>
      <dgm:spPr/>
    </dgm:pt>
    <dgm:pt modelId="{5C6B34E6-E6BA-4C7A-BDB3-963037826DD2}" type="pres">
      <dgm:prSet presAssocID="{602FD50F-130C-4E3A-A16E-AF79EACA12AD}" presName="hierChild5" presStyleCnt="0"/>
      <dgm:spPr/>
    </dgm:pt>
    <dgm:pt modelId="{807FA1CB-C069-4A68-9F5B-ACB3D4C2C7E0}" type="pres">
      <dgm:prSet presAssocID="{6EAA41E0-1525-42E3-A200-48C0FE921E72}" presName="Name37" presStyleLbl="parChTrans1D3" presStyleIdx="10" presStyleCnt="30"/>
      <dgm:spPr/>
    </dgm:pt>
    <dgm:pt modelId="{D5654D94-4063-4907-90AD-D557FD0FC7D8}" type="pres">
      <dgm:prSet presAssocID="{E5E9916D-2D7F-4C7A-A808-9D88F35BEC5A}" presName="hierRoot2" presStyleCnt="0">
        <dgm:presLayoutVars>
          <dgm:hierBranch val="init"/>
        </dgm:presLayoutVars>
      </dgm:prSet>
      <dgm:spPr/>
    </dgm:pt>
    <dgm:pt modelId="{3B29332E-B997-4913-82FD-7ADE58B37E18}" type="pres">
      <dgm:prSet presAssocID="{E5E9916D-2D7F-4C7A-A808-9D88F35BEC5A}" presName="rootComposite" presStyleCnt="0"/>
      <dgm:spPr/>
    </dgm:pt>
    <dgm:pt modelId="{0B77889B-AAC5-42E4-AC09-1DCA681BCE85}" type="pres">
      <dgm:prSet presAssocID="{E5E9916D-2D7F-4C7A-A808-9D88F35BEC5A}" presName="rootText" presStyleLbl="node3" presStyleIdx="10" presStyleCnt="30">
        <dgm:presLayoutVars>
          <dgm:chPref val="3"/>
        </dgm:presLayoutVars>
      </dgm:prSet>
      <dgm:spPr/>
    </dgm:pt>
    <dgm:pt modelId="{45F7E176-19D1-4464-8B8E-5DA14B89B110}" type="pres">
      <dgm:prSet presAssocID="{E5E9916D-2D7F-4C7A-A808-9D88F35BEC5A}" presName="rootConnector" presStyleLbl="node3" presStyleIdx="10" presStyleCnt="30"/>
      <dgm:spPr/>
    </dgm:pt>
    <dgm:pt modelId="{B4601DB9-3547-46B7-BCB9-99185FEAFD54}" type="pres">
      <dgm:prSet presAssocID="{E5E9916D-2D7F-4C7A-A808-9D88F35BEC5A}" presName="hierChild4" presStyleCnt="0"/>
      <dgm:spPr/>
    </dgm:pt>
    <dgm:pt modelId="{A7A4D252-5741-44E4-B403-B75C460BBA4E}" type="pres">
      <dgm:prSet presAssocID="{E5E9916D-2D7F-4C7A-A808-9D88F35BEC5A}" presName="hierChild5" presStyleCnt="0"/>
      <dgm:spPr/>
    </dgm:pt>
    <dgm:pt modelId="{06364E07-E5A5-47C1-8783-78E7393DD3C8}" type="pres">
      <dgm:prSet presAssocID="{025397C8-278A-4FB7-A986-A1B487EA1563}" presName="hierChild5" presStyleCnt="0"/>
      <dgm:spPr/>
    </dgm:pt>
    <dgm:pt modelId="{1CAB3E94-5855-4109-A43C-7105AD6B26D0}" type="pres">
      <dgm:prSet presAssocID="{3F1B0426-4EA2-44D9-B786-B19B57D5CDEA}" presName="Name37" presStyleLbl="parChTrans1D2" presStyleIdx="5" presStyleCnt="11"/>
      <dgm:spPr/>
    </dgm:pt>
    <dgm:pt modelId="{F9117AA4-539E-4EE3-B164-8174B0B40EC0}" type="pres">
      <dgm:prSet presAssocID="{8BB75C25-BB24-48E5-95A1-BDDD2AD67385}" presName="hierRoot2" presStyleCnt="0">
        <dgm:presLayoutVars>
          <dgm:hierBranch val="init"/>
        </dgm:presLayoutVars>
      </dgm:prSet>
      <dgm:spPr/>
    </dgm:pt>
    <dgm:pt modelId="{EAF88972-4E53-4659-94BD-910A092B9148}" type="pres">
      <dgm:prSet presAssocID="{8BB75C25-BB24-48E5-95A1-BDDD2AD67385}" presName="rootComposite" presStyleCnt="0"/>
      <dgm:spPr/>
    </dgm:pt>
    <dgm:pt modelId="{3A2A1C1F-CABC-4C98-B728-F262323AA994}" type="pres">
      <dgm:prSet presAssocID="{8BB75C25-BB24-48E5-95A1-BDDD2AD67385}" presName="rootText" presStyleLbl="node2" presStyleIdx="5" presStyleCnt="11" custScaleX="108132" custLinFactNeighborY="-2145">
        <dgm:presLayoutVars>
          <dgm:chPref val="3"/>
        </dgm:presLayoutVars>
      </dgm:prSet>
      <dgm:spPr/>
    </dgm:pt>
    <dgm:pt modelId="{0393B6C4-B4FB-4B6B-8DB5-37B9B19AABA4}" type="pres">
      <dgm:prSet presAssocID="{8BB75C25-BB24-48E5-95A1-BDDD2AD67385}" presName="rootConnector" presStyleLbl="node2" presStyleIdx="5" presStyleCnt="11"/>
      <dgm:spPr/>
    </dgm:pt>
    <dgm:pt modelId="{977D3813-5412-42A7-8B4D-5447A06AC163}" type="pres">
      <dgm:prSet presAssocID="{8BB75C25-BB24-48E5-95A1-BDDD2AD67385}" presName="hierChild4" presStyleCnt="0"/>
      <dgm:spPr/>
    </dgm:pt>
    <dgm:pt modelId="{78FA309A-083A-4C64-9477-7A3C69B2784C}" type="pres">
      <dgm:prSet presAssocID="{50F4CB47-0DB9-4B1E-9C75-49682DAC2BF7}" presName="Name37" presStyleLbl="parChTrans1D3" presStyleIdx="11" presStyleCnt="30"/>
      <dgm:spPr/>
    </dgm:pt>
    <dgm:pt modelId="{FEB3D90E-42D2-4AC7-9CB5-35870C299752}" type="pres">
      <dgm:prSet presAssocID="{D6F5CD79-D3E1-4B19-9C25-479267A00537}" presName="hierRoot2" presStyleCnt="0">
        <dgm:presLayoutVars>
          <dgm:hierBranch val="init"/>
        </dgm:presLayoutVars>
      </dgm:prSet>
      <dgm:spPr/>
    </dgm:pt>
    <dgm:pt modelId="{05080593-A2ED-4379-91EC-55846B4CD50F}" type="pres">
      <dgm:prSet presAssocID="{D6F5CD79-D3E1-4B19-9C25-479267A00537}" presName="rootComposite" presStyleCnt="0"/>
      <dgm:spPr/>
    </dgm:pt>
    <dgm:pt modelId="{6BAFA004-7462-4BB3-8CF7-8F0FAE532698}" type="pres">
      <dgm:prSet presAssocID="{D6F5CD79-D3E1-4B19-9C25-479267A00537}" presName="rootText" presStyleLbl="node3" presStyleIdx="11" presStyleCnt="30">
        <dgm:presLayoutVars>
          <dgm:chPref val="3"/>
        </dgm:presLayoutVars>
      </dgm:prSet>
      <dgm:spPr/>
    </dgm:pt>
    <dgm:pt modelId="{C0FC47CA-1988-459D-A473-7CA219823B7E}" type="pres">
      <dgm:prSet presAssocID="{D6F5CD79-D3E1-4B19-9C25-479267A00537}" presName="rootConnector" presStyleLbl="node3" presStyleIdx="11" presStyleCnt="30"/>
      <dgm:spPr/>
    </dgm:pt>
    <dgm:pt modelId="{7C2A8F67-B35D-46B9-8CDC-F1C514C733F2}" type="pres">
      <dgm:prSet presAssocID="{D6F5CD79-D3E1-4B19-9C25-479267A00537}" presName="hierChild4" presStyleCnt="0"/>
      <dgm:spPr/>
    </dgm:pt>
    <dgm:pt modelId="{0D223CD7-96A9-487A-A2F6-A9D48710FA30}" type="pres">
      <dgm:prSet presAssocID="{D6F5CD79-D3E1-4B19-9C25-479267A00537}" presName="hierChild5" presStyleCnt="0"/>
      <dgm:spPr/>
    </dgm:pt>
    <dgm:pt modelId="{679EAA6C-B7F9-45B1-B314-064B1497E450}" type="pres">
      <dgm:prSet presAssocID="{699FA3BB-5DDB-4810-8B78-2E6BCAFDC511}" presName="Name37" presStyleLbl="parChTrans1D3" presStyleIdx="12" presStyleCnt="30"/>
      <dgm:spPr/>
    </dgm:pt>
    <dgm:pt modelId="{A65D9E2F-0DF0-4606-978F-4875BE6D73B0}" type="pres">
      <dgm:prSet presAssocID="{9AC19E5E-60C4-4CCF-A20E-E4814BC2FE9B}" presName="hierRoot2" presStyleCnt="0">
        <dgm:presLayoutVars>
          <dgm:hierBranch val="init"/>
        </dgm:presLayoutVars>
      </dgm:prSet>
      <dgm:spPr/>
    </dgm:pt>
    <dgm:pt modelId="{6AF48B43-38E1-44C8-962D-77020524A35A}" type="pres">
      <dgm:prSet presAssocID="{9AC19E5E-60C4-4CCF-A20E-E4814BC2FE9B}" presName="rootComposite" presStyleCnt="0"/>
      <dgm:spPr/>
    </dgm:pt>
    <dgm:pt modelId="{8214640F-5D66-49B2-997F-5F320E255B10}" type="pres">
      <dgm:prSet presAssocID="{9AC19E5E-60C4-4CCF-A20E-E4814BC2FE9B}" presName="rootText" presStyleLbl="node3" presStyleIdx="12" presStyleCnt="30">
        <dgm:presLayoutVars>
          <dgm:chPref val="3"/>
        </dgm:presLayoutVars>
      </dgm:prSet>
      <dgm:spPr/>
    </dgm:pt>
    <dgm:pt modelId="{2B3E1A31-C7DC-446D-8815-E4813D3B56B4}" type="pres">
      <dgm:prSet presAssocID="{9AC19E5E-60C4-4CCF-A20E-E4814BC2FE9B}" presName="rootConnector" presStyleLbl="node3" presStyleIdx="12" presStyleCnt="30"/>
      <dgm:spPr/>
    </dgm:pt>
    <dgm:pt modelId="{360721A3-6E7E-4BAF-9E41-ACAEBFCAE7AE}" type="pres">
      <dgm:prSet presAssocID="{9AC19E5E-60C4-4CCF-A20E-E4814BC2FE9B}" presName="hierChild4" presStyleCnt="0"/>
      <dgm:spPr/>
    </dgm:pt>
    <dgm:pt modelId="{5DADC705-AA0C-45D6-969F-EB7762223FA5}" type="pres">
      <dgm:prSet presAssocID="{9AC19E5E-60C4-4CCF-A20E-E4814BC2FE9B}" presName="hierChild5" presStyleCnt="0"/>
      <dgm:spPr/>
    </dgm:pt>
    <dgm:pt modelId="{52777498-AA74-4FC2-849F-C626B27A45B4}" type="pres">
      <dgm:prSet presAssocID="{FDDB7EEE-AB02-47E4-B007-CB2A762CB7F9}" presName="Name37" presStyleLbl="parChTrans1D3" presStyleIdx="13" presStyleCnt="30"/>
      <dgm:spPr/>
    </dgm:pt>
    <dgm:pt modelId="{9ED8E56C-C0DA-4771-B928-9B8BF0AE6D47}" type="pres">
      <dgm:prSet presAssocID="{03DF699C-3176-485E-B584-5BC85EC703ED}" presName="hierRoot2" presStyleCnt="0">
        <dgm:presLayoutVars>
          <dgm:hierBranch val="init"/>
        </dgm:presLayoutVars>
      </dgm:prSet>
      <dgm:spPr/>
    </dgm:pt>
    <dgm:pt modelId="{866E3ED8-98DF-4099-A051-59DBAC27FD71}" type="pres">
      <dgm:prSet presAssocID="{03DF699C-3176-485E-B584-5BC85EC703ED}" presName="rootComposite" presStyleCnt="0"/>
      <dgm:spPr/>
    </dgm:pt>
    <dgm:pt modelId="{0CE7C8B4-F8E6-429D-8C4A-73E9D60DCB81}" type="pres">
      <dgm:prSet presAssocID="{03DF699C-3176-485E-B584-5BC85EC703ED}" presName="rootText" presStyleLbl="node3" presStyleIdx="13" presStyleCnt="30">
        <dgm:presLayoutVars>
          <dgm:chPref val="3"/>
        </dgm:presLayoutVars>
      </dgm:prSet>
      <dgm:spPr/>
    </dgm:pt>
    <dgm:pt modelId="{7568918C-FAD7-4B9E-9AFD-52C33DE56813}" type="pres">
      <dgm:prSet presAssocID="{03DF699C-3176-485E-B584-5BC85EC703ED}" presName="rootConnector" presStyleLbl="node3" presStyleIdx="13" presStyleCnt="30"/>
      <dgm:spPr/>
    </dgm:pt>
    <dgm:pt modelId="{E194985F-1898-4344-BB7D-4D437304ED4A}" type="pres">
      <dgm:prSet presAssocID="{03DF699C-3176-485E-B584-5BC85EC703ED}" presName="hierChild4" presStyleCnt="0"/>
      <dgm:spPr/>
    </dgm:pt>
    <dgm:pt modelId="{39195D1C-2951-43BA-8692-AC232BEFBB80}" type="pres">
      <dgm:prSet presAssocID="{03DF699C-3176-485E-B584-5BC85EC703ED}" presName="hierChild5" presStyleCnt="0"/>
      <dgm:spPr/>
    </dgm:pt>
    <dgm:pt modelId="{C8F70C14-7D89-44D7-BB48-3CFE36D1427B}" type="pres">
      <dgm:prSet presAssocID="{8BB75C25-BB24-48E5-95A1-BDDD2AD67385}" presName="hierChild5" presStyleCnt="0"/>
      <dgm:spPr/>
    </dgm:pt>
    <dgm:pt modelId="{82E60BB5-7FD2-4219-AE7C-29971BDCB4BB}" type="pres">
      <dgm:prSet presAssocID="{EBA54DFC-7FC3-4D85-9BDE-4CD347E65E6C}" presName="Name37" presStyleLbl="parChTrans1D2" presStyleIdx="6" presStyleCnt="11"/>
      <dgm:spPr/>
    </dgm:pt>
    <dgm:pt modelId="{A7850FBB-26BD-4AD2-A515-BD8832D8474B}" type="pres">
      <dgm:prSet presAssocID="{424E63FB-7A5E-47ED-BA8E-381C8BEA7B4D}" presName="hierRoot2" presStyleCnt="0">
        <dgm:presLayoutVars>
          <dgm:hierBranch val="init"/>
        </dgm:presLayoutVars>
      </dgm:prSet>
      <dgm:spPr/>
    </dgm:pt>
    <dgm:pt modelId="{4B54CD39-71A9-47B6-B354-9E2E224A5749}" type="pres">
      <dgm:prSet presAssocID="{424E63FB-7A5E-47ED-BA8E-381C8BEA7B4D}" presName="rootComposite" presStyleCnt="0"/>
      <dgm:spPr/>
    </dgm:pt>
    <dgm:pt modelId="{9A681887-5350-4EBE-BD43-C7E4297AB1BB}" type="pres">
      <dgm:prSet presAssocID="{424E63FB-7A5E-47ED-BA8E-381C8BEA7B4D}" presName="rootText" presStyleLbl="node2" presStyleIdx="6" presStyleCnt="11" custLinFactNeighborY="-2145">
        <dgm:presLayoutVars>
          <dgm:chPref val="3"/>
        </dgm:presLayoutVars>
      </dgm:prSet>
      <dgm:spPr/>
    </dgm:pt>
    <dgm:pt modelId="{14354306-A96D-4F9B-B8CB-A1923889D20A}" type="pres">
      <dgm:prSet presAssocID="{424E63FB-7A5E-47ED-BA8E-381C8BEA7B4D}" presName="rootConnector" presStyleLbl="node2" presStyleIdx="6" presStyleCnt="11"/>
      <dgm:spPr/>
    </dgm:pt>
    <dgm:pt modelId="{60EE685C-BCD2-4AF8-9900-DC7BE1C8761E}" type="pres">
      <dgm:prSet presAssocID="{424E63FB-7A5E-47ED-BA8E-381C8BEA7B4D}" presName="hierChild4" presStyleCnt="0"/>
      <dgm:spPr/>
    </dgm:pt>
    <dgm:pt modelId="{6185FE85-F6F3-47C8-BC28-BFB1B081D47E}" type="pres">
      <dgm:prSet presAssocID="{2EA6147A-4097-4648-9D83-1C15EC3F6E1C}" presName="Name37" presStyleLbl="parChTrans1D3" presStyleIdx="14" presStyleCnt="30"/>
      <dgm:spPr/>
    </dgm:pt>
    <dgm:pt modelId="{8116A3A0-2E0B-4D77-B5A2-B6CBCF7ADB15}" type="pres">
      <dgm:prSet presAssocID="{92338313-9670-40FB-8040-D372407E9060}" presName="hierRoot2" presStyleCnt="0">
        <dgm:presLayoutVars>
          <dgm:hierBranch val="init"/>
        </dgm:presLayoutVars>
      </dgm:prSet>
      <dgm:spPr/>
    </dgm:pt>
    <dgm:pt modelId="{81199921-AF0E-4033-957C-9C1B01D1C91B}" type="pres">
      <dgm:prSet presAssocID="{92338313-9670-40FB-8040-D372407E9060}" presName="rootComposite" presStyleCnt="0"/>
      <dgm:spPr/>
    </dgm:pt>
    <dgm:pt modelId="{A4073290-40FA-4447-A63D-A2A271E69369}" type="pres">
      <dgm:prSet presAssocID="{92338313-9670-40FB-8040-D372407E9060}" presName="rootText" presStyleLbl="node3" presStyleIdx="14" presStyleCnt="30" custLinFactY="100000" custLinFactNeighborX="-4193" custLinFactNeighborY="108226">
        <dgm:presLayoutVars>
          <dgm:chPref val="3"/>
        </dgm:presLayoutVars>
      </dgm:prSet>
      <dgm:spPr/>
    </dgm:pt>
    <dgm:pt modelId="{8DE7EDC3-030C-4699-90B7-316F8F127CEA}" type="pres">
      <dgm:prSet presAssocID="{92338313-9670-40FB-8040-D372407E9060}" presName="rootConnector" presStyleLbl="node3" presStyleIdx="14" presStyleCnt="30"/>
      <dgm:spPr/>
    </dgm:pt>
    <dgm:pt modelId="{8EE53B03-8214-420C-9321-FEE828B4616A}" type="pres">
      <dgm:prSet presAssocID="{92338313-9670-40FB-8040-D372407E9060}" presName="hierChild4" presStyleCnt="0"/>
      <dgm:spPr/>
    </dgm:pt>
    <dgm:pt modelId="{CAF7050B-39E0-4667-AEBF-9E47F60B4B83}" type="pres">
      <dgm:prSet presAssocID="{92338313-9670-40FB-8040-D372407E9060}" presName="hierChild5" presStyleCnt="0"/>
      <dgm:spPr/>
    </dgm:pt>
    <dgm:pt modelId="{0B1176D0-84CB-4D45-A098-BF1B00EA52C0}" type="pres">
      <dgm:prSet presAssocID="{20788501-15AB-4D37-80FB-D1901541361F}" presName="Name37" presStyleLbl="parChTrans1D3" presStyleIdx="15" presStyleCnt="30"/>
      <dgm:spPr/>
    </dgm:pt>
    <dgm:pt modelId="{9B9D641B-6589-4386-9571-7933A7965DC7}" type="pres">
      <dgm:prSet presAssocID="{3370A458-E4DD-4B9D-839D-CB6CD78EDD3E}" presName="hierRoot2" presStyleCnt="0">
        <dgm:presLayoutVars>
          <dgm:hierBranch val="init"/>
        </dgm:presLayoutVars>
      </dgm:prSet>
      <dgm:spPr/>
    </dgm:pt>
    <dgm:pt modelId="{437A8289-7137-4465-AF6A-CC50850A1522}" type="pres">
      <dgm:prSet presAssocID="{3370A458-E4DD-4B9D-839D-CB6CD78EDD3E}" presName="rootComposite" presStyleCnt="0"/>
      <dgm:spPr/>
    </dgm:pt>
    <dgm:pt modelId="{209F1E3F-6ECD-42B2-9015-456A5B154CB5}" type="pres">
      <dgm:prSet presAssocID="{3370A458-E4DD-4B9D-839D-CB6CD78EDD3E}" presName="rootText" presStyleLbl="node3" presStyleIdx="15" presStyleCnt="30" custLinFactY="-25773" custLinFactNeighborX="-2795" custLinFactNeighborY="-100000">
        <dgm:presLayoutVars>
          <dgm:chPref val="3"/>
        </dgm:presLayoutVars>
      </dgm:prSet>
      <dgm:spPr/>
    </dgm:pt>
    <dgm:pt modelId="{790D60DF-7069-40FD-B467-B071D39AF115}" type="pres">
      <dgm:prSet presAssocID="{3370A458-E4DD-4B9D-839D-CB6CD78EDD3E}" presName="rootConnector" presStyleLbl="node3" presStyleIdx="15" presStyleCnt="30"/>
      <dgm:spPr/>
    </dgm:pt>
    <dgm:pt modelId="{84B0A692-E1B2-4A27-9F85-478027FE0245}" type="pres">
      <dgm:prSet presAssocID="{3370A458-E4DD-4B9D-839D-CB6CD78EDD3E}" presName="hierChild4" presStyleCnt="0"/>
      <dgm:spPr/>
    </dgm:pt>
    <dgm:pt modelId="{C9BBB5FA-D53A-49FB-95AE-95210C1563D1}" type="pres">
      <dgm:prSet presAssocID="{3370A458-E4DD-4B9D-839D-CB6CD78EDD3E}" presName="hierChild5" presStyleCnt="0"/>
      <dgm:spPr/>
    </dgm:pt>
    <dgm:pt modelId="{BA5F9E80-3D5F-4248-9517-86F91EE0B8E9}" type="pres">
      <dgm:prSet presAssocID="{D39B8DD9-864C-4EB7-9F89-A2AD12438034}" presName="Name37" presStyleLbl="parChTrans1D3" presStyleIdx="16" presStyleCnt="30"/>
      <dgm:spPr/>
    </dgm:pt>
    <dgm:pt modelId="{352CBE99-8B60-4598-A01C-4B9A74376B3F}" type="pres">
      <dgm:prSet presAssocID="{8AB7F64B-E4EA-46A3-93C5-530B1FAAB3A0}" presName="hierRoot2" presStyleCnt="0">
        <dgm:presLayoutVars>
          <dgm:hierBranch val="init"/>
        </dgm:presLayoutVars>
      </dgm:prSet>
      <dgm:spPr/>
    </dgm:pt>
    <dgm:pt modelId="{DC9B8021-D8A5-43E4-AC56-C6AE77A81C33}" type="pres">
      <dgm:prSet presAssocID="{8AB7F64B-E4EA-46A3-93C5-530B1FAAB3A0}" presName="rootComposite" presStyleCnt="0"/>
      <dgm:spPr/>
    </dgm:pt>
    <dgm:pt modelId="{CC7BE9CC-9E44-4B05-9B0E-850124C3547A}" type="pres">
      <dgm:prSet presAssocID="{8AB7F64B-E4EA-46A3-93C5-530B1FAAB3A0}" presName="rootText" presStyleLbl="node3" presStyleIdx="16" presStyleCnt="30" custLinFactY="4811" custLinFactNeighborX="699" custLinFactNeighborY="100000">
        <dgm:presLayoutVars>
          <dgm:chPref val="3"/>
        </dgm:presLayoutVars>
      </dgm:prSet>
      <dgm:spPr/>
    </dgm:pt>
    <dgm:pt modelId="{521FEAC1-E658-4130-BFDF-12AE10471782}" type="pres">
      <dgm:prSet presAssocID="{8AB7F64B-E4EA-46A3-93C5-530B1FAAB3A0}" presName="rootConnector" presStyleLbl="node3" presStyleIdx="16" presStyleCnt="30"/>
      <dgm:spPr/>
    </dgm:pt>
    <dgm:pt modelId="{2E10A84D-28AC-4389-B262-EEC5AC14DF6E}" type="pres">
      <dgm:prSet presAssocID="{8AB7F64B-E4EA-46A3-93C5-530B1FAAB3A0}" presName="hierChild4" presStyleCnt="0"/>
      <dgm:spPr/>
    </dgm:pt>
    <dgm:pt modelId="{96841731-AA54-4777-9CA5-E03DBB960C6B}" type="pres">
      <dgm:prSet presAssocID="{8AB7F64B-E4EA-46A3-93C5-530B1FAAB3A0}" presName="hierChild5" presStyleCnt="0"/>
      <dgm:spPr/>
    </dgm:pt>
    <dgm:pt modelId="{86E8989D-6C94-463D-9588-B288E8BD09F3}" type="pres">
      <dgm:prSet presAssocID="{3C430132-43C1-47EF-A156-1D4161537981}" presName="Name37" presStyleLbl="parChTrans1D3" presStyleIdx="17" presStyleCnt="30"/>
      <dgm:spPr/>
    </dgm:pt>
    <dgm:pt modelId="{897D0B9E-933E-4446-B30B-688525330F47}" type="pres">
      <dgm:prSet presAssocID="{F02C7DD0-38B5-42D3-B052-77C4D943365F}" presName="hierRoot2" presStyleCnt="0">
        <dgm:presLayoutVars>
          <dgm:hierBranch val="init"/>
        </dgm:presLayoutVars>
      </dgm:prSet>
      <dgm:spPr/>
    </dgm:pt>
    <dgm:pt modelId="{70461A7E-F756-462D-8D14-C27FED726120}" type="pres">
      <dgm:prSet presAssocID="{F02C7DD0-38B5-42D3-B052-77C4D943365F}" presName="rootComposite" presStyleCnt="0"/>
      <dgm:spPr/>
    </dgm:pt>
    <dgm:pt modelId="{55EC4157-21BA-4613-8860-42E031585862}" type="pres">
      <dgm:prSet presAssocID="{F02C7DD0-38B5-42D3-B052-77C4D943365F}" presName="rootText" presStyleLbl="node3" presStyleIdx="17" presStyleCnt="30" custLinFactNeighborX="699" custLinFactNeighborY="89439">
        <dgm:presLayoutVars>
          <dgm:chPref val="3"/>
        </dgm:presLayoutVars>
      </dgm:prSet>
      <dgm:spPr/>
    </dgm:pt>
    <dgm:pt modelId="{ABCA2F01-C14C-4548-BBBB-84ED0283C97F}" type="pres">
      <dgm:prSet presAssocID="{F02C7DD0-38B5-42D3-B052-77C4D943365F}" presName="rootConnector" presStyleLbl="node3" presStyleIdx="17" presStyleCnt="30"/>
      <dgm:spPr/>
    </dgm:pt>
    <dgm:pt modelId="{E67A4277-2D09-4FAD-9002-FF01C2B652C7}" type="pres">
      <dgm:prSet presAssocID="{F02C7DD0-38B5-42D3-B052-77C4D943365F}" presName="hierChild4" presStyleCnt="0"/>
      <dgm:spPr/>
    </dgm:pt>
    <dgm:pt modelId="{6BF51E8D-76E3-4BD5-82A3-F693AB920637}" type="pres">
      <dgm:prSet presAssocID="{F02C7DD0-38B5-42D3-B052-77C4D943365F}" presName="hierChild5" presStyleCnt="0"/>
      <dgm:spPr/>
    </dgm:pt>
    <dgm:pt modelId="{77E6A972-0C83-4850-8B51-4CF832FCB47F}" type="pres">
      <dgm:prSet presAssocID="{424E63FB-7A5E-47ED-BA8E-381C8BEA7B4D}" presName="hierChild5" presStyleCnt="0"/>
      <dgm:spPr/>
    </dgm:pt>
    <dgm:pt modelId="{70257897-199B-45F9-8E97-4C591BBE7B3F}" type="pres">
      <dgm:prSet presAssocID="{3AAD358E-6C2A-45F6-8AEA-D2444BC59F19}" presName="Name37" presStyleLbl="parChTrans1D2" presStyleIdx="7" presStyleCnt="11"/>
      <dgm:spPr/>
    </dgm:pt>
    <dgm:pt modelId="{1A481C3A-726B-47D4-9D7B-FCF69649D262}" type="pres">
      <dgm:prSet presAssocID="{5901CCA6-EF9E-4F05-B532-AFA0A830E4D5}" presName="hierRoot2" presStyleCnt="0">
        <dgm:presLayoutVars>
          <dgm:hierBranch val="init"/>
        </dgm:presLayoutVars>
      </dgm:prSet>
      <dgm:spPr/>
    </dgm:pt>
    <dgm:pt modelId="{45347127-FB9E-44B6-B492-91D4020B1E35}" type="pres">
      <dgm:prSet presAssocID="{5901CCA6-EF9E-4F05-B532-AFA0A830E4D5}" presName="rootComposite" presStyleCnt="0"/>
      <dgm:spPr/>
    </dgm:pt>
    <dgm:pt modelId="{36F65EB3-A93B-4BDE-AD59-D991F66D50DB}" type="pres">
      <dgm:prSet presAssocID="{5901CCA6-EF9E-4F05-B532-AFA0A830E4D5}" presName="rootText" presStyleLbl="node2" presStyleIdx="7" presStyleCnt="11" custLinFactNeighborY="-2145">
        <dgm:presLayoutVars>
          <dgm:chPref val="3"/>
        </dgm:presLayoutVars>
      </dgm:prSet>
      <dgm:spPr/>
    </dgm:pt>
    <dgm:pt modelId="{826A7F83-80B8-45B1-B66F-D6D09AC2C066}" type="pres">
      <dgm:prSet presAssocID="{5901CCA6-EF9E-4F05-B532-AFA0A830E4D5}" presName="rootConnector" presStyleLbl="node2" presStyleIdx="7" presStyleCnt="11"/>
      <dgm:spPr/>
    </dgm:pt>
    <dgm:pt modelId="{A3EF5188-FB3C-4934-BB09-246D4D5078CE}" type="pres">
      <dgm:prSet presAssocID="{5901CCA6-EF9E-4F05-B532-AFA0A830E4D5}" presName="hierChild4" presStyleCnt="0"/>
      <dgm:spPr/>
    </dgm:pt>
    <dgm:pt modelId="{3CB9AA48-4DCA-4619-BFC8-64D366B147BD}" type="pres">
      <dgm:prSet presAssocID="{E9B60A7F-1B58-4875-83A0-42F3D1E4F7F2}" presName="Name37" presStyleLbl="parChTrans1D3" presStyleIdx="18" presStyleCnt="30"/>
      <dgm:spPr/>
    </dgm:pt>
    <dgm:pt modelId="{2EDBCA8B-07DE-4449-A088-AACE44912C64}" type="pres">
      <dgm:prSet presAssocID="{23A96D7A-299B-4FA1-93D0-41E5DC2BDB0F}" presName="hierRoot2" presStyleCnt="0">
        <dgm:presLayoutVars>
          <dgm:hierBranch val="init"/>
        </dgm:presLayoutVars>
      </dgm:prSet>
      <dgm:spPr/>
    </dgm:pt>
    <dgm:pt modelId="{958B1EFD-E2EF-4221-AB92-43FC5E2D2409}" type="pres">
      <dgm:prSet presAssocID="{23A96D7A-299B-4FA1-93D0-41E5DC2BDB0F}" presName="rootComposite" presStyleCnt="0"/>
      <dgm:spPr/>
    </dgm:pt>
    <dgm:pt modelId="{26279B3F-32AE-429E-8F6A-E74283514EA0}" type="pres">
      <dgm:prSet presAssocID="{23A96D7A-299B-4FA1-93D0-41E5DC2BDB0F}" presName="rootText" presStyleLbl="node3" presStyleIdx="18" presStyleCnt="30">
        <dgm:presLayoutVars>
          <dgm:chPref val="3"/>
        </dgm:presLayoutVars>
      </dgm:prSet>
      <dgm:spPr/>
    </dgm:pt>
    <dgm:pt modelId="{3E384659-83D8-423C-BB17-F82A4F217F6D}" type="pres">
      <dgm:prSet presAssocID="{23A96D7A-299B-4FA1-93D0-41E5DC2BDB0F}" presName="rootConnector" presStyleLbl="node3" presStyleIdx="18" presStyleCnt="30"/>
      <dgm:spPr/>
    </dgm:pt>
    <dgm:pt modelId="{377B847C-99F1-4BC5-8FFF-7E1F4C0431B2}" type="pres">
      <dgm:prSet presAssocID="{23A96D7A-299B-4FA1-93D0-41E5DC2BDB0F}" presName="hierChild4" presStyleCnt="0"/>
      <dgm:spPr/>
    </dgm:pt>
    <dgm:pt modelId="{B1DB0582-F24F-4CD8-90DF-8BAD77F3785D}" type="pres">
      <dgm:prSet presAssocID="{23A96D7A-299B-4FA1-93D0-41E5DC2BDB0F}" presName="hierChild5" presStyleCnt="0"/>
      <dgm:spPr/>
    </dgm:pt>
    <dgm:pt modelId="{BFBC2126-85D5-4905-9E09-CD7F082453CB}" type="pres">
      <dgm:prSet presAssocID="{E1527C33-CFAA-4D8C-96C4-EE6231657CF0}" presName="Name37" presStyleLbl="parChTrans1D3" presStyleIdx="19" presStyleCnt="30"/>
      <dgm:spPr/>
    </dgm:pt>
    <dgm:pt modelId="{6D1751FF-08CF-4C8A-9130-AB710414D12A}" type="pres">
      <dgm:prSet presAssocID="{EC6FE534-DC93-4BE9-B221-533498D9AED2}" presName="hierRoot2" presStyleCnt="0">
        <dgm:presLayoutVars>
          <dgm:hierBranch val="init"/>
        </dgm:presLayoutVars>
      </dgm:prSet>
      <dgm:spPr/>
    </dgm:pt>
    <dgm:pt modelId="{CC07FEE9-35FB-4014-9CEC-B70F58552A9B}" type="pres">
      <dgm:prSet presAssocID="{EC6FE534-DC93-4BE9-B221-533498D9AED2}" presName="rootComposite" presStyleCnt="0"/>
      <dgm:spPr/>
    </dgm:pt>
    <dgm:pt modelId="{463E7EE2-DBFC-4EC0-BC5D-9271F221CF32}" type="pres">
      <dgm:prSet presAssocID="{EC6FE534-DC93-4BE9-B221-533498D9AED2}" presName="rootText" presStyleLbl="node3" presStyleIdx="19" presStyleCnt="30">
        <dgm:presLayoutVars>
          <dgm:chPref val="3"/>
        </dgm:presLayoutVars>
      </dgm:prSet>
      <dgm:spPr/>
    </dgm:pt>
    <dgm:pt modelId="{F6623B5E-28CD-4799-A9B4-EF636C566661}" type="pres">
      <dgm:prSet presAssocID="{EC6FE534-DC93-4BE9-B221-533498D9AED2}" presName="rootConnector" presStyleLbl="node3" presStyleIdx="19" presStyleCnt="30"/>
      <dgm:spPr/>
    </dgm:pt>
    <dgm:pt modelId="{7A0BD660-4546-460D-9E6B-F3F854B7DC92}" type="pres">
      <dgm:prSet presAssocID="{EC6FE534-DC93-4BE9-B221-533498D9AED2}" presName="hierChild4" presStyleCnt="0"/>
      <dgm:spPr/>
    </dgm:pt>
    <dgm:pt modelId="{59812310-0E22-4722-86D4-BDD21C2AA230}" type="pres">
      <dgm:prSet presAssocID="{EC6FE534-DC93-4BE9-B221-533498D9AED2}" presName="hierChild5" presStyleCnt="0"/>
      <dgm:spPr/>
    </dgm:pt>
    <dgm:pt modelId="{2E30FFB8-D40D-42E9-AC77-18EF4B8DF612}" type="pres">
      <dgm:prSet presAssocID="{902A754E-4E4A-4847-B0A2-573B94308BBA}" presName="Name37" presStyleLbl="parChTrans1D3" presStyleIdx="20" presStyleCnt="30"/>
      <dgm:spPr/>
    </dgm:pt>
    <dgm:pt modelId="{B68FF941-43D8-4872-9387-7FE17CC00603}" type="pres">
      <dgm:prSet presAssocID="{0995A2E3-0901-4DB1-B970-376B2E4006D1}" presName="hierRoot2" presStyleCnt="0">
        <dgm:presLayoutVars>
          <dgm:hierBranch val="init"/>
        </dgm:presLayoutVars>
      </dgm:prSet>
      <dgm:spPr/>
    </dgm:pt>
    <dgm:pt modelId="{11FD2BA7-1C29-4BC1-B624-210B5F266C15}" type="pres">
      <dgm:prSet presAssocID="{0995A2E3-0901-4DB1-B970-376B2E4006D1}" presName="rootComposite" presStyleCnt="0"/>
      <dgm:spPr/>
    </dgm:pt>
    <dgm:pt modelId="{133F1FC1-C5F4-4978-BE80-4F349F36D878}" type="pres">
      <dgm:prSet presAssocID="{0995A2E3-0901-4DB1-B970-376B2E4006D1}" presName="rootText" presStyleLbl="node3" presStyleIdx="20" presStyleCnt="30">
        <dgm:presLayoutVars>
          <dgm:chPref val="3"/>
        </dgm:presLayoutVars>
      </dgm:prSet>
      <dgm:spPr/>
    </dgm:pt>
    <dgm:pt modelId="{5A747205-C3F6-4D4A-B739-6135E3BDFDEF}" type="pres">
      <dgm:prSet presAssocID="{0995A2E3-0901-4DB1-B970-376B2E4006D1}" presName="rootConnector" presStyleLbl="node3" presStyleIdx="20" presStyleCnt="30"/>
      <dgm:spPr/>
    </dgm:pt>
    <dgm:pt modelId="{4688A203-31C8-4F6D-8E07-CBF05F576CB7}" type="pres">
      <dgm:prSet presAssocID="{0995A2E3-0901-4DB1-B970-376B2E4006D1}" presName="hierChild4" presStyleCnt="0"/>
      <dgm:spPr/>
    </dgm:pt>
    <dgm:pt modelId="{013542E4-FA51-4362-BEF1-28DA7C204773}" type="pres">
      <dgm:prSet presAssocID="{0995A2E3-0901-4DB1-B970-376B2E4006D1}" presName="hierChild5" presStyleCnt="0"/>
      <dgm:spPr/>
    </dgm:pt>
    <dgm:pt modelId="{44626B8E-D9CC-4D64-A0A9-A870DD812824}" type="pres">
      <dgm:prSet presAssocID="{5901CCA6-EF9E-4F05-B532-AFA0A830E4D5}" presName="hierChild5" presStyleCnt="0"/>
      <dgm:spPr/>
    </dgm:pt>
    <dgm:pt modelId="{95E2F74E-F847-4663-BDD7-0A5BE67FBABA}" type="pres">
      <dgm:prSet presAssocID="{05FE1BD5-3C3C-4969-A364-2530D63BDBD5}" presName="Name37" presStyleLbl="parChTrans1D2" presStyleIdx="8" presStyleCnt="11"/>
      <dgm:spPr/>
    </dgm:pt>
    <dgm:pt modelId="{58CA9A7A-FBFD-42DB-B4A3-D56704AA6977}" type="pres">
      <dgm:prSet presAssocID="{95040E2D-3B14-4838-BEEC-F567F54E210A}" presName="hierRoot2" presStyleCnt="0">
        <dgm:presLayoutVars>
          <dgm:hierBranch val="init"/>
        </dgm:presLayoutVars>
      </dgm:prSet>
      <dgm:spPr/>
    </dgm:pt>
    <dgm:pt modelId="{039843FC-32B3-4C06-BF76-AD0E8557F518}" type="pres">
      <dgm:prSet presAssocID="{95040E2D-3B14-4838-BEEC-F567F54E210A}" presName="rootComposite" presStyleCnt="0"/>
      <dgm:spPr/>
    </dgm:pt>
    <dgm:pt modelId="{66215115-E87F-416B-87DA-9B997A3EC349}" type="pres">
      <dgm:prSet presAssocID="{95040E2D-3B14-4838-BEEC-F567F54E210A}" presName="rootText" presStyleLbl="node2" presStyleIdx="8" presStyleCnt="11" custLinFactNeighborX="-2822" custLinFactNeighborY="-2145">
        <dgm:presLayoutVars>
          <dgm:chPref val="3"/>
        </dgm:presLayoutVars>
      </dgm:prSet>
      <dgm:spPr/>
    </dgm:pt>
    <dgm:pt modelId="{09DDE27A-7945-43B7-A1B3-41101585F0CD}" type="pres">
      <dgm:prSet presAssocID="{95040E2D-3B14-4838-BEEC-F567F54E210A}" presName="rootConnector" presStyleLbl="node2" presStyleIdx="8" presStyleCnt="11"/>
      <dgm:spPr/>
    </dgm:pt>
    <dgm:pt modelId="{2A9EE20B-950C-4346-8C81-41F64B0AED1C}" type="pres">
      <dgm:prSet presAssocID="{95040E2D-3B14-4838-BEEC-F567F54E210A}" presName="hierChild4" presStyleCnt="0"/>
      <dgm:spPr/>
    </dgm:pt>
    <dgm:pt modelId="{3C4B0898-FEC4-425E-A62E-7F6211895D7C}" type="pres">
      <dgm:prSet presAssocID="{90B63618-9D9F-4204-8A72-1DEDB9B6A698}" presName="Name37" presStyleLbl="parChTrans1D3" presStyleIdx="21" presStyleCnt="30"/>
      <dgm:spPr/>
    </dgm:pt>
    <dgm:pt modelId="{6D8BE0E7-C739-48D4-94CD-B3A729367ADF}" type="pres">
      <dgm:prSet presAssocID="{EEBC546B-B559-4568-BA01-5B4728E41645}" presName="hierRoot2" presStyleCnt="0">
        <dgm:presLayoutVars>
          <dgm:hierBranch val="init"/>
        </dgm:presLayoutVars>
      </dgm:prSet>
      <dgm:spPr/>
    </dgm:pt>
    <dgm:pt modelId="{BF6A829C-3E52-4A79-858E-4B245123D10B}" type="pres">
      <dgm:prSet presAssocID="{EEBC546B-B559-4568-BA01-5B4728E41645}" presName="rootComposite" presStyleCnt="0"/>
      <dgm:spPr/>
    </dgm:pt>
    <dgm:pt modelId="{526919F3-C1E6-4952-AA9E-1BBFD8E73B82}" type="pres">
      <dgm:prSet presAssocID="{EEBC546B-B559-4568-BA01-5B4728E41645}" presName="rootText" presStyleLbl="node3" presStyleIdx="21" presStyleCnt="30">
        <dgm:presLayoutVars>
          <dgm:chPref val="3"/>
        </dgm:presLayoutVars>
      </dgm:prSet>
      <dgm:spPr/>
    </dgm:pt>
    <dgm:pt modelId="{37D81D16-9FA0-4B40-B026-416F10041A47}" type="pres">
      <dgm:prSet presAssocID="{EEBC546B-B559-4568-BA01-5B4728E41645}" presName="rootConnector" presStyleLbl="node3" presStyleIdx="21" presStyleCnt="30"/>
      <dgm:spPr/>
    </dgm:pt>
    <dgm:pt modelId="{E3A87363-8253-4DFD-B5DA-1375CF1BE0E3}" type="pres">
      <dgm:prSet presAssocID="{EEBC546B-B559-4568-BA01-5B4728E41645}" presName="hierChild4" presStyleCnt="0"/>
      <dgm:spPr/>
    </dgm:pt>
    <dgm:pt modelId="{A68BCB51-F41E-4D84-B0EA-CA82DA6E0B69}" type="pres">
      <dgm:prSet presAssocID="{EEBC546B-B559-4568-BA01-5B4728E41645}" presName="hierChild5" presStyleCnt="0"/>
      <dgm:spPr/>
    </dgm:pt>
    <dgm:pt modelId="{0F5DED51-8461-4FB1-B14E-D45B6BB35082}" type="pres">
      <dgm:prSet presAssocID="{0BCFA6B9-4E38-4DF4-9665-C5288F643973}" presName="Name37" presStyleLbl="parChTrans1D3" presStyleIdx="22" presStyleCnt="30"/>
      <dgm:spPr/>
    </dgm:pt>
    <dgm:pt modelId="{555A9E2F-CBF6-45C9-9C64-61FB46C9D944}" type="pres">
      <dgm:prSet presAssocID="{6D7A7801-BB63-47F6-9F80-2013CE3C8DDF}" presName="hierRoot2" presStyleCnt="0">
        <dgm:presLayoutVars>
          <dgm:hierBranch val="init"/>
        </dgm:presLayoutVars>
      </dgm:prSet>
      <dgm:spPr/>
    </dgm:pt>
    <dgm:pt modelId="{AB771391-DF63-4BD7-9D22-9BD806234214}" type="pres">
      <dgm:prSet presAssocID="{6D7A7801-BB63-47F6-9F80-2013CE3C8DDF}" presName="rootComposite" presStyleCnt="0"/>
      <dgm:spPr/>
    </dgm:pt>
    <dgm:pt modelId="{ECADA643-1779-4DA2-8AA6-C1EAF32B0C15}" type="pres">
      <dgm:prSet presAssocID="{6D7A7801-BB63-47F6-9F80-2013CE3C8DDF}" presName="rootText" presStyleLbl="node3" presStyleIdx="22" presStyleCnt="30">
        <dgm:presLayoutVars>
          <dgm:chPref val="3"/>
        </dgm:presLayoutVars>
      </dgm:prSet>
      <dgm:spPr/>
    </dgm:pt>
    <dgm:pt modelId="{F770A9C2-2252-4D51-A331-8617B1485A2E}" type="pres">
      <dgm:prSet presAssocID="{6D7A7801-BB63-47F6-9F80-2013CE3C8DDF}" presName="rootConnector" presStyleLbl="node3" presStyleIdx="22" presStyleCnt="30"/>
      <dgm:spPr/>
    </dgm:pt>
    <dgm:pt modelId="{75D89AAE-808D-4720-9DDC-7EDBA7447EF7}" type="pres">
      <dgm:prSet presAssocID="{6D7A7801-BB63-47F6-9F80-2013CE3C8DDF}" presName="hierChild4" presStyleCnt="0"/>
      <dgm:spPr/>
    </dgm:pt>
    <dgm:pt modelId="{676BBFF2-9E97-4095-9520-F80CAF882694}" type="pres">
      <dgm:prSet presAssocID="{6D7A7801-BB63-47F6-9F80-2013CE3C8DDF}" presName="hierChild5" presStyleCnt="0"/>
      <dgm:spPr/>
    </dgm:pt>
    <dgm:pt modelId="{9B6FEAED-F609-4ABD-9830-664C2D6F7BC4}" type="pres">
      <dgm:prSet presAssocID="{7D1D39C0-3B18-4635-B1B3-C21C05B51E72}" presName="Name37" presStyleLbl="parChTrans1D3" presStyleIdx="23" presStyleCnt="30"/>
      <dgm:spPr/>
    </dgm:pt>
    <dgm:pt modelId="{D8DEFD14-83E4-4BB6-8FE0-D4EA6BAA21BB}" type="pres">
      <dgm:prSet presAssocID="{8C33E48E-334E-4A5A-8828-C0B9BC12F4DA}" presName="hierRoot2" presStyleCnt="0">
        <dgm:presLayoutVars>
          <dgm:hierBranch val="init"/>
        </dgm:presLayoutVars>
      </dgm:prSet>
      <dgm:spPr/>
    </dgm:pt>
    <dgm:pt modelId="{551A77EE-2883-4BF6-8447-54DA232B9A0F}" type="pres">
      <dgm:prSet presAssocID="{8C33E48E-334E-4A5A-8828-C0B9BC12F4DA}" presName="rootComposite" presStyleCnt="0"/>
      <dgm:spPr/>
    </dgm:pt>
    <dgm:pt modelId="{77F7510F-B277-4906-B909-89B1197C6DDE}" type="pres">
      <dgm:prSet presAssocID="{8C33E48E-334E-4A5A-8828-C0B9BC12F4DA}" presName="rootText" presStyleLbl="node3" presStyleIdx="23" presStyleCnt="30">
        <dgm:presLayoutVars>
          <dgm:chPref val="3"/>
        </dgm:presLayoutVars>
      </dgm:prSet>
      <dgm:spPr/>
    </dgm:pt>
    <dgm:pt modelId="{58BCE5B8-AC2E-43FA-B884-A8172ED4A1EB}" type="pres">
      <dgm:prSet presAssocID="{8C33E48E-334E-4A5A-8828-C0B9BC12F4DA}" presName="rootConnector" presStyleLbl="node3" presStyleIdx="23" presStyleCnt="30"/>
      <dgm:spPr/>
    </dgm:pt>
    <dgm:pt modelId="{372C23E0-3C22-4331-A3CB-CA9B4A603276}" type="pres">
      <dgm:prSet presAssocID="{8C33E48E-334E-4A5A-8828-C0B9BC12F4DA}" presName="hierChild4" presStyleCnt="0"/>
      <dgm:spPr/>
    </dgm:pt>
    <dgm:pt modelId="{A9F5020C-DCC7-4A5D-A3FC-09601CD9B78A}" type="pres">
      <dgm:prSet presAssocID="{8C33E48E-334E-4A5A-8828-C0B9BC12F4DA}" presName="hierChild5" presStyleCnt="0"/>
      <dgm:spPr/>
    </dgm:pt>
    <dgm:pt modelId="{3833F1C6-A6B1-46E6-8A15-F930B1F8D329}" type="pres">
      <dgm:prSet presAssocID="{95040E2D-3B14-4838-BEEC-F567F54E210A}" presName="hierChild5" presStyleCnt="0"/>
      <dgm:spPr/>
    </dgm:pt>
    <dgm:pt modelId="{6859BE2E-B830-41FF-B86E-79A6F3BD7732}" type="pres">
      <dgm:prSet presAssocID="{C0EE7375-36E6-4281-9237-5F5EEB6505C0}" presName="Name37" presStyleLbl="parChTrans1D2" presStyleIdx="9" presStyleCnt="11"/>
      <dgm:spPr/>
    </dgm:pt>
    <dgm:pt modelId="{8D866DCF-59CC-4DD5-B28E-62F3EE38D392}" type="pres">
      <dgm:prSet presAssocID="{905ED552-0ABB-46DE-A60F-9DB1B7EBD348}" presName="hierRoot2" presStyleCnt="0">
        <dgm:presLayoutVars>
          <dgm:hierBranch val="init"/>
        </dgm:presLayoutVars>
      </dgm:prSet>
      <dgm:spPr/>
    </dgm:pt>
    <dgm:pt modelId="{8AA59441-871E-4CB9-974F-BBB2590582D3}" type="pres">
      <dgm:prSet presAssocID="{905ED552-0ABB-46DE-A60F-9DB1B7EBD348}" presName="rootComposite" presStyleCnt="0"/>
      <dgm:spPr/>
    </dgm:pt>
    <dgm:pt modelId="{9A7C5AEB-3E05-469A-95FE-22BE39540AE1}" type="pres">
      <dgm:prSet presAssocID="{905ED552-0ABB-46DE-A60F-9DB1B7EBD348}" presName="rootText" presStyleLbl="node2" presStyleIdx="9" presStyleCnt="11" custScaleX="117525" custLinFactNeighborX="-2822" custLinFactNeighborY="-2145">
        <dgm:presLayoutVars>
          <dgm:chPref val="3"/>
        </dgm:presLayoutVars>
      </dgm:prSet>
      <dgm:spPr/>
    </dgm:pt>
    <dgm:pt modelId="{43608A5B-3808-436B-B5E2-C7A7C19E947A}" type="pres">
      <dgm:prSet presAssocID="{905ED552-0ABB-46DE-A60F-9DB1B7EBD348}" presName="rootConnector" presStyleLbl="node2" presStyleIdx="9" presStyleCnt="11"/>
      <dgm:spPr/>
    </dgm:pt>
    <dgm:pt modelId="{07619283-906A-4B7F-A688-B948772364C0}" type="pres">
      <dgm:prSet presAssocID="{905ED552-0ABB-46DE-A60F-9DB1B7EBD348}" presName="hierChild4" presStyleCnt="0"/>
      <dgm:spPr/>
    </dgm:pt>
    <dgm:pt modelId="{6B9387C3-2537-4FE2-8085-C859547936ED}" type="pres">
      <dgm:prSet presAssocID="{164BE56B-4369-439C-BDA1-AC866650347E}" presName="Name37" presStyleLbl="parChTrans1D3" presStyleIdx="24" presStyleCnt="30"/>
      <dgm:spPr/>
    </dgm:pt>
    <dgm:pt modelId="{19521A41-1468-43CA-8648-B0DAEE5747D7}" type="pres">
      <dgm:prSet presAssocID="{FA075ABC-5CA4-4216-8E88-E8C82245409F}" presName="hierRoot2" presStyleCnt="0">
        <dgm:presLayoutVars>
          <dgm:hierBranch val="init"/>
        </dgm:presLayoutVars>
      </dgm:prSet>
      <dgm:spPr/>
    </dgm:pt>
    <dgm:pt modelId="{AC83BF55-15E5-4CA9-8603-040C1C724931}" type="pres">
      <dgm:prSet presAssocID="{FA075ABC-5CA4-4216-8E88-E8C82245409F}" presName="rootComposite" presStyleCnt="0"/>
      <dgm:spPr/>
    </dgm:pt>
    <dgm:pt modelId="{250F3822-B3AA-4407-90AE-B2B8D5EF00A9}" type="pres">
      <dgm:prSet presAssocID="{FA075ABC-5CA4-4216-8E88-E8C82245409F}" presName="rootText" presStyleLbl="node3" presStyleIdx="24" presStyleCnt="30">
        <dgm:presLayoutVars>
          <dgm:chPref val="3"/>
        </dgm:presLayoutVars>
      </dgm:prSet>
      <dgm:spPr/>
    </dgm:pt>
    <dgm:pt modelId="{3D5DCA66-EC03-4D13-94BA-59130EF8F053}" type="pres">
      <dgm:prSet presAssocID="{FA075ABC-5CA4-4216-8E88-E8C82245409F}" presName="rootConnector" presStyleLbl="node3" presStyleIdx="24" presStyleCnt="30"/>
      <dgm:spPr/>
    </dgm:pt>
    <dgm:pt modelId="{DC06BBD4-9CFE-43AB-B5BD-BC44CD6E3076}" type="pres">
      <dgm:prSet presAssocID="{FA075ABC-5CA4-4216-8E88-E8C82245409F}" presName="hierChild4" presStyleCnt="0"/>
      <dgm:spPr/>
    </dgm:pt>
    <dgm:pt modelId="{4976DE3A-1E73-4C99-A568-953ACA700A8A}" type="pres">
      <dgm:prSet presAssocID="{FA075ABC-5CA4-4216-8E88-E8C82245409F}" presName="hierChild5" presStyleCnt="0"/>
      <dgm:spPr/>
    </dgm:pt>
    <dgm:pt modelId="{89695C53-1190-42FF-86CC-6209DC216241}" type="pres">
      <dgm:prSet presAssocID="{3BEC5FAA-E4C7-4310-8BF8-FD6D6CD14D5D}" presName="Name37" presStyleLbl="parChTrans1D3" presStyleIdx="25" presStyleCnt="30"/>
      <dgm:spPr/>
    </dgm:pt>
    <dgm:pt modelId="{2091A16D-1C0D-4F82-A103-83C5761C684D}" type="pres">
      <dgm:prSet presAssocID="{52322AC1-C0CA-41C2-AF77-D47B568609DC}" presName="hierRoot2" presStyleCnt="0">
        <dgm:presLayoutVars>
          <dgm:hierBranch val="init"/>
        </dgm:presLayoutVars>
      </dgm:prSet>
      <dgm:spPr/>
    </dgm:pt>
    <dgm:pt modelId="{EED680E5-5D13-4D31-96F1-F5C06ADCAF46}" type="pres">
      <dgm:prSet presAssocID="{52322AC1-C0CA-41C2-AF77-D47B568609DC}" presName="rootComposite" presStyleCnt="0"/>
      <dgm:spPr/>
    </dgm:pt>
    <dgm:pt modelId="{9BEC86F9-D6A7-4983-86A8-08577B7FE900}" type="pres">
      <dgm:prSet presAssocID="{52322AC1-C0CA-41C2-AF77-D47B568609DC}" presName="rootText" presStyleLbl="node3" presStyleIdx="25" presStyleCnt="30">
        <dgm:presLayoutVars>
          <dgm:chPref val="3"/>
        </dgm:presLayoutVars>
      </dgm:prSet>
      <dgm:spPr/>
    </dgm:pt>
    <dgm:pt modelId="{BAE3A63D-44E0-41CC-9D09-F10B1732475A}" type="pres">
      <dgm:prSet presAssocID="{52322AC1-C0CA-41C2-AF77-D47B568609DC}" presName="rootConnector" presStyleLbl="node3" presStyleIdx="25" presStyleCnt="30"/>
      <dgm:spPr/>
    </dgm:pt>
    <dgm:pt modelId="{E48E0602-2F06-48C0-8919-CE0533050729}" type="pres">
      <dgm:prSet presAssocID="{52322AC1-C0CA-41C2-AF77-D47B568609DC}" presName="hierChild4" presStyleCnt="0"/>
      <dgm:spPr/>
    </dgm:pt>
    <dgm:pt modelId="{EB7A1FFC-E249-429A-A32C-B391C7308432}" type="pres">
      <dgm:prSet presAssocID="{52322AC1-C0CA-41C2-AF77-D47B568609DC}" presName="hierChild5" presStyleCnt="0"/>
      <dgm:spPr/>
    </dgm:pt>
    <dgm:pt modelId="{F7AFC83A-F643-4B31-A648-492A9D843CA2}" type="pres">
      <dgm:prSet presAssocID="{D010ED04-6422-41B1-9B13-F8A5DEAE4019}" presName="Name37" presStyleLbl="parChTrans1D3" presStyleIdx="26" presStyleCnt="30"/>
      <dgm:spPr/>
    </dgm:pt>
    <dgm:pt modelId="{835ADFDF-C842-46B1-B54A-B1FA59F9D79F}" type="pres">
      <dgm:prSet presAssocID="{B0D67059-EF7D-43CE-8506-8E9B5868DB0C}" presName="hierRoot2" presStyleCnt="0">
        <dgm:presLayoutVars>
          <dgm:hierBranch val="init"/>
        </dgm:presLayoutVars>
      </dgm:prSet>
      <dgm:spPr/>
    </dgm:pt>
    <dgm:pt modelId="{5BAB1841-5EAE-4680-B0F4-7AF885288287}" type="pres">
      <dgm:prSet presAssocID="{B0D67059-EF7D-43CE-8506-8E9B5868DB0C}" presName="rootComposite" presStyleCnt="0"/>
      <dgm:spPr/>
    </dgm:pt>
    <dgm:pt modelId="{68D73AD6-74BD-4C2E-A75E-08E466B13B32}" type="pres">
      <dgm:prSet presAssocID="{B0D67059-EF7D-43CE-8506-8E9B5868DB0C}" presName="rootText" presStyleLbl="node3" presStyleIdx="26" presStyleCnt="30">
        <dgm:presLayoutVars>
          <dgm:chPref val="3"/>
        </dgm:presLayoutVars>
      </dgm:prSet>
      <dgm:spPr/>
    </dgm:pt>
    <dgm:pt modelId="{4DEEC77A-A0DC-4AFB-B445-C99CA3365BBD}" type="pres">
      <dgm:prSet presAssocID="{B0D67059-EF7D-43CE-8506-8E9B5868DB0C}" presName="rootConnector" presStyleLbl="node3" presStyleIdx="26" presStyleCnt="30"/>
      <dgm:spPr/>
    </dgm:pt>
    <dgm:pt modelId="{B4291639-8210-4D83-99F7-E61BAB130FDE}" type="pres">
      <dgm:prSet presAssocID="{B0D67059-EF7D-43CE-8506-8E9B5868DB0C}" presName="hierChild4" presStyleCnt="0"/>
      <dgm:spPr/>
    </dgm:pt>
    <dgm:pt modelId="{84752CA9-C509-44F7-AB05-F333616F1CFD}" type="pres">
      <dgm:prSet presAssocID="{B0D67059-EF7D-43CE-8506-8E9B5868DB0C}" presName="hierChild5" presStyleCnt="0"/>
      <dgm:spPr/>
    </dgm:pt>
    <dgm:pt modelId="{836B10AC-82D9-4DB4-A773-693582BDB9D0}" type="pres">
      <dgm:prSet presAssocID="{905ED552-0ABB-46DE-A60F-9DB1B7EBD348}" presName="hierChild5" presStyleCnt="0"/>
      <dgm:spPr/>
    </dgm:pt>
    <dgm:pt modelId="{7009101D-659E-4AC4-B6A0-8312127BD0D5}" type="pres">
      <dgm:prSet presAssocID="{EC92CB9E-5DFE-4287-A9E0-4954C06F656B}" presName="Name37" presStyleLbl="parChTrans1D2" presStyleIdx="10" presStyleCnt="11"/>
      <dgm:spPr/>
    </dgm:pt>
    <dgm:pt modelId="{5AD6FC9D-6064-445F-8A06-CCA400DB3B08}" type="pres">
      <dgm:prSet presAssocID="{14FC8420-D447-4CEA-A3B7-61E9B3749D8E}" presName="hierRoot2" presStyleCnt="0">
        <dgm:presLayoutVars>
          <dgm:hierBranch val="init"/>
        </dgm:presLayoutVars>
      </dgm:prSet>
      <dgm:spPr/>
    </dgm:pt>
    <dgm:pt modelId="{15F16340-459A-4A27-A204-D236E8C20740}" type="pres">
      <dgm:prSet presAssocID="{14FC8420-D447-4CEA-A3B7-61E9B3749D8E}" presName="rootComposite" presStyleCnt="0"/>
      <dgm:spPr/>
    </dgm:pt>
    <dgm:pt modelId="{F5C5F184-CBCA-49BB-BB7E-3A0146C211EB}" type="pres">
      <dgm:prSet presAssocID="{14FC8420-D447-4CEA-A3B7-61E9B3749D8E}" presName="rootText" presStyleLbl="node2" presStyleIdx="10" presStyleCnt="11" custScaleX="73898" custLinFactNeighborX="-2822">
        <dgm:presLayoutVars>
          <dgm:chPref val="3"/>
        </dgm:presLayoutVars>
      </dgm:prSet>
      <dgm:spPr/>
    </dgm:pt>
    <dgm:pt modelId="{7E0A6FE1-6E00-44A1-81D8-0EA2A6CD2AF3}" type="pres">
      <dgm:prSet presAssocID="{14FC8420-D447-4CEA-A3B7-61E9B3749D8E}" presName="rootConnector" presStyleLbl="node2" presStyleIdx="10" presStyleCnt="11"/>
      <dgm:spPr/>
    </dgm:pt>
    <dgm:pt modelId="{5ACBC9EB-3255-4183-99C6-36BFA4DB898A}" type="pres">
      <dgm:prSet presAssocID="{14FC8420-D447-4CEA-A3B7-61E9B3749D8E}" presName="hierChild4" presStyleCnt="0"/>
      <dgm:spPr/>
    </dgm:pt>
    <dgm:pt modelId="{D6F69DBC-B0FC-4A08-AC6B-4A6F9030A7BD}" type="pres">
      <dgm:prSet presAssocID="{D1202378-9FC3-4AC3-BEDF-808E27AD479B}" presName="Name37" presStyleLbl="parChTrans1D3" presStyleIdx="27" presStyleCnt="30"/>
      <dgm:spPr/>
    </dgm:pt>
    <dgm:pt modelId="{F66A1E48-16A7-4FB5-8156-CD2E1045FFBE}" type="pres">
      <dgm:prSet presAssocID="{BA15DC88-B838-4D5F-9BAB-AEC02AE52521}" presName="hierRoot2" presStyleCnt="0">
        <dgm:presLayoutVars>
          <dgm:hierBranch val="init"/>
        </dgm:presLayoutVars>
      </dgm:prSet>
      <dgm:spPr/>
    </dgm:pt>
    <dgm:pt modelId="{3F7CDCDE-6C8D-4873-91F7-40BD160249CE}" type="pres">
      <dgm:prSet presAssocID="{BA15DC88-B838-4D5F-9BAB-AEC02AE52521}" presName="rootComposite" presStyleCnt="0"/>
      <dgm:spPr/>
    </dgm:pt>
    <dgm:pt modelId="{3E37B074-43F2-410D-A821-9E917734EEF5}" type="pres">
      <dgm:prSet presAssocID="{BA15DC88-B838-4D5F-9BAB-AEC02AE52521}" presName="rootText" presStyleLbl="node3" presStyleIdx="27" presStyleCnt="30">
        <dgm:presLayoutVars>
          <dgm:chPref val="3"/>
        </dgm:presLayoutVars>
      </dgm:prSet>
      <dgm:spPr/>
    </dgm:pt>
    <dgm:pt modelId="{18956CBC-7222-4318-87FC-278CA4BA3768}" type="pres">
      <dgm:prSet presAssocID="{BA15DC88-B838-4D5F-9BAB-AEC02AE52521}" presName="rootConnector" presStyleLbl="node3" presStyleIdx="27" presStyleCnt="30"/>
      <dgm:spPr/>
    </dgm:pt>
    <dgm:pt modelId="{D1A1BB6E-75BB-4B08-90C4-382CBCE3ACAC}" type="pres">
      <dgm:prSet presAssocID="{BA15DC88-B838-4D5F-9BAB-AEC02AE52521}" presName="hierChild4" presStyleCnt="0"/>
      <dgm:spPr/>
    </dgm:pt>
    <dgm:pt modelId="{8D5B18A0-80A4-4C22-87BC-EEB3E6785EB2}" type="pres">
      <dgm:prSet presAssocID="{BA15DC88-B838-4D5F-9BAB-AEC02AE52521}" presName="hierChild5" presStyleCnt="0"/>
      <dgm:spPr/>
    </dgm:pt>
    <dgm:pt modelId="{1F22369C-0260-40DE-A3B5-80071F47CFCB}" type="pres">
      <dgm:prSet presAssocID="{900F9B5B-B201-41E8-9F84-B4A949821D1D}" presName="Name37" presStyleLbl="parChTrans1D3" presStyleIdx="28" presStyleCnt="30"/>
      <dgm:spPr/>
    </dgm:pt>
    <dgm:pt modelId="{751DE3A9-98AD-4BB8-9614-99AE6394060E}" type="pres">
      <dgm:prSet presAssocID="{85451313-C917-4F47-86D0-45E28E549CBF}" presName="hierRoot2" presStyleCnt="0">
        <dgm:presLayoutVars>
          <dgm:hierBranch val="init"/>
        </dgm:presLayoutVars>
      </dgm:prSet>
      <dgm:spPr/>
    </dgm:pt>
    <dgm:pt modelId="{C7124B80-AFC6-4098-8F7C-B68AC9998F53}" type="pres">
      <dgm:prSet presAssocID="{85451313-C917-4F47-86D0-45E28E549CBF}" presName="rootComposite" presStyleCnt="0"/>
      <dgm:spPr/>
    </dgm:pt>
    <dgm:pt modelId="{E1649481-31C2-4E1C-A6F3-BCDF01D59BD2}" type="pres">
      <dgm:prSet presAssocID="{85451313-C917-4F47-86D0-45E28E549CBF}" presName="rootText" presStyleLbl="node3" presStyleIdx="28" presStyleCnt="30">
        <dgm:presLayoutVars>
          <dgm:chPref val="3"/>
        </dgm:presLayoutVars>
      </dgm:prSet>
      <dgm:spPr/>
    </dgm:pt>
    <dgm:pt modelId="{F7BA7A01-E042-4673-AEEA-303514636AFE}" type="pres">
      <dgm:prSet presAssocID="{85451313-C917-4F47-86D0-45E28E549CBF}" presName="rootConnector" presStyleLbl="node3" presStyleIdx="28" presStyleCnt="30"/>
      <dgm:spPr/>
    </dgm:pt>
    <dgm:pt modelId="{B9732F4F-BE78-4B49-9091-821A719A5806}" type="pres">
      <dgm:prSet presAssocID="{85451313-C917-4F47-86D0-45E28E549CBF}" presName="hierChild4" presStyleCnt="0"/>
      <dgm:spPr/>
    </dgm:pt>
    <dgm:pt modelId="{02D762C6-91EC-4FE8-8DD5-7C4C3BF95BC3}" type="pres">
      <dgm:prSet presAssocID="{85451313-C917-4F47-86D0-45E28E549CBF}" presName="hierChild5" presStyleCnt="0"/>
      <dgm:spPr/>
    </dgm:pt>
    <dgm:pt modelId="{9A5CF57C-EB3E-499E-8222-998FF1F3959E}" type="pres">
      <dgm:prSet presAssocID="{23233B68-EF36-4A02-9B22-884F03B3E17D}" presName="Name37" presStyleLbl="parChTrans1D3" presStyleIdx="29" presStyleCnt="30"/>
      <dgm:spPr/>
    </dgm:pt>
    <dgm:pt modelId="{5704E418-CC6E-4FAE-B4C3-1F565F11B0A5}" type="pres">
      <dgm:prSet presAssocID="{F9F2A175-3F9B-492A-AD89-F9ADF1AA7A09}" presName="hierRoot2" presStyleCnt="0">
        <dgm:presLayoutVars>
          <dgm:hierBranch val="init"/>
        </dgm:presLayoutVars>
      </dgm:prSet>
      <dgm:spPr/>
    </dgm:pt>
    <dgm:pt modelId="{6457224C-B2A9-4E68-93C7-6A30D187AD21}" type="pres">
      <dgm:prSet presAssocID="{F9F2A175-3F9B-492A-AD89-F9ADF1AA7A09}" presName="rootComposite" presStyleCnt="0"/>
      <dgm:spPr/>
    </dgm:pt>
    <dgm:pt modelId="{5D899EB1-B601-4B33-9059-E0DEFEEE5318}" type="pres">
      <dgm:prSet presAssocID="{F9F2A175-3F9B-492A-AD89-F9ADF1AA7A09}" presName="rootText" presStyleLbl="node3" presStyleIdx="29" presStyleCnt="30">
        <dgm:presLayoutVars>
          <dgm:chPref val="3"/>
        </dgm:presLayoutVars>
      </dgm:prSet>
      <dgm:spPr/>
    </dgm:pt>
    <dgm:pt modelId="{8BDE05C9-053F-4C88-B814-2D8F4E34080D}" type="pres">
      <dgm:prSet presAssocID="{F9F2A175-3F9B-492A-AD89-F9ADF1AA7A09}" presName="rootConnector" presStyleLbl="node3" presStyleIdx="29" presStyleCnt="30"/>
      <dgm:spPr/>
    </dgm:pt>
    <dgm:pt modelId="{EBBFD4E0-68FF-4B5E-9CC1-134C676AC247}" type="pres">
      <dgm:prSet presAssocID="{F9F2A175-3F9B-492A-AD89-F9ADF1AA7A09}" presName="hierChild4" presStyleCnt="0"/>
      <dgm:spPr/>
    </dgm:pt>
    <dgm:pt modelId="{1511A876-7870-4D0C-96F8-5E48CF5B2D4C}" type="pres">
      <dgm:prSet presAssocID="{F9F2A175-3F9B-492A-AD89-F9ADF1AA7A09}" presName="hierChild5" presStyleCnt="0"/>
      <dgm:spPr/>
    </dgm:pt>
    <dgm:pt modelId="{75BBA576-24A0-4355-8678-C16C1DF84B6E}" type="pres">
      <dgm:prSet presAssocID="{14FC8420-D447-4CEA-A3B7-61E9B3749D8E}" presName="hierChild5" presStyleCnt="0"/>
      <dgm:spPr/>
    </dgm:pt>
    <dgm:pt modelId="{3B9D5E95-1320-46BA-A01E-BC0D01F0FFE2}" type="pres">
      <dgm:prSet presAssocID="{0102E4FE-20A8-44CB-9044-37DB2019EEF7}" presName="hierChild3" presStyleCnt="0"/>
      <dgm:spPr/>
    </dgm:pt>
  </dgm:ptLst>
  <dgm:cxnLst>
    <dgm:cxn modelId="{67BB3300-C2FA-459C-B575-8F0C2C761D2B}" type="presOf" srcId="{EC92CB9E-5DFE-4287-A9E0-4954C06F656B}" destId="{7009101D-659E-4AC4-B6A0-8312127BD0D5}" srcOrd="0" destOrd="0" presId="urn:microsoft.com/office/officeart/2005/8/layout/orgChart1"/>
    <dgm:cxn modelId="{E55DB602-DC2A-4A90-AEBC-D3FA9C19E981}" srcId="{0102E4FE-20A8-44CB-9044-37DB2019EEF7}" destId="{5901CCA6-EF9E-4F05-B532-AFA0A830E4D5}" srcOrd="7" destOrd="0" parTransId="{3AAD358E-6C2A-45F6-8AEA-D2444BC59F19}" sibTransId="{DA81767C-EE83-44C2-9E22-3E8E99D8403B}"/>
    <dgm:cxn modelId="{C6C9EF02-DF56-4946-A6A9-7C42874135E2}" type="presOf" srcId="{902A754E-4E4A-4847-B0A2-573B94308BBA}" destId="{2E30FFB8-D40D-42E9-AC77-18EF4B8DF612}" srcOrd="0" destOrd="0" presId="urn:microsoft.com/office/officeart/2005/8/layout/orgChart1"/>
    <dgm:cxn modelId="{53B63F03-0985-48A4-80C2-706BB670BA50}" type="presOf" srcId="{97F38E1B-8B0A-4C1C-BB0E-8DC2824BBDEE}" destId="{8D28DA9C-651E-493C-AEB4-8DE7C4670A76}" srcOrd="0" destOrd="0" presId="urn:microsoft.com/office/officeart/2005/8/layout/orgChart1"/>
    <dgm:cxn modelId="{A4EF8B03-7981-42B5-9814-55B7955BF762}" type="presOf" srcId="{6D7A7801-BB63-47F6-9F80-2013CE3C8DDF}" destId="{ECADA643-1779-4DA2-8AA6-C1EAF32B0C15}" srcOrd="0" destOrd="0" presId="urn:microsoft.com/office/officeart/2005/8/layout/orgChart1"/>
    <dgm:cxn modelId="{258BD403-F044-4087-92A7-7D87F527D8AD}" type="presOf" srcId="{5901CCA6-EF9E-4F05-B532-AFA0A830E4D5}" destId="{36F65EB3-A93B-4BDE-AD59-D991F66D50DB}" srcOrd="0" destOrd="0" presId="urn:microsoft.com/office/officeart/2005/8/layout/orgChart1"/>
    <dgm:cxn modelId="{57C60E04-9D08-40AA-871F-0F233A96B5CF}" type="presOf" srcId="{52322AC1-C0CA-41C2-AF77-D47B568609DC}" destId="{BAE3A63D-44E0-41CC-9D09-F10B1732475A}" srcOrd="1" destOrd="0" presId="urn:microsoft.com/office/officeart/2005/8/layout/orgChart1"/>
    <dgm:cxn modelId="{A5330B05-7EC3-45E4-97C4-56A82E6A9D47}" type="presOf" srcId="{6D7A7801-BB63-47F6-9F80-2013CE3C8DDF}" destId="{F770A9C2-2252-4D51-A331-8617B1485A2E}" srcOrd="1" destOrd="0" presId="urn:microsoft.com/office/officeart/2005/8/layout/orgChart1"/>
    <dgm:cxn modelId="{90B2A606-603C-48C0-90B2-E882CC121CF4}" type="presOf" srcId="{9AC19E5E-60C4-4CCF-A20E-E4814BC2FE9B}" destId="{8214640F-5D66-49B2-997F-5F320E255B10}" srcOrd="0" destOrd="0" presId="urn:microsoft.com/office/officeart/2005/8/layout/orgChart1"/>
    <dgm:cxn modelId="{F28D2A09-27DD-4A0C-BC01-7D87ED14C5EF}" srcId="{809B22AA-EB2B-4C4F-82C3-E979FD4CF357}" destId="{97F38E1B-8B0A-4C1C-BB0E-8DC2824BBDEE}" srcOrd="0" destOrd="0" parTransId="{9792CF75-292C-4BCA-A2CF-C2FA68F001BD}" sibTransId="{2D6198F2-32BE-47EB-A094-B34B1ED30EA3}"/>
    <dgm:cxn modelId="{EE0F630A-CDD2-46E7-9BE9-EFADA195906C}" type="presOf" srcId="{8D244D8F-C792-40BC-A511-7DE39E45E194}" destId="{4C9AEEA8-806B-4221-A8CF-497F84C39D63}" srcOrd="0" destOrd="0" presId="urn:microsoft.com/office/officeart/2005/8/layout/orgChart1"/>
    <dgm:cxn modelId="{84D1810A-10ED-4FC4-BC59-65178ADF26FD}" type="presOf" srcId="{50F4CB47-0DB9-4B1E-9C75-49682DAC2BF7}" destId="{78FA309A-083A-4C64-9477-7A3C69B2784C}" srcOrd="0" destOrd="0" presId="urn:microsoft.com/office/officeart/2005/8/layout/orgChart1"/>
    <dgm:cxn modelId="{9EB1AC0A-6E95-4C0F-A5CC-95B8F5B430E1}" type="presOf" srcId="{95040E2D-3B14-4838-BEEC-F567F54E210A}" destId="{66215115-E87F-416B-87DA-9B997A3EC349}" srcOrd="0" destOrd="0" presId="urn:microsoft.com/office/officeart/2005/8/layout/orgChart1"/>
    <dgm:cxn modelId="{4037E30B-0A1B-49BA-A9AD-10794462B0D1}" type="presOf" srcId="{809B22AA-EB2B-4C4F-82C3-E979FD4CF357}" destId="{18E317F2-7CF2-4DFD-9CA0-4A1E8C4ACD68}" srcOrd="1" destOrd="0" presId="urn:microsoft.com/office/officeart/2005/8/layout/orgChart1"/>
    <dgm:cxn modelId="{52D5160C-EC02-47A7-A355-92F9A8F9822C}" type="presOf" srcId="{C2EFE54E-DDBB-4937-AAAF-B8E47F74D697}" destId="{3EDBFA9C-F817-479F-9192-D74217624230}" srcOrd="1" destOrd="0" presId="urn:microsoft.com/office/officeart/2005/8/layout/orgChart1"/>
    <dgm:cxn modelId="{19621F0C-F61A-4B9A-B233-8971CD21224D}" type="presOf" srcId="{5901CCA6-EF9E-4F05-B532-AFA0A830E4D5}" destId="{826A7F83-80B8-45B1-B66F-D6D09AC2C066}" srcOrd="1" destOrd="0" presId="urn:microsoft.com/office/officeart/2005/8/layout/orgChart1"/>
    <dgm:cxn modelId="{F7AAB10C-8CE7-44F7-B3FA-36F5A75E2381}" type="presOf" srcId="{B3501234-EF80-4869-A279-C89BC86861D2}" destId="{551EDF52-9700-4415-9C5E-2D5BBD97710A}" srcOrd="0" destOrd="0" presId="urn:microsoft.com/office/officeart/2005/8/layout/orgChart1"/>
    <dgm:cxn modelId="{B6E8350D-073B-4398-AB39-54D9747CCAF2}" srcId="{905ED552-0ABB-46DE-A60F-9DB1B7EBD348}" destId="{B0D67059-EF7D-43CE-8506-8E9B5868DB0C}" srcOrd="2" destOrd="0" parTransId="{D010ED04-6422-41B1-9B13-F8A5DEAE4019}" sibTransId="{EA6F9236-2F0E-4B77-84C3-BC211A6AAA2F}"/>
    <dgm:cxn modelId="{35D49F0D-8247-48D4-BFCC-E8F9E668BBF5}" type="presOf" srcId="{EBA54DFC-7FC3-4D85-9BDE-4CD347E65E6C}" destId="{82E60BB5-7FD2-4219-AE7C-29971BDCB4BB}" srcOrd="0" destOrd="0" presId="urn:microsoft.com/office/officeart/2005/8/layout/orgChart1"/>
    <dgm:cxn modelId="{9AC3CF0D-7979-411D-8A88-89E40EEDCDFF}" type="presOf" srcId="{E5DFCF2D-8524-4D8E-AB8B-E3229044C96F}" destId="{C53932D4-51E7-41F5-AE16-C6CBB114DFEA}" srcOrd="0" destOrd="0" presId="urn:microsoft.com/office/officeart/2005/8/layout/orgChart1"/>
    <dgm:cxn modelId="{D67ABC0E-CCA2-4667-8E15-19D1BAB23443}" type="presOf" srcId="{0AE7F9E1-765F-489C-8C16-C7BC49A797D9}" destId="{A2F7DB0A-CD49-4EDD-B25D-FF7E00E87D85}" srcOrd="1" destOrd="0" presId="urn:microsoft.com/office/officeart/2005/8/layout/orgChart1"/>
    <dgm:cxn modelId="{8185EA0F-F5C7-4FC7-802F-245595F8971B}" type="presOf" srcId="{B6389D6D-8AE5-4B3C-9BF6-CF7D2B974EDD}" destId="{45896F72-DCDE-404C-8364-99656B71FFED}" srcOrd="1" destOrd="0" presId="urn:microsoft.com/office/officeart/2005/8/layout/orgChart1"/>
    <dgm:cxn modelId="{27C00910-C226-4303-8866-345AE734DB89}" srcId="{0102E4FE-20A8-44CB-9044-37DB2019EEF7}" destId="{4D29C077-1695-455C-9DAA-E15887E6F57B}" srcOrd="2" destOrd="0" parTransId="{DE3A69AF-6A99-44DF-9639-EBEE5AEFB1D1}" sibTransId="{E6AEEF36-DE94-4725-A972-AA3652B3FD65}"/>
    <dgm:cxn modelId="{D8CE0311-810E-4B18-B001-18D52486399A}" type="presOf" srcId="{0102E4FE-20A8-44CB-9044-37DB2019EEF7}" destId="{9E54A725-AB28-4B64-8844-9F2951F2F7A0}" srcOrd="1" destOrd="0" presId="urn:microsoft.com/office/officeart/2005/8/layout/orgChart1"/>
    <dgm:cxn modelId="{77D66912-441F-40FD-A160-B28ACE4255EA}" type="presOf" srcId="{DBA8929B-46BA-404E-A3FA-7CF913B88C72}" destId="{47D7B08E-C006-4337-AFA5-B2B6AB5330E7}" srcOrd="0" destOrd="0" presId="urn:microsoft.com/office/officeart/2005/8/layout/orgChart1"/>
    <dgm:cxn modelId="{B5820215-1567-4A5F-A859-132FF7BA307C}" type="presOf" srcId="{939AE253-A7E2-4EBA-B997-5913C2301F5A}" destId="{CF1CE0D6-2000-45B7-B412-882350AF6F25}" srcOrd="0" destOrd="0" presId="urn:microsoft.com/office/officeart/2005/8/layout/orgChart1"/>
    <dgm:cxn modelId="{F9C41C16-8CB2-44A9-B477-C6A114FFF48D}" type="presOf" srcId="{F02C7DD0-38B5-42D3-B052-77C4D943365F}" destId="{ABCA2F01-C14C-4548-BBBB-84ED0283C97F}" srcOrd="1" destOrd="0" presId="urn:microsoft.com/office/officeart/2005/8/layout/orgChart1"/>
    <dgm:cxn modelId="{BB39EB16-3298-47B4-8048-98E6FF5FF77A}" type="presOf" srcId="{C550F39E-3BA4-4EAC-9784-E4F9E4C6F36F}" destId="{C3FAA0F3-7CCC-449C-A82C-F68F70EE100B}" srcOrd="0" destOrd="0" presId="urn:microsoft.com/office/officeart/2005/8/layout/orgChart1"/>
    <dgm:cxn modelId="{9E1D9017-A0C8-4ADF-8A67-EDB758A534D5}" type="presOf" srcId="{939AE253-A7E2-4EBA-B997-5913C2301F5A}" destId="{E332D8F5-24D1-438A-A88D-967661A9895B}" srcOrd="1" destOrd="0" presId="urn:microsoft.com/office/officeart/2005/8/layout/orgChart1"/>
    <dgm:cxn modelId="{34FEC418-FAB9-446C-A86E-E257D476C34B}" type="presOf" srcId="{971055BB-A4A3-40DF-B506-54605DDFB45E}" destId="{89AC791A-EBF2-49B2-B781-7B106A580939}" srcOrd="1" destOrd="0" presId="urn:microsoft.com/office/officeart/2005/8/layout/orgChart1"/>
    <dgm:cxn modelId="{4D8F5819-2882-4F83-87FD-7F102DAD0EEA}" type="presOf" srcId="{C2E9E08C-C520-4750-9A46-099873830BC9}" destId="{43E1BAD0-C612-479E-A76D-9ADDAE663A0D}" srcOrd="0" destOrd="0" presId="urn:microsoft.com/office/officeart/2005/8/layout/orgChart1"/>
    <dgm:cxn modelId="{4FD88319-ABC9-4E6E-B1B4-378762F4E84A}" type="presOf" srcId="{0CFB7DD9-0DA5-4E4C-8DA3-9F1B6119F4C6}" destId="{90431E3C-4F42-4628-B684-A96161BFF430}" srcOrd="0" destOrd="0" presId="urn:microsoft.com/office/officeart/2005/8/layout/orgChart1"/>
    <dgm:cxn modelId="{8708181B-B604-4599-80E2-27518C633DFC}" type="presOf" srcId="{E9B60A7F-1B58-4875-83A0-42F3D1E4F7F2}" destId="{3CB9AA48-4DCA-4619-BFC8-64D366B147BD}" srcOrd="0" destOrd="0" presId="urn:microsoft.com/office/officeart/2005/8/layout/orgChart1"/>
    <dgm:cxn modelId="{D159FA1E-BB71-4147-952D-44241033ED3E}" type="presOf" srcId="{B0D67059-EF7D-43CE-8506-8E9B5868DB0C}" destId="{68D73AD6-74BD-4C2E-A75E-08E466B13B32}" srcOrd="0" destOrd="0" presId="urn:microsoft.com/office/officeart/2005/8/layout/orgChart1"/>
    <dgm:cxn modelId="{55751626-EAE9-4362-9E38-B30FADC5E16F}" type="presOf" srcId="{D433E747-1E2C-41A0-B616-42B31870972F}" destId="{A210511E-8313-4F28-990A-429088BA3B3F}" srcOrd="0" destOrd="0" presId="urn:microsoft.com/office/officeart/2005/8/layout/orgChart1"/>
    <dgm:cxn modelId="{2B29AB29-CDFE-4379-932E-51EA8D056B9B}" type="presOf" srcId="{D39B8DD9-864C-4EB7-9F89-A2AD12438034}" destId="{BA5F9E80-3D5F-4248-9517-86F91EE0B8E9}" srcOrd="0" destOrd="0" presId="urn:microsoft.com/office/officeart/2005/8/layout/orgChart1"/>
    <dgm:cxn modelId="{82A8412D-96E4-4EEF-BDD6-42BE89E6C128}" type="presOf" srcId="{8069AF01-BDAC-4439-9E0A-EA0793CC3F91}" destId="{6AC18233-7434-428C-A2CE-9E3AFE243EA4}" srcOrd="0" destOrd="0" presId="urn:microsoft.com/office/officeart/2005/8/layout/orgChart1"/>
    <dgm:cxn modelId="{808BB22D-F7AA-4E1C-9724-20E634247A8C}" type="presOf" srcId="{0995A2E3-0901-4DB1-B970-376B2E4006D1}" destId="{5A747205-C3F6-4D4A-B739-6135E3BDFDEF}" srcOrd="1" destOrd="0" presId="urn:microsoft.com/office/officeart/2005/8/layout/orgChart1"/>
    <dgm:cxn modelId="{808D7C2E-E77B-4DDD-BDAD-BCF2A56028F3}" type="presOf" srcId="{4EDFDD96-7D03-4644-B893-2DE9B7516A86}" destId="{3CB81659-FE3C-423B-9CBD-B42FC5FE3EA0}" srcOrd="0" destOrd="0" presId="urn:microsoft.com/office/officeart/2005/8/layout/orgChart1"/>
    <dgm:cxn modelId="{B92B522F-B1AC-4084-8435-05E3C9E7FBC1}" srcId="{4D29C077-1695-455C-9DAA-E15887E6F57B}" destId="{141B889D-94F1-45C1-B73E-13B1197CCCF8}" srcOrd="1" destOrd="0" parTransId="{16CD9583-BD21-4156-92D6-71CDB340D1AD}" sibTransId="{FD784D90-C615-46FC-910F-FBF76A3078C0}"/>
    <dgm:cxn modelId="{38870130-B653-4CB4-AA6B-8C2DE7DF901D}" type="presOf" srcId="{164BE56B-4369-439C-BDA1-AC866650347E}" destId="{6B9387C3-2537-4FE2-8085-C859547936ED}" srcOrd="0" destOrd="0" presId="urn:microsoft.com/office/officeart/2005/8/layout/orgChart1"/>
    <dgm:cxn modelId="{C89D3030-2EF7-4F25-B16E-6703010CC254}" type="presOf" srcId="{E2157045-4CE0-40CE-9C58-F4043DF91E33}" destId="{1B7F2636-2E39-4D22-BF8C-4574EEF2DA91}" srcOrd="0" destOrd="0" presId="urn:microsoft.com/office/officeart/2005/8/layout/orgChart1"/>
    <dgm:cxn modelId="{A1473330-2A6E-4D6E-A30F-F95BFCC5A8A1}" type="presOf" srcId="{FA075ABC-5CA4-4216-8E88-E8C82245409F}" destId="{250F3822-B3AA-4407-90AE-B2B8D5EF00A9}" srcOrd="0" destOrd="0" presId="urn:microsoft.com/office/officeart/2005/8/layout/orgChart1"/>
    <dgm:cxn modelId="{69E04E30-9019-4188-98C4-3A8AEBDBB9D6}" type="presOf" srcId="{85451313-C917-4F47-86D0-45E28E549CBF}" destId="{E1649481-31C2-4E1C-A6F3-BCDF01D59BD2}" srcOrd="0" destOrd="0" presId="urn:microsoft.com/office/officeart/2005/8/layout/orgChart1"/>
    <dgm:cxn modelId="{062A6B31-F121-45CD-BD7F-52489EC801F8}" type="presOf" srcId="{8BB75C25-BB24-48E5-95A1-BDDD2AD67385}" destId="{3A2A1C1F-CABC-4C98-B728-F262323AA994}" srcOrd="0" destOrd="0" presId="urn:microsoft.com/office/officeart/2005/8/layout/orgChart1"/>
    <dgm:cxn modelId="{36736F34-E94F-4DD5-988A-5F4E43072751}" type="presOf" srcId="{F9F2A175-3F9B-492A-AD89-F9ADF1AA7A09}" destId="{5D899EB1-B601-4B33-9059-E0DEFEEE5318}" srcOrd="0" destOrd="0" presId="urn:microsoft.com/office/officeart/2005/8/layout/orgChart1"/>
    <dgm:cxn modelId="{A52DC334-9534-4D65-A6AC-5B95B8E382BB}" type="presOf" srcId="{B5B99BBF-342F-4A4E-BF02-3E97606E944D}" destId="{0DBA4C10-E38C-4A57-BDCF-A02983AC86EA}" srcOrd="0" destOrd="0" presId="urn:microsoft.com/office/officeart/2005/8/layout/orgChart1"/>
    <dgm:cxn modelId="{ECD9BF35-09D7-4529-8793-8B237D1D23AE}" type="presOf" srcId="{4D29C077-1695-455C-9DAA-E15887E6F57B}" destId="{5368EF9E-E26F-497A-B704-8C2CE5D835FD}" srcOrd="0" destOrd="0" presId="urn:microsoft.com/office/officeart/2005/8/layout/orgChart1"/>
    <dgm:cxn modelId="{88B9A436-20B9-4ADC-B8AF-A1BC491FC4B7}" type="presOf" srcId="{DBA8929B-46BA-404E-A3FA-7CF913B88C72}" destId="{30BF917B-30C7-4244-BCF5-B6609692DE4D}" srcOrd="1" destOrd="0" presId="urn:microsoft.com/office/officeart/2005/8/layout/orgChart1"/>
    <dgm:cxn modelId="{7E914837-EF2A-4EA4-AADB-1947E60BCB50}" type="presOf" srcId="{95040E2D-3B14-4838-BEEC-F567F54E210A}" destId="{09DDE27A-7945-43B7-A1B3-41101585F0CD}" srcOrd="1" destOrd="0" presId="urn:microsoft.com/office/officeart/2005/8/layout/orgChart1"/>
    <dgm:cxn modelId="{DE9C8239-0598-4C48-90A2-01751F1B2D4D}" srcId="{4EDFDD96-7D03-4644-B893-2DE9B7516A86}" destId="{E2EC6A85-58E6-4744-B75D-3324C60D8EE8}" srcOrd="0" destOrd="0" parTransId="{B3501234-EF80-4869-A279-C89BC86861D2}" sibTransId="{10EFCF7D-53F5-4063-BC87-A0BF36C60784}"/>
    <dgm:cxn modelId="{1AB8143F-561C-4486-ABEC-B6CFE6DE65AD}" type="presOf" srcId="{3370A458-E4DD-4B9D-839D-CB6CD78EDD3E}" destId="{209F1E3F-6ECD-42B2-9015-456A5B154CB5}" srcOrd="0" destOrd="0" presId="urn:microsoft.com/office/officeart/2005/8/layout/orgChart1"/>
    <dgm:cxn modelId="{90982640-C2A9-47CE-BE8C-6343EFEECEA3}" type="presOf" srcId="{B3F45023-E1E3-43C0-B67F-AD1E7AC51078}" destId="{4AD3C1C4-D9EA-4B51-B2F8-F5F336E1219A}" srcOrd="0" destOrd="0" presId="urn:microsoft.com/office/officeart/2005/8/layout/orgChart1"/>
    <dgm:cxn modelId="{7241A540-84B9-4248-A8C9-589551961BC5}" srcId="{8BB75C25-BB24-48E5-95A1-BDDD2AD67385}" destId="{03DF699C-3176-485E-B584-5BC85EC703ED}" srcOrd="2" destOrd="0" parTransId="{FDDB7EEE-AB02-47E4-B007-CB2A762CB7F9}" sibTransId="{C3CA3D16-3F50-4C85-8F9B-29F6F52233B6}"/>
    <dgm:cxn modelId="{7DEED640-6810-4797-B90D-D3823279C4C0}" type="presOf" srcId="{4661214A-AF71-4F01-B5B7-3BAE62E034B1}" destId="{2BE8EFB2-4965-4609-B1C2-1F507D9025F0}" srcOrd="0" destOrd="0" presId="urn:microsoft.com/office/officeart/2005/8/layout/orgChart1"/>
    <dgm:cxn modelId="{3CA3645B-6E14-410E-AAC4-2ECD8D545A82}" type="presOf" srcId="{52322AC1-C0CA-41C2-AF77-D47B568609DC}" destId="{9BEC86F9-D6A7-4983-86A8-08577B7FE900}" srcOrd="0" destOrd="0" presId="urn:microsoft.com/office/officeart/2005/8/layout/orgChart1"/>
    <dgm:cxn modelId="{0199475B-7199-410F-BD02-91B9F19317ED}" type="presOf" srcId="{1182CA2F-4565-428E-AE54-DA4AC822DEC1}" destId="{3A9512E9-E1C5-4380-BA7C-8E54B5E137DF}" srcOrd="0" destOrd="0" presId="urn:microsoft.com/office/officeart/2005/8/layout/orgChart1"/>
    <dgm:cxn modelId="{9245245D-FB30-4210-A1C8-0882868A3FF5}" type="presOf" srcId="{95643014-9364-4ED7-A23C-11FF87634454}" destId="{385FC982-988E-4302-98BB-D7460D5505EC}" srcOrd="1" destOrd="0" presId="urn:microsoft.com/office/officeart/2005/8/layout/orgChart1"/>
    <dgm:cxn modelId="{0FF47A5D-144D-4A0B-AF3E-0FE5456F2EA2}" type="presOf" srcId="{CB1CFF7C-42F1-4A09-8B31-0773BB970F24}" destId="{7BD786B8-780D-4619-A5E3-357F0EDAE2E4}" srcOrd="0" destOrd="0" presId="urn:microsoft.com/office/officeart/2005/8/layout/orgChart1"/>
    <dgm:cxn modelId="{8644AD5F-31F0-4DBC-86E2-5892541AD8EE}" type="presOf" srcId="{9792CF75-292C-4BCA-A2CF-C2FA68F001BD}" destId="{B935FBDA-E2AB-49CA-8CF4-754257839CD4}" srcOrd="0" destOrd="0" presId="urn:microsoft.com/office/officeart/2005/8/layout/orgChart1"/>
    <dgm:cxn modelId="{F7BEDB41-B360-48B2-B6B5-F2645A4AC039}" type="presOf" srcId="{141B889D-94F1-45C1-B73E-13B1197CCCF8}" destId="{12FDCBF9-3BED-482D-906E-5A09DB8EAF1F}" srcOrd="0" destOrd="0" presId="urn:microsoft.com/office/officeart/2005/8/layout/orgChart1"/>
    <dgm:cxn modelId="{595C4E62-E8D0-49F9-AA39-5E75115E599A}" type="presOf" srcId="{6ED531EE-0BC7-4118-B43F-7D8D436633A8}" destId="{422A5DCC-F310-4179-AC5C-3A5AA9AB3509}" srcOrd="0" destOrd="0" presId="urn:microsoft.com/office/officeart/2005/8/layout/orgChart1"/>
    <dgm:cxn modelId="{C552F942-1B7C-4AFB-821A-4D72C958D1CB}" srcId="{0102E4FE-20A8-44CB-9044-37DB2019EEF7}" destId="{8D244D8F-C792-40BC-A511-7DE39E45E194}" srcOrd="0" destOrd="0" parTransId="{D6922E7D-1806-4E3F-8FA5-876C5E53C8A8}" sibTransId="{0BEBD46A-8D07-492E-B8B0-DBB8BC9382EB}"/>
    <dgm:cxn modelId="{4A111A43-B2F1-4F57-B748-70E76AC93448}" type="presOf" srcId="{B71ED880-875D-465D-A2D5-7EFCE170B8F3}" destId="{A197E7E5-E989-4B2D-830A-0E09071FB3E2}" srcOrd="0" destOrd="0" presId="urn:microsoft.com/office/officeart/2005/8/layout/orgChart1"/>
    <dgm:cxn modelId="{FF2C5763-C03E-4C18-9661-7B269770897E}" type="presOf" srcId="{141B889D-94F1-45C1-B73E-13B1197CCCF8}" destId="{FC89D3C7-0538-47F7-AF35-0B577D30F034}" srcOrd="1" destOrd="0" presId="urn:microsoft.com/office/officeart/2005/8/layout/orgChart1"/>
    <dgm:cxn modelId="{5F576764-7FDA-4655-AD4C-AA88F8CAC47A}" type="presOf" srcId="{DCA270CC-2A75-49E7-89B8-4B3AC5996B9D}" destId="{B03BF5AB-02EB-4D85-9282-46894415A7C4}" srcOrd="0" destOrd="0" presId="urn:microsoft.com/office/officeart/2005/8/layout/orgChart1"/>
    <dgm:cxn modelId="{6AD01F65-6C9B-4B63-A547-42D4B20D3C2D}" type="presOf" srcId="{DC6688E7-45CF-4D5C-9D56-6B7EDCF265A6}" destId="{8361F233-B12E-43F6-BC39-A98D94AE39A7}" srcOrd="0" destOrd="0" presId="urn:microsoft.com/office/officeart/2005/8/layout/orgChart1"/>
    <dgm:cxn modelId="{8DC69C45-FADD-4292-94B9-73B4EEB6A6F6}" type="presOf" srcId="{E0114C20-3A39-4242-9BD4-7E3A42C0079E}" destId="{6E904246-481F-4578-AD91-764D29E6D564}" srcOrd="0" destOrd="0" presId="urn:microsoft.com/office/officeart/2005/8/layout/orgChart1"/>
    <dgm:cxn modelId="{0B06A545-F7FA-4E92-9E10-17CE2A337029}" srcId="{424E63FB-7A5E-47ED-BA8E-381C8BEA7B4D}" destId="{F02C7DD0-38B5-42D3-B052-77C4D943365F}" srcOrd="3" destOrd="0" parTransId="{3C430132-43C1-47EF-A156-1D4161537981}" sibTransId="{50138A85-8EAD-497B-B628-3150CB39B50A}"/>
    <dgm:cxn modelId="{0E791946-38FC-4E0E-AE73-90ADB91EFB4C}" type="presOf" srcId="{86AF350A-A785-4BDD-9C13-1E90196942B4}" destId="{61BD3AC5-6CF6-4CA9-B7DA-7A4EF7D20243}" srcOrd="1" destOrd="0" presId="urn:microsoft.com/office/officeart/2005/8/layout/orgChart1"/>
    <dgm:cxn modelId="{E8CAFC66-D95E-4317-A7A2-C8AB6D6BA112}" srcId="{025397C8-278A-4FB7-A986-A1B487EA1563}" destId="{602FD50F-130C-4E3A-A16E-AF79EACA12AD}" srcOrd="1" destOrd="0" parTransId="{7B0E8674-AF5F-4D43-BDCB-E4D39514593E}" sibTransId="{D4ED3A0A-0C59-4430-AAD1-BDBBC840422D}"/>
    <dgm:cxn modelId="{71E52267-2C6C-4C43-9C26-BB7FE9F94DFB}" type="presOf" srcId="{D6922E7D-1806-4E3F-8FA5-876C5E53C8A8}" destId="{7BA6A4CA-F40E-4826-9E97-95062F5DD647}" srcOrd="0" destOrd="0" presId="urn:microsoft.com/office/officeart/2005/8/layout/orgChart1"/>
    <dgm:cxn modelId="{21A35747-4880-4F6C-876E-A17AF373ED45}" type="presOf" srcId="{971055BB-A4A3-40DF-B506-54605DDFB45E}" destId="{8106893D-3A89-48AC-99BF-9C6C7C662C1D}" srcOrd="0" destOrd="0" presId="urn:microsoft.com/office/officeart/2005/8/layout/orgChart1"/>
    <dgm:cxn modelId="{DDD71448-F93D-4DC6-94D1-442C86DBB76A}" type="presOf" srcId="{3C430132-43C1-47EF-A156-1D4161537981}" destId="{86E8989D-6C94-463D-9588-B288E8BD09F3}" srcOrd="0" destOrd="0" presId="urn:microsoft.com/office/officeart/2005/8/layout/orgChart1"/>
    <dgm:cxn modelId="{F879D648-8F1E-4D40-A9D4-7480C2C369D7}" type="presOf" srcId="{FA075ABC-5CA4-4216-8E88-E8C82245409F}" destId="{3D5DCA66-EC03-4D13-94BA-59130EF8F053}" srcOrd="1" destOrd="0" presId="urn:microsoft.com/office/officeart/2005/8/layout/orgChart1"/>
    <dgm:cxn modelId="{0061B149-FD04-4DB0-913D-794FAE4DBA34}" type="presOf" srcId="{0BCFA6B9-4E38-4DF4-9665-C5288F643973}" destId="{0F5DED51-8461-4FB1-B14E-D45B6BB35082}" srcOrd="0" destOrd="0" presId="urn:microsoft.com/office/officeart/2005/8/layout/orgChart1"/>
    <dgm:cxn modelId="{8856D64A-8E4C-492F-98E8-19CF0A0ADB32}" srcId="{0CFB7DD9-0DA5-4E4C-8DA3-9F1B6119F4C6}" destId="{0102E4FE-20A8-44CB-9044-37DB2019EEF7}" srcOrd="0" destOrd="0" parTransId="{2EDE4DE6-9005-475A-8D27-D82D00EB941C}" sibTransId="{E7C380F8-F032-4E10-986A-DDA7FC09E32D}"/>
    <dgm:cxn modelId="{B7D1D96A-3311-42A6-95E4-ADEB798CB0AE}" srcId="{5901CCA6-EF9E-4F05-B532-AFA0A830E4D5}" destId="{23A96D7A-299B-4FA1-93D0-41E5DC2BDB0F}" srcOrd="0" destOrd="0" parTransId="{E9B60A7F-1B58-4875-83A0-42F3D1E4F7F2}" sibTransId="{2B4DE4BC-1F11-40B8-BA40-4D746CA32CA5}"/>
    <dgm:cxn modelId="{8462B66B-C676-4C39-BBAB-05B72AF2E2B5}" type="presOf" srcId="{D1202378-9FC3-4AC3-BEDF-808E27AD479B}" destId="{D6F69DBC-B0FC-4A08-AC6B-4A6F9030A7BD}" srcOrd="0" destOrd="0" presId="urn:microsoft.com/office/officeart/2005/8/layout/orgChart1"/>
    <dgm:cxn modelId="{5ED8AB6C-A119-4327-92A1-099C2EC4BC36}" type="presOf" srcId="{14FC8420-D447-4CEA-A3B7-61E9B3749D8E}" destId="{7E0A6FE1-6E00-44A1-81D8-0EA2A6CD2AF3}" srcOrd="1" destOrd="0" presId="urn:microsoft.com/office/officeart/2005/8/layout/orgChart1"/>
    <dgm:cxn modelId="{44C9B14D-97B5-447C-8116-748CFB94EF0C}" type="presOf" srcId="{B0D67059-EF7D-43CE-8506-8E9B5868DB0C}" destId="{4DEEC77A-A0DC-4AFB-B445-C99CA3365BBD}" srcOrd="1" destOrd="0" presId="urn:microsoft.com/office/officeart/2005/8/layout/orgChart1"/>
    <dgm:cxn modelId="{BD7C936E-0D7B-4EA2-A584-F455BD02D904}" type="presOf" srcId="{D9DCBD92-CF2D-4FA3-9650-A94983E94475}" destId="{DA2E93DC-BB1D-4564-889B-BA004AC786E0}" srcOrd="0" destOrd="0" presId="urn:microsoft.com/office/officeart/2005/8/layout/orgChart1"/>
    <dgm:cxn modelId="{3D7DD36E-03E9-42F3-B684-10B7CEF98A4F}" srcId="{86AF350A-A785-4BDD-9C13-1E90196942B4}" destId="{C2EFE54E-DDBB-4937-AAAF-B8E47F74D697}" srcOrd="2" destOrd="0" parTransId="{DCA270CC-2A75-49E7-89B8-4B3AC5996B9D}" sibTransId="{5DE7361D-5FEF-405C-B0DD-35377479C1DF}"/>
    <dgm:cxn modelId="{41461A6F-3FB0-450E-B1E7-684A4F850F42}" type="presOf" srcId="{BA15DC88-B838-4D5F-9BAB-AEC02AE52521}" destId="{3E37B074-43F2-410D-A821-9E917734EEF5}" srcOrd="0" destOrd="0" presId="urn:microsoft.com/office/officeart/2005/8/layout/orgChart1"/>
    <dgm:cxn modelId="{78A8F96F-65AB-4817-B59B-1CCBE524BAEB}" type="presOf" srcId="{B6389D6D-8AE5-4B3C-9BF6-CF7D2B974EDD}" destId="{9E9FE827-52A4-46D9-ADB2-E6FCF0B9E008}" srcOrd="0" destOrd="0" presId="urn:microsoft.com/office/officeart/2005/8/layout/orgChart1"/>
    <dgm:cxn modelId="{B5DB2070-84A7-4844-88D7-3ED7D7495686}" type="presOf" srcId="{1FA32465-79CA-43E4-925C-FD9E6E9DB5C8}" destId="{0A7F2A46-750F-45A2-923B-D1292802EFDC}" srcOrd="0" destOrd="0" presId="urn:microsoft.com/office/officeart/2005/8/layout/orgChart1"/>
    <dgm:cxn modelId="{4F3EBE71-C31C-4E71-878D-41E93903CAB3}" type="presOf" srcId="{20788501-15AB-4D37-80FB-D1901541361F}" destId="{0B1176D0-84CB-4D45-A098-BF1B00EA52C0}" srcOrd="0" destOrd="0" presId="urn:microsoft.com/office/officeart/2005/8/layout/orgChart1"/>
    <dgm:cxn modelId="{0060CB53-C15C-459C-8333-6A063C8A178D}" type="presOf" srcId="{EB3954B5-74F4-4D11-9DFF-EA78507987CB}" destId="{85AD923B-4E2C-411D-9E05-6D278E6E3C31}" srcOrd="0" destOrd="0" presId="urn:microsoft.com/office/officeart/2005/8/layout/orgChart1"/>
    <dgm:cxn modelId="{1EF57F54-7FF1-4BCA-B554-F47525DAC682}" type="presOf" srcId="{8C33E48E-334E-4A5A-8828-C0B9BC12F4DA}" destId="{77F7510F-B277-4906-B909-89B1197C6DDE}" srcOrd="0" destOrd="0" presId="urn:microsoft.com/office/officeart/2005/8/layout/orgChart1"/>
    <dgm:cxn modelId="{FA008174-6CF0-466E-98A0-97CB4007ED32}" type="presOf" srcId="{D6F5CD79-D3E1-4B19-9C25-479267A00537}" destId="{C0FC47CA-1988-459D-A473-7CA219823B7E}" srcOrd="1" destOrd="0" presId="urn:microsoft.com/office/officeart/2005/8/layout/orgChart1"/>
    <dgm:cxn modelId="{5D389D54-A2F2-4C4E-A0BF-FA3070C0117F}" type="presOf" srcId="{7B0E8674-AF5F-4D43-BDCB-E4D39514593E}" destId="{47A21D83-0961-4F83-B6CA-9111DF4BFE52}" srcOrd="0" destOrd="0" presId="urn:microsoft.com/office/officeart/2005/8/layout/orgChart1"/>
    <dgm:cxn modelId="{BE68DC54-234E-40CF-A5BB-D05FB7CA7DA4}" type="presOf" srcId="{E2EC6A85-58E6-4744-B75D-3324C60D8EE8}" destId="{07D3882F-C235-4ADF-85FA-E879C777A8BD}" srcOrd="0" destOrd="0" presId="urn:microsoft.com/office/officeart/2005/8/layout/orgChart1"/>
    <dgm:cxn modelId="{71E1FC74-41F8-4DF4-A6BB-6C89D145CA37}" srcId="{141B889D-94F1-45C1-B73E-13B1197CCCF8}" destId="{0AE7F9E1-765F-489C-8C16-C7BC49A797D9}" srcOrd="0" destOrd="0" parTransId="{3D8434B0-DEC5-4689-B419-C2351767EFE8}" sibTransId="{CF6AFA8F-6A63-4640-9B8A-9183306EE590}"/>
    <dgm:cxn modelId="{33AE2555-4F2E-48A5-820C-7C3275D578CC}" type="presOf" srcId="{3F1B0426-4EA2-44D9-B786-B19B57D5CDEA}" destId="{1CAB3E94-5855-4109-A43C-7105AD6B26D0}" srcOrd="0" destOrd="0" presId="urn:microsoft.com/office/officeart/2005/8/layout/orgChart1"/>
    <dgm:cxn modelId="{87F57775-E1CB-4C77-B610-15C932BBF66E}" srcId="{424E63FB-7A5E-47ED-BA8E-381C8BEA7B4D}" destId="{92338313-9670-40FB-8040-D372407E9060}" srcOrd="0" destOrd="0" parTransId="{2EA6147A-4097-4648-9D83-1C15EC3F6E1C}" sibTransId="{B4F18F56-A5B4-46E0-A7B1-FB49C24421E2}"/>
    <dgm:cxn modelId="{4A2D8755-0CFA-4659-993A-B10BB913460D}" srcId="{0102E4FE-20A8-44CB-9044-37DB2019EEF7}" destId="{0E0D5914-9733-4438-B53B-E54AED87BD25}" srcOrd="3" destOrd="0" parTransId="{C025D0B3-3453-4AB2-8C0D-9A93251A872D}" sibTransId="{D8EA48FB-2A30-458D-BF2E-504D6379A563}"/>
    <dgm:cxn modelId="{A408C955-36A2-4BC4-89EE-0D024A0A01CB}" type="presOf" srcId="{4D29C077-1695-455C-9DAA-E15887E6F57B}" destId="{05AACB28-368C-4D12-A4D8-69764BDEC4D2}" srcOrd="1" destOrd="0" presId="urn:microsoft.com/office/officeart/2005/8/layout/orgChart1"/>
    <dgm:cxn modelId="{5FA28F56-013D-472F-83B5-8187D8315481}" srcId="{86AF350A-A785-4BDD-9C13-1E90196942B4}" destId="{85C9611E-0EC3-4C90-8306-3D5D07DB36F8}" srcOrd="1" destOrd="0" parTransId="{4661214A-AF71-4F01-B5B7-3BAE62E034B1}" sibTransId="{764D2B81-8F9C-4694-8817-C29E2CC9CA1B}"/>
    <dgm:cxn modelId="{5674EC56-7284-401F-B9D6-9A37111DF4F8}" srcId="{8D244D8F-C792-40BC-A511-7DE39E45E194}" destId="{939AE253-A7E2-4EBA-B997-5913C2301F5A}" srcOrd="1" destOrd="0" parTransId="{CB1CFF7C-42F1-4A09-8B31-0773BB970F24}" sibTransId="{8DE7717C-7BB8-4CCA-B0CF-5548E227F675}"/>
    <dgm:cxn modelId="{0D177177-CC49-45DA-9B1D-0C68337694D7}" type="presOf" srcId="{602FD50F-130C-4E3A-A16E-AF79EACA12AD}" destId="{9F318731-EE01-4314-B79B-B28E42749C00}" srcOrd="1" destOrd="0" presId="urn:microsoft.com/office/officeart/2005/8/layout/orgChart1"/>
    <dgm:cxn modelId="{67E77658-FFB6-4A88-B6C3-41392E475930}" type="presOf" srcId="{0995A2E3-0901-4DB1-B970-376B2E4006D1}" destId="{133F1FC1-C5F4-4978-BE80-4F349F36D878}" srcOrd="0" destOrd="0" presId="urn:microsoft.com/office/officeart/2005/8/layout/orgChart1"/>
    <dgm:cxn modelId="{9130E858-8CB9-455C-B201-B41D81602AF2}" type="presOf" srcId="{E2EA6942-20E6-4D51-99FA-C77C5E746936}" destId="{3CD38DC8-3D55-42DE-AD09-72BD953ED7FB}" srcOrd="0" destOrd="0" presId="urn:microsoft.com/office/officeart/2005/8/layout/orgChart1"/>
    <dgm:cxn modelId="{B8148879-7E8B-4EBB-B4C5-F94F35DB8242}" type="presOf" srcId="{3AAD358E-6C2A-45F6-8AEA-D2444BC59F19}" destId="{70257897-199B-45F9-8E97-4C591BBE7B3F}" srcOrd="0" destOrd="0" presId="urn:microsoft.com/office/officeart/2005/8/layout/orgChart1"/>
    <dgm:cxn modelId="{8A23767A-9C3F-4E56-B59C-7BCEF096F684}" srcId="{025397C8-278A-4FB7-A986-A1B487EA1563}" destId="{E5E9916D-2D7F-4C7A-A808-9D88F35BEC5A}" srcOrd="2" destOrd="0" parTransId="{6EAA41E0-1525-42E3-A200-48C0FE921E72}" sibTransId="{4AC5E256-0BCF-40E2-AEBD-A2D1A83F40E2}"/>
    <dgm:cxn modelId="{A3DA7F5A-5DB7-430C-A7E5-4309E3E7E1B1}" type="presOf" srcId="{92338313-9670-40FB-8040-D372407E9060}" destId="{8DE7EDC3-030C-4699-90B7-316F8F127CEA}" srcOrd="1" destOrd="0" presId="urn:microsoft.com/office/officeart/2005/8/layout/orgChart1"/>
    <dgm:cxn modelId="{FAD9897A-D3F6-463F-94FA-BCC36CE5020F}" type="presOf" srcId="{0E0D5914-9733-4438-B53B-E54AED87BD25}" destId="{FA21B6A8-6AD6-40C5-B832-097165E0AE14}" srcOrd="1" destOrd="0" presId="urn:microsoft.com/office/officeart/2005/8/layout/orgChart1"/>
    <dgm:cxn modelId="{A07DF47A-E69E-495D-8151-1979DE0A5DDB}" srcId="{8BB75C25-BB24-48E5-95A1-BDDD2AD67385}" destId="{9AC19E5E-60C4-4CCF-A20E-E4814BC2FE9B}" srcOrd="1" destOrd="0" parTransId="{699FA3BB-5DDB-4810-8B78-2E6BCAFDC511}" sibTransId="{9F54CECE-D9A6-4EF2-828B-C01621ECF61C}"/>
    <dgm:cxn modelId="{B7AC3C7B-0BE2-4CB7-AD76-781FCBA9DD7A}" srcId="{8D244D8F-C792-40BC-A511-7DE39E45E194}" destId="{B6389D6D-8AE5-4B3C-9BF6-CF7D2B974EDD}" srcOrd="0" destOrd="0" parTransId="{B5B99BBF-342F-4A4E-BF02-3E97606E944D}" sibTransId="{9C75F253-3EC4-44CF-866A-C32D08314D38}"/>
    <dgm:cxn modelId="{FD8B1D7D-1AAB-4B67-8D81-A81B40F24D8B}" srcId="{424E63FB-7A5E-47ED-BA8E-381C8BEA7B4D}" destId="{3370A458-E4DD-4B9D-839D-CB6CD78EDD3E}" srcOrd="1" destOrd="0" parTransId="{20788501-15AB-4D37-80FB-D1901541361F}" sibTransId="{ACBBC5F5-7EB4-4FA0-929F-DF179EC35CAB}"/>
    <dgm:cxn modelId="{4387ED7D-5F3B-46B7-B12F-728CA68BFDFD}" type="presOf" srcId="{602FD50F-130C-4E3A-A16E-AF79EACA12AD}" destId="{D2B32FE8-B300-4E27-B7E2-297F3F999D4E}" srcOrd="0" destOrd="0" presId="urn:microsoft.com/office/officeart/2005/8/layout/orgChart1"/>
    <dgm:cxn modelId="{AD7A2B7E-65A4-458E-9A02-A18E82620DF8}" srcId="{D5E38E4B-FED5-4A0A-B8AA-8728BED387A3}" destId="{B3F45023-E1E3-43C0-B67F-AD1E7AC51078}" srcOrd="0" destOrd="0" parTransId="{E5DFCF2D-8524-4D8E-AB8B-E3229044C96F}" sibTransId="{C9664199-173B-4D48-A43A-0784E524AFD3}"/>
    <dgm:cxn modelId="{3B8C2C7E-1AC5-4D33-8EB4-62FE85A6FAAC}" type="presOf" srcId="{0B7A893D-34B0-412E-AAF0-3244FF37E62F}" destId="{9DEDF8A8-C04F-4AC1-8A19-9C5D980141EF}" srcOrd="1" destOrd="0" presId="urn:microsoft.com/office/officeart/2005/8/layout/orgChart1"/>
    <dgm:cxn modelId="{0D060F7F-D22F-469A-B962-517FC4A8C9C4}" type="presOf" srcId="{905ED552-0ABB-46DE-A60F-9DB1B7EBD348}" destId="{9A7C5AEB-3E05-469A-95FE-22BE39540AE1}" srcOrd="0" destOrd="0" presId="urn:microsoft.com/office/officeart/2005/8/layout/orgChart1"/>
    <dgm:cxn modelId="{25A7167F-DF6B-457E-B8FE-9C31F86E5923}" srcId="{97F38E1B-8B0A-4C1C-BB0E-8DC2824BBDEE}" destId="{86AF350A-A785-4BDD-9C13-1E90196942B4}" srcOrd="0" destOrd="0" parTransId="{B7B3C6AE-DFBB-46A9-8CF1-A1BD803B9409}" sibTransId="{E2A53098-4FAB-4666-9DF9-9FFC35DA3367}"/>
    <dgm:cxn modelId="{B03B967F-C3CE-4D91-8C3D-E05DB935023E}" type="presOf" srcId="{3D8434B0-DEC5-4689-B419-C2351767EFE8}" destId="{169005B3-517D-446B-8623-5C28558CA7A7}" srcOrd="0" destOrd="0" presId="urn:microsoft.com/office/officeart/2005/8/layout/orgChart1"/>
    <dgm:cxn modelId="{78F8A77F-3D5D-443E-AB45-7507602FEAFC}" type="presOf" srcId="{E2EC6A85-58E6-4744-B75D-3324C60D8EE8}" destId="{4AFAFC3D-D935-4174-82BF-8097E9CC3978}" srcOrd="1" destOrd="0" presId="urn:microsoft.com/office/officeart/2005/8/layout/orgChart1"/>
    <dgm:cxn modelId="{F5434380-EE7A-4C58-85E9-DB2A7BFB5C4F}" type="presOf" srcId="{E1527C33-CFAA-4D8C-96C4-EE6231657CF0}" destId="{BFBC2126-85D5-4905-9E09-CD7F082453CB}" srcOrd="0" destOrd="0" presId="urn:microsoft.com/office/officeart/2005/8/layout/orgChart1"/>
    <dgm:cxn modelId="{90A22982-35F0-4690-94C9-FC7C7030A57B}" srcId="{0102E4FE-20A8-44CB-9044-37DB2019EEF7}" destId="{14FC8420-D447-4CEA-A3B7-61E9B3749D8E}" srcOrd="10" destOrd="0" parTransId="{EC92CB9E-5DFE-4287-A9E0-4954C06F656B}" sibTransId="{E9188AE6-C38D-49A6-B8A2-AFBE7B3ACBE6}"/>
    <dgm:cxn modelId="{D517D982-681A-4DAE-9E56-05D025F2E211}" type="presOf" srcId="{424E63FB-7A5E-47ED-BA8E-381C8BEA7B4D}" destId="{14354306-A96D-4F9B-B8CB-A1923889D20A}" srcOrd="1" destOrd="0" presId="urn:microsoft.com/office/officeart/2005/8/layout/orgChart1"/>
    <dgm:cxn modelId="{C88B0785-661D-4872-A092-A6D5614FDF76}" type="presOf" srcId="{F02C7DD0-38B5-42D3-B052-77C4D943365F}" destId="{55EC4157-21BA-4613-8860-42E031585862}" srcOrd="0" destOrd="0" presId="urn:microsoft.com/office/officeart/2005/8/layout/orgChart1"/>
    <dgm:cxn modelId="{E81CE985-107C-46B1-8E6F-793372A7C67F}" srcId="{905ED552-0ABB-46DE-A60F-9DB1B7EBD348}" destId="{52322AC1-C0CA-41C2-AF77-D47B568609DC}" srcOrd="1" destOrd="0" parTransId="{3BEC5FAA-E4C7-4310-8BF8-FD6D6CD14D5D}" sibTransId="{4588D817-B422-419C-9BBD-93DD8ABBE6F3}"/>
    <dgm:cxn modelId="{33CF0486-E025-41B6-8F27-64163D372171}" type="presOf" srcId="{E5E9916D-2D7F-4C7A-A808-9D88F35BEC5A}" destId="{45F7E176-19D1-4464-8B8E-5DA14B89B110}" srcOrd="1" destOrd="0" presId="urn:microsoft.com/office/officeart/2005/8/layout/orgChart1"/>
    <dgm:cxn modelId="{D1030D86-CB23-4D86-BC42-698014A897BB}" type="presOf" srcId="{8AB7F64B-E4EA-46A3-93C5-530B1FAAB3A0}" destId="{521FEAC1-E658-4130-BFDF-12AE10471782}" srcOrd="1" destOrd="0" presId="urn:microsoft.com/office/officeart/2005/8/layout/orgChart1"/>
    <dgm:cxn modelId="{82302886-17A7-429D-8D7C-52E436DEA112}" type="presOf" srcId="{699FA3BB-5DDB-4810-8B78-2E6BCAFDC511}" destId="{679EAA6C-B7F9-45B1-B314-064B1497E450}" srcOrd="0" destOrd="0" presId="urn:microsoft.com/office/officeart/2005/8/layout/orgChart1"/>
    <dgm:cxn modelId="{4E93C486-E90A-41E7-B05E-43F91CB80ADD}" type="presOf" srcId="{14FC8420-D447-4CEA-A3B7-61E9B3749D8E}" destId="{F5C5F184-CBCA-49BB-BB7E-3A0146C211EB}" srcOrd="0" destOrd="0" presId="urn:microsoft.com/office/officeart/2005/8/layout/orgChart1"/>
    <dgm:cxn modelId="{F2F8CE87-B432-4916-B3C1-8E5F38EE889E}" type="presOf" srcId="{D5E38E4B-FED5-4A0A-B8AA-8728BED387A3}" destId="{E962E456-3173-4AC8-9388-5565756FFDF6}" srcOrd="1" destOrd="0" presId="urn:microsoft.com/office/officeart/2005/8/layout/orgChart1"/>
    <dgm:cxn modelId="{79070288-5C9A-4FF0-A4A2-C0FC63E73C51}" type="presOf" srcId="{8AB7F64B-E4EA-46A3-93C5-530B1FAAB3A0}" destId="{CC7BE9CC-9E44-4B05-9B0E-850124C3547A}" srcOrd="0" destOrd="0" presId="urn:microsoft.com/office/officeart/2005/8/layout/orgChart1"/>
    <dgm:cxn modelId="{CE967688-7026-4EBB-B0C1-EB6675E5AE4C}" type="presOf" srcId="{424E63FB-7A5E-47ED-BA8E-381C8BEA7B4D}" destId="{9A681887-5350-4EBE-BD43-C7E4297AB1BB}" srcOrd="0" destOrd="0" presId="urn:microsoft.com/office/officeart/2005/8/layout/orgChart1"/>
    <dgm:cxn modelId="{A7FE1189-2CA3-4F66-BB33-005F1BC7F96D}" type="presOf" srcId="{905ED552-0ABB-46DE-A60F-9DB1B7EBD348}" destId="{43608A5B-3808-436B-B5E2-C7A7C19E947A}" srcOrd="1" destOrd="0" presId="urn:microsoft.com/office/officeart/2005/8/layout/orgChart1"/>
    <dgm:cxn modelId="{3F556089-3E6D-4134-BF8E-D2F6980AA93E}" type="presOf" srcId="{EC6FE534-DC93-4BE9-B221-533498D9AED2}" destId="{F6623B5E-28CD-4799-A9B4-EF636C566661}" srcOrd="1" destOrd="0" presId="urn:microsoft.com/office/officeart/2005/8/layout/orgChart1"/>
    <dgm:cxn modelId="{234D7E89-07F1-497E-8378-F744874A3083}" type="presOf" srcId="{85C9611E-0EC3-4C90-8306-3D5D07DB36F8}" destId="{539C43EC-88FB-4101-BFC8-2FBEBDCB1CFF}" srcOrd="0" destOrd="0" presId="urn:microsoft.com/office/officeart/2005/8/layout/orgChart1"/>
    <dgm:cxn modelId="{770E8D90-516F-4401-BB99-E794D053AAD6}" type="presOf" srcId="{EB3954B5-74F4-4D11-9DFF-EA78507987CB}" destId="{C9DB3AA9-5EBE-4CDD-923A-16B2DED554F2}" srcOrd="1" destOrd="0" presId="urn:microsoft.com/office/officeart/2005/8/layout/orgChart1"/>
    <dgm:cxn modelId="{E0450A93-CBE9-427A-BC18-27EC12232989}" type="presOf" srcId="{B3F45023-E1E3-43C0-B67F-AD1E7AC51078}" destId="{4FD3DBF8-676D-4E03-B8F9-806C982C4A66}" srcOrd="1" destOrd="0" presId="urn:microsoft.com/office/officeart/2005/8/layout/orgChart1"/>
    <dgm:cxn modelId="{89D03694-0C93-4F1C-B1B4-E034EBA6CBA3}" type="presOf" srcId="{69233474-9CCA-431F-ADB6-8A9AC33B9697}" destId="{3957C82B-EF44-4844-A580-BC3F07AD1AAA}" srcOrd="1" destOrd="0" presId="urn:microsoft.com/office/officeart/2005/8/layout/orgChart1"/>
    <dgm:cxn modelId="{F00AE697-1A16-469A-B39D-A23DF3C7DA95}" type="presOf" srcId="{88490267-DE7E-43ED-9BD4-B69E754A61AF}" destId="{B1F44040-471C-47E1-AA4C-3975425FBF91}" srcOrd="0" destOrd="0" presId="urn:microsoft.com/office/officeart/2005/8/layout/orgChart1"/>
    <dgm:cxn modelId="{FA311D98-6CC1-46A7-A06B-FD9A7AA7D2B8}" type="presOf" srcId="{03DF699C-3176-485E-B584-5BC85EC703ED}" destId="{0CE7C8B4-F8E6-429D-8C4A-73E9D60DCB81}" srcOrd="0" destOrd="0" presId="urn:microsoft.com/office/officeart/2005/8/layout/orgChart1"/>
    <dgm:cxn modelId="{BD8A4098-D363-4F86-8817-05EE9013D60E}" srcId="{95040E2D-3B14-4838-BEEC-F567F54E210A}" destId="{EEBC546B-B559-4568-BA01-5B4728E41645}" srcOrd="0" destOrd="0" parTransId="{90B63618-9D9F-4204-8A72-1DEDB9B6A698}" sibTransId="{30517B5D-AB6C-4E1B-B1ED-2E6BBC68EE6B}"/>
    <dgm:cxn modelId="{8F7AF59A-A09C-4519-9E40-16E103BD2262}" srcId="{0102E4FE-20A8-44CB-9044-37DB2019EEF7}" destId="{809B22AA-EB2B-4C4F-82C3-E979FD4CF357}" srcOrd="1" destOrd="0" parTransId="{E2EA6942-20E6-4D51-99FA-C77C5E746936}" sibTransId="{A3E7A7D9-26B8-432D-9CFA-8BAF85BB66C1}"/>
    <dgm:cxn modelId="{F5DE8E9D-0BC3-4BC5-B083-F3D3BE68C28D}" type="presOf" srcId="{900F9B5B-B201-41E8-9F84-B4A949821D1D}" destId="{1F22369C-0260-40DE-A3B5-80071F47CFCB}" srcOrd="0" destOrd="0" presId="urn:microsoft.com/office/officeart/2005/8/layout/orgChart1"/>
    <dgm:cxn modelId="{81FD159E-5A59-47E9-B060-7B6EB6770B16}" srcId="{0102E4FE-20A8-44CB-9044-37DB2019EEF7}" destId="{905ED552-0ABB-46DE-A60F-9DB1B7EBD348}" srcOrd="9" destOrd="0" parTransId="{C0EE7375-36E6-4281-9237-5F5EEB6505C0}" sibTransId="{CB9B60C3-837E-4475-B99D-FCE33FAFF27C}"/>
    <dgm:cxn modelId="{3EA162A4-132D-4878-91E4-70CE79167425}" srcId="{4D29C077-1695-455C-9DAA-E15887E6F57B}" destId="{4EDFDD96-7D03-4644-B893-2DE9B7516A86}" srcOrd="0" destOrd="0" parTransId="{F488A61D-44A8-43AF-8D4D-9D3A28823A7B}" sibTransId="{DE838DFA-5D9A-4E00-863E-4F0DE9AEC1FD}"/>
    <dgm:cxn modelId="{48BB0AA5-8343-45DD-B460-7B85C011C3C5}" type="presOf" srcId="{85C9611E-0EC3-4C90-8306-3D5D07DB36F8}" destId="{37EBA9EA-1D7F-4485-92CD-286075E5D657}" srcOrd="1" destOrd="0" presId="urn:microsoft.com/office/officeart/2005/8/layout/orgChart1"/>
    <dgm:cxn modelId="{D8EA20A6-B6D0-4295-B2C8-34CD0A3BC19C}" type="presOf" srcId="{69233474-9CCA-431F-ADB6-8A9AC33B9697}" destId="{D7DDDDF0-F44F-4B11-B08B-89295DEA0D9B}" srcOrd="0" destOrd="0" presId="urn:microsoft.com/office/officeart/2005/8/layout/orgChart1"/>
    <dgm:cxn modelId="{5AD83DA6-0287-4CEB-8840-535F99373162}" type="presOf" srcId="{BA15DC88-B838-4D5F-9BAB-AEC02AE52521}" destId="{18956CBC-7222-4318-87FC-278CA4BA3768}" srcOrd="1" destOrd="0" presId="urn:microsoft.com/office/officeart/2005/8/layout/orgChart1"/>
    <dgm:cxn modelId="{3B5F0FA7-1D94-416A-8F5E-7726C8A8E7AE}" type="presOf" srcId="{025397C8-278A-4FB7-A986-A1B487EA1563}" destId="{9BBA3CDE-9578-436B-BF71-4165D5256392}" srcOrd="1" destOrd="0" presId="urn:microsoft.com/office/officeart/2005/8/layout/orgChart1"/>
    <dgm:cxn modelId="{AB9603A9-BC6A-4390-BD18-B3AA2F41282F}" type="presOf" srcId="{6B85388F-71E1-413F-BC49-7FE13C99924D}" destId="{DE31F5CA-37EC-464B-A0E1-9AB790904E0E}" srcOrd="0" destOrd="0" presId="urn:microsoft.com/office/officeart/2005/8/layout/orgChart1"/>
    <dgm:cxn modelId="{CB01DDAA-322F-4E93-B83B-9A9E38B0760B}" type="presOf" srcId="{1FA32465-79CA-43E4-925C-FD9E6E9DB5C8}" destId="{5517D03E-AE9E-4827-A3FB-E1CF8BC3E098}" srcOrd="1" destOrd="0" presId="urn:microsoft.com/office/officeart/2005/8/layout/orgChart1"/>
    <dgm:cxn modelId="{1C1260AB-BAF4-4931-8E4E-3824C368E924}" type="presOf" srcId="{DE3A69AF-6A99-44DF-9639-EBEE5AEFB1D1}" destId="{146AE877-ED15-459B-B13B-AF077FBB1040}" srcOrd="0" destOrd="0" presId="urn:microsoft.com/office/officeart/2005/8/layout/orgChart1"/>
    <dgm:cxn modelId="{664174AB-14F3-47D0-8F79-855BBC5AC88E}" type="presOf" srcId="{23233B68-EF36-4A02-9B22-884F03B3E17D}" destId="{9A5CF57C-EB3E-499E-8222-998FF1F3959E}" srcOrd="0" destOrd="0" presId="urn:microsoft.com/office/officeart/2005/8/layout/orgChart1"/>
    <dgm:cxn modelId="{1B1757AC-E291-4B8F-BC7A-29CAB0E91522}" type="presOf" srcId="{D9DCBD92-CF2D-4FA3-9650-A94983E94475}" destId="{99E07EF1-2718-49C0-B549-73DEE2F71416}" srcOrd="1" destOrd="0" presId="urn:microsoft.com/office/officeart/2005/8/layout/orgChart1"/>
    <dgm:cxn modelId="{6CE5CEAC-6ACC-4255-BB12-342AB0AE8369}" type="presOf" srcId="{97F38E1B-8B0A-4C1C-BB0E-8DC2824BBDEE}" destId="{CAC4091A-492F-459B-840C-5F8135FD499F}" srcOrd="1" destOrd="0" presId="urn:microsoft.com/office/officeart/2005/8/layout/orgChart1"/>
    <dgm:cxn modelId="{3F11EFAC-B19D-417A-9CCB-411CE3099F2D}" type="presOf" srcId="{0102E4FE-20A8-44CB-9044-37DB2019EEF7}" destId="{2D883808-430E-40D8-8B07-302E85302A34}" srcOrd="0" destOrd="0" presId="urn:microsoft.com/office/officeart/2005/8/layout/orgChart1"/>
    <dgm:cxn modelId="{F98C2CAE-0CFD-4A5C-83E6-BA55CF07333B}" type="presOf" srcId="{C0EE7375-36E6-4281-9237-5F5EEB6505C0}" destId="{6859BE2E-B830-41FF-B86E-79A6F3BD7732}" srcOrd="0" destOrd="0" presId="urn:microsoft.com/office/officeart/2005/8/layout/orgChart1"/>
    <dgm:cxn modelId="{8224F6AE-567C-4474-BB5F-3BC2E1F9052D}" type="presOf" srcId="{3370A458-E4DD-4B9D-839D-CB6CD78EDD3E}" destId="{790D60DF-7069-40FD-B467-B071D39AF115}" srcOrd="1" destOrd="0" presId="urn:microsoft.com/office/officeart/2005/8/layout/orgChart1"/>
    <dgm:cxn modelId="{633930AF-3D0C-41D1-9D7D-CE36CB354B8D}" srcId="{424E63FB-7A5E-47ED-BA8E-381C8BEA7B4D}" destId="{8AB7F64B-E4EA-46A3-93C5-530B1FAAB3A0}" srcOrd="2" destOrd="0" parTransId="{D39B8DD9-864C-4EB7-9F89-A2AD12438034}" sibTransId="{54EF72C2-E454-4C40-B61C-C5559BC6F1E5}"/>
    <dgm:cxn modelId="{723A64B0-8C44-4CB5-83E4-D268F58686A7}" type="presOf" srcId="{8BB75C25-BB24-48E5-95A1-BDDD2AD67385}" destId="{0393B6C4-B4FB-4B6B-8DB5-37B9B19AABA4}" srcOrd="1" destOrd="0" presId="urn:microsoft.com/office/officeart/2005/8/layout/orgChart1"/>
    <dgm:cxn modelId="{7D90D0B1-CF9F-4A95-8A24-0345C1BD0CB6}" type="presOf" srcId="{92338313-9670-40FB-8040-D372407E9060}" destId="{A4073290-40FA-4447-A63D-A2A271E69369}" srcOrd="0" destOrd="0" presId="urn:microsoft.com/office/officeart/2005/8/layout/orgChart1"/>
    <dgm:cxn modelId="{EB7666B2-9172-4ECA-B786-AA8FF5113B06}" srcId="{D9DCBD92-CF2D-4FA3-9650-A94983E94475}" destId="{C2E9E08C-C520-4750-9A46-099873830BC9}" srcOrd="1" destOrd="0" parTransId="{304499FC-178F-457B-9D5B-07C633CC1703}" sibTransId="{E69A4F6D-B644-4F5C-905D-8356A91FFF6D}"/>
    <dgm:cxn modelId="{915B7BB2-22C3-4032-8062-59C88F493245}" type="presOf" srcId="{95643014-9364-4ED7-A23C-11FF87634454}" destId="{3C105CD6-BA5F-4296-9ADF-C21FEB294665}" srcOrd="0" destOrd="0" presId="urn:microsoft.com/office/officeart/2005/8/layout/orgChart1"/>
    <dgm:cxn modelId="{B07A9DB3-3CB5-4876-A7FB-0445F9D33B92}" type="presOf" srcId="{3BEC5FAA-E4C7-4310-8BF8-FD6D6CD14D5D}" destId="{89695C53-1190-42FF-86CC-6209DC216241}" srcOrd="0" destOrd="0" presId="urn:microsoft.com/office/officeart/2005/8/layout/orgChart1"/>
    <dgm:cxn modelId="{2BBFBFB3-9575-4C01-9758-C9373EB496DF}" srcId="{95040E2D-3B14-4838-BEEC-F567F54E210A}" destId="{8C33E48E-334E-4A5A-8828-C0B9BC12F4DA}" srcOrd="2" destOrd="0" parTransId="{7D1D39C0-3B18-4635-B1B3-C21C05B51E72}" sibTransId="{A5953739-5348-4DF8-A599-C497DF96D7A3}"/>
    <dgm:cxn modelId="{A0E7CBB5-7CF0-42B5-B4E5-93BE50449420}" srcId="{D9DCBD92-CF2D-4FA3-9650-A94983E94475}" destId="{DBA8929B-46BA-404E-A3FA-7CF913B88C72}" srcOrd="0" destOrd="0" parTransId="{F26A6E32-5FBB-4CEF-BDB1-A0E805534581}" sibTransId="{79AC7646-F02B-4EB7-8D35-A654D4BDF6CA}"/>
    <dgm:cxn modelId="{D71B68B6-3DAD-4FED-9B44-59FFCA15B0EE}" type="presOf" srcId="{EEBC546B-B559-4568-BA01-5B4728E41645}" destId="{37D81D16-9FA0-4B40-B026-416F10041A47}" srcOrd="1" destOrd="0" presId="urn:microsoft.com/office/officeart/2005/8/layout/orgChart1"/>
    <dgm:cxn modelId="{186A48B7-C942-4DF9-A198-0A87B53EE7B1}" srcId="{D5E38E4B-FED5-4A0A-B8AA-8728BED387A3}" destId="{B71ED880-875D-465D-A2D5-7EFCE170B8F3}" srcOrd="2" destOrd="0" parTransId="{6B85388F-71E1-413F-BC49-7FE13C99924D}" sibTransId="{01D8D94A-4C5D-44E8-A195-D41DEB2DABF3}"/>
    <dgm:cxn modelId="{02726BBB-A793-416B-8A98-F88455A0A603}" srcId="{14FC8420-D447-4CEA-A3B7-61E9B3749D8E}" destId="{F9F2A175-3F9B-492A-AD89-F9ADF1AA7A09}" srcOrd="2" destOrd="0" parTransId="{23233B68-EF36-4A02-9B22-884F03B3E17D}" sibTransId="{6783538A-23B6-4D3C-92F4-06CBADDFC98C}"/>
    <dgm:cxn modelId="{A8FF89BC-D15C-44F3-A67F-96B16824950D}" srcId="{5901CCA6-EF9E-4F05-B532-AFA0A830E4D5}" destId="{0995A2E3-0901-4DB1-B970-376B2E4006D1}" srcOrd="2" destOrd="0" parTransId="{902A754E-4E4A-4847-B0A2-573B94308BBA}" sibTransId="{20A0EF64-0AD3-4993-8E6E-5758F9AF64A6}"/>
    <dgm:cxn modelId="{21C18FBE-38F8-4F4C-A586-7435BBF5F356}" srcId="{0E0D5914-9733-4438-B53B-E54AED87BD25}" destId="{D5E38E4B-FED5-4A0A-B8AA-8728BED387A3}" srcOrd="1" destOrd="0" parTransId="{1182CA2F-4565-428E-AE54-DA4AC822DEC1}" sibTransId="{F08BBAFC-C54C-473A-A12D-0976EAD9F5B1}"/>
    <dgm:cxn modelId="{56F4D0BE-0ED8-4594-B6D7-DCDE4C6272FE}" srcId="{86AF350A-A785-4BDD-9C13-1E90196942B4}" destId="{95643014-9364-4ED7-A23C-11FF87634454}" srcOrd="0" destOrd="0" parTransId="{E0114C20-3A39-4242-9BD4-7E3A42C0079E}" sibTransId="{17FCF78A-6A89-4118-8006-45387E9866DB}"/>
    <dgm:cxn modelId="{ED5470C1-AB29-4CA6-AECE-4E0CA2253756}" type="presOf" srcId="{0B7A893D-34B0-412E-AAF0-3244FF37E62F}" destId="{D7E2BE4B-D731-4C2D-BA0A-37C902784000}" srcOrd="0" destOrd="0" presId="urn:microsoft.com/office/officeart/2005/8/layout/orgChart1"/>
    <dgm:cxn modelId="{1FD485C1-9579-439E-B46A-5762BA2261CB}" type="presOf" srcId="{85451313-C917-4F47-86D0-45E28E549CBF}" destId="{F7BA7A01-E042-4673-AEEA-303514636AFE}" srcOrd="1" destOrd="0" presId="urn:microsoft.com/office/officeart/2005/8/layout/orgChart1"/>
    <dgm:cxn modelId="{AAB1BAC1-D077-48E7-9C2D-25DF86AB4463}" type="presOf" srcId="{304499FC-178F-457B-9D5B-07C633CC1703}" destId="{0E0991F3-3934-47BB-929B-D5CDA7641990}" srcOrd="0" destOrd="0" presId="urn:microsoft.com/office/officeart/2005/8/layout/orgChart1"/>
    <dgm:cxn modelId="{6495E3C4-3BDB-4AD3-8081-02B53DF7EEB4}" type="presOf" srcId="{03DF699C-3176-485E-B584-5BC85EC703ED}" destId="{7568918C-FAD7-4B9E-9AFD-52C33DE56813}" srcOrd="1" destOrd="0" presId="urn:microsoft.com/office/officeart/2005/8/layout/orgChart1"/>
    <dgm:cxn modelId="{D47AF2C4-C5C6-41E8-AF20-6AA1F2D1A0A0}" type="presOf" srcId="{809B22AA-EB2B-4C4F-82C3-E979FD4CF357}" destId="{D170E32D-A43F-4CAB-A215-C289F970862B}" srcOrd="0" destOrd="0" presId="urn:microsoft.com/office/officeart/2005/8/layout/orgChart1"/>
    <dgm:cxn modelId="{5CAF98C7-9507-44FC-847F-3F699DE3D3C1}" type="presOf" srcId="{86AF350A-A785-4BDD-9C13-1E90196942B4}" destId="{72AC346F-2F4E-444E-8C03-BD2A3B5A48DE}" srcOrd="0" destOrd="0" presId="urn:microsoft.com/office/officeart/2005/8/layout/orgChart1"/>
    <dgm:cxn modelId="{923D39C9-13F7-4D27-9428-7CE4D6ECE615}" type="presOf" srcId="{F9F2A175-3F9B-492A-AD89-F9ADF1AA7A09}" destId="{8BDE05C9-053F-4C88-B814-2D8F4E34080D}" srcOrd="1" destOrd="0" presId="urn:microsoft.com/office/officeart/2005/8/layout/orgChart1"/>
    <dgm:cxn modelId="{FCAD58C9-5B71-4F8F-A3A8-89272EB477CB}" srcId="{86AF350A-A785-4BDD-9C13-1E90196942B4}" destId="{EB3954B5-74F4-4D11-9DFF-EA78507987CB}" srcOrd="4" destOrd="0" parTransId="{DC6688E7-45CF-4D5C-9D56-6B7EDCF265A6}" sibTransId="{70FF2AC7-4C12-4FF5-B75D-B14A9D9AF54D}"/>
    <dgm:cxn modelId="{F7A145CB-AB41-45AF-8AD4-9A4F753B3ABE}" srcId="{14FC8420-D447-4CEA-A3B7-61E9B3749D8E}" destId="{BA15DC88-B838-4D5F-9BAB-AEC02AE52521}" srcOrd="0" destOrd="0" parTransId="{D1202378-9FC3-4AC3-BEDF-808E27AD479B}" sibTransId="{D7CB81A8-D79B-493F-A54C-A4C32D5B5C19}"/>
    <dgm:cxn modelId="{0F199FCF-6584-4D12-8255-282B8CD87339}" type="presOf" srcId="{8C33E48E-334E-4A5A-8828-C0B9BC12F4DA}" destId="{58BCE5B8-AC2E-43FA-B884-A8172ED4A1EB}" srcOrd="1" destOrd="0" presId="urn:microsoft.com/office/officeart/2005/8/layout/orgChart1"/>
    <dgm:cxn modelId="{65560AD0-6C88-43F5-B078-9CE9580210A9}" type="presOf" srcId="{622DEC80-7D3B-489F-A688-386A3BD66E46}" destId="{FB2DB3A0-B135-43F4-88C1-E9985DD92C2D}" srcOrd="0" destOrd="0" presId="urn:microsoft.com/office/officeart/2005/8/layout/orgChart1"/>
    <dgm:cxn modelId="{AC4424D0-8905-4F4D-A03E-744F87C17718}" type="presOf" srcId="{F26A6E32-5FBB-4CEF-BDB1-A0E805534581}" destId="{D7968CA6-A26B-43C5-9036-51384CB0A177}" srcOrd="0" destOrd="0" presId="urn:microsoft.com/office/officeart/2005/8/layout/orgChart1"/>
    <dgm:cxn modelId="{05578DD0-72FA-4B08-B907-FC8A62576561}" srcId="{141B889D-94F1-45C1-B73E-13B1197CCCF8}" destId="{1FA32465-79CA-43E4-925C-FD9E6E9DB5C8}" srcOrd="1" destOrd="0" parTransId="{88490267-DE7E-43ED-9BD4-B69E754A61AF}" sibTransId="{8D80A846-3714-4A60-AA9F-DC844391A49A}"/>
    <dgm:cxn modelId="{C708B5D0-C5FE-494F-9D5D-D9B5422D0437}" type="presOf" srcId="{D6F5CD79-D3E1-4B19-9C25-479267A00537}" destId="{6BAFA004-7462-4BB3-8CF7-8F0FAE532698}" srcOrd="0" destOrd="0" presId="urn:microsoft.com/office/officeart/2005/8/layout/orgChart1"/>
    <dgm:cxn modelId="{B8B231D3-F81B-43FC-B30C-11210BC39595}" type="presOf" srcId="{C025D0B3-3453-4AB2-8C0D-9A93251A872D}" destId="{86920179-6629-4A58-BB26-F9023C6AB676}" srcOrd="0" destOrd="0" presId="urn:microsoft.com/office/officeart/2005/8/layout/orgChart1"/>
    <dgm:cxn modelId="{43B281D3-8F00-4A89-B7B6-9381AB870F68}" type="presOf" srcId="{EEBC546B-B559-4568-BA01-5B4728E41645}" destId="{526919F3-C1E6-4952-AA9E-1BBFD8E73B82}" srcOrd="0" destOrd="0" presId="urn:microsoft.com/office/officeart/2005/8/layout/orgChart1"/>
    <dgm:cxn modelId="{C8D70DD5-D354-4E8F-8F36-FBA22A5D2A2C}" srcId="{14FC8420-D447-4CEA-A3B7-61E9B3749D8E}" destId="{85451313-C917-4F47-86D0-45E28E549CBF}" srcOrd="1" destOrd="0" parTransId="{900F9B5B-B201-41E8-9F84-B4A949821D1D}" sibTransId="{C35E62F3-BCD5-4083-A380-44B10F6F2EC2}"/>
    <dgm:cxn modelId="{EC1174D6-5140-45EC-9F00-844394FA6A37}" type="presOf" srcId="{05FE1BD5-3C3C-4969-A364-2530D63BDBD5}" destId="{95E2F74E-F847-4663-BDD7-0A5BE67FBABA}" srcOrd="0" destOrd="0" presId="urn:microsoft.com/office/officeart/2005/8/layout/orgChart1"/>
    <dgm:cxn modelId="{C6FE6CD8-A901-422C-875C-5FBBBE15EF5E}" srcId="{8BB75C25-BB24-48E5-95A1-BDDD2AD67385}" destId="{D6F5CD79-D3E1-4B19-9C25-479267A00537}" srcOrd="0" destOrd="0" parTransId="{50F4CB47-0DB9-4B1E-9C75-49682DAC2BF7}" sibTransId="{A143E528-DC48-443B-967F-FB0FB6BA3C02}"/>
    <dgm:cxn modelId="{496F4ED8-D7F4-4E9A-B664-2745C8E9EB45}" type="presOf" srcId="{6EAA41E0-1525-42E3-A200-48C0FE921E72}" destId="{807FA1CB-C069-4A68-9F5B-ACB3D4C2C7E0}" srcOrd="0" destOrd="0" presId="urn:microsoft.com/office/officeart/2005/8/layout/orgChart1"/>
    <dgm:cxn modelId="{762B93D8-43BE-42B3-8DE5-31247C71202B}" srcId="{025397C8-278A-4FB7-A986-A1B487EA1563}" destId="{E2157045-4CE0-40CE-9C58-F4043DF91E33}" srcOrd="0" destOrd="0" parTransId="{F9922145-9B07-49CE-9FA6-B33C82D2B167}" sibTransId="{CA9D8683-4E32-4861-94E8-CF694F4D3BA3}"/>
    <dgm:cxn modelId="{E5B87BD9-5758-4E57-A95E-B45A44873B71}" type="presOf" srcId="{025397C8-278A-4FB7-A986-A1B487EA1563}" destId="{0BF99F41-2B36-4860-856E-9B912562371F}" srcOrd="0" destOrd="0" presId="urn:microsoft.com/office/officeart/2005/8/layout/orgChart1"/>
    <dgm:cxn modelId="{0251C4D9-523C-45CA-9883-E36842905429}" srcId="{0E0D5914-9733-4438-B53B-E54AED87BD25}" destId="{D9DCBD92-CF2D-4FA3-9650-A94983E94475}" srcOrd="0" destOrd="0" parTransId="{8069AF01-BDAC-4439-9E0A-EA0793CC3F91}" sibTransId="{62C8F385-660A-4B36-9BB8-6E3C7FF1DC57}"/>
    <dgm:cxn modelId="{0A56C6DB-31EB-4084-BBA3-788918B1E116}" srcId="{0102E4FE-20A8-44CB-9044-37DB2019EEF7}" destId="{025397C8-278A-4FB7-A986-A1B487EA1563}" srcOrd="4" destOrd="0" parTransId="{E9CCBF3B-F7D4-491B-83ED-166AFDD5DD30}" sibTransId="{03B4767C-E8A0-48F5-82FB-BC0CE0CB73C2}"/>
    <dgm:cxn modelId="{DD8252DC-97BB-4DFF-98B1-5F9768B012B2}" srcId="{86AF350A-A785-4BDD-9C13-1E90196942B4}" destId="{0B7A893D-34B0-412E-AAF0-3244FF37E62F}" srcOrd="3" destOrd="0" parTransId="{2DEF8671-DD1F-49D2-9C9F-4553E51583D7}" sibTransId="{EBBEF2A1-4FE1-445D-81D1-191137E58D73}"/>
    <dgm:cxn modelId="{3373B1DC-8BDF-4205-B23F-51E567D0D24F}" type="presOf" srcId="{23A96D7A-299B-4FA1-93D0-41E5DC2BDB0F}" destId="{3E384659-83D8-423C-BB17-F82A4F217F6D}" srcOrd="1" destOrd="0" presId="urn:microsoft.com/office/officeart/2005/8/layout/orgChart1"/>
    <dgm:cxn modelId="{50BFF7DD-F1F7-43DF-9057-627C4B6D0B71}" srcId="{95040E2D-3B14-4838-BEEC-F567F54E210A}" destId="{6D7A7801-BB63-47F6-9F80-2013CE3C8DDF}" srcOrd="1" destOrd="0" parTransId="{0BCFA6B9-4E38-4DF4-9665-C5288F643973}" sibTransId="{EBEA04DD-D1A7-4439-860D-D29C5EFB821E}"/>
    <dgm:cxn modelId="{8503C1DE-AC4F-49F5-A01D-D01C6B7949BF}" type="presOf" srcId="{9AC19E5E-60C4-4CCF-A20E-E4814BC2FE9B}" destId="{2B3E1A31-C7DC-446D-8815-E4813D3B56B4}" srcOrd="1" destOrd="0" presId="urn:microsoft.com/office/officeart/2005/8/layout/orgChart1"/>
    <dgm:cxn modelId="{9156A2E0-D475-46A0-8577-6C3A549E2BD9}" type="presOf" srcId="{0AE7F9E1-765F-489C-8C16-C7BC49A797D9}" destId="{1E535ECD-9FA0-4E48-A66D-29FFB2AB3B70}" srcOrd="0" destOrd="0" presId="urn:microsoft.com/office/officeart/2005/8/layout/orgChart1"/>
    <dgm:cxn modelId="{37BBD9E1-7D3D-4144-B35F-F19164A2F2AB}" type="presOf" srcId="{D5E38E4B-FED5-4A0A-B8AA-8728BED387A3}" destId="{4CB3CC10-420D-4678-B4A5-F650FAA65CFC}" srcOrd="0" destOrd="0" presId="urn:microsoft.com/office/officeart/2005/8/layout/orgChart1"/>
    <dgm:cxn modelId="{14C546E3-3C2E-474D-828F-11A57961D2DD}" srcId="{8D244D8F-C792-40BC-A511-7DE39E45E194}" destId="{6ED531EE-0BC7-4118-B43F-7D8D436633A8}" srcOrd="2" destOrd="0" parTransId="{D433E747-1E2C-41A0-B616-42B31870972F}" sibTransId="{9952C637-C4F1-4218-8E7E-3DE34073E216}"/>
    <dgm:cxn modelId="{E4EC70E3-9BE3-4283-968C-7E15BDAAF5E4}" type="presOf" srcId="{B7B3C6AE-DFBB-46A9-8CF1-A1BD803B9409}" destId="{AAF5925E-A439-4734-BFA7-0209F1E034E0}" srcOrd="0" destOrd="0" presId="urn:microsoft.com/office/officeart/2005/8/layout/orgChart1"/>
    <dgm:cxn modelId="{503263E4-7B66-4BF3-A288-435D9CB1CA44}" type="presOf" srcId="{F9922145-9B07-49CE-9FA6-B33C82D2B167}" destId="{56484EBF-27DD-4386-A0D0-1C14F44B1EE2}" srcOrd="0" destOrd="0" presId="urn:microsoft.com/office/officeart/2005/8/layout/orgChart1"/>
    <dgm:cxn modelId="{1A5C29E5-0B3D-496A-BA37-3EE497555743}" srcId="{905ED552-0ABB-46DE-A60F-9DB1B7EBD348}" destId="{FA075ABC-5CA4-4216-8E88-E8C82245409F}" srcOrd="0" destOrd="0" parTransId="{164BE56B-4369-439C-BDA1-AC866650347E}" sibTransId="{EA0AF616-A340-440B-B802-02F18855477B}"/>
    <dgm:cxn modelId="{F1E5D1E5-1268-475D-944D-33E806414ACD}" srcId="{4EDFDD96-7D03-4644-B893-2DE9B7516A86}" destId="{69233474-9CCA-431F-ADB6-8A9AC33B9697}" srcOrd="1" destOrd="0" parTransId="{622DEC80-7D3B-489F-A688-386A3BD66E46}" sibTransId="{FEF84970-9F64-4C23-B93E-C7AB8DAB57E9}"/>
    <dgm:cxn modelId="{88E5DDE6-53F2-45A3-A07E-C98496C11EA3}" type="presOf" srcId="{F488A61D-44A8-43AF-8D4D-9D3A28823A7B}" destId="{1BDCF5C3-4938-4F7B-B883-DFE0EA2513F2}" srcOrd="0" destOrd="0" presId="urn:microsoft.com/office/officeart/2005/8/layout/orgChart1"/>
    <dgm:cxn modelId="{299339E8-72C8-433C-B580-034B3FE83807}" type="presOf" srcId="{7D1D39C0-3B18-4635-B1B3-C21C05B51E72}" destId="{9B6FEAED-F609-4ABD-9830-664C2D6F7BC4}" srcOrd="0" destOrd="0" presId="urn:microsoft.com/office/officeart/2005/8/layout/orgChart1"/>
    <dgm:cxn modelId="{6DAB62E9-864C-4C9C-8886-EA5D51E3922B}" type="presOf" srcId="{8D244D8F-C792-40BC-A511-7DE39E45E194}" destId="{CFC31A14-C94F-4A30-A37D-372AB6BB600E}" srcOrd="1" destOrd="0" presId="urn:microsoft.com/office/officeart/2005/8/layout/orgChart1"/>
    <dgm:cxn modelId="{D48BC6E9-F065-4D7D-95AC-4A641C9795FC}" type="presOf" srcId="{E2157045-4CE0-40CE-9C58-F4043DF91E33}" destId="{BE7BA4D1-2AE1-4EE2-9EB8-A1B10CF23D87}" srcOrd="1" destOrd="0" presId="urn:microsoft.com/office/officeart/2005/8/layout/orgChart1"/>
    <dgm:cxn modelId="{6653DBE9-E800-4E34-83B7-9A0F3EDEA357}" type="presOf" srcId="{2EA6147A-4097-4648-9D83-1C15EC3F6E1C}" destId="{6185FE85-F6F3-47C8-BC28-BFB1B081D47E}" srcOrd="0" destOrd="0" presId="urn:microsoft.com/office/officeart/2005/8/layout/orgChart1"/>
    <dgm:cxn modelId="{23928FEB-63DA-4568-BC9D-8F478395DBF1}" type="presOf" srcId="{2DEF8671-DD1F-49D2-9C9F-4553E51583D7}" destId="{B894DCF4-CFDB-4655-8C23-F6D06D7FB345}" srcOrd="0" destOrd="0" presId="urn:microsoft.com/office/officeart/2005/8/layout/orgChart1"/>
    <dgm:cxn modelId="{5EDD0FED-515D-4AA5-ADC5-288E1B30F747}" type="presOf" srcId="{16CD9583-BD21-4156-92D6-71CDB340D1AD}" destId="{4E82E1CF-9093-4966-8BDC-BA30B6523B53}" srcOrd="0" destOrd="0" presId="urn:microsoft.com/office/officeart/2005/8/layout/orgChart1"/>
    <dgm:cxn modelId="{3CE88EEE-8D32-4992-8108-A4A89E90A5A0}" type="presOf" srcId="{EC6FE534-DC93-4BE9-B221-533498D9AED2}" destId="{463E7EE2-DBFC-4EC0-BC5D-9271F221CF32}" srcOrd="0" destOrd="0" presId="urn:microsoft.com/office/officeart/2005/8/layout/orgChart1"/>
    <dgm:cxn modelId="{B9E349F0-4F98-45DC-A283-F904DA4213BB}" type="presOf" srcId="{FDDB7EEE-AB02-47E4-B007-CB2A762CB7F9}" destId="{52777498-AA74-4FC2-849F-C626B27A45B4}" srcOrd="0" destOrd="0" presId="urn:microsoft.com/office/officeart/2005/8/layout/orgChart1"/>
    <dgm:cxn modelId="{439259F0-86A1-4284-BA34-80A24E688DD0}" type="presOf" srcId="{D010ED04-6422-41B1-9B13-F8A5DEAE4019}" destId="{F7AFC83A-F643-4B31-A648-492A9D843CA2}" srcOrd="0" destOrd="0" presId="urn:microsoft.com/office/officeart/2005/8/layout/orgChart1"/>
    <dgm:cxn modelId="{B7C325F1-39DE-4DC9-B626-7241513D8869}" type="presOf" srcId="{23A96D7A-299B-4FA1-93D0-41E5DC2BDB0F}" destId="{26279B3F-32AE-429E-8F6A-E74283514EA0}" srcOrd="0" destOrd="0" presId="urn:microsoft.com/office/officeart/2005/8/layout/orgChart1"/>
    <dgm:cxn modelId="{92F2DEF2-629B-4230-8138-3DEF5A285113}" srcId="{0102E4FE-20A8-44CB-9044-37DB2019EEF7}" destId="{424E63FB-7A5E-47ED-BA8E-381C8BEA7B4D}" srcOrd="6" destOrd="0" parTransId="{EBA54DFC-7FC3-4D85-9BDE-4CD347E65E6C}" sibTransId="{2D9C3D49-28A1-4E2A-8676-8FA2D87A3E83}"/>
    <dgm:cxn modelId="{65E43AF3-D179-485C-9875-A65A828CCE76}" srcId="{0102E4FE-20A8-44CB-9044-37DB2019EEF7}" destId="{95040E2D-3B14-4838-BEEC-F567F54E210A}" srcOrd="8" destOrd="0" parTransId="{05FE1BD5-3C3C-4969-A364-2530D63BDBD5}" sibTransId="{399F0C6F-6EF9-4BBC-8F8C-74F7043B2B33}"/>
    <dgm:cxn modelId="{76AFFBF3-8B0F-4A64-A9A7-C2C918D2DDAB}" type="presOf" srcId="{0E0D5914-9733-4438-B53B-E54AED87BD25}" destId="{34D49AA9-33AD-4664-ADD5-58DB46EB9889}" srcOrd="0" destOrd="0" presId="urn:microsoft.com/office/officeart/2005/8/layout/orgChart1"/>
    <dgm:cxn modelId="{FE8D82F4-EC2E-4B25-896E-A6EFC76B2206}" srcId="{5901CCA6-EF9E-4F05-B532-AFA0A830E4D5}" destId="{EC6FE534-DC93-4BE9-B221-533498D9AED2}" srcOrd="1" destOrd="0" parTransId="{E1527C33-CFAA-4D8C-96C4-EE6231657CF0}" sibTransId="{6D81CC16-08CD-4BC5-BB25-D3C60D9BB3C1}"/>
    <dgm:cxn modelId="{ACB5DCF4-1FA6-47F2-8A70-171FF15CE645}" type="presOf" srcId="{E5E9916D-2D7F-4C7A-A808-9D88F35BEC5A}" destId="{0B77889B-AAC5-42E4-AC09-1DCA681BCE85}" srcOrd="0" destOrd="0" presId="urn:microsoft.com/office/officeart/2005/8/layout/orgChart1"/>
    <dgm:cxn modelId="{1A9211F5-692D-4C37-836F-1AF68B28C9DA}" type="presOf" srcId="{90B63618-9D9F-4204-8A72-1DEDB9B6A698}" destId="{3C4B0898-FEC4-425E-A62E-7F6211895D7C}" srcOrd="0" destOrd="0" presId="urn:microsoft.com/office/officeart/2005/8/layout/orgChart1"/>
    <dgm:cxn modelId="{E02A45F5-BE79-41F1-BEC6-9398AAF40E33}" type="presOf" srcId="{C2EFE54E-DDBB-4937-AAAF-B8E47F74D697}" destId="{042C9D99-30E8-4921-9EB9-EBE3CC59CEFA}" srcOrd="0" destOrd="0" presId="urn:microsoft.com/office/officeart/2005/8/layout/orgChart1"/>
    <dgm:cxn modelId="{AA07A1F6-0C48-4CB5-B06C-47ECA1DF8F78}" type="presOf" srcId="{E9CCBF3B-F7D4-491B-83ED-166AFDD5DD30}" destId="{58BDADBE-4402-4E6F-AB6F-E215C5F98D3B}" srcOrd="0" destOrd="0" presId="urn:microsoft.com/office/officeart/2005/8/layout/orgChart1"/>
    <dgm:cxn modelId="{5B6CFCF8-25A2-4BDC-9211-21E220344ED1}" srcId="{D5E38E4B-FED5-4A0A-B8AA-8728BED387A3}" destId="{971055BB-A4A3-40DF-B506-54605DDFB45E}" srcOrd="1" destOrd="0" parTransId="{C550F39E-3BA4-4EAC-9784-E4F9E4C6F36F}" sibTransId="{5A6147EE-A1A6-4614-9DEB-0D9C46F37CEE}"/>
    <dgm:cxn modelId="{2612AAF9-55D8-414F-B4D5-759315DA46EB}" type="presOf" srcId="{4EDFDD96-7D03-4644-B893-2DE9B7516A86}" destId="{77CF87DA-CCF2-4C68-A6A1-315D38F06E97}" srcOrd="1" destOrd="0" presId="urn:microsoft.com/office/officeart/2005/8/layout/orgChart1"/>
    <dgm:cxn modelId="{B17642FC-9DED-4CE8-BE3B-6D377205DBDA}" type="presOf" srcId="{6ED531EE-0BC7-4118-B43F-7D8D436633A8}" destId="{D3BF38C4-1821-483A-AF26-C595ECE3E4B8}" srcOrd="1" destOrd="0" presId="urn:microsoft.com/office/officeart/2005/8/layout/orgChart1"/>
    <dgm:cxn modelId="{6348E3FD-B00F-406B-A60D-F9F13394914D}" type="presOf" srcId="{C2E9E08C-C520-4750-9A46-099873830BC9}" destId="{C3AE13EC-AD65-415B-91FB-22FE48785A3E}" srcOrd="1" destOrd="0" presId="urn:microsoft.com/office/officeart/2005/8/layout/orgChart1"/>
    <dgm:cxn modelId="{E0D141FE-B156-4047-B481-09435D233CAE}" type="presOf" srcId="{B71ED880-875D-465D-A2D5-7EFCE170B8F3}" destId="{1E232AB8-93DE-4845-B58C-D44BE96A7024}" srcOrd="1" destOrd="0" presId="urn:microsoft.com/office/officeart/2005/8/layout/orgChart1"/>
    <dgm:cxn modelId="{A458D9FF-02BE-46BB-A088-C5A5D4DCC19A}" srcId="{0102E4FE-20A8-44CB-9044-37DB2019EEF7}" destId="{8BB75C25-BB24-48E5-95A1-BDDD2AD67385}" srcOrd="5" destOrd="0" parTransId="{3F1B0426-4EA2-44D9-B786-B19B57D5CDEA}" sibTransId="{287D1434-478B-40C7-839D-02EB6EAF6F1B}"/>
    <dgm:cxn modelId="{DD86D10E-AF37-47C1-942E-2072C3DEB604}" type="presParOf" srcId="{90431E3C-4F42-4628-B684-A96161BFF430}" destId="{0A189367-43EC-4441-BA08-750B899E9469}" srcOrd="0" destOrd="0" presId="urn:microsoft.com/office/officeart/2005/8/layout/orgChart1"/>
    <dgm:cxn modelId="{1E93ACAD-73CC-4251-B857-482C058E4D23}" type="presParOf" srcId="{0A189367-43EC-4441-BA08-750B899E9469}" destId="{360B80A0-E040-4231-A03C-DB4C44D4BEFB}" srcOrd="0" destOrd="0" presId="urn:microsoft.com/office/officeart/2005/8/layout/orgChart1"/>
    <dgm:cxn modelId="{B29628BB-39CB-4048-ADB6-DE7158A9B3DD}" type="presParOf" srcId="{360B80A0-E040-4231-A03C-DB4C44D4BEFB}" destId="{2D883808-430E-40D8-8B07-302E85302A34}" srcOrd="0" destOrd="0" presId="urn:microsoft.com/office/officeart/2005/8/layout/orgChart1"/>
    <dgm:cxn modelId="{9428FF49-B526-4D4E-B0A3-7F6A759986BE}" type="presParOf" srcId="{360B80A0-E040-4231-A03C-DB4C44D4BEFB}" destId="{9E54A725-AB28-4B64-8844-9F2951F2F7A0}" srcOrd="1" destOrd="0" presId="urn:microsoft.com/office/officeart/2005/8/layout/orgChart1"/>
    <dgm:cxn modelId="{F77FF77F-3BFF-472B-A120-140FB40B3538}" type="presParOf" srcId="{0A189367-43EC-4441-BA08-750B899E9469}" destId="{7F944FE0-D2A2-405B-BDFF-D1897631706E}" srcOrd="1" destOrd="0" presId="urn:microsoft.com/office/officeart/2005/8/layout/orgChart1"/>
    <dgm:cxn modelId="{4693DDC0-E7D2-4777-9786-DF6018EA28F2}" type="presParOf" srcId="{7F944FE0-D2A2-405B-BDFF-D1897631706E}" destId="{7BA6A4CA-F40E-4826-9E97-95062F5DD647}" srcOrd="0" destOrd="0" presId="urn:microsoft.com/office/officeart/2005/8/layout/orgChart1"/>
    <dgm:cxn modelId="{3951A4D8-10F5-4317-831E-24914A8C8A5E}" type="presParOf" srcId="{7F944FE0-D2A2-405B-BDFF-D1897631706E}" destId="{92667419-A898-4795-9C0E-361368D04859}" srcOrd="1" destOrd="0" presId="urn:microsoft.com/office/officeart/2005/8/layout/orgChart1"/>
    <dgm:cxn modelId="{3319D6B5-4267-4DF9-B702-2CADDD1C44C3}" type="presParOf" srcId="{92667419-A898-4795-9C0E-361368D04859}" destId="{AAE10948-D9BD-4DD1-83D8-C8238129D30B}" srcOrd="0" destOrd="0" presId="urn:microsoft.com/office/officeart/2005/8/layout/orgChart1"/>
    <dgm:cxn modelId="{9D8D8E9F-F4F4-4566-A625-08109AD62BFC}" type="presParOf" srcId="{AAE10948-D9BD-4DD1-83D8-C8238129D30B}" destId="{4C9AEEA8-806B-4221-A8CF-497F84C39D63}" srcOrd="0" destOrd="0" presId="urn:microsoft.com/office/officeart/2005/8/layout/orgChart1"/>
    <dgm:cxn modelId="{448E3435-43C6-4B1E-A7A4-4202A1A17AC0}" type="presParOf" srcId="{AAE10948-D9BD-4DD1-83D8-C8238129D30B}" destId="{CFC31A14-C94F-4A30-A37D-372AB6BB600E}" srcOrd="1" destOrd="0" presId="urn:microsoft.com/office/officeart/2005/8/layout/orgChart1"/>
    <dgm:cxn modelId="{3E69577F-8421-472A-84A9-060EBAF1B9C7}" type="presParOf" srcId="{92667419-A898-4795-9C0E-361368D04859}" destId="{CFE7259F-6958-4278-B532-D5FC1DF0D989}" srcOrd="1" destOrd="0" presId="urn:microsoft.com/office/officeart/2005/8/layout/orgChart1"/>
    <dgm:cxn modelId="{92C57947-AA1F-4264-8E4A-4473FDB2FC66}" type="presParOf" srcId="{CFE7259F-6958-4278-B532-D5FC1DF0D989}" destId="{0DBA4C10-E38C-4A57-BDCF-A02983AC86EA}" srcOrd="0" destOrd="0" presId="urn:microsoft.com/office/officeart/2005/8/layout/orgChart1"/>
    <dgm:cxn modelId="{D2303088-32E4-4076-B157-F667078A64AA}" type="presParOf" srcId="{CFE7259F-6958-4278-B532-D5FC1DF0D989}" destId="{F7237C1A-2CFF-4D51-9968-643427BC722B}" srcOrd="1" destOrd="0" presId="urn:microsoft.com/office/officeart/2005/8/layout/orgChart1"/>
    <dgm:cxn modelId="{1B91D049-CFE0-4A04-BFB2-192B800A48BF}" type="presParOf" srcId="{F7237C1A-2CFF-4D51-9968-643427BC722B}" destId="{1F57570A-EEE3-4AFE-93E6-A976FA9C51FD}" srcOrd="0" destOrd="0" presId="urn:microsoft.com/office/officeart/2005/8/layout/orgChart1"/>
    <dgm:cxn modelId="{13579F5B-A430-4773-B3CE-A8BF1D033602}" type="presParOf" srcId="{1F57570A-EEE3-4AFE-93E6-A976FA9C51FD}" destId="{9E9FE827-52A4-46D9-ADB2-E6FCF0B9E008}" srcOrd="0" destOrd="0" presId="urn:microsoft.com/office/officeart/2005/8/layout/orgChart1"/>
    <dgm:cxn modelId="{6824E510-CB83-4998-88EE-DA343B963E0D}" type="presParOf" srcId="{1F57570A-EEE3-4AFE-93E6-A976FA9C51FD}" destId="{45896F72-DCDE-404C-8364-99656B71FFED}" srcOrd="1" destOrd="0" presId="urn:microsoft.com/office/officeart/2005/8/layout/orgChart1"/>
    <dgm:cxn modelId="{9AE6D902-FA8B-4EFA-8B07-34E1167CE82E}" type="presParOf" srcId="{F7237C1A-2CFF-4D51-9968-643427BC722B}" destId="{09EFDB36-E5B0-4407-8281-5D4F42D16FE0}" srcOrd="1" destOrd="0" presId="urn:microsoft.com/office/officeart/2005/8/layout/orgChart1"/>
    <dgm:cxn modelId="{B72CBE39-3761-4186-9757-547D660ED334}" type="presParOf" srcId="{F7237C1A-2CFF-4D51-9968-643427BC722B}" destId="{2F132628-32FC-4EEB-A2B9-3E7324D5716F}" srcOrd="2" destOrd="0" presId="urn:microsoft.com/office/officeart/2005/8/layout/orgChart1"/>
    <dgm:cxn modelId="{FB8EBB5C-BB9B-4EE0-BBDB-A812C5B47B73}" type="presParOf" srcId="{CFE7259F-6958-4278-B532-D5FC1DF0D989}" destId="{7BD786B8-780D-4619-A5E3-357F0EDAE2E4}" srcOrd="2" destOrd="0" presId="urn:microsoft.com/office/officeart/2005/8/layout/orgChart1"/>
    <dgm:cxn modelId="{F2B0F6C6-5D11-4717-AD51-DC21E0E0FDCC}" type="presParOf" srcId="{CFE7259F-6958-4278-B532-D5FC1DF0D989}" destId="{FF449168-822C-418C-9CA1-B101D096CF90}" srcOrd="3" destOrd="0" presId="urn:microsoft.com/office/officeart/2005/8/layout/orgChart1"/>
    <dgm:cxn modelId="{7A95C7A7-F166-4435-8524-D112D1C51058}" type="presParOf" srcId="{FF449168-822C-418C-9CA1-B101D096CF90}" destId="{FDC422C0-CC05-449C-8033-C172FF181AD5}" srcOrd="0" destOrd="0" presId="urn:microsoft.com/office/officeart/2005/8/layout/orgChart1"/>
    <dgm:cxn modelId="{87F3A19B-9510-4B22-BD74-3F8E16C612A2}" type="presParOf" srcId="{FDC422C0-CC05-449C-8033-C172FF181AD5}" destId="{CF1CE0D6-2000-45B7-B412-882350AF6F25}" srcOrd="0" destOrd="0" presId="urn:microsoft.com/office/officeart/2005/8/layout/orgChart1"/>
    <dgm:cxn modelId="{CE725E7F-E97F-4769-9757-7875746F2730}" type="presParOf" srcId="{FDC422C0-CC05-449C-8033-C172FF181AD5}" destId="{E332D8F5-24D1-438A-A88D-967661A9895B}" srcOrd="1" destOrd="0" presId="urn:microsoft.com/office/officeart/2005/8/layout/orgChart1"/>
    <dgm:cxn modelId="{46CAE1E2-D097-4A2D-AEBD-7946148C8D66}" type="presParOf" srcId="{FF449168-822C-418C-9CA1-B101D096CF90}" destId="{0945C784-5EB4-4170-B227-C25054AACF2B}" srcOrd="1" destOrd="0" presId="urn:microsoft.com/office/officeart/2005/8/layout/orgChart1"/>
    <dgm:cxn modelId="{4F0F4A25-14B4-4E5E-B3BF-6AE7E5F7047F}" type="presParOf" srcId="{FF449168-822C-418C-9CA1-B101D096CF90}" destId="{795D698A-1823-4D67-A0CE-2685E9EB05B4}" srcOrd="2" destOrd="0" presId="urn:microsoft.com/office/officeart/2005/8/layout/orgChart1"/>
    <dgm:cxn modelId="{B65C7E39-C1DF-4A36-8AC5-5269D799ECD7}" type="presParOf" srcId="{CFE7259F-6958-4278-B532-D5FC1DF0D989}" destId="{A210511E-8313-4F28-990A-429088BA3B3F}" srcOrd="4" destOrd="0" presId="urn:microsoft.com/office/officeart/2005/8/layout/orgChart1"/>
    <dgm:cxn modelId="{2FD47871-0EE8-454E-9FDF-35D4E38A03A1}" type="presParOf" srcId="{CFE7259F-6958-4278-B532-D5FC1DF0D989}" destId="{662A03C9-0D7D-4233-877E-650105F68909}" srcOrd="5" destOrd="0" presId="urn:microsoft.com/office/officeart/2005/8/layout/orgChart1"/>
    <dgm:cxn modelId="{717622EB-4B37-4509-BDF8-21A32FD58F75}" type="presParOf" srcId="{662A03C9-0D7D-4233-877E-650105F68909}" destId="{3F4608E4-44E4-4C09-98F7-7A5196AC4942}" srcOrd="0" destOrd="0" presId="urn:microsoft.com/office/officeart/2005/8/layout/orgChart1"/>
    <dgm:cxn modelId="{FB118571-51EC-4685-9A78-B90201057D30}" type="presParOf" srcId="{3F4608E4-44E4-4C09-98F7-7A5196AC4942}" destId="{422A5DCC-F310-4179-AC5C-3A5AA9AB3509}" srcOrd="0" destOrd="0" presId="urn:microsoft.com/office/officeart/2005/8/layout/orgChart1"/>
    <dgm:cxn modelId="{F9F72142-DEFA-419A-9933-23F734DCCCAD}" type="presParOf" srcId="{3F4608E4-44E4-4C09-98F7-7A5196AC4942}" destId="{D3BF38C4-1821-483A-AF26-C595ECE3E4B8}" srcOrd="1" destOrd="0" presId="urn:microsoft.com/office/officeart/2005/8/layout/orgChart1"/>
    <dgm:cxn modelId="{F5D381B2-A1BB-4210-82DA-C366CD92E499}" type="presParOf" srcId="{662A03C9-0D7D-4233-877E-650105F68909}" destId="{1A67025E-7A13-4535-954B-C51FC9C3959C}" srcOrd="1" destOrd="0" presId="urn:microsoft.com/office/officeart/2005/8/layout/orgChart1"/>
    <dgm:cxn modelId="{9527FBA6-DE1F-40FE-9093-AD67C3FBC6A2}" type="presParOf" srcId="{662A03C9-0D7D-4233-877E-650105F68909}" destId="{F58C77E7-E7F0-45FB-BD57-CF2EA3EB7FD9}" srcOrd="2" destOrd="0" presId="urn:microsoft.com/office/officeart/2005/8/layout/orgChart1"/>
    <dgm:cxn modelId="{FD4029A7-75E1-4894-8B83-D92065A05607}" type="presParOf" srcId="{92667419-A898-4795-9C0E-361368D04859}" destId="{529C72D2-9829-43B0-839C-5E27E8D16E0A}" srcOrd="2" destOrd="0" presId="urn:microsoft.com/office/officeart/2005/8/layout/orgChart1"/>
    <dgm:cxn modelId="{14A1A8D1-9BC8-428E-BD6A-B8C45445FC69}" type="presParOf" srcId="{7F944FE0-D2A2-405B-BDFF-D1897631706E}" destId="{3CD38DC8-3D55-42DE-AD09-72BD953ED7FB}" srcOrd="2" destOrd="0" presId="urn:microsoft.com/office/officeart/2005/8/layout/orgChart1"/>
    <dgm:cxn modelId="{0FD5E4D4-1739-4D83-BB35-71CAFDAFB81E}" type="presParOf" srcId="{7F944FE0-D2A2-405B-BDFF-D1897631706E}" destId="{596C2A0E-FAAA-4C19-8F64-3F40373672C6}" srcOrd="3" destOrd="0" presId="urn:microsoft.com/office/officeart/2005/8/layout/orgChart1"/>
    <dgm:cxn modelId="{683610BC-2FB1-43E3-B55C-8A244A1BD861}" type="presParOf" srcId="{596C2A0E-FAAA-4C19-8F64-3F40373672C6}" destId="{E1CC195C-D0F1-48C8-A703-25242680FC8E}" srcOrd="0" destOrd="0" presId="urn:microsoft.com/office/officeart/2005/8/layout/orgChart1"/>
    <dgm:cxn modelId="{6075DF83-D28E-44F5-8430-DAC1A8842A87}" type="presParOf" srcId="{E1CC195C-D0F1-48C8-A703-25242680FC8E}" destId="{D170E32D-A43F-4CAB-A215-C289F970862B}" srcOrd="0" destOrd="0" presId="urn:microsoft.com/office/officeart/2005/8/layout/orgChart1"/>
    <dgm:cxn modelId="{78D5ED16-C0E8-4166-A7B4-9093264A1C13}" type="presParOf" srcId="{E1CC195C-D0F1-48C8-A703-25242680FC8E}" destId="{18E317F2-7CF2-4DFD-9CA0-4A1E8C4ACD68}" srcOrd="1" destOrd="0" presId="urn:microsoft.com/office/officeart/2005/8/layout/orgChart1"/>
    <dgm:cxn modelId="{4F2C3B68-2D3F-49E8-9AD0-EC7528E0CC48}" type="presParOf" srcId="{596C2A0E-FAAA-4C19-8F64-3F40373672C6}" destId="{C4D3DF99-A745-4C02-9204-B9053A10435D}" srcOrd="1" destOrd="0" presId="urn:microsoft.com/office/officeart/2005/8/layout/orgChart1"/>
    <dgm:cxn modelId="{AC359EA7-27E4-46FA-A61B-A79DB5D2B153}" type="presParOf" srcId="{C4D3DF99-A745-4C02-9204-B9053A10435D}" destId="{B935FBDA-E2AB-49CA-8CF4-754257839CD4}" srcOrd="0" destOrd="0" presId="urn:microsoft.com/office/officeart/2005/8/layout/orgChart1"/>
    <dgm:cxn modelId="{1342A516-3A83-4BBC-B42D-F5C5ADA3C237}" type="presParOf" srcId="{C4D3DF99-A745-4C02-9204-B9053A10435D}" destId="{7E32E146-A64A-4070-B7C5-30A5B73717C1}" srcOrd="1" destOrd="0" presId="urn:microsoft.com/office/officeart/2005/8/layout/orgChart1"/>
    <dgm:cxn modelId="{A9BD9FDE-1F37-47BA-9F06-11D36612FF8B}" type="presParOf" srcId="{7E32E146-A64A-4070-B7C5-30A5B73717C1}" destId="{94CCBCF2-D29F-4CE4-9F38-9A0619F3E636}" srcOrd="0" destOrd="0" presId="urn:microsoft.com/office/officeart/2005/8/layout/orgChart1"/>
    <dgm:cxn modelId="{F494062A-C7FB-49A7-ADA3-9A4E5B7B8BAE}" type="presParOf" srcId="{94CCBCF2-D29F-4CE4-9F38-9A0619F3E636}" destId="{8D28DA9C-651E-493C-AEB4-8DE7C4670A76}" srcOrd="0" destOrd="0" presId="urn:microsoft.com/office/officeart/2005/8/layout/orgChart1"/>
    <dgm:cxn modelId="{CA4EBAD4-EEAF-4E3A-8D2E-B39A38F0889B}" type="presParOf" srcId="{94CCBCF2-D29F-4CE4-9F38-9A0619F3E636}" destId="{CAC4091A-492F-459B-840C-5F8135FD499F}" srcOrd="1" destOrd="0" presId="urn:microsoft.com/office/officeart/2005/8/layout/orgChart1"/>
    <dgm:cxn modelId="{5B2F94E3-D960-4DDC-A12E-15093E190912}" type="presParOf" srcId="{7E32E146-A64A-4070-B7C5-30A5B73717C1}" destId="{3F86CAF0-921B-456C-9C30-B205CF6EDFAB}" srcOrd="1" destOrd="0" presId="urn:microsoft.com/office/officeart/2005/8/layout/orgChart1"/>
    <dgm:cxn modelId="{28E323D8-20F0-4C67-9B84-479D830BDAFD}" type="presParOf" srcId="{3F86CAF0-921B-456C-9C30-B205CF6EDFAB}" destId="{AAF5925E-A439-4734-BFA7-0209F1E034E0}" srcOrd="0" destOrd="0" presId="urn:microsoft.com/office/officeart/2005/8/layout/orgChart1"/>
    <dgm:cxn modelId="{F703F49D-E6B3-4B34-AFA9-068C6CAC520A}" type="presParOf" srcId="{3F86CAF0-921B-456C-9C30-B205CF6EDFAB}" destId="{E4ACDD6B-0637-4F25-B692-478DE4CD1E8A}" srcOrd="1" destOrd="0" presId="urn:microsoft.com/office/officeart/2005/8/layout/orgChart1"/>
    <dgm:cxn modelId="{76E3BE23-B810-4761-BCB8-4910B0CF770A}" type="presParOf" srcId="{E4ACDD6B-0637-4F25-B692-478DE4CD1E8A}" destId="{D26411F1-3269-4B53-8632-15971C6AADE7}" srcOrd="0" destOrd="0" presId="urn:microsoft.com/office/officeart/2005/8/layout/orgChart1"/>
    <dgm:cxn modelId="{F477EF00-98C3-4FB2-92E6-1493FF30501F}" type="presParOf" srcId="{D26411F1-3269-4B53-8632-15971C6AADE7}" destId="{72AC346F-2F4E-444E-8C03-BD2A3B5A48DE}" srcOrd="0" destOrd="0" presId="urn:microsoft.com/office/officeart/2005/8/layout/orgChart1"/>
    <dgm:cxn modelId="{DF4ACFAD-5598-4383-AC78-B631683D50D0}" type="presParOf" srcId="{D26411F1-3269-4B53-8632-15971C6AADE7}" destId="{61BD3AC5-6CF6-4CA9-B7DA-7A4EF7D20243}" srcOrd="1" destOrd="0" presId="urn:microsoft.com/office/officeart/2005/8/layout/orgChart1"/>
    <dgm:cxn modelId="{0B357764-C865-405A-95C1-641FB537BA16}" type="presParOf" srcId="{E4ACDD6B-0637-4F25-B692-478DE4CD1E8A}" destId="{417D4C16-6F47-45C2-BFA4-54B9F621B68C}" srcOrd="1" destOrd="0" presId="urn:microsoft.com/office/officeart/2005/8/layout/orgChart1"/>
    <dgm:cxn modelId="{31F95963-53D8-423D-86CD-3EE818DC740E}" type="presParOf" srcId="{417D4C16-6F47-45C2-BFA4-54B9F621B68C}" destId="{6E904246-481F-4578-AD91-764D29E6D564}" srcOrd="0" destOrd="0" presId="urn:microsoft.com/office/officeart/2005/8/layout/orgChart1"/>
    <dgm:cxn modelId="{E906D7A0-E608-42F1-B765-7EE29899E8FE}" type="presParOf" srcId="{417D4C16-6F47-45C2-BFA4-54B9F621B68C}" destId="{3F7226FF-427D-42A9-8B80-A751CA140B09}" srcOrd="1" destOrd="0" presId="urn:microsoft.com/office/officeart/2005/8/layout/orgChart1"/>
    <dgm:cxn modelId="{88541657-6404-42C4-8577-981CA9455324}" type="presParOf" srcId="{3F7226FF-427D-42A9-8B80-A751CA140B09}" destId="{0A246336-23C1-4668-9722-4DF692D3DE4E}" srcOrd="0" destOrd="0" presId="urn:microsoft.com/office/officeart/2005/8/layout/orgChart1"/>
    <dgm:cxn modelId="{99AD6A02-D375-4A03-B02D-75ACE5D19FBC}" type="presParOf" srcId="{0A246336-23C1-4668-9722-4DF692D3DE4E}" destId="{3C105CD6-BA5F-4296-9ADF-C21FEB294665}" srcOrd="0" destOrd="0" presId="urn:microsoft.com/office/officeart/2005/8/layout/orgChart1"/>
    <dgm:cxn modelId="{45DE90E5-1ADB-4130-8837-E20724DAE165}" type="presParOf" srcId="{0A246336-23C1-4668-9722-4DF692D3DE4E}" destId="{385FC982-988E-4302-98BB-D7460D5505EC}" srcOrd="1" destOrd="0" presId="urn:microsoft.com/office/officeart/2005/8/layout/orgChart1"/>
    <dgm:cxn modelId="{6935D97D-4F7F-4B43-B08E-96674ABBDFED}" type="presParOf" srcId="{3F7226FF-427D-42A9-8B80-A751CA140B09}" destId="{FDB3ABF0-E8E8-4CD0-853A-E48F1654371B}" srcOrd="1" destOrd="0" presId="urn:microsoft.com/office/officeart/2005/8/layout/orgChart1"/>
    <dgm:cxn modelId="{AB7B6F7E-7C05-4FA5-9743-9665AF170A92}" type="presParOf" srcId="{3F7226FF-427D-42A9-8B80-A751CA140B09}" destId="{ECAD813E-F69E-4493-8464-0EFC6AD53AB3}" srcOrd="2" destOrd="0" presId="urn:microsoft.com/office/officeart/2005/8/layout/orgChart1"/>
    <dgm:cxn modelId="{1BE427B8-618D-4558-9E26-A9B0762E7960}" type="presParOf" srcId="{417D4C16-6F47-45C2-BFA4-54B9F621B68C}" destId="{2BE8EFB2-4965-4609-B1C2-1F507D9025F0}" srcOrd="2" destOrd="0" presId="urn:microsoft.com/office/officeart/2005/8/layout/orgChart1"/>
    <dgm:cxn modelId="{CC83812A-35CA-4D76-AD36-B93EA2183503}" type="presParOf" srcId="{417D4C16-6F47-45C2-BFA4-54B9F621B68C}" destId="{F775338A-84A5-49A8-AF6A-9BA8BA981152}" srcOrd="3" destOrd="0" presId="urn:microsoft.com/office/officeart/2005/8/layout/orgChart1"/>
    <dgm:cxn modelId="{0BD1BE27-B5F2-43AB-B7BD-BE6CCD02990E}" type="presParOf" srcId="{F775338A-84A5-49A8-AF6A-9BA8BA981152}" destId="{A9AA2BB9-9808-4E50-B65D-A1D192D8B270}" srcOrd="0" destOrd="0" presId="urn:microsoft.com/office/officeart/2005/8/layout/orgChart1"/>
    <dgm:cxn modelId="{1F39AC2A-1752-4566-8E35-A46C5D2AED30}" type="presParOf" srcId="{A9AA2BB9-9808-4E50-B65D-A1D192D8B270}" destId="{539C43EC-88FB-4101-BFC8-2FBEBDCB1CFF}" srcOrd="0" destOrd="0" presId="urn:microsoft.com/office/officeart/2005/8/layout/orgChart1"/>
    <dgm:cxn modelId="{759AB5B8-F524-47CC-A7DA-00C3532AB2E3}" type="presParOf" srcId="{A9AA2BB9-9808-4E50-B65D-A1D192D8B270}" destId="{37EBA9EA-1D7F-4485-92CD-286075E5D657}" srcOrd="1" destOrd="0" presId="urn:microsoft.com/office/officeart/2005/8/layout/orgChart1"/>
    <dgm:cxn modelId="{55236C69-F81F-4269-AA33-CFE591093C6E}" type="presParOf" srcId="{F775338A-84A5-49A8-AF6A-9BA8BA981152}" destId="{57E2BC50-0927-4908-AF16-2DC1A7ABAA91}" srcOrd="1" destOrd="0" presId="urn:microsoft.com/office/officeart/2005/8/layout/orgChart1"/>
    <dgm:cxn modelId="{E8D10900-62A2-4928-B07B-2249DBE6FA1E}" type="presParOf" srcId="{F775338A-84A5-49A8-AF6A-9BA8BA981152}" destId="{7122834D-968C-4F51-82BF-8F187CEE81CA}" srcOrd="2" destOrd="0" presId="urn:microsoft.com/office/officeart/2005/8/layout/orgChart1"/>
    <dgm:cxn modelId="{8E6E4E64-3573-4D30-B74B-3B6894A004C9}" type="presParOf" srcId="{417D4C16-6F47-45C2-BFA4-54B9F621B68C}" destId="{B03BF5AB-02EB-4D85-9282-46894415A7C4}" srcOrd="4" destOrd="0" presId="urn:microsoft.com/office/officeart/2005/8/layout/orgChart1"/>
    <dgm:cxn modelId="{531C8F46-FDD4-4B78-B0C9-66E182A3449D}" type="presParOf" srcId="{417D4C16-6F47-45C2-BFA4-54B9F621B68C}" destId="{4EA350DD-0CE0-4931-8C0F-DBE036A1099D}" srcOrd="5" destOrd="0" presId="urn:microsoft.com/office/officeart/2005/8/layout/orgChart1"/>
    <dgm:cxn modelId="{2471F6DB-F53B-4FEB-B6FA-00FD522AE346}" type="presParOf" srcId="{4EA350DD-0CE0-4931-8C0F-DBE036A1099D}" destId="{CD2F0EF6-63DD-4908-8B36-685448BC48E8}" srcOrd="0" destOrd="0" presId="urn:microsoft.com/office/officeart/2005/8/layout/orgChart1"/>
    <dgm:cxn modelId="{E476D255-0326-4CC1-A6CB-9A501002E4F7}" type="presParOf" srcId="{CD2F0EF6-63DD-4908-8B36-685448BC48E8}" destId="{042C9D99-30E8-4921-9EB9-EBE3CC59CEFA}" srcOrd="0" destOrd="0" presId="urn:microsoft.com/office/officeart/2005/8/layout/orgChart1"/>
    <dgm:cxn modelId="{2E05D8FB-BDF4-43F1-AE77-EB0ECF966A1A}" type="presParOf" srcId="{CD2F0EF6-63DD-4908-8B36-685448BC48E8}" destId="{3EDBFA9C-F817-479F-9192-D74217624230}" srcOrd="1" destOrd="0" presId="urn:microsoft.com/office/officeart/2005/8/layout/orgChart1"/>
    <dgm:cxn modelId="{8C2A5AD2-9970-4489-B790-D0F766CFAD7E}" type="presParOf" srcId="{4EA350DD-0CE0-4931-8C0F-DBE036A1099D}" destId="{B4F1833F-49EE-4B21-B613-A1E34BCE673C}" srcOrd="1" destOrd="0" presId="urn:microsoft.com/office/officeart/2005/8/layout/orgChart1"/>
    <dgm:cxn modelId="{7A95F00B-EFA0-474E-8E75-E5BEFD19B5EB}" type="presParOf" srcId="{4EA350DD-0CE0-4931-8C0F-DBE036A1099D}" destId="{7B2A69D4-674A-4532-8C2D-F390A2FA9622}" srcOrd="2" destOrd="0" presId="urn:microsoft.com/office/officeart/2005/8/layout/orgChart1"/>
    <dgm:cxn modelId="{9846C9A2-C25B-4A7E-8766-DD4A212CB05C}" type="presParOf" srcId="{417D4C16-6F47-45C2-BFA4-54B9F621B68C}" destId="{B894DCF4-CFDB-4655-8C23-F6D06D7FB345}" srcOrd="6" destOrd="0" presId="urn:microsoft.com/office/officeart/2005/8/layout/orgChart1"/>
    <dgm:cxn modelId="{12F2EF62-5D93-4BA3-BB32-28747AEE9BDE}" type="presParOf" srcId="{417D4C16-6F47-45C2-BFA4-54B9F621B68C}" destId="{BA7890AD-C28B-4184-A8D6-6EDBD113CB8A}" srcOrd="7" destOrd="0" presId="urn:microsoft.com/office/officeart/2005/8/layout/orgChart1"/>
    <dgm:cxn modelId="{808292CB-6152-49D4-9712-46802CAE5B92}" type="presParOf" srcId="{BA7890AD-C28B-4184-A8D6-6EDBD113CB8A}" destId="{C7694567-091A-4EF9-A3C2-2AF6B9A0305A}" srcOrd="0" destOrd="0" presId="urn:microsoft.com/office/officeart/2005/8/layout/orgChart1"/>
    <dgm:cxn modelId="{79081135-4113-4577-85D8-0A5F635EEC26}" type="presParOf" srcId="{C7694567-091A-4EF9-A3C2-2AF6B9A0305A}" destId="{D7E2BE4B-D731-4C2D-BA0A-37C902784000}" srcOrd="0" destOrd="0" presId="urn:microsoft.com/office/officeart/2005/8/layout/orgChart1"/>
    <dgm:cxn modelId="{8B96DA65-83F8-4DD4-8921-F61BA761C4D7}" type="presParOf" srcId="{C7694567-091A-4EF9-A3C2-2AF6B9A0305A}" destId="{9DEDF8A8-C04F-4AC1-8A19-9C5D980141EF}" srcOrd="1" destOrd="0" presId="urn:microsoft.com/office/officeart/2005/8/layout/orgChart1"/>
    <dgm:cxn modelId="{252289A3-3DFB-4926-B0B7-D6CDA7EC30AF}" type="presParOf" srcId="{BA7890AD-C28B-4184-A8D6-6EDBD113CB8A}" destId="{1DE648D8-AE03-4D1A-A2BC-9B57B681966C}" srcOrd="1" destOrd="0" presId="urn:microsoft.com/office/officeart/2005/8/layout/orgChart1"/>
    <dgm:cxn modelId="{4311F230-6793-4D7A-926F-118DCEF8599B}" type="presParOf" srcId="{BA7890AD-C28B-4184-A8D6-6EDBD113CB8A}" destId="{100DADC4-F030-4864-A9B4-A0917383493F}" srcOrd="2" destOrd="0" presId="urn:microsoft.com/office/officeart/2005/8/layout/orgChart1"/>
    <dgm:cxn modelId="{0F6E4012-374C-4450-8F48-BABF154EDB41}" type="presParOf" srcId="{417D4C16-6F47-45C2-BFA4-54B9F621B68C}" destId="{8361F233-B12E-43F6-BC39-A98D94AE39A7}" srcOrd="8" destOrd="0" presId="urn:microsoft.com/office/officeart/2005/8/layout/orgChart1"/>
    <dgm:cxn modelId="{6EE47D9D-25A0-45B3-86B1-28C264EC0BD8}" type="presParOf" srcId="{417D4C16-6F47-45C2-BFA4-54B9F621B68C}" destId="{DE9A41E4-3923-40A4-9CC8-1B1A5C09A77A}" srcOrd="9" destOrd="0" presId="urn:microsoft.com/office/officeart/2005/8/layout/orgChart1"/>
    <dgm:cxn modelId="{6687AA9E-54AC-4331-89BD-3861E77B7680}" type="presParOf" srcId="{DE9A41E4-3923-40A4-9CC8-1B1A5C09A77A}" destId="{B7719617-0E46-40B1-ADB6-32270E389581}" srcOrd="0" destOrd="0" presId="urn:microsoft.com/office/officeart/2005/8/layout/orgChart1"/>
    <dgm:cxn modelId="{6B044D66-620D-4CC8-A935-B6F95C60F6A2}" type="presParOf" srcId="{B7719617-0E46-40B1-ADB6-32270E389581}" destId="{85AD923B-4E2C-411D-9E05-6D278E6E3C31}" srcOrd="0" destOrd="0" presId="urn:microsoft.com/office/officeart/2005/8/layout/orgChart1"/>
    <dgm:cxn modelId="{0BEE9549-3807-486E-8264-35A71754E3D3}" type="presParOf" srcId="{B7719617-0E46-40B1-ADB6-32270E389581}" destId="{C9DB3AA9-5EBE-4CDD-923A-16B2DED554F2}" srcOrd="1" destOrd="0" presId="urn:microsoft.com/office/officeart/2005/8/layout/orgChart1"/>
    <dgm:cxn modelId="{9D1AEDD5-0135-464E-A6C1-6CC8DADD07DD}" type="presParOf" srcId="{DE9A41E4-3923-40A4-9CC8-1B1A5C09A77A}" destId="{5B4607DF-B053-49BD-89A1-C23BB12F949D}" srcOrd="1" destOrd="0" presId="urn:microsoft.com/office/officeart/2005/8/layout/orgChart1"/>
    <dgm:cxn modelId="{0AB0E9AF-5101-415D-8459-077E559A802F}" type="presParOf" srcId="{DE9A41E4-3923-40A4-9CC8-1B1A5C09A77A}" destId="{2D502DF0-43F9-4645-90C9-9E29C2A8A8BF}" srcOrd="2" destOrd="0" presId="urn:microsoft.com/office/officeart/2005/8/layout/orgChart1"/>
    <dgm:cxn modelId="{0A6D625F-1DF8-4AAF-AFA9-D987951CB9F0}" type="presParOf" srcId="{E4ACDD6B-0637-4F25-B692-478DE4CD1E8A}" destId="{A304A998-311C-42E3-BC67-14561F45BC79}" srcOrd="2" destOrd="0" presId="urn:microsoft.com/office/officeart/2005/8/layout/orgChart1"/>
    <dgm:cxn modelId="{10F551E2-EEE3-4C8F-9D63-2AFE683526C4}" type="presParOf" srcId="{7E32E146-A64A-4070-B7C5-30A5B73717C1}" destId="{45AC5175-69A5-4135-B79C-12AD4A58E1A7}" srcOrd="2" destOrd="0" presId="urn:microsoft.com/office/officeart/2005/8/layout/orgChart1"/>
    <dgm:cxn modelId="{CC63E2D5-C1A1-4079-AED7-824C1802B9E6}" type="presParOf" srcId="{596C2A0E-FAAA-4C19-8F64-3F40373672C6}" destId="{8F47595E-1F20-4F5E-BE70-5CDDFE438157}" srcOrd="2" destOrd="0" presId="urn:microsoft.com/office/officeart/2005/8/layout/orgChart1"/>
    <dgm:cxn modelId="{E0590D61-C16B-4BC8-AE20-E51B9121193B}" type="presParOf" srcId="{7F944FE0-D2A2-405B-BDFF-D1897631706E}" destId="{146AE877-ED15-459B-B13B-AF077FBB1040}" srcOrd="4" destOrd="0" presId="urn:microsoft.com/office/officeart/2005/8/layout/orgChart1"/>
    <dgm:cxn modelId="{6C34EBB2-78DA-4600-9AB7-3AC84F832DFB}" type="presParOf" srcId="{7F944FE0-D2A2-405B-BDFF-D1897631706E}" destId="{D8BE7065-D2EC-4787-8FFC-B61F79EEC39D}" srcOrd="5" destOrd="0" presId="urn:microsoft.com/office/officeart/2005/8/layout/orgChart1"/>
    <dgm:cxn modelId="{CF6C9393-DD55-4A46-A0D3-226BC63F8D75}" type="presParOf" srcId="{D8BE7065-D2EC-4787-8FFC-B61F79EEC39D}" destId="{71363FA2-6923-417F-B55E-201974467DF6}" srcOrd="0" destOrd="0" presId="urn:microsoft.com/office/officeart/2005/8/layout/orgChart1"/>
    <dgm:cxn modelId="{A147F552-7B0C-4D28-86EF-0886CC8E5CC9}" type="presParOf" srcId="{71363FA2-6923-417F-B55E-201974467DF6}" destId="{5368EF9E-E26F-497A-B704-8C2CE5D835FD}" srcOrd="0" destOrd="0" presId="urn:microsoft.com/office/officeart/2005/8/layout/orgChart1"/>
    <dgm:cxn modelId="{2E2F2C95-E1AA-4702-9CC7-2C8AF2FD0D18}" type="presParOf" srcId="{71363FA2-6923-417F-B55E-201974467DF6}" destId="{05AACB28-368C-4D12-A4D8-69764BDEC4D2}" srcOrd="1" destOrd="0" presId="urn:microsoft.com/office/officeart/2005/8/layout/orgChart1"/>
    <dgm:cxn modelId="{9D4C8DE5-E41A-490F-AE8C-ECEA8661679B}" type="presParOf" srcId="{D8BE7065-D2EC-4787-8FFC-B61F79EEC39D}" destId="{6EB25563-D21F-483B-A064-03B79922792B}" srcOrd="1" destOrd="0" presId="urn:microsoft.com/office/officeart/2005/8/layout/orgChart1"/>
    <dgm:cxn modelId="{FCACB6CF-0856-41F2-99D0-60169CA18864}" type="presParOf" srcId="{6EB25563-D21F-483B-A064-03B79922792B}" destId="{1BDCF5C3-4938-4F7B-B883-DFE0EA2513F2}" srcOrd="0" destOrd="0" presId="urn:microsoft.com/office/officeart/2005/8/layout/orgChart1"/>
    <dgm:cxn modelId="{EBA0C046-D5FE-498E-9E51-36248CE2BC2B}" type="presParOf" srcId="{6EB25563-D21F-483B-A064-03B79922792B}" destId="{D51C4435-04F6-4D3A-8AC9-28DE1618776D}" srcOrd="1" destOrd="0" presId="urn:microsoft.com/office/officeart/2005/8/layout/orgChart1"/>
    <dgm:cxn modelId="{F60FD299-4B5A-4A70-9EA8-DAFC0CB1B63E}" type="presParOf" srcId="{D51C4435-04F6-4D3A-8AC9-28DE1618776D}" destId="{C8C3FF62-3F59-4D84-9B88-D6D2C6D0965C}" srcOrd="0" destOrd="0" presId="urn:microsoft.com/office/officeart/2005/8/layout/orgChart1"/>
    <dgm:cxn modelId="{6F5CF18C-F0B1-4F97-B5D1-2FC53309FE35}" type="presParOf" srcId="{C8C3FF62-3F59-4D84-9B88-D6D2C6D0965C}" destId="{3CB81659-FE3C-423B-9CBD-B42FC5FE3EA0}" srcOrd="0" destOrd="0" presId="urn:microsoft.com/office/officeart/2005/8/layout/orgChart1"/>
    <dgm:cxn modelId="{F4704150-7AC5-4E2A-9A46-AFBC93622FD8}" type="presParOf" srcId="{C8C3FF62-3F59-4D84-9B88-D6D2C6D0965C}" destId="{77CF87DA-CCF2-4C68-A6A1-315D38F06E97}" srcOrd="1" destOrd="0" presId="urn:microsoft.com/office/officeart/2005/8/layout/orgChart1"/>
    <dgm:cxn modelId="{9174DE7A-C1FF-464B-85FA-EE303A091CC3}" type="presParOf" srcId="{D51C4435-04F6-4D3A-8AC9-28DE1618776D}" destId="{9A131EBF-4F2C-4F30-929D-6EE9E0F9BCAA}" srcOrd="1" destOrd="0" presId="urn:microsoft.com/office/officeart/2005/8/layout/orgChart1"/>
    <dgm:cxn modelId="{580FA096-7203-4CAF-8EE8-301CDB3AF602}" type="presParOf" srcId="{9A131EBF-4F2C-4F30-929D-6EE9E0F9BCAA}" destId="{551EDF52-9700-4415-9C5E-2D5BBD97710A}" srcOrd="0" destOrd="0" presId="urn:microsoft.com/office/officeart/2005/8/layout/orgChart1"/>
    <dgm:cxn modelId="{B2A085EB-1C68-4501-8C2E-5F92D921FE43}" type="presParOf" srcId="{9A131EBF-4F2C-4F30-929D-6EE9E0F9BCAA}" destId="{DD393105-A334-4EB7-8239-C3EC22ABC35C}" srcOrd="1" destOrd="0" presId="urn:microsoft.com/office/officeart/2005/8/layout/orgChart1"/>
    <dgm:cxn modelId="{0D30D445-4485-445D-A748-628D7F0821CC}" type="presParOf" srcId="{DD393105-A334-4EB7-8239-C3EC22ABC35C}" destId="{34E0B7B8-A9FE-4637-BA33-0D34A4985CFE}" srcOrd="0" destOrd="0" presId="urn:microsoft.com/office/officeart/2005/8/layout/orgChart1"/>
    <dgm:cxn modelId="{8DB5DC01-5111-498A-B4CA-3F9AD712CA34}" type="presParOf" srcId="{34E0B7B8-A9FE-4637-BA33-0D34A4985CFE}" destId="{07D3882F-C235-4ADF-85FA-E879C777A8BD}" srcOrd="0" destOrd="0" presId="urn:microsoft.com/office/officeart/2005/8/layout/orgChart1"/>
    <dgm:cxn modelId="{892E1A75-F939-4AD4-A7DD-BCDFF9159FAE}" type="presParOf" srcId="{34E0B7B8-A9FE-4637-BA33-0D34A4985CFE}" destId="{4AFAFC3D-D935-4174-82BF-8097E9CC3978}" srcOrd="1" destOrd="0" presId="urn:microsoft.com/office/officeart/2005/8/layout/orgChart1"/>
    <dgm:cxn modelId="{E2BDB891-9117-46FF-AFCC-EADEC6437123}" type="presParOf" srcId="{DD393105-A334-4EB7-8239-C3EC22ABC35C}" destId="{32762620-2305-4932-8569-3643D2BD0F19}" srcOrd="1" destOrd="0" presId="urn:microsoft.com/office/officeart/2005/8/layout/orgChart1"/>
    <dgm:cxn modelId="{E4676627-CB49-4E5A-B676-16307C7DDC16}" type="presParOf" srcId="{DD393105-A334-4EB7-8239-C3EC22ABC35C}" destId="{8BC1F9E8-51D5-4381-8499-A60AB874E0FD}" srcOrd="2" destOrd="0" presId="urn:microsoft.com/office/officeart/2005/8/layout/orgChart1"/>
    <dgm:cxn modelId="{084A1B8E-FA5E-486D-89CC-BEA1C0058534}" type="presParOf" srcId="{9A131EBF-4F2C-4F30-929D-6EE9E0F9BCAA}" destId="{FB2DB3A0-B135-43F4-88C1-E9985DD92C2D}" srcOrd="2" destOrd="0" presId="urn:microsoft.com/office/officeart/2005/8/layout/orgChart1"/>
    <dgm:cxn modelId="{E122C6E9-AED6-43BE-A753-5550CF2F18E5}" type="presParOf" srcId="{9A131EBF-4F2C-4F30-929D-6EE9E0F9BCAA}" destId="{B2D79C74-D841-47CF-928E-3D8F67BB6CF4}" srcOrd="3" destOrd="0" presId="urn:microsoft.com/office/officeart/2005/8/layout/orgChart1"/>
    <dgm:cxn modelId="{4194CA10-F659-491A-B7D7-0C119BFC80F6}" type="presParOf" srcId="{B2D79C74-D841-47CF-928E-3D8F67BB6CF4}" destId="{D530D8F6-4633-4E2B-9D7F-07FE13465AD0}" srcOrd="0" destOrd="0" presId="urn:microsoft.com/office/officeart/2005/8/layout/orgChart1"/>
    <dgm:cxn modelId="{4C580550-566D-4DE2-B623-B780786BB18E}" type="presParOf" srcId="{D530D8F6-4633-4E2B-9D7F-07FE13465AD0}" destId="{D7DDDDF0-F44F-4B11-B08B-89295DEA0D9B}" srcOrd="0" destOrd="0" presId="urn:microsoft.com/office/officeart/2005/8/layout/orgChart1"/>
    <dgm:cxn modelId="{063E24EA-AF20-4561-B6F3-FEEBAEBA2691}" type="presParOf" srcId="{D530D8F6-4633-4E2B-9D7F-07FE13465AD0}" destId="{3957C82B-EF44-4844-A580-BC3F07AD1AAA}" srcOrd="1" destOrd="0" presId="urn:microsoft.com/office/officeart/2005/8/layout/orgChart1"/>
    <dgm:cxn modelId="{2226CB48-DF09-43BC-86D0-466D54BA3642}" type="presParOf" srcId="{B2D79C74-D841-47CF-928E-3D8F67BB6CF4}" destId="{0754D7EF-BC43-404C-B8A6-6E2B1C6A9AE2}" srcOrd="1" destOrd="0" presId="urn:microsoft.com/office/officeart/2005/8/layout/orgChart1"/>
    <dgm:cxn modelId="{0009A926-5646-4AC9-8DFE-C29E2BA1AD25}" type="presParOf" srcId="{B2D79C74-D841-47CF-928E-3D8F67BB6CF4}" destId="{72B790DC-CD82-4BA6-8E1B-4F531F1D61F0}" srcOrd="2" destOrd="0" presId="urn:microsoft.com/office/officeart/2005/8/layout/orgChart1"/>
    <dgm:cxn modelId="{5AD6A90C-66A5-4E43-BCA1-7225D1C7F23F}" type="presParOf" srcId="{D51C4435-04F6-4D3A-8AC9-28DE1618776D}" destId="{A5AD6A0B-6137-45FE-AEC3-274EDB22E7BE}" srcOrd="2" destOrd="0" presId="urn:microsoft.com/office/officeart/2005/8/layout/orgChart1"/>
    <dgm:cxn modelId="{B27CEFD5-48D9-4E76-B0C8-4588EF49827A}" type="presParOf" srcId="{6EB25563-D21F-483B-A064-03B79922792B}" destId="{4E82E1CF-9093-4966-8BDC-BA30B6523B53}" srcOrd="2" destOrd="0" presId="urn:microsoft.com/office/officeart/2005/8/layout/orgChart1"/>
    <dgm:cxn modelId="{E63D8D65-FDC8-4A52-A870-1E61884EA78B}" type="presParOf" srcId="{6EB25563-D21F-483B-A064-03B79922792B}" destId="{6D4684D6-3049-41BE-9C43-0701009F3CD0}" srcOrd="3" destOrd="0" presId="urn:microsoft.com/office/officeart/2005/8/layout/orgChart1"/>
    <dgm:cxn modelId="{E736C0D1-3E6B-47A7-8138-6964B27A266D}" type="presParOf" srcId="{6D4684D6-3049-41BE-9C43-0701009F3CD0}" destId="{D575E6F6-8868-49B4-8B9A-094F6C77B41D}" srcOrd="0" destOrd="0" presId="urn:microsoft.com/office/officeart/2005/8/layout/orgChart1"/>
    <dgm:cxn modelId="{8469569C-D9E4-46F8-A564-8FBB74068B7B}" type="presParOf" srcId="{D575E6F6-8868-49B4-8B9A-094F6C77B41D}" destId="{12FDCBF9-3BED-482D-906E-5A09DB8EAF1F}" srcOrd="0" destOrd="0" presId="urn:microsoft.com/office/officeart/2005/8/layout/orgChart1"/>
    <dgm:cxn modelId="{F721646F-B7FE-4E1D-98A4-8196C3C0EDE3}" type="presParOf" srcId="{D575E6F6-8868-49B4-8B9A-094F6C77B41D}" destId="{FC89D3C7-0538-47F7-AF35-0B577D30F034}" srcOrd="1" destOrd="0" presId="urn:microsoft.com/office/officeart/2005/8/layout/orgChart1"/>
    <dgm:cxn modelId="{EA726D1E-4AAD-40A8-AAEC-B3787D57EF2D}" type="presParOf" srcId="{6D4684D6-3049-41BE-9C43-0701009F3CD0}" destId="{40C287F3-39F2-4A58-9655-CD0EF0D06F7B}" srcOrd="1" destOrd="0" presId="urn:microsoft.com/office/officeart/2005/8/layout/orgChart1"/>
    <dgm:cxn modelId="{8AEEE21E-F636-47D2-803A-54E35579FED0}" type="presParOf" srcId="{40C287F3-39F2-4A58-9655-CD0EF0D06F7B}" destId="{169005B3-517D-446B-8623-5C28558CA7A7}" srcOrd="0" destOrd="0" presId="urn:microsoft.com/office/officeart/2005/8/layout/orgChart1"/>
    <dgm:cxn modelId="{E1D788C8-A2A4-4D94-A2E3-D28D8D826605}" type="presParOf" srcId="{40C287F3-39F2-4A58-9655-CD0EF0D06F7B}" destId="{FA2189D4-0609-4BBD-B1A4-F50349B76580}" srcOrd="1" destOrd="0" presId="urn:microsoft.com/office/officeart/2005/8/layout/orgChart1"/>
    <dgm:cxn modelId="{4647F263-3DF1-4BAF-96E8-4C7C2DC836CF}" type="presParOf" srcId="{FA2189D4-0609-4BBD-B1A4-F50349B76580}" destId="{95C8BA52-0A25-4B1B-9C1C-6FAD6F87853F}" srcOrd="0" destOrd="0" presId="urn:microsoft.com/office/officeart/2005/8/layout/orgChart1"/>
    <dgm:cxn modelId="{C4484BBA-4E16-4FF6-BF53-529446D1268B}" type="presParOf" srcId="{95C8BA52-0A25-4B1B-9C1C-6FAD6F87853F}" destId="{1E535ECD-9FA0-4E48-A66D-29FFB2AB3B70}" srcOrd="0" destOrd="0" presId="urn:microsoft.com/office/officeart/2005/8/layout/orgChart1"/>
    <dgm:cxn modelId="{0581A7FE-E67E-4B32-83A3-FC43E3337B6E}" type="presParOf" srcId="{95C8BA52-0A25-4B1B-9C1C-6FAD6F87853F}" destId="{A2F7DB0A-CD49-4EDD-B25D-FF7E00E87D85}" srcOrd="1" destOrd="0" presId="urn:microsoft.com/office/officeart/2005/8/layout/orgChart1"/>
    <dgm:cxn modelId="{79424FE9-2496-429E-A365-F857AF1D2133}" type="presParOf" srcId="{FA2189D4-0609-4BBD-B1A4-F50349B76580}" destId="{55C12E5E-D71A-41AF-B0EE-8DEB10EABF6C}" srcOrd="1" destOrd="0" presId="urn:microsoft.com/office/officeart/2005/8/layout/orgChart1"/>
    <dgm:cxn modelId="{717A5A1A-ADF9-42E9-903B-506C096F782B}" type="presParOf" srcId="{FA2189D4-0609-4BBD-B1A4-F50349B76580}" destId="{E2A7F598-2A90-4FBC-9CCC-46032457887C}" srcOrd="2" destOrd="0" presId="urn:microsoft.com/office/officeart/2005/8/layout/orgChart1"/>
    <dgm:cxn modelId="{1A1407C5-B4BF-4306-9B8A-7534E95EA87F}" type="presParOf" srcId="{40C287F3-39F2-4A58-9655-CD0EF0D06F7B}" destId="{B1F44040-471C-47E1-AA4C-3975425FBF91}" srcOrd="2" destOrd="0" presId="urn:microsoft.com/office/officeart/2005/8/layout/orgChart1"/>
    <dgm:cxn modelId="{20B6C382-20CA-4C58-A86A-728FEB9C47DA}" type="presParOf" srcId="{40C287F3-39F2-4A58-9655-CD0EF0D06F7B}" destId="{C2D84DC7-5EF4-4BC8-9576-DED11C3A7DFD}" srcOrd="3" destOrd="0" presId="urn:microsoft.com/office/officeart/2005/8/layout/orgChart1"/>
    <dgm:cxn modelId="{39F572E4-9000-4534-A229-2B714C3E9EFC}" type="presParOf" srcId="{C2D84DC7-5EF4-4BC8-9576-DED11C3A7DFD}" destId="{A5EFAD50-F422-4DD0-B7DB-428FBE8FC6A2}" srcOrd="0" destOrd="0" presId="urn:microsoft.com/office/officeart/2005/8/layout/orgChart1"/>
    <dgm:cxn modelId="{E7A095AD-2959-4962-96F8-C660E9A7F81F}" type="presParOf" srcId="{A5EFAD50-F422-4DD0-B7DB-428FBE8FC6A2}" destId="{0A7F2A46-750F-45A2-923B-D1292802EFDC}" srcOrd="0" destOrd="0" presId="urn:microsoft.com/office/officeart/2005/8/layout/orgChart1"/>
    <dgm:cxn modelId="{9775B978-B36E-421D-95AB-F8F0E8F69F4A}" type="presParOf" srcId="{A5EFAD50-F422-4DD0-B7DB-428FBE8FC6A2}" destId="{5517D03E-AE9E-4827-A3FB-E1CF8BC3E098}" srcOrd="1" destOrd="0" presId="urn:microsoft.com/office/officeart/2005/8/layout/orgChart1"/>
    <dgm:cxn modelId="{A24F6127-CF53-4303-9B22-95D376094846}" type="presParOf" srcId="{C2D84DC7-5EF4-4BC8-9576-DED11C3A7DFD}" destId="{C84665DD-42F1-4826-AAB6-D8630126BC8B}" srcOrd="1" destOrd="0" presId="urn:microsoft.com/office/officeart/2005/8/layout/orgChart1"/>
    <dgm:cxn modelId="{41DB4AB5-628B-4B7C-93D1-EEE9DABC72C4}" type="presParOf" srcId="{C2D84DC7-5EF4-4BC8-9576-DED11C3A7DFD}" destId="{D8899574-0656-4F1B-8027-B715745A0824}" srcOrd="2" destOrd="0" presId="urn:microsoft.com/office/officeart/2005/8/layout/orgChart1"/>
    <dgm:cxn modelId="{858439DE-E424-406F-A088-A3EB623F3651}" type="presParOf" srcId="{6D4684D6-3049-41BE-9C43-0701009F3CD0}" destId="{4FF2B127-3DD1-49B2-A994-6E2D85102CCF}" srcOrd="2" destOrd="0" presId="urn:microsoft.com/office/officeart/2005/8/layout/orgChart1"/>
    <dgm:cxn modelId="{A6959655-966E-4695-8D8F-D83972F757AF}" type="presParOf" srcId="{D8BE7065-D2EC-4787-8FFC-B61F79EEC39D}" destId="{BC2296E3-678E-497E-9639-ED3DB6D9EADC}" srcOrd="2" destOrd="0" presId="urn:microsoft.com/office/officeart/2005/8/layout/orgChart1"/>
    <dgm:cxn modelId="{505C5B68-BD7B-4E09-ABD9-F8E8530278DA}" type="presParOf" srcId="{7F944FE0-D2A2-405B-BDFF-D1897631706E}" destId="{86920179-6629-4A58-BB26-F9023C6AB676}" srcOrd="6" destOrd="0" presId="urn:microsoft.com/office/officeart/2005/8/layout/orgChart1"/>
    <dgm:cxn modelId="{76D42695-FC79-481C-BEE6-513A9150AC44}" type="presParOf" srcId="{7F944FE0-D2A2-405B-BDFF-D1897631706E}" destId="{385AF64B-4878-49AF-BB34-3F012067394B}" srcOrd="7" destOrd="0" presId="urn:microsoft.com/office/officeart/2005/8/layout/orgChart1"/>
    <dgm:cxn modelId="{F8E0AF27-2ADC-400B-A6E0-63A1B7413E0E}" type="presParOf" srcId="{385AF64B-4878-49AF-BB34-3F012067394B}" destId="{068FD7B9-8011-48D2-A182-EBFC5AA118E2}" srcOrd="0" destOrd="0" presId="urn:microsoft.com/office/officeart/2005/8/layout/orgChart1"/>
    <dgm:cxn modelId="{3505760D-DC39-4EC7-BFCB-6C6333C6D690}" type="presParOf" srcId="{068FD7B9-8011-48D2-A182-EBFC5AA118E2}" destId="{34D49AA9-33AD-4664-ADD5-58DB46EB9889}" srcOrd="0" destOrd="0" presId="urn:microsoft.com/office/officeart/2005/8/layout/orgChart1"/>
    <dgm:cxn modelId="{4AF15307-BB03-4F37-BBCE-AAEA290489CF}" type="presParOf" srcId="{068FD7B9-8011-48D2-A182-EBFC5AA118E2}" destId="{FA21B6A8-6AD6-40C5-B832-097165E0AE14}" srcOrd="1" destOrd="0" presId="urn:microsoft.com/office/officeart/2005/8/layout/orgChart1"/>
    <dgm:cxn modelId="{80CB2798-DD92-4D81-A7D6-C503D2718DFB}" type="presParOf" srcId="{385AF64B-4878-49AF-BB34-3F012067394B}" destId="{7A9C32C9-16BF-4D3E-BDD1-44D79FD1AB24}" srcOrd="1" destOrd="0" presId="urn:microsoft.com/office/officeart/2005/8/layout/orgChart1"/>
    <dgm:cxn modelId="{AFA2F512-2A95-4EDC-80FC-1C80870C7BCE}" type="presParOf" srcId="{7A9C32C9-16BF-4D3E-BDD1-44D79FD1AB24}" destId="{6AC18233-7434-428C-A2CE-9E3AFE243EA4}" srcOrd="0" destOrd="0" presId="urn:microsoft.com/office/officeart/2005/8/layout/orgChart1"/>
    <dgm:cxn modelId="{FDB9DF51-37BF-48F4-B20C-733FD23A4CFD}" type="presParOf" srcId="{7A9C32C9-16BF-4D3E-BDD1-44D79FD1AB24}" destId="{EB24A0CA-CF3C-48F9-925F-67D055FC3E19}" srcOrd="1" destOrd="0" presId="urn:microsoft.com/office/officeart/2005/8/layout/orgChart1"/>
    <dgm:cxn modelId="{4530D514-35A1-46D9-AAE1-A7CFB808FC17}" type="presParOf" srcId="{EB24A0CA-CF3C-48F9-925F-67D055FC3E19}" destId="{4D6B7E68-7345-431E-88BB-893362ADA909}" srcOrd="0" destOrd="0" presId="urn:microsoft.com/office/officeart/2005/8/layout/orgChart1"/>
    <dgm:cxn modelId="{A106C5F1-1500-4BB5-AB00-08664D2E66C3}" type="presParOf" srcId="{4D6B7E68-7345-431E-88BB-893362ADA909}" destId="{DA2E93DC-BB1D-4564-889B-BA004AC786E0}" srcOrd="0" destOrd="0" presId="urn:microsoft.com/office/officeart/2005/8/layout/orgChart1"/>
    <dgm:cxn modelId="{8236D07F-222A-496A-B6FC-E0A1EF046721}" type="presParOf" srcId="{4D6B7E68-7345-431E-88BB-893362ADA909}" destId="{99E07EF1-2718-49C0-B549-73DEE2F71416}" srcOrd="1" destOrd="0" presId="urn:microsoft.com/office/officeart/2005/8/layout/orgChart1"/>
    <dgm:cxn modelId="{3F95A740-1903-4EDF-AF3B-B01A8C7DAC01}" type="presParOf" srcId="{EB24A0CA-CF3C-48F9-925F-67D055FC3E19}" destId="{7B0E1761-D15E-4320-AA6E-52EBF3F2E66D}" srcOrd="1" destOrd="0" presId="urn:microsoft.com/office/officeart/2005/8/layout/orgChart1"/>
    <dgm:cxn modelId="{B837B5A8-B74D-446F-AFB6-F900CAE4E170}" type="presParOf" srcId="{7B0E1761-D15E-4320-AA6E-52EBF3F2E66D}" destId="{D7968CA6-A26B-43C5-9036-51384CB0A177}" srcOrd="0" destOrd="0" presId="urn:microsoft.com/office/officeart/2005/8/layout/orgChart1"/>
    <dgm:cxn modelId="{AB832D94-2068-4249-872D-5239F82FF183}" type="presParOf" srcId="{7B0E1761-D15E-4320-AA6E-52EBF3F2E66D}" destId="{5E1D58CE-2EAC-4297-BEA4-14F9FB70B9DC}" srcOrd="1" destOrd="0" presId="urn:microsoft.com/office/officeart/2005/8/layout/orgChart1"/>
    <dgm:cxn modelId="{A1FDFC2E-754D-40FA-BD9C-01E5C12A456F}" type="presParOf" srcId="{5E1D58CE-2EAC-4297-BEA4-14F9FB70B9DC}" destId="{F8FCB22D-B5A4-4DFA-B1D0-C9BC424E0291}" srcOrd="0" destOrd="0" presId="urn:microsoft.com/office/officeart/2005/8/layout/orgChart1"/>
    <dgm:cxn modelId="{FA6FA06D-A675-40C6-83E7-083536865FFB}" type="presParOf" srcId="{F8FCB22D-B5A4-4DFA-B1D0-C9BC424E0291}" destId="{47D7B08E-C006-4337-AFA5-B2B6AB5330E7}" srcOrd="0" destOrd="0" presId="urn:microsoft.com/office/officeart/2005/8/layout/orgChart1"/>
    <dgm:cxn modelId="{F37756B1-274F-42A0-8307-F41567F622D8}" type="presParOf" srcId="{F8FCB22D-B5A4-4DFA-B1D0-C9BC424E0291}" destId="{30BF917B-30C7-4244-BCF5-B6609692DE4D}" srcOrd="1" destOrd="0" presId="urn:microsoft.com/office/officeart/2005/8/layout/orgChart1"/>
    <dgm:cxn modelId="{FF670EA7-7A25-4395-8A19-322A89589F0F}" type="presParOf" srcId="{5E1D58CE-2EAC-4297-BEA4-14F9FB70B9DC}" destId="{CA706695-D83D-4307-9D43-2078468493DA}" srcOrd="1" destOrd="0" presId="urn:microsoft.com/office/officeart/2005/8/layout/orgChart1"/>
    <dgm:cxn modelId="{ADD01224-0067-4A94-B548-47D35EDB61AF}" type="presParOf" srcId="{5E1D58CE-2EAC-4297-BEA4-14F9FB70B9DC}" destId="{B34B29DD-FFDA-4380-8BFE-760AF2CEBD42}" srcOrd="2" destOrd="0" presId="urn:microsoft.com/office/officeart/2005/8/layout/orgChart1"/>
    <dgm:cxn modelId="{52CD9F69-E8C9-4F21-B787-02A934F7B049}" type="presParOf" srcId="{7B0E1761-D15E-4320-AA6E-52EBF3F2E66D}" destId="{0E0991F3-3934-47BB-929B-D5CDA7641990}" srcOrd="2" destOrd="0" presId="urn:microsoft.com/office/officeart/2005/8/layout/orgChart1"/>
    <dgm:cxn modelId="{9E84BE48-B531-4D77-8E4C-225018DCE5E9}" type="presParOf" srcId="{7B0E1761-D15E-4320-AA6E-52EBF3F2E66D}" destId="{329A036F-A499-429D-A48A-A92561947667}" srcOrd="3" destOrd="0" presId="urn:microsoft.com/office/officeart/2005/8/layout/orgChart1"/>
    <dgm:cxn modelId="{8D7ABD9D-E389-46B1-B921-F692F5E2B8BF}" type="presParOf" srcId="{329A036F-A499-429D-A48A-A92561947667}" destId="{AE82D68E-D9B7-46FF-85E9-8B70C6683B55}" srcOrd="0" destOrd="0" presId="urn:microsoft.com/office/officeart/2005/8/layout/orgChart1"/>
    <dgm:cxn modelId="{DAA2BB1F-F726-47FE-96B4-6C1EBB3DD6DA}" type="presParOf" srcId="{AE82D68E-D9B7-46FF-85E9-8B70C6683B55}" destId="{43E1BAD0-C612-479E-A76D-9ADDAE663A0D}" srcOrd="0" destOrd="0" presId="urn:microsoft.com/office/officeart/2005/8/layout/orgChart1"/>
    <dgm:cxn modelId="{50A7D0B0-3339-4C5F-975B-5A1AC5141208}" type="presParOf" srcId="{AE82D68E-D9B7-46FF-85E9-8B70C6683B55}" destId="{C3AE13EC-AD65-415B-91FB-22FE48785A3E}" srcOrd="1" destOrd="0" presId="urn:microsoft.com/office/officeart/2005/8/layout/orgChart1"/>
    <dgm:cxn modelId="{DE3B34E6-B330-47A9-AC8A-4819ADA15C07}" type="presParOf" srcId="{329A036F-A499-429D-A48A-A92561947667}" destId="{2C38C1EE-8865-4C5D-A418-8541DB06CDA8}" srcOrd="1" destOrd="0" presId="urn:microsoft.com/office/officeart/2005/8/layout/orgChart1"/>
    <dgm:cxn modelId="{DF79357D-F277-4FD9-89DD-291106278334}" type="presParOf" srcId="{329A036F-A499-429D-A48A-A92561947667}" destId="{8FB92146-00F4-4711-B047-DF4AF7DA2428}" srcOrd="2" destOrd="0" presId="urn:microsoft.com/office/officeart/2005/8/layout/orgChart1"/>
    <dgm:cxn modelId="{74A5E3CD-D026-4388-B6F6-9AD4F2B57EC4}" type="presParOf" srcId="{EB24A0CA-CF3C-48F9-925F-67D055FC3E19}" destId="{61A6C384-661D-4488-AD5D-768B4A947FBD}" srcOrd="2" destOrd="0" presId="urn:microsoft.com/office/officeart/2005/8/layout/orgChart1"/>
    <dgm:cxn modelId="{AC84A93D-7AFC-420C-9CE4-959DBC737A0D}" type="presParOf" srcId="{7A9C32C9-16BF-4D3E-BDD1-44D79FD1AB24}" destId="{3A9512E9-E1C5-4380-BA7C-8E54B5E137DF}" srcOrd="2" destOrd="0" presId="urn:microsoft.com/office/officeart/2005/8/layout/orgChart1"/>
    <dgm:cxn modelId="{7A71AC06-ED4E-462F-9111-F9CF23CCAC1D}" type="presParOf" srcId="{7A9C32C9-16BF-4D3E-BDD1-44D79FD1AB24}" destId="{075A8305-3775-48CC-A7D3-4320ADDF26A5}" srcOrd="3" destOrd="0" presId="urn:microsoft.com/office/officeart/2005/8/layout/orgChart1"/>
    <dgm:cxn modelId="{650AE8AF-2B56-4597-AB6D-19A339DBA44E}" type="presParOf" srcId="{075A8305-3775-48CC-A7D3-4320ADDF26A5}" destId="{914A0770-4145-43FC-8249-A757D3507335}" srcOrd="0" destOrd="0" presId="urn:microsoft.com/office/officeart/2005/8/layout/orgChart1"/>
    <dgm:cxn modelId="{84418E88-46B6-4E5C-92A4-26E6CF99258B}" type="presParOf" srcId="{914A0770-4145-43FC-8249-A757D3507335}" destId="{4CB3CC10-420D-4678-B4A5-F650FAA65CFC}" srcOrd="0" destOrd="0" presId="urn:microsoft.com/office/officeart/2005/8/layout/orgChart1"/>
    <dgm:cxn modelId="{74B78DA3-1573-4653-BBED-3A85E11C50C2}" type="presParOf" srcId="{914A0770-4145-43FC-8249-A757D3507335}" destId="{E962E456-3173-4AC8-9388-5565756FFDF6}" srcOrd="1" destOrd="0" presId="urn:microsoft.com/office/officeart/2005/8/layout/orgChart1"/>
    <dgm:cxn modelId="{8EF25480-B45E-4DF8-A473-D6C8120863FB}" type="presParOf" srcId="{075A8305-3775-48CC-A7D3-4320ADDF26A5}" destId="{7E0C7BB9-5BB2-4E5A-B8D7-6F7CFC60ED3A}" srcOrd="1" destOrd="0" presId="urn:microsoft.com/office/officeart/2005/8/layout/orgChart1"/>
    <dgm:cxn modelId="{06063BAE-0B9E-4D4E-B169-8F7E30735318}" type="presParOf" srcId="{7E0C7BB9-5BB2-4E5A-B8D7-6F7CFC60ED3A}" destId="{C53932D4-51E7-41F5-AE16-C6CBB114DFEA}" srcOrd="0" destOrd="0" presId="urn:microsoft.com/office/officeart/2005/8/layout/orgChart1"/>
    <dgm:cxn modelId="{3E7F0684-52A6-4805-8FEB-D5260C5EE561}" type="presParOf" srcId="{7E0C7BB9-5BB2-4E5A-B8D7-6F7CFC60ED3A}" destId="{79CB2B5B-3697-4993-BCA7-F0EA057118BB}" srcOrd="1" destOrd="0" presId="urn:microsoft.com/office/officeart/2005/8/layout/orgChart1"/>
    <dgm:cxn modelId="{8DC8B065-A5AC-4E01-9474-BE88F93A9F15}" type="presParOf" srcId="{79CB2B5B-3697-4993-BCA7-F0EA057118BB}" destId="{72A685EF-7D18-4EA0-BAEB-26A2161DFE0B}" srcOrd="0" destOrd="0" presId="urn:microsoft.com/office/officeart/2005/8/layout/orgChart1"/>
    <dgm:cxn modelId="{213CC418-0E47-475D-8EED-0F6C904CFC58}" type="presParOf" srcId="{72A685EF-7D18-4EA0-BAEB-26A2161DFE0B}" destId="{4AD3C1C4-D9EA-4B51-B2F8-F5F336E1219A}" srcOrd="0" destOrd="0" presId="urn:microsoft.com/office/officeart/2005/8/layout/orgChart1"/>
    <dgm:cxn modelId="{EA77A346-D434-4208-8615-BE4772BBA069}" type="presParOf" srcId="{72A685EF-7D18-4EA0-BAEB-26A2161DFE0B}" destId="{4FD3DBF8-676D-4E03-B8F9-806C982C4A66}" srcOrd="1" destOrd="0" presId="urn:microsoft.com/office/officeart/2005/8/layout/orgChart1"/>
    <dgm:cxn modelId="{6B065F5C-7F60-4B3A-9BF8-E49D2F7EB44A}" type="presParOf" srcId="{79CB2B5B-3697-4993-BCA7-F0EA057118BB}" destId="{2E82E7AF-352D-4745-8180-60B75AAE4DAE}" srcOrd="1" destOrd="0" presId="urn:microsoft.com/office/officeart/2005/8/layout/orgChart1"/>
    <dgm:cxn modelId="{614F8B14-4B62-47FA-AC28-624D5482EFCE}" type="presParOf" srcId="{79CB2B5B-3697-4993-BCA7-F0EA057118BB}" destId="{FB51DC32-34A1-4F42-91BE-E05D99339116}" srcOrd="2" destOrd="0" presId="urn:microsoft.com/office/officeart/2005/8/layout/orgChart1"/>
    <dgm:cxn modelId="{B0769E41-8BDC-4062-8EEA-F106AC93E83D}" type="presParOf" srcId="{7E0C7BB9-5BB2-4E5A-B8D7-6F7CFC60ED3A}" destId="{C3FAA0F3-7CCC-449C-A82C-F68F70EE100B}" srcOrd="2" destOrd="0" presId="urn:microsoft.com/office/officeart/2005/8/layout/orgChart1"/>
    <dgm:cxn modelId="{606D5A7B-EBE2-4D1F-B810-A7A278C38DBF}" type="presParOf" srcId="{7E0C7BB9-5BB2-4E5A-B8D7-6F7CFC60ED3A}" destId="{092F2FFF-9E60-49E0-9D67-A2B2110FF0CC}" srcOrd="3" destOrd="0" presId="urn:microsoft.com/office/officeart/2005/8/layout/orgChart1"/>
    <dgm:cxn modelId="{B0FD77AA-5D1F-4060-BDC8-5E9B8D2A5F2A}" type="presParOf" srcId="{092F2FFF-9E60-49E0-9D67-A2B2110FF0CC}" destId="{82F8FC69-1226-4888-89BA-50A29818B23D}" srcOrd="0" destOrd="0" presId="urn:microsoft.com/office/officeart/2005/8/layout/orgChart1"/>
    <dgm:cxn modelId="{33FEC272-06BA-4FBA-AC07-F6850FD54625}" type="presParOf" srcId="{82F8FC69-1226-4888-89BA-50A29818B23D}" destId="{8106893D-3A89-48AC-99BF-9C6C7C662C1D}" srcOrd="0" destOrd="0" presId="urn:microsoft.com/office/officeart/2005/8/layout/orgChart1"/>
    <dgm:cxn modelId="{3A58EBD5-57C2-4A23-9580-4832C708094E}" type="presParOf" srcId="{82F8FC69-1226-4888-89BA-50A29818B23D}" destId="{89AC791A-EBF2-49B2-B781-7B106A580939}" srcOrd="1" destOrd="0" presId="urn:microsoft.com/office/officeart/2005/8/layout/orgChart1"/>
    <dgm:cxn modelId="{433404D7-44CC-43E5-A5A3-CBF20EA9DBB1}" type="presParOf" srcId="{092F2FFF-9E60-49E0-9D67-A2B2110FF0CC}" destId="{73B52ECB-0E42-4B08-9326-A249EF79B2BA}" srcOrd="1" destOrd="0" presId="urn:microsoft.com/office/officeart/2005/8/layout/orgChart1"/>
    <dgm:cxn modelId="{E412C050-2416-4A58-8ECE-AFF7F41F1F09}" type="presParOf" srcId="{092F2FFF-9E60-49E0-9D67-A2B2110FF0CC}" destId="{D5915785-2B2B-4B31-8D2C-A650A8284AD3}" srcOrd="2" destOrd="0" presId="urn:microsoft.com/office/officeart/2005/8/layout/orgChart1"/>
    <dgm:cxn modelId="{18F2A3A4-DE32-4D18-BECF-AFA762C256AE}" type="presParOf" srcId="{7E0C7BB9-5BB2-4E5A-B8D7-6F7CFC60ED3A}" destId="{DE31F5CA-37EC-464B-A0E1-9AB790904E0E}" srcOrd="4" destOrd="0" presId="urn:microsoft.com/office/officeart/2005/8/layout/orgChart1"/>
    <dgm:cxn modelId="{69F0F29B-DEC6-4ADE-A473-B8722C058D6B}" type="presParOf" srcId="{7E0C7BB9-5BB2-4E5A-B8D7-6F7CFC60ED3A}" destId="{D467E7B8-8553-4750-9481-240B144A140A}" srcOrd="5" destOrd="0" presId="urn:microsoft.com/office/officeart/2005/8/layout/orgChart1"/>
    <dgm:cxn modelId="{D12E7E75-5C15-4772-A3C0-BDCFB803F8D2}" type="presParOf" srcId="{D467E7B8-8553-4750-9481-240B144A140A}" destId="{9020D338-B3A5-4F47-AA57-A04CF4F69450}" srcOrd="0" destOrd="0" presId="urn:microsoft.com/office/officeart/2005/8/layout/orgChart1"/>
    <dgm:cxn modelId="{7F88A7AD-4137-4E38-A763-CAC2BFCF0B91}" type="presParOf" srcId="{9020D338-B3A5-4F47-AA57-A04CF4F69450}" destId="{A197E7E5-E989-4B2D-830A-0E09071FB3E2}" srcOrd="0" destOrd="0" presId="urn:microsoft.com/office/officeart/2005/8/layout/orgChart1"/>
    <dgm:cxn modelId="{D26A460B-9197-463F-B8CE-5D4A8CEECD5F}" type="presParOf" srcId="{9020D338-B3A5-4F47-AA57-A04CF4F69450}" destId="{1E232AB8-93DE-4845-B58C-D44BE96A7024}" srcOrd="1" destOrd="0" presId="urn:microsoft.com/office/officeart/2005/8/layout/orgChart1"/>
    <dgm:cxn modelId="{082CA0B0-DB59-4D96-A8F6-5BC0E256138B}" type="presParOf" srcId="{D467E7B8-8553-4750-9481-240B144A140A}" destId="{338CCFC0-5726-4721-B4E9-EF0DACB834A8}" srcOrd="1" destOrd="0" presId="urn:microsoft.com/office/officeart/2005/8/layout/orgChart1"/>
    <dgm:cxn modelId="{3D72D754-DCD1-46BC-A1C3-7E91730D3358}" type="presParOf" srcId="{D467E7B8-8553-4750-9481-240B144A140A}" destId="{62BFC6B3-6425-493A-83F9-96A151286232}" srcOrd="2" destOrd="0" presId="urn:microsoft.com/office/officeart/2005/8/layout/orgChart1"/>
    <dgm:cxn modelId="{75DFDA36-4452-442A-B737-249E0EA8BFC1}" type="presParOf" srcId="{075A8305-3775-48CC-A7D3-4320ADDF26A5}" destId="{8CDCB8B8-B9F5-4D9F-938A-73D933864FEF}" srcOrd="2" destOrd="0" presId="urn:microsoft.com/office/officeart/2005/8/layout/orgChart1"/>
    <dgm:cxn modelId="{5805C64B-FB5A-46B8-9274-0E1A1A361F41}" type="presParOf" srcId="{385AF64B-4878-49AF-BB34-3F012067394B}" destId="{03864CF9-7B53-4B08-8E2A-D1D6CFCD74A7}" srcOrd="2" destOrd="0" presId="urn:microsoft.com/office/officeart/2005/8/layout/orgChart1"/>
    <dgm:cxn modelId="{02E0F069-6F94-41DE-82AA-EBE78184B8BB}" type="presParOf" srcId="{7F944FE0-D2A2-405B-BDFF-D1897631706E}" destId="{58BDADBE-4402-4E6F-AB6F-E215C5F98D3B}" srcOrd="8" destOrd="0" presId="urn:microsoft.com/office/officeart/2005/8/layout/orgChart1"/>
    <dgm:cxn modelId="{F0A76E12-6B1D-4B90-B339-3CDBE076D939}" type="presParOf" srcId="{7F944FE0-D2A2-405B-BDFF-D1897631706E}" destId="{CAC55414-926B-4025-9709-C51A1C0F1BA3}" srcOrd="9" destOrd="0" presId="urn:microsoft.com/office/officeart/2005/8/layout/orgChart1"/>
    <dgm:cxn modelId="{C72C7591-5F82-4B5A-A049-67F20578B50F}" type="presParOf" srcId="{CAC55414-926B-4025-9709-C51A1C0F1BA3}" destId="{84CEA5E3-2733-4C8E-82C3-8E65E6AC6A4F}" srcOrd="0" destOrd="0" presId="urn:microsoft.com/office/officeart/2005/8/layout/orgChart1"/>
    <dgm:cxn modelId="{6A2BBE13-16AC-4523-B4B9-72DE19F73D9C}" type="presParOf" srcId="{84CEA5E3-2733-4C8E-82C3-8E65E6AC6A4F}" destId="{0BF99F41-2B36-4860-856E-9B912562371F}" srcOrd="0" destOrd="0" presId="urn:microsoft.com/office/officeart/2005/8/layout/orgChart1"/>
    <dgm:cxn modelId="{CD06E973-4A2B-463E-8A1D-C87C07C83738}" type="presParOf" srcId="{84CEA5E3-2733-4C8E-82C3-8E65E6AC6A4F}" destId="{9BBA3CDE-9578-436B-BF71-4165D5256392}" srcOrd="1" destOrd="0" presId="urn:microsoft.com/office/officeart/2005/8/layout/orgChart1"/>
    <dgm:cxn modelId="{DAE43EDB-B780-4701-AD57-2D8AAD852608}" type="presParOf" srcId="{CAC55414-926B-4025-9709-C51A1C0F1BA3}" destId="{30CBF445-3176-4871-AE74-8842DAE8EA77}" srcOrd="1" destOrd="0" presId="urn:microsoft.com/office/officeart/2005/8/layout/orgChart1"/>
    <dgm:cxn modelId="{1FDB2F12-5051-470C-AC40-0AB80EF26670}" type="presParOf" srcId="{30CBF445-3176-4871-AE74-8842DAE8EA77}" destId="{56484EBF-27DD-4386-A0D0-1C14F44B1EE2}" srcOrd="0" destOrd="0" presId="urn:microsoft.com/office/officeart/2005/8/layout/orgChart1"/>
    <dgm:cxn modelId="{4290D1E9-341D-44CB-81FB-0A67E0B901B8}" type="presParOf" srcId="{30CBF445-3176-4871-AE74-8842DAE8EA77}" destId="{E63EB971-3061-4937-AAFE-A9B15516E3B4}" srcOrd="1" destOrd="0" presId="urn:microsoft.com/office/officeart/2005/8/layout/orgChart1"/>
    <dgm:cxn modelId="{861DCBBA-DD9F-4B0B-B652-497B503F04F4}" type="presParOf" srcId="{E63EB971-3061-4937-AAFE-A9B15516E3B4}" destId="{2036F450-66E3-430B-8CF0-2641100EEDE6}" srcOrd="0" destOrd="0" presId="urn:microsoft.com/office/officeart/2005/8/layout/orgChart1"/>
    <dgm:cxn modelId="{760C10CC-6B4A-4DEE-8852-A597FA76C508}" type="presParOf" srcId="{2036F450-66E3-430B-8CF0-2641100EEDE6}" destId="{1B7F2636-2E39-4D22-BF8C-4574EEF2DA91}" srcOrd="0" destOrd="0" presId="urn:microsoft.com/office/officeart/2005/8/layout/orgChart1"/>
    <dgm:cxn modelId="{7FDFEFCB-8217-4A4E-8E7F-675631C76F90}" type="presParOf" srcId="{2036F450-66E3-430B-8CF0-2641100EEDE6}" destId="{BE7BA4D1-2AE1-4EE2-9EB8-A1B10CF23D87}" srcOrd="1" destOrd="0" presId="urn:microsoft.com/office/officeart/2005/8/layout/orgChart1"/>
    <dgm:cxn modelId="{E049AEAF-DCAB-43BD-BF8D-93AC1FB0913C}" type="presParOf" srcId="{E63EB971-3061-4937-AAFE-A9B15516E3B4}" destId="{FA9B1E33-E44D-439C-B94A-A4ACF77A3ABE}" srcOrd="1" destOrd="0" presId="urn:microsoft.com/office/officeart/2005/8/layout/orgChart1"/>
    <dgm:cxn modelId="{9367498E-5A29-4AA8-AF86-99BA15FD50A1}" type="presParOf" srcId="{E63EB971-3061-4937-AAFE-A9B15516E3B4}" destId="{0D769C54-31F6-4E75-A1E5-34D1BB6F5B29}" srcOrd="2" destOrd="0" presId="urn:microsoft.com/office/officeart/2005/8/layout/orgChart1"/>
    <dgm:cxn modelId="{DE987850-B32E-4784-B914-A5FBB37AB6D8}" type="presParOf" srcId="{30CBF445-3176-4871-AE74-8842DAE8EA77}" destId="{47A21D83-0961-4F83-B6CA-9111DF4BFE52}" srcOrd="2" destOrd="0" presId="urn:microsoft.com/office/officeart/2005/8/layout/orgChart1"/>
    <dgm:cxn modelId="{67E2D471-5ACD-4E8F-91EE-99F23BC4BCCB}" type="presParOf" srcId="{30CBF445-3176-4871-AE74-8842DAE8EA77}" destId="{27C8648E-06C7-41E1-AB85-24ADACB06DA0}" srcOrd="3" destOrd="0" presId="urn:microsoft.com/office/officeart/2005/8/layout/orgChart1"/>
    <dgm:cxn modelId="{AE5C867B-D958-46D6-BAAC-39DDE124CB01}" type="presParOf" srcId="{27C8648E-06C7-41E1-AB85-24ADACB06DA0}" destId="{7FF5428D-C306-457D-B0CD-DBEC8B50A11D}" srcOrd="0" destOrd="0" presId="urn:microsoft.com/office/officeart/2005/8/layout/orgChart1"/>
    <dgm:cxn modelId="{1B7FB2C9-8947-4F65-BD1D-B5517647009F}" type="presParOf" srcId="{7FF5428D-C306-457D-B0CD-DBEC8B50A11D}" destId="{D2B32FE8-B300-4E27-B7E2-297F3F999D4E}" srcOrd="0" destOrd="0" presId="urn:microsoft.com/office/officeart/2005/8/layout/orgChart1"/>
    <dgm:cxn modelId="{2AD13E75-037C-45DF-ACDA-CF90CBCC82C7}" type="presParOf" srcId="{7FF5428D-C306-457D-B0CD-DBEC8B50A11D}" destId="{9F318731-EE01-4314-B79B-B28E42749C00}" srcOrd="1" destOrd="0" presId="urn:microsoft.com/office/officeart/2005/8/layout/orgChart1"/>
    <dgm:cxn modelId="{D2A9C128-423F-422D-BA90-4EE995BE9C00}" type="presParOf" srcId="{27C8648E-06C7-41E1-AB85-24ADACB06DA0}" destId="{81979E69-6B05-4EC7-AA2F-C9F76EBB2E89}" srcOrd="1" destOrd="0" presId="urn:microsoft.com/office/officeart/2005/8/layout/orgChart1"/>
    <dgm:cxn modelId="{7377343D-32BD-4CFB-B49C-BF1A51EE23AB}" type="presParOf" srcId="{27C8648E-06C7-41E1-AB85-24ADACB06DA0}" destId="{5C6B34E6-E6BA-4C7A-BDB3-963037826DD2}" srcOrd="2" destOrd="0" presId="urn:microsoft.com/office/officeart/2005/8/layout/orgChart1"/>
    <dgm:cxn modelId="{9F08E43E-64E0-48E0-9F97-B8FCF61133D5}" type="presParOf" srcId="{30CBF445-3176-4871-AE74-8842DAE8EA77}" destId="{807FA1CB-C069-4A68-9F5B-ACB3D4C2C7E0}" srcOrd="4" destOrd="0" presId="urn:microsoft.com/office/officeart/2005/8/layout/orgChart1"/>
    <dgm:cxn modelId="{E31466F6-2974-4E95-9608-F9165E799D14}" type="presParOf" srcId="{30CBF445-3176-4871-AE74-8842DAE8EA77}" destId="{D5654D94-4063-4907-90AD-D557FD0FC7D8}" srcOrd="5" destOrd="0" presId="urn:microsoft.com/office/officeart/2005/8/layout/orgChart1"/>
    <dgm:cxn modelId="{EB4B99A6-DB32-4928-A173-8C45F3FB69AA}" type="presParOf" srcId="{D5654D94-4063-4907-90AD-D557FD0FC7D8}" destId="{3B29332E-B997-4913-82FD-7ADE58B37E18}" srcOrd="0" destOrd="0" presId="urn:microsoft.com/office/officeart/2005/8/layout/orgChart1"/>
    <dgm:cxn modelId="{F3BFFA03-8488-496A-AB25-7C43E2D50736}" type="presParOf" srcId="{3B29332E-B997-4913-82FD-7ADE58B37E18}" destId="{0B77889B-AAC5-42E4-AC09-1DCA681BCE85}" srcOrd="0" destOrd="0" presId="urn:microsoft.com/office/officeart/2005/8/layout/orgChart1"/>
    <dgm:cxn modelId="{310FBE1B-E1A3-470B-874F-916F6BBD7246}" type="presParOf" srcId="{3B29332E-B997-4913-82FD-7ADE58B37E18}" destId="{45F7E176-19D1-4464-8B8E-5DA14B89B110}" srcOrd="1" destOrd="0" presId="urn:microsoft.com/office/officeart/2005/8/layout/orgChart1"/>
    <dgm:cxn modelId="{5155367C-192F-4257-939B-EA02AC13F191}" type="presParOf" srcId="{D5654D94-4063-4907-90AD-D557FD0FC7D8}" destId="{B4601DB9-3547-46B7-BCB9-99185FEAFD54}" srcOrd="1" destOrd="0" presId="urn:microsoft.com/office/officeart/2005/8/layout/orgChart1"/>
    <dgm:cxn modelId="{54BC8AEE-6831-4265-959C-D71BA3A76522}" type="presParOf" srcId="{D5654D94-4063-4907-90AD-D557FD0FC7D8}" destId="{A7A4D252-5741-44E4-B403-B75C460BBA4E}" srcOrd="2" destOrd="0" presId="urn:microsoft.com/office/officeart/2005/8/layout/orgChart1"/>
    <dgm:cxn modelId="{B05646DC-D262-4875-BA92-32157A3421D0}" type="presParOf" srcId="{CAC55414-926B-4025-9709-C51A1C0F1BA3}" destId="{06364E07-E5A5-47C1-8783-78E7393DD3C8}" srcOrd="2" destOrd="0" presId="urn:microsoft.com/office/officeart/2005/8/layout/orgChart1"/>
    <dgm:cxn modelId="{87C24E4D-3B70-4B43-9412-557B2797F426}" type="presParOf" srcId="{7F944FE0-D2A2-405B-BDFF-D1897631706E}" destId="{1CAB3E94-5855-4109-A43C-7105AD6B26D0}" srcOrd="10" destOrd="0" presId="urn:microsoft.com/office/officeart/2005/8/layout/orgChart1"/>
    <dgm:cxn modelId="{83469CB4-81DE-430C-B021-14D01E550E04}" type="presParOf" srcId="{7F944FE0-D2A2-405B-BDFF-D1897631706E}" destId="{F9117AA4-539E-4EE3-B164-8174B0B40EC0}" srcOrd="11" destOrd="0" presId="urn:microsoft.com/office/officeart/2005/8/layout/orgChart1"/>
    <dgm:cxn modelId="{F54B7B07-4CD1-41A9-B114-34151EC16ED7}" type="presParOf" srcId="{F9117AA4-539E-4EE3-B164-8174B0B40EC0}" destId="{EAF88972-4E53-4659-94BD-910A092B9148}" srcOrd="0" destOrd="0" presId="urn:microsoft.com/office/officeart/2005/8/layout/orgChart1"/>
    <dgm:cxn modelId="{4DE60D68-2A28-450E-A39E-9C1406F13E5E}" type="presParOf" srcId="{EAF88972-4E53-4659-94BD-910A092B9148}" destId="{3A2A1C1F-CABC-4C98-B728-F262323AA994}" srcOrd="0" destOrd="0" presId="urn:microsoft.com/office/officeart/2005/8/layout/orgChart1"/>
    <dgm:cxn modelId="{45CAFAAB-B05A-4D0D-BC95-D44B903991A6}" type="presParOf" srcId="{EAF88972-4E53-4659-94BD-910A092B9148}" destId="{0393B6C4-B4FB-4B6B-8DB5-37B9B19AABA4}" srcOrd="1" destOrd="0" presId="urn:microsoft.com/office/officeart/2005/8/layout/orgChart1"/>
    <dgm:cxn modelId="{F80F869F-5C9B-4F78-AC0E-3FC632EF3C2B}" type="presParOf" srcId="{F9117AA4-539E-4EE3-B164-8174B0B40EC0}" destId="{977D3813-5412-42A7-8B4D-5447A06AC163}" srcOrd="1" destOrd="0" presId="urn:microsoft.com/office/officeart/2005/8/layout/orgChart1"/>
    <dgm:cxn modelId="{0BE71C7E-9281-427A-99F9-BC5F60C54CDD}" type="presParOf" srcId="{977D3813-5412-42A7-8B4D-5447A06AC163}" destId="{78FA309A-083A-4C64-9477-7A3C69B2784C}" srcOrd="0" destOrd="0" presId="urn:microsoft.com/office/officeart/2005/8/layout/orgChart1"/>
    <dgm:cxn modelId="{1A5C6895-F901-495B-9F34-4F94A1CCE95C}" type="presParOf" srcId="{977D3813-5412-42A7-8B4D-5447A06AC163}" destId="{FEB3D90E-42D2-4AC7-9CB5-35870C299752}" srcOrd="1" destOrd="0" presId="urn:microsoft.com/office/officeart/2005/8/layout/orgChart1"/>
    <dgm:cxn modelId="{018D4DDA-860B-41E4-88BD-73D413F68961}" type="presParOf" srcId="{FEB3D90E-42D2-4AC7-9CB5-35870C299752}" destId="{05080593-A2ED-4379-91EC-55846B4CD50F}" srcOrd="0" destOrd="0" presId="urn:microsoft.com/office/officeart/2005/8/layout/orgChart1"/>
    <dgm:cxn modelId="{16731212-06EA-4BBE-812E-DD6DB5C9C98C}" type="presParOf" srcId="{05080593-A2ED-4379-91EC-55846B4CD50F}" destId="{6BAFA004-7462-4BB3-8CF7-8F0FAE532698}" srcOrd="0" destOrd="0" presId="urn:microsoft.com/office/officeart/2005/8/layout/orgChart1"/>
    <dgm:cxn modelId="{D73ADA14-7D0D-44AD-9B6C-616645AF3626}" type="presParOf" srcId="{05080593-A2ED-4379-91EC-55846B4CD50F}" destId="{C0FC47CA-1988-459D-A473-7CA219823B7E}" srcOrd="1" destOrd="0" presId="urn:microsoft.com/office/officeart/2005/8/layout/orgChart1"/>
    <dgm:cxn modelId="{B4E9CBC1-6BCA-4177-9BF4-F8A933C559BD}" type="presParOf" srcId="{FEB3D90E-42D2-4AC7-9CB5-35870C299752}" destId="{7C2A8F67-B35D-46B9-8CDC-F1C514C733F2}" srcOrd="1" destOrd="0" presId="urn:microsoft.com/office/officeart/2005/8/layout/orgChart1"/>
    <dgm:cxn modelId="{43200C7E-5098-4EB6-9B57-F63C2EACE628}" type="presParOf" srcId="{FEB3D90E-42D2-4AC7-9CB5-35870C299752}" destId="{0D223CD7-96A9-487A-A2F6-A9D48710FA30}" srcOrd="2" destOrd="0" presId="urn:microsoft.com/office/officeart/2005/8/layout/orgChart1"/>
    <dgm:cxn modelId="{1874F35E-5383-4BBD-A724-556040B27330}" type="presParOf" srcId="{977D3813-5412-42A7-8B4D-5447A06AC163}" destId="{679EAA6C-B7F9-45B1-B314-064B1497E450}" srcOrd="2" destOrd="0" presId="urn:microsoft.com/office/officeart/2005/8/layout/orgChart1"/>
    <dgm:cxn modelId="{380344C2-5564-4AFE-A8CE-7319C8B9FB1B}" type="presParOf" srcId="{977D3813-5412-42A7-8B4D-5447A06AC163}" destId="{A65D9E2F-0DF0-4606-978F-4875BE6D73B0}" srcOrd="3" destOrd="0" presId="urn:microsoft.com/office/officeart/2005/8/layout/orgChart1"/>
    <dgm:cxn modelId="{C130EC47-7864-4C0D-99E7-9CFFD1D49836}" type="presParOf" srcId="{A65D9E2F-0DF0-4606-978F-4875BE6D73B0}" destId="{6AF48B43-38E1-44C8-962D-77020524A35A}" srcOrd="0" destOrd="0" presId="urn:microsoft.com/office/officeart/2005/8/layout/orgChart1"/>
    <dgm:cxn modelId="{13289D56-19F0-428D-B184-6E4DF9DCD813}" type="presParOf" srcId="{6AF48B43-38E1-44C8-962D-77020524A35A}" destId="{8214640F-5D66-49B2-997F-5F320E255B10}" srcOrd="0" destOrd="0" presId="urn:microsoft.com/office/officeart/2005/8/layout/orgChart1"/>
    <dgm:cxn modelId="{41EA2354-4E25-4711-B75F-06E05AF7139B}" type="presParOf" srcId="{6AF48B43-38E1-44C8-962D-77020524A35A}" destId="{2B3E1A31-C7DC-446D-8815-E4813D3B56B4}" srcOrd="1" destOrd="0" presId="urn:microsoft.com/office/officeart/2005/8/layout/orgChart1"/>
    <dgm:cxn modelId="{A90C9612-1912-4F04-8B10-F13187BB7E43}" type="presParOf" srcId="{A65D9E2F-0DF0-4606-978F-4875BE6D73B0}" destId="{360721A3-6E7E-4BAF-9E41-ACAEBFCAE7AE}" srcOrd="1" destOrd="0" presId="urn:microsoft.com/office/officeart/2005/8/layout/orgChart1"/>
    <dgm:cxn modelId="{AC5AF2C9-0D57-47E4-9528-786CC5AD9FFC}" type="presParOf" srcId="{A65D9E2F-0DF0-4606-978F-4875BE6D73B0}" destId="{5DADC705-AA0C-45D6-969F-EB7762223FA5}" srcOrd="2" destOrd="0" presId="urn:microsoft.com/office/officeart/2005/8/layout/orgChart1"/>
    <dgm:cxn modelId="{AE139607-DDC9-4688-B238-FD945180775C}" type="presParOf" srcId="{977D3813-5412-42A7-8B4D-5447A06AC163}" destId="{52777498-AA74-4FC2-849F-C626B27A45B4}" srcOrd="4" destOrd="0" presId="urn:microsoft.com/office/officeart/2005/8/layout/orgChart1"/>
    <dgm:cxn modelId="{7B9F6543-286F-4FF4-996C-3EB407699B6C}" type="presParOf" srcId="{977D3813-5412-42A7-8B4D-5447A06AC163}" destId="{9ED8E56C-C0DA-4771-B928-9B8BF0AE6D47}" srcOrd="5" destOrd="0" presId="urn:microsoft.com/office/officeart/2005/8/layout/orgChart1"/>
    <dgm:cxn modelId="{D1E70D9F-6B61-42E9-B9D8-F0430F08CEB8}" type="presParOf" srcId="{9ED8E56C-C0DA-4771-B928-9B8BF0AE6D47}" destId="{866E3ED8-98DF-4099-A051-59DBAC27FD71}" srcOrd="0" destOrd="0" presId="urn:microsoft.com/office/officeart/2005/8/layout/orgChart1"/>
    <dgm:cxn modelId="{435E22A6-6B12-4307-8D21-A4DFC2C374C4}" type="presParOf" srcId="{866E3ED8-98DF-4099-A051-59DBAC27FD71}" destId="{0CE7C8B4-F8E6-429D-8C4A-73E9D60DCB81}" srcOrd="0" destOrd="0" presId="urn:microsoft.com/office/officeart/2005/8/layout/orgChart1"/>
    <dgm:cxn modelId="{83B965FF-0EF2-4F3F-9E0E-00FFA858D730}" type="presParOf" srcId="{866E3ED8-98DF-4099-A051-59DBAC27FD71}" destId="{7568918C-FAD7-4B9E-9AFD-52C33DE56813}" srcOrd="1" destOrd="0" presId="urn:microsoft.com/office/officeart/2005/8/layout/orgChart1"/>
    <dgm:cxn modelId="{FDCB68EF-8FAC-4AEE-8677-F2D28F682FD3}" type="presParOf" srcId="{9ED8E56C-C0DA-4771-B928-9B8BF0AE6D47}" destId="{E194985F-1898-4344-BB7D-4D437304ED4A}" srcOrd="1" destOrd="0" presId="urn:microsoft.com/office/officeart/2005/8/layout/orgChart1"/>
    <dgm:cxn modelId="{9C42EC4E-98C6-4CBE-9EE7-69111EE30B72}" type="presParOf" srcId="{9ED8E56C-C0DA-4771-B928-9B8BF0AE6D47}" destId="{39195D1C-2951-43BA-8692-AC232BEFBB80}" srcOrd="2" destOrd="0" presId="urn:microsoft.com/office/officeart/2005/8/layout/orgChart1"/>
    <dgm:cxn modelId="{614842A3-F0CE-4F6A-81F8-8F24686AEF50}" type="presParOf" srcId="{F9117AA4-539E-4EE3-B164-8174B0B40EC0}" destId="{C8F70C14-7D89-44D7-BB48-3CFE36D1427B}" srcOrd="2" destOrd="0" presId="urn:microsoft.com/office/officeart/2005/8/layout/orgChart1"/>
    <dgm:cxn modelId="{C907E2D6-33AB-482C-B743-AE7615063DD1}" type="presParOf" srcId="{7F944FE0-D2A2-405B-BDFF-D1897631706E}" destId="{82E60BB5-7FD2-4219-AE7C-29971BDCB4BB}" srcOrd="12" destOrd="0" presId="urn:microsoft.com/office/officeart/2005/8/layout/orgChart1"/>
    <dgm:cxn modelId="{DB7CE798-4382-4380-A167-79830B84C402}" type="presParOf" srcId="{7F944FE0-D2A2-405B-BDFF-D1897631706E}" destId="{A7850FBB-26BD-4AD2-A515-BD8832D8474B}" srcOrd="13" destOrd="0" presId="urn:microsoft.com/office/officeart/2005/8/layout/orgChart1"/>
    <dgm:cxn modelId="{0E32880C-1336-4D00-A633-0B826051E2FD}" type="presParOf" srcId="{A7850FBB-26BD-4AD2-A515-BD8832D8474B}" destId="{4B54CD39-71A9-47B6-B354-9E2E224A5749}" srcOrd="0" destOrd="0" presId="urn:microsoft.com/office/officeart/2005/8/layout/orgChart1"/>
    <dgm:cxn modelId="{D866C402-4E53-4D39-986B-1B777D6CFDD6}" type="presParOf" srcId="{4B54CD39-71A9-47B6-B354-9E2E224A5749}" destId="{9A681887-5350-4EBE-BD43-C7E4297AB1BB}" srcOrd="0" destOrd="0" presId="urn:microsoft.com/office/officeart/2005/8/layout/orgChart1"/>
    <dgm:cxn modelId="{E39456E2-019D-4676-A428-847482F5C95F}" type="presParOf" srcId="{4B54CD39-71A9-47B6-B354-9E2E224A5749}" destId="{14354306-A96D-4F9B-B8CB-A1923889D20A}" srcOrd="1" destOrd="0" presId="urn:microsoft.com/office/officeart/2005/8/layout/orgChart1"/>
    <dgm:cxn modelId="{E46856CC-C6A0-476C-8569-81382005C0E5}" type="presParOf" srcId="{A7850FBB-26BD-4AD2-A515-BD8832D8474B}" destId="{60EE685C-BCD2-4AF8-9900-DC7BE1C8761E}" srcOrd="1" destOrd="0" presId="urn:microsoft.com/office/officeart/2005/8/layout/orgChart1"/>
    <dgm:cxn modelId="{8767A536-B3F9-41C8-AE90-F2A60780DE6B}" type="presParOf" srcId="{60EE685C-BCD2-4AF8-9900-DC7BE1C8761E}" destId="{6185FE85-F6F3-47C8-BC28-BFB1B081D47E}" srcOrd="0" destOrd="0" presId="urn:microsoft.com/office/officeart/2005/8/layout/orgChart1"/>
    <dgm:cxn modelId="{E3B3DF91-D2BA-4AC9-A1CA-C82C48186F37}" type="presParOf" srcId="{60EE685C-BCD2-4AF8-9900-DC7BE1C8761E}" destId="{8116A3A0-2E0B-4D77-B5A2-B6CBCF7ADB15}" srcOrd="1" destOrd="0" presId="urn:microsoft.com/office/officeart/2005/8/layout/orgChart1"/>
    <dgm:cxn modelId="{66345AC3-AB78-4F16-9932-8C939ECEB4AB}" type="presParOf" srcId="{8116A3A0-2E0B-4D77-B5A2-B6CBCF7ADB15}" destId="{81199921-AF0E-4033-957C-9C1B01D1C91B}" srcOrd="0" destOrd="0" presId="urn:microsoft.com/office/officeart/2005/8/layout/orgChart1"/>
    <dgm:cxn modelId="{31859D6F-1F18-469C-B68B-56F4B85B8641}" type="presParOf" srcId="{81199921-AF0E-4033-957C-9C1B01D1C91B}" destId="{A4073290-40FA-4447-A63D-A2A271E69369}" srcOrd="0" destOrd="0" presId="urn:microsoft.com/office/officeart/2005/8/layout/orgChart1"/>
    <dgm:cxn modelId="{0F4E58AB-0ED1-40A7-9115-3308EAA0D8BE}" type="presParOf" srcId="{81199921-AF0E-4033-957C-9C1B01D1C91B}" destId="{8DE7EDC3-030C-4699-90B7-316F8F127CEA}" srcOrd="1" destOrd="0" presId="urn:microsoft.com/office/officeart/2005/8/layout/orgChart1"/>
    <dgm:cxn modelId="{4377DD22-1C9B-475C-A34B-0D1AE36503C3}" type="presParOf" srcId="{8116A3A0-2E0B-4D77-B5A2-B6CBCF7ADB15}" destId="{8EE53B03-8214-420C-9321-FEE828B4616A}" srcOrd="1" destOrd="0" presId="urn:microsoft.com/office/officeart/2005/8/layout/orgChart1"/>
    <dgm:cxn modelId="{1EAF1539-3F3A-4638-8F22-C09C6CF2E203}" type="presParOf" srcId="{8116A3A0-2E0B-4D77-B5A2-B6CBCF7ADB15}" destId="{CAF7050B-39E0-4667-AEBF-9E47F60B4B83}" srcOrd="2" destOrd="0" presId="urn:microsoft.com/office/officeart/2005/8/layout/orgChart1"/>
    <dgm:cxn modelId="{20E6748A-53E1-4F54-B8BB-4E2CC139D42F}" type="presParOf" srcId="{60EE685C-BCD2-4AF8-9900-DC7BE1C8761E}" destId="{0B1176D0-84CB-4D45-A098-BF1B00EA52C0}" srcOrd="2" destOrd="0" presId="urn:microsoft.com/office/officeart/2005/8/layout/orgChart1"/>
    <dgm:cxn modelId="{12E1CA08-992E-454B-BA16-9CDC01BF14DC}" type="presParOf" srcId="{60EE685C-BCD2-4AF8-9900-DC7BE1C8761E}" destId="{9B9D641B-6589-4386-9571-7933A7965DC7}" srcOrd="3" destOrd="0" presId="urn:microsoft.com/office/officeart/2005/8/layout/orgChart1"/>
    <dgm:cxn modelId="{B6B74A00-EC3C-4832-AF3F-49F6018763A4}" type="presParOf" srcId="{9B9D641B-6589-4386-9571-7933A7965DC7}" destId="{437A8289-7137-4465-AF6A-CC50850A1522}" srcOrd="0" destOrd="0" presId="urn:microsoft.com/office/officeart/2005/8/layout/orgChart1"/>
    <dgm:cxn modelId="{CD223D32-2A50-4F52-BACE-47FB3902774C}" type="presParOf" srcId="{437A8289-7137-4465-AF6A-CC50850A1522}" destId="{209F1E3F-6ECD-42B2-9015-456A5B154CB5}" srcOrd="0" destOrd="0" presId="urn:microsoft.com/office/officeart/2005/8/layout/orgChart1"/>
    <dgm:cxn modelId="{9451657E-AB00-40FD-99DE-7D244FCD4ED4}" type="presParOf" srcId="{437A8289-7137-4465-AF6A-CC50850A1522}" destId="{790D60DF-7069-40FD-B467-B071D39AF115}" srcOrd="1" destOrd="0" presId="urn:microsoft.com/office/officeart/2005/8/layout/orgChart1"/>
    <dgm:cxn modelId="{6A38A611-9541-464C-9AC6-8CA04D5CD8A3}" type="presParOf" srcId="{9B9D641B-6589-4386-9571-7933A7965DC7}" destId="{84B0A692-E1B2-4A27-9F85-478027FE0245}" srcOrd="1" destOrd="0" presId="urn:microsoft.com/office/officeart/2005/8/layout/orgChart1"/>
    <dgm:cxn modelId="{08477E23-4211-466B-85C2-BF8A3CCBD88D}" type="presParOf" srcId="{9B9D641B-6589-4386-9571-7933A7965DC7}" destId="{C9BBB5FA-D53A-49FB-95AE-95210C1563D1}" srcOrd="2" destOrd="0" presId="urn:microsoft.com/office/officeart/2005/8/layout/orgChart1"/>
    <dgm:cxn modelId="{8EE5CBB7-1625-48F7-ABA7-D969671D0F8E}" type="presParOf" srcId="{60EE685C-BCD2-4AF8-9900-DC7BE1C8761E}" destId="{BA5F9E80-3D5F-4248-9517-86F91EE0B8E9}" srcOrd="4" destOrd="0" presId="urn:microsoft.com/office/officeart/2005/8/layout/orgChart1"/>
    <dgm:cxn modelId="{E8FC6515-C9CE-48B2-93F6-D7D9D2442B0F}" type="presParOf" srcId="{60EE685C-BCD2-4AF8-9900-DC7BE1C8761E}" destId="{352CBE99-8B60-4598-A01C-4B9A74376B3F}" srcOrd="5" destOrd="0" presId="urn:microsoft.com/office/officeart/2005/8/layout/orgChart1"/>
    <dgm:cxn modelId="{49F418D1-1E3C-49C6-A251-D890C0A41A03}" type="presParOf" srcId="{352CBE99-8B60-4598-A01C-4B9A74376B3F}" destId="{DC9B8021-D8A5-43E4-AC56-C6AE77A81C33}" srcOrd="0" destOrd="0" presId="urn:microsoft.com/office/officeart/2005/8/layout/orgChart1"/>
    <dgm:cxn modelId="{91E7F17E-CB7B-485D-A580-6A3FF09CFBA8}" type="presParOf" srcId="{DC9B8021-D8A5-43E4-AC56-C6AE77A81C33}" destId="{CC7BE9CC-9E44-4B05-9B0E-850124C3547A}" srcOrd="0" destOrd="0" presId="urn:microsoft.com/office/officeart/2005/8/layout/orgChart1"/>
    <dgm:cxn modelId="{5C0814DB-5981-45F3-9BB1-F801BCBED83E}" type="presParOf" srcId="{DC9B8021-D8A5-43E4-AC56-C6AE77A81C33}" destId="{521FEAC1-E658-4130-BFDF-12AE10471782}" srcOrd="1" destOrd="0" presId="urn:microsoft.com/office/officeart/2005/8/layout/orgChart1"/>
    <dgm:cxn modelId="{26FE3B7D-8F01-4D23-9F7C-15C1BD13A40B}" type="presParOf" srcId="{352CBE99-8B60-4598-A01C-4B9A74376B3F}" destId="{2E10A84D-28AC-4389-B262-EEC5AC14DF6E}" srcOrd="1" destOrd="0" presId="urn:microsoft.com/office/officeart/2005/8/layout/orgChart1"/>
    <dgm:cxn modelId="{130AE3F7-4532-4C44-8910-5F769B5B90FB}" type="presParOf" srcId="{352CBE99-8B60-4598-A01C-4B9A74376B3F}" destId="{96841731-AA54-4777-9CA5-E03DBB960C6B}" srcOrd="2" destOrd="0" presId="urn:microsoft.com/office/officeart/2005/8/layout/orgChart1"/>
    <dgm:cxn modelId="{A32B1028-0252-4B6C-BF91-2EDBC92F3B1C}" type="presParOf" srcId="{60EE685C-BCD2-4AF8-9900-DC7BE1C8761E}" destId="{86E8989D-6C94-463D-9588-B288E8BD09F3}" srcOrd="6" destOrd="0" presId="urn:microsoft.com/office/officeart/2005/8/layout/orgChart1"/>
    <dgm:cxn modelId="{CA64CD74-9961-48F5-BDFE-319850C020F8}" type="presParOf" srcId="{60EE685C-BCD2-4AF8-9900-DC7BE1C8761E}" destId="{897D0B9E-933E-4446-B30B-688525330F47}" srcOrd="7" destOrd="0" presId="urn:microsoft.com/office/officeart/2005/8/layout/orgChart1"/>
    <dgm:cxn modelId="{0C019D09-9587-4C02-9261-757BB0391560}" type="presParOf" srcId="{897D0B9E-933E-4446-B30B-688525330F47}" destId="{70461A7E-F756-462D-8D14-C27FED726120}" srcOrd="0" destOrd="0" presId="urn:microsoft.com/office/officeart/2005/8/layout/orgChart1"/>
    <dgm:cxn modelId="{7C7723DD-7D5A-4B26-9ACE-E1B461BAB746}" type="presParOf" srcId="{70461A7E-F756-462D-8D14-C27FED726120}" destId="{55EC4157-21BA-4613-8860-42E031585862}" srcOrd="0" destOrd="0" presId="urn:microsoft.com/office/officeart/2005/8/layout/orgChart1"/>
    <dgm:cxn modelId="{BEEC362F-F0D8-4BE1-881D-FBD88C05AF71}" type="presParOf" srcId="{70461A7E-F756-462D-8D14-C27FED726120}" destId="{ABCA2F01-C14C-4548-BBBB-84ED0283C97F}" srcOrd="1" destOrd="0" presId="urn:microsoft.com/office/officeart/2005/8/layout/orgChart1"/>
    <dgm:cxn modelId="{3416BE31-E451-4F6A-B193-3520A4E6AA55}" type="presParOf" srcId="{897D0B9E-933E-4446-B30B-688525330F47}" destId="{E67A4277-2D09-4FAD-9002-FF01C2B652C7}" srcOrd="1" destOrd="0" presId="urn:microsoft.com/office/officeart/2005/8/layout/orgChart1"/>
    <dgm:cxn modelId="{6AC872CB-6562-440F-9AD4-2D48F8FA5E6A}" type="presParOf" srcId="{897D0B9E-933E-4446-B30B-688525330F47}" destId="{6BF51E8D-76E3-4BD5-82A3-F693AB920637}" srcOrd="2" destOrd="0" presId="urn:microsoft.com/office/officeart/2005/8/layout/orgChart1"/>
    <dgm:cxn modelId="{2424F2C3-7709-48AC-A749-05DADFA9EB68}" type="presParOf" srcId="{A7850FBB-26BD-4AD2-A515-BD8832D8474B}" destId="{77E6A972-0C83-4850-8B51-4CF832FCB47F}" srcOrd="2" destOrd="0" presId="urn:microsoft.com/office/officeart/2005/8/layout/orgChart1"/>
    <dgm:cxn modelId="{EE9B5906-9A28-454C-9E35-92CFD820AA22}" type="presParOf" srcId="{7F944FE0-D2A2-405B-BDFF-D1897631706E}" destId="{70257897-199B-45F9-8E97-4C591BBE7B3F}" srcOrd="14" destOrd="0" presId="urn:microsoft.com/office/officeart/2005/8/layout/orgChart1"/>
    <dgm:cxn modelId="{2F3B5C15-D986-4FF0-879B-869D3C5A681D}" type="presParOf" srcId="{7F944FE0-D2A2-405B-BDFF-D1897631706E}" destId="{1A481C3A-726B-47D4-9D7B-FCF69649D262}" srcOrd="15" destOrd="0" presId="urn:microsoft.com/office/officeart/2005/8/layout/orgChart1"/>
    <dgm:cxn modelId="{08F44702-F8BB-4A1C-ADB9-707701C3BAE4}" type="presParOf" srcId="{1A481C3A-726B-47D4-9D7B-FCF69649D262}" destId="{45347127-FB9E-44B6-B492-91D4020B1E35}" srcOrd="0" destOrd="0" presId="urn:microsoft.com/office/officeart/2005/8/layout/orgChart1"/>
    <dgm:cxn modelId="{DA02CB6E-BF42-47FD-B3D2-6B4FF310EE83}" type="presParOf" srcId="{45347127-FB9E-44B6-B492-91D4020B1E35}" destId="{36F65EB3-A93B-4BDE-AD59-D991F66D50DB}" srcOrd="0" destOrd="0" presId="urn:microsoft.com/office/officeart/2005/8/layout/orgChart1"/>
    <dgm:cxn modelId="{BEEE1ED9-76F9-4AD2-9234-0D47225307BF}" type="presParOf" srcId="{45347127-FB9E-44B6-B492-91D4020B1E35}" destId="{826A7F83-80B8-45B1-B66F-D6D09AC2C066}" srcOrd="1" destOrd="0" presId="urn:microsoft.com/office/officeart/2005/8/layout/orgChart1"/>
    <dgm:cxn modelId="{0A00FCF6-2925-4D72-A2AC-A6FEE80F64FA}" type="presParOf" srcId="{1A481C3A-726B-47D4-9D7B-FCF69649D262}" destId="{A3EF5188-FB3C-4934-BB09-246D4D5078CE}" srcOrd="1" destOrd="0" presId="urn:microsoft.com/office/officeart/2005/8/layout/orgChart1"/>
    <dgm:cxn modelId="{0699F500-8A7E-47D8-81BE-57BD664EB300}" type="presParOf" srcId="{A3EF5188-FB3C-4934-BB09-246D4D5078CE}" destId="{3CB9AA48-4DCA-4619-BFC8-64D366B147BD}" srcOrd="0" destOrd="0" presId="urn:microsoft.com/office/officeart/2005/8/layout/orgChart1"/>
    <dgm:cxn modelId="{4FACB274-B5F5-4A9C-9BB0-074E909E542B}" type="presParOf" srcId="{A3EF5188-FB3C-4934-BB09-246D4D5078CE}" destId="{2EDBCA8B-07DE-4449-A088-AACE44912C64}" srcOrd="1" destOrd="0" presId="urn:microsoft.com/office/officeart/2005/8/layout/orgChart1"/>
    <dgm:cxn modelId="{7502436E-FD2F-4F42-9232-A04C265F0AF2}" type="presParOf" srcId="{2EDBCA8B-07DE-4449-A088-AACE44912C64}" destId="{958B1EFD-E2EF-4221-AB92-43FC5E2D2409}" srcOrd="0" destOrd="0" presId="urn:microsoft.com/office/officeart/2005/8/layout/orgChart1"/>
    <dgm:cxn modelId="{7FCBC6D8-014D-4B4B-AC69-0CDBA6146356}" type="presParOf" srcId="{958B1EFD-E2EF-4221-AB92-43FC5E2D2409}" destId="{26279B3F-32AE-429E-8F6A-E74283514EA0}" srcOrd="0" destOrd="0" presId="urn:microsoft.com/office/officeart/2005/8/layout/orgChart1"/>
    <dgm:cxn modelId="{6BC8B51B-4AE2-4E45-B982-E9D41A865139}" type="presParOf" srcId="{958B1EFD-E2EF-4221-AB92-43FC5E2D2409}" destId="{3E384659-83D8-423C-BB17-F82A4F217F6D}" srcOrd="1" destOrd="0" presId="urn:microsoft.com/office/officeart/2005/8/layout/orgChart1"/>
    <dgm:cxn modelId="{E6B8A303-A8ED-4386-942D-176691A8478A}" type="presParOf" srcId="{2EDBCA8B-07DE-4449-A088-AACE44912C64}" destId="{377B847C-99F1-4BC5-8FFF-7E1F4C0431B2}" srcOrd="1" destOrd="0" presId="urn:microsoft.com/office/officeart/2005/8/layout/orgChart1"/>
    <dgm:cxn modelId="{506A3A37-3776-4F61-A9D5-988483715190}" type="presParOf" srcId="{2EDBCA8B-07DE-4449-A088-AACE44912C64}" destId="{B1DB0582-F24F-4CD8-90DF-8BAD77F3785D}" srcOrd="2" destOrd="0" presId="urn:microsoft.com/office/officeart/2005/8/layout/orgChart1"/>
    <dgm:cxn modelId="{228DE94E-CB7E-4C68-B79E-722D40B7897E}" type="presParOf" srcId="{A3EF5188-FB3C-4934-BB09-246D4D5078CE}" destId="{BFBC2126-85D5-4905-9E09-CD7F082453CB}" srcOrd="2" destOrd="0" presId="urn:microsoft.com/office/officeart/2005/8/layout/orgChart1"/>
    <dgm:cxn modelId="{E008BCDB-7417-4665-A10A-0C1411E1F879}" type="presParOf" srcId="{A3EF5188-FB3C-4934-BB09-246D4D5078CE}" destId="{6D1751FF-08CF-4C8A-9130-AB710414D12A}" srcOrd="3" destOrd="0" presId="urn:microsoft.com/office/officeart/2005/8/layout/orgChart1"/>
    <dgm:cxn modelId="{7A4FE7E1-C242-43E1-9E1B-B863CF3B6DDD}" type="presParOf" srcId="{6D1751FF-08CF-4C8A-9130-AB710414D12A}" destId="{CC07FEE9-35FB-4014-9CEC-B70F58552A9B}" srcOrd="0" destOrd="0" presId="urn:microsoft.com/office/officeart/2005/8/layout/orgChart1"/>
    <dgm:cxn modelId="{FEE0AECE-4668-4D9F-A397-3036ADA7B330}" type="presParOf" srcId="{CC07FEE9-35FB-4014-9CEC-B70F58552A9B}" destId="{463E7EE2-DBFC-4EC0-BC5D-9271F221CF32}" srcOrd="0" destOrd="0" presId="urn:microsoft.com/office/officeart/2005/8/layout/orgChart1"/>
    <dgm:cxn modelId="{33529371-D9E6-4326-B400-9261A4D02BF7}" type="presParOf" srcId="{CC07FEE9-35FB-4014-9CEC-B70F58552A9B}" destId="{F6623B5E-28CD-4799-A9B4-EF636C566661}" srcOrd="1" destOrd="0" presId="urn:microsoft.com/office/officeart/2005/8/layout/orgChart1"/>
    <dgm:cxn modelId="{CB4686AA-73AD-4504-A2C5-686B3AF4775A}" type="presParOf" srcId="{6D1751FF-08CF-4C8A-9130-AB710414D12A}" destId="{7A0BD660-4546-460D-9E6B-F3F854B7DC92}" srcOrd="1" destOrd="0" presId="urn:microsoft.com/office/officeart/2005/8/layout/orgChart1"/>
    <dgm:cxn modelId="{B50D4E11-721F-415E-A8D1-8FEFA3E60B6E}" type="presParOf" srcId="{6D1751FF-08CF-4C8A-9130-AB710414D12A}" destId="{59812310-0E22-4722-86D4-BDD21C2AA230}" srcOrd="2" destOrd="0" presId="urn:microsoft.com/office/officeart/2005/8/layout/orgChart1"/>
    <dgm:cxn modelId="{1DD29B46-F2A7-42CD-AD55-D493ED63FBFC}" type="presParOf" srcId="{A3EF5188-FB3C-4934-BB09-246D4D5078CE}" destId="{2E30FFB8-D40D-42E9-AC77-18EF4B8DF612}" srcOrd="4" destOrd="0" presId="urn:microsoft.com/office/officeart/2005/8/layout/orgChart1"/>
    <dgm:cxn modelId="{8082FF84-5A8F-40DB-9E2F-49BE9A8FE069}" type="presParOf" srcId="{A3EF5188-FB3C-4934-BB09-246D4D5078CE}" destId="{B68FF941-43D8-4872-9387-7FE17CC00603}" srcOrd="5" destOrd="0" presId="urn:microsoft.com/office/officeart/2005/8/layout/orgChart1"/>
    <dgm:cxn modelId="{B01AB838-0567-4D7E-AD74-4EDDF92DE944}" type="presParOf" srcId="{B68FF941-43D8-4872-9387-7FE17CC00603}" destId="{11FD2BA7-1C29-4BC1-B624-210B5F266C15}" srcOrd="0" destOrd="0" presId="urn:microsoft.com/office/officeart/2005/8/layout/orgChart1"/>
    <dgm:cxn modelId="{A3689D8E-209B-4474-B0BC-A596FE563DBB}" type="presParOf" srcId="{11FD2BA7-1C29-4BC1-B624-210B5F266C15}" destId="{133F1FC1-C5F4-4978-BE80-4F349F36D878}" srcOrd="0" destOrd="0" presId="urn:microsoft.com/office/officeart/2005/8/layout/orgChart1"/>
    <dgm:cxn modelId="{0BB885A1-A2B0-4805-A4A2-9C5E2694B5CD}" type="presParOf" srcId="{11FD2BA7-1C29-4BC1-B624-210B5F266C15}" destId="{5A747205-C3F6-4D4A-B739-6135E3BDFDEF}" srcOrd="1" destOrd="0" presId="urn:microsoft.com/office/officeart/2005/8/layout/orgChart1"/>
    <dgm:cxn modelId="{ED9CD99A-141F-4741-B90A-BDCA7D1EE25D}" type="presParOf" srcId="{B68FF941-43D8-4872-9387-7FE17CC00603}" destId="{4688A203-31C8-4F6D-8E07-CBF05F576CB7}" srcOrd="1" destOrd="0" presId="urn:microsoft.com/office/officeart/2005/8/layout/orgChart1"/>
    <dgm:cxn modelId="{8A55B11A-0C24-47F8-9B94-BAD58C67589F}" type="presParOf" srcId="{B68FF941-43D8-4872-9387-7FE17CC00603}" destId="{013542E4-FA51-4362-BEF1-28DA7C204773}" srcOrd="2" destOrd="0" presId="urn:microsoft.com/office/officeart/2005/8/layout/orgChart1"/>
    <dgm:cxn modelId="{6D07DDC8-D9DA-4C23-A93A-EDC1333CE06C}" type="presParOf" srcId="{1A481C3A-726B-47D4-9D7B-FCF69649D262}" destId="{44626B8E-D9CC-4D64-A0A9-A870DD812824}" srcOrd="2" destOrd="0" presId="urn:microsoft.com/office/officeart/2005/8/layout/orgChart1"/>
    <dgm:cxn modelId="{2F2229B2-0C70-42B1-B87C-DA9B36A6399C}" type="presParOf" srcId="{7F944FE0-D2A2-405B-BDFF-D1897631706E}" destId="{95E2F74E-F847-4663-BDD7-0A5BE67FBABA}" srcOrd="16" destOrd="0" presId="urn:microsoft.com/office/officeart/2005/8/layout/orgChart1"/>
    <dgm:cxn modelId="{8DA24D95-58D3-4BB0-893B-5F6D5BC3ACE5}" type="presParOf" srcId="{7F944FE0-D2A2-405B-BDFF-D1897631706E}" destId="{58CA9A7A-FBFD-42DB-B4A3-D56704AA6977}" srcOrd="17" destOrd="0" presId="urn:microsoft.com/office/officeart/2005/8/layout/orgChart1"/>
    <dgm:cxn modelId="{D2A2D0D9-1149-4EDC-9153-E7352355EA0F}" type="presParOf" srcId="{58CA9A7A-FBFD-42DB-B4A3-D56704AA6977}" destId="{039843FC-32B3-4C06-BF76-AD0E8557F518}" srcOrd="0" destOrd="0" presId="urn:microsoft.com/office/officeart/2005/8/layout/orgChart1"/>
    <dgm:cxn modelId="{B5B9C8EB-9322-4BB4-B929-4AEBC777E7FD}" type="presParOf" srcId="{039843FC-32B3-4C06-BF76-AD0E8557F518}" destId="{66215115-E87F-416B-87DA-9B997A3EC349}" srcOrd="0" destOrd="0" presId="urn:microsoft.com/office/officeart/2005/8/layout/orgChart1"/>
    <dgm:cxn modelId="{3F68D68D-26F0-44C3-8ABF-2D8629B8374A}" type="presParOf" srcId="{039843FC-32B3-4C06-BF76-AD0E8557F518}" destId="{09DDE27A-7945-43B7-A1B3-41101585F0CD}" srcOrd="1" destOrd="0" presId="urn:microsoft.com/office/officeart/2005/8/layout/orgChart1"/>
    <dgm:cxn modelId="{58E37AAB-1A97-4751-A4D5-37003E7B6110}" type="presParOf" srcId="{58CA9A7A-FBFD-42DB-B4A3-D56704AA6977}" destId="{2A9EE20B-950C-4346-8C81-41F64B0AED1C}" srcOrd="1" destOrd="0" presId="urn:microsoft.com/office/officeart/2005/8/layout/orgChart1"/>
    <dgm:cxn modelId="{D896AC17-C174-4989-BDFD-191867CB2DD8}" type="presParOf" srcId="{2A9EE20B-950C-4346-8C81-41F64B0AED1C}" destId="{3C4B0898-FEC4-425E-A62E-7F6211895D7C}" srcOrd="0" destOrd="0" presId="urn:microsoft.com/office/officeart/2005/8/layout/orgChart1"/>
    <dgm:cxn modelId="{0B83ED84-B830-4D79-927D-BBBD54386224}" type="presParOf" srcId="{2A9EE20B-950C-4346-8C81-41F64B0AED1C}" destId="{6D8BE0E7-C739-48D4-94CD-B3A729367ADF}" srcOrd="1" destOrd="0" presId="urn:microsoft.com/office/officeart/2005/8/layout/orgChart1"/>
    <dgm:cxn modelId="{0D485E21-F476-45E6-83A7-470B1453F762}" type="presParOf" srcId="{6D8BE0E7-C739-48D4-94CD-B3A729367ADF}" destId="{BF6A829C-3E52-4A79-858E-4B245123D10B}" srcOrd="0" destOrd="0" presId="urn:microsoft.com/office/officeart/2005/8/layout/orgChart1"/>
    <dgm:cxn modelId="{3D5D7B36-2BEF-4FA4-A517-2FA2E1A5622A}" type="presParOf" srcId="{BF6A829C-3E52-4A79-858E-4B245123D10B}" destId="{526919F3-C1E6-4952-AA9E-1BBFD8E73B82}" srcOrd="0" destOrd="0" presId="urn:microsoft.com/office/officeart/2005/8/layout/orgChart1"/>
    <dgm:cxn modelId="{E07F20DE-562C-4329-B659-65B6678891BA}" type="presParOf" srcId="{BF6A829C-3E52-4A79-858E-4B245123D10B}" destId="{37D81D16-9FA0-4B40-B026-416F10041A47}" srcOrd="1" destOrd="0" presId="urn:microsoft.com/office/officeart/2005/8/layout/orgChart1"/>
    <dgm:cxn modelId="{FE839F69-6E12-45BB-8B6C-BF6866CCE179}" type="presParOf" srcId="{6D8BE0E7-C739-48D4-94CD-B3A729367ADF}" destId="{E3A87363-8253-4DFD-B5DA-1375CF1BE0E3}" srcOrd="1" destOrd="0" presId="urn:microsoft.com/office/officeart/2005/8/layout/orgChart1"/>
    <dgm:cxn modelId="{505D5A80-861E-4124-8E12-3CB7AA8E7260}" type="presParOf" srcId="{6D8BE0E7-C739-48D4-94CD-B3A729367ADF}" destId="{A68BCB51-F41E-4D84-B0EA-CA82DA6E0B69}" srcOrd="2" destOrd="0" presId="urn:microsoft.com/office/officeart/2005/8/layout/orgChart1"/>
    <dgm:cxn modelId="{4073E161-2684-4914-BF07-8C542C2D3120}" type="presParOf" srcId="{2A9EE20B-950C-4346-8C81-41F64B0AED1C}" destId="{0F5DED51-8461-4FB1-B14E-D45B6BB35082}" srcOrd="2" destOrd="0" presId="urn:microsoft.com/office/officeart/2005/8/layout/orgChart1"/>
    <dgm:cxn modelId="{908FAB28-B6E7-46B8-9F1B-7D8A5E9B04FE}" type="presParOf" srcId="{2A9EE20B-950C-4346-8C81-41F64B0AED1C}" destId="{555A9E2F-CBF6-45C9-9C64-61FB46C9D944}" srcOrd="3" destOrd="0" presId="urn:microsoft.com/office/officeart/2005/8/layout/orgChart1"/>
    <dgm:cxn modelId="{E54AA13A-BA6C-4B35-AD97-9711F11C1475}" type="presParOf" srcId="{555A9E2F-CBF6-45C9-9C64-61FB46C9D944}" destId="{AB771391-DF63-4BD7-9D22-9BD806234214}" srcOrd="0" destOrd="0" presId="urn:microsoft.com/office/officeart/2005/8/layout/orgChart1"/>
    <dgm:cxn modelId="{DB861184-CF6F-4CB5-9294-F486F0E5258F}" type="presParOf" srcId="{AB771391-DF63-4BD7-9D22-9BD806234214}" destId="{ECADA643-1779-4DA2-8AA6-C1EAF32B0C15}" srcOrd="0" destOrd="0" presId="urn:microsoft.com/office/officeart/2005/8/layout/orgChart1"/>
    <dgm:cxn modelId="{CE9A22D1-BC94-465A-87FF-9809050AC588}" type="presParOf" srcId="{AB771391-DF63-4BD7-9D22-9BD806234214}" destId="{F770A9C2-2252-4D51-A331-8617B1485A2E}" srcOrd="1" destOrd="0" presId="urn:microsoft.com/office/officeart/2005/8/layout/orgChart1"/>
    <dgm:cxn modelId="{535A0945-A25F-4E30-81C4-70F95D694DB8}" type="presParOf" srcId="{555A9E2F-CBF6-45C9-9C64-61FB46C9D944}" destId="{75D89AAE-808D-4720-9DDC-7EDBA7447EF7}" srcOrd="1" destOrd="0" presId="urn:microsoft.com/office/officeart/2005/8/layout/orgChart1"/>
    <dgm:cxn modelId="{8D65AAFB-BD73-486C-B163-0EC0D8303014}" type="presParOf" srcId="{555A9E2F-CBF6-45C9-9C64-61FB46C9D944}" destId="{676BBFF2-9E97-4095-9520-F80CAF882694}" srcOrd="2" destOrd="0" presId="urn:microsoft.com/office/officeart/2005/8/layout/orgChart1"/>
    <dgm:cxn modelId="{E653A018-71F0-4B9F-B48B-B67737D77A7F}" type="presParOf" srcId="{2A9EE20B-950C-4346-8C81-41F64B0AED1C}" destId="{9B6FEAED-F609-4ABD-9830-664C2D6F7BC4}" srcOrd="4" destOrd="0" presId="urn:microsoft.com/office/officeart/2005/8/layout/orgChart1"/>
    <dgm:cxn modelId="{D57A92C6-76DB-442B-B9ED-489D9147A161}" type="presParOf" srcId="{2A9EE20B-950C-4346-8C81-41F64B0AED1C}" destId="{D8DEFD14-83E4-4BB6-8FE0-D4EA6BAA21BB}" srcOrd="5" destOrd="0" presId="urn:microsoft.com/office/officeart/2005/8/layout/orgChart1"/>
    <dgm:cxn modelId="{7BA9BCFF-B485-4156-9B38-6D965BF214AC}" type="presParOf" srcId="{D8DEFD14-83E4-4BB6-8FE0-D4EA6BAA21BB}" destId="{551A77EE-2883-4BF6-8447-54DA232B9A0F}" srcOrd="0" destOrd="0" presId="urn:microsoft.com/office/officeart/2005/8/layout/orgChart1"/>
    <dgm:cxn modelId="{63CB2C7F-2B33-46A6-8306-65B317E0D152}" type="presParOf" srcId="{551A77EE-2883-4BF6-8447-54DA232B9A0F}" destId="{77F7510F-B277-4906-B909-89B1197C6DDE}" srcOrd="0" destOrd="0" presId="urn:microsoft.com/office/officeart/2005/8/layout/orgChart1"/>
    <dgm:cxn modelId="{E79388C4-C010-4DB6-8553-23364202AF06}" type="presParOf" srcId="{551A77EE-2883-4BF6-8447-54DA232B9A0F}" destId="{58BCE5B8-AC2E-43FA-B884-A8172ED4A1EB}" srcOrd="1" destOrd="0" presId="urn:microsoft.com/office/officeart/2005/8/layout/orgChart1"/>
    <dgm:cxn modelId="{63A75D40-4E48-475C-A023-477287B4942B}" type="presParOf" srcId="{D8DEFD14-83E4-4BB6-8FE0-D4EA6BAA21BB}" destId="{372C23E0-3C22-4331-A3CB-CA9B4A603276}" srcOrd="1" destOrd="0" presId="urn:microsoft.com/office/officeart/2005/8/layout/orgChart1"/>
    <dgm:cxn modelId="{1DECFBBF-C89D-4C3F-91A5-C1FC696ED8AC}" type="presParOf" srcId="{D8DEFD14-83E4-4BB6-8FE0-D4EA6BAA21BB}" destId="{A9F5020C-DCC7-4A5D-A3FC-09601CD9B78A}" srcOrd="2" destOrd="0" presId="urn:microsoft.com/office/officeart/2005/8/layout/orgChart1"/>
    <dgm:cxn modelId="{C770BFE6-EAA6-42EA-8985-73505ACE64AA}" type="presParOf" srcId="{58CA9A7A-FBFD-42DB-B4A3-D56704AA6977}" destId="{3833F1C6-A6B1-46E6-8A15-F930B1F8D329}" srcOrd="2" destOrd="0" presId="urn:microsoft.com/office/officeart/2005/8/layout/orgChart1"/>
    <dgm:cxn modelId="{A03D1E97-1B5D-4A18-B833-EE08C7F9467D}" type="presParOf" srcId="{7F944FE0-D2A2-405B-BDFF-D1897631706E}" destId="{6859BE2E-B830-41FF-B86E-79A6F3BD7732}" srcOrd="18" destOrd="0" presId="urn:microsoft.com/office/officeart/2005/8/layout/orgChart1"/>
    <dgm:cxn modelId="{CA1E3C5F-CAD1-45DB-85C6-19E65F1EBACC}" type="presParOf" srcId="{7F944FE0-D2A2-405B-BDFF-D1897631706E}" destId="{8D866DCF-59CC-4DD5-B28E-62F3EE38D392}" srcOrd="19" destOrd="0" presId="urn:microsoft.com/office/officeart/2005/8/layout/orgChart1"/>
    <dgm:cxn modelId="{CABD4B23-CEB8-42AB-9B7A-8FD738AAAC45}" type="presParOf" srcId="{8D866DCF-59CC-4DD5-B28E-62F3EE38D392}" destId="{8AA59441-871E-4CB9-974F-BBB2590582D3}" srcOrd="0" destOrd="0" presId="urn:microsoft.com/office/officeart/2005/8/layout/orgChart1"/>
    <dgm:cxn modelId="{491E19C8-1E3B-491B-9C05-7A86E3CD71B8}" type="presParOf" srcId="{8AA59441-871E-4CB9-974F-BBB2590582D3}" destId="{9A7C5AEB-3E05-469A-95FE-22BE39540AE1}" srcOrd="0" destOrd="0" presId="urn:microsoft.com/office/officeart/2005/8/layout/orgChart1"/>
    <dgm:cxn modelId="{FE3ABCA3-79F6-4968-A6DC-73034FE0ED41}" type="presParOf" srcId="{8AA59441-871E-4CB9-974F-BBB2590582D3}" destId="{43608A5B-3808-436B-B5E2-C7A7C19E947A}" srcOrd="1" destOrd="0" presId="urn:microsoft.com/office/officeart/2005/8/layout/orgChart1"/>
    <dgm:cxn modelId="{8E37A424-516C-485C-9FA9-133CC35D46ED}" type="presParOf" srcId="{8D866DCF-59CC-4DD5-B28E-62F3EE38D392}" destId="{07619283-906A-4B7F-A688-B948772364C0}" srcOrd="1" destOrd="0" presId="urn:microsoft.com/office/officeart/2005/8/layout/orgChart1"/>
    <dgm:cxn modelId="{42F2D624-D33A-4B5E-B14F-93D877FF69DD}" type="presParOf" srcId="{07619283-906A-4B7F-A688-B948772364C0}" destId="{6B9387C3-2537-4FE2-8085-C859547936ED}" srcOrd="0" destOrd="0" presId="urn:microsoft.com/office/officeart/2005/8/layout/orgChart1"/>
    <dgm:cxn modelId="{0C2BA383-2A8A-44B6-8D34-495381E5FDB4}" type="presParOf" srcId="{07619283-906A-4B7F-A688-B948772364C0}" destId="{19521A41-1468-43CA-8648-B0DAEE5747D7}" srcOrd="1" destOrd="0" presId="urn:microsoft.com/office/officeart/2005/8/layout/orgChart1"/>
    <dgm:cxn modelId="{7F0FD365-487B-4E92-B5E0-6C538B9456EE}" type="presParOf" srcId="{19521A41-1468-43CA-8648-B0DAEE5747D7}" destId="{AC83BF55-15E5-4CA9-8603-040C1C724931}" srcOrd="0" destOrd="0" presId="urn:microsoft.com/office/officeart/2005/8/layout/orgChart1"/>
    <dgm:cxn modelId="{251E7661-41C4-47CF-A9D0-B203C54113C7}" type="presParOf" srcId="{AC83BF55-15E5-4CA9-8603-040C1C724931}" destId="{250F3822-B3AA-4407-90AE-B2B8D5EF00A9}" srcOrd="0" destOrd="0" presId="urn:microsoft.com/office/officeart/2005/8/layout/orgChart1"/>
    <dgm:cxn modelId="{24620278-71A8-4E39-B546-D2E67B52F72A}" type="presParOf" srcId="{AC83BF55-15E5-4CA9-8603-040C1C724931}" destId="{3D5DCA66-EC03-4D13-94BA-59130EF8F053}" srcOrd="1" destOrd="0" presId="urn:microsoft.com/office/officeart/2005/8/layout/orgChart1"/>
    <dgm:cxn modelId="{08D14196-6382-4DA0-AA3D-907080B11260}" type="presParOf" srcId="{19521A41-1468-43CA-8648-B0DAEE5747D7}" destId="{DC06BBD4-9CFE-43AB-B5BD-BC44CD6E3076}" srcOrd="1" destOrd="0" presId="urn:microsoft.com/office/officeart/2005/8/layout/orgChart1"/>
    <dgm:cxn modelId="{03F405BB-CC51-4A6D-A3FF-ED7909132C25}" type="presParOf" srcId="{19521A41-1468-43CA-8648-B0DAEE5747D7}" destId="{4976DE3A-1E73-4C99-A568-953ACA700A8A}" srcOrd="2" destOrd="0" presId="urn:microsoft.com/office/officeart/2005/8/layout/orgChart1"/>
    <dgm:cxn modelId="{73BEC947-13DF-45BE-BC37-85E52CDFB9B6}" type="presParOf" srcId="{07619283-906A-4B7F-A688-B948772364C0}" destId="{89695C53-1190-42FF-86CC-6209DC216241}" srcOrd="2" destOrd="0" presId="urn:microsoft.com/office/officeart/2005/8/layout/orgChart1"/>
    <dgm:cxn modelId="{56103642-50B6-4E67-BB45-2FC1426A7736}" type="presParOf" srcId="{07619283-906A-4B7F-A688-B948772364C0}" destId="{2091A16D-1C0D-4F82-A103-83C5761C684D}" srcOrd="3" destOrd="0" presId="urn:microsoft.com/office/officeart/2005/8/layout/orgChart1"/>
    <dgm:cxn modelId="{EFC9D930-DFE3-4B43-A2C6-84B4B9BC7E6B}" type="presParOf" srcId="{2091A16D-1C0D-4F82-A103-83C5761C684D}" destId="{EED680E5-5D13-4D31-96F1-F5C06ADCAF46}" srcOrd="0" destOrd="0" presId="urn:microsoft.com/office/officeart/2005/8/layout/orgChart1"/>
    <dgm:cxn modelId="{D9F32052-715E-407A-9D91-5910A974A133}" type="presParOf" srcId="{EED680E5-5D13-4D31-96F1-F5C06ADCAF46}" destId="{9BEC86F9-D6A7-4983-86A8-08577B7FE900}" srcOrd="0" destOrd="0" presId="urn:microsoft.com/office/officeart/2005/8/layout/orgChart1"/>
    <dgm:cxn modelId="{F19338DA-0732-433B-8E1B-74CFA4493220}" type="presParOf" srcId="{EED680E5-5D13-4D31-96F1-F5C06ADCAF46}" destId="{BAE3A63D-44E0-41CC-9D09-F10B1732475A}" srcOrd="1" destOrd="0" presId="urn:microsoft.com/office/officeart/2005/8/layout/orgChart1"/>
    <dgm:cxn modelId="{E450A112-C7BE-456E-B62D-572669ED9418}" type="presParOf" srcId="{2091A16D-1C0D-4F82-A103-83C5761C684D}" destId="{E48E0602-2F06-48C0-8919-CE0533050729}" srcOrd="1" destOrd="0" presId="urn:microsoft.com/office/officeart/2005/8/layout/orgChart1"/>
    <dgm:cxn modelId="{3A32D58C-7BEB-4A8D-9F8F-382169299D8F}" type="presParOf" srcId="{2091A16D-1C0D-4F82-A103-83C5761C684D}" destId="{EB7A1FFC-E249-429A-A32C-B391C7308432}" srcOrd="2" destOrd="0" presId="urn:microsoft.com/office/officeart/2005/8/layout/orgChart1"/>
    <dgm:cxn modelId="{DBE7322F-8400-4FBF-8497-AC275DD3849C}" type="presParOf" srcId="{07619283-906A-4B7F-A688-B948772364C0}" destId="{F7AFC83A-F643-4B31-A648-492A9D843CA2}" srcOrd="4" destOrd="0" presId="urn:microsoft.com/office/officeart/2005/8/layout/orgChart1"/>
    <dgm:cxn modelId="{D6CA2C51-38BC-4FA0-A23A-7B94C216F406}" type="presParOf" srcId="{07619283-906A-4B7F-A688-B948772364C0}" destId="{835ADFDF-C842-46B1-B54A-B1FA59F9D79F}" srcOrd="5" destOrd="0" presId="urn:microsoft.com/office/officeart/2005/8/layout/orgChart1"/>
    <dgm:cxn modelId="{AE7CFF1C-896E-4DB7-B7B0-F352716E60C2}" type="presParOf" srcId="{835ADFDF-C842-46B1-B54A-B1FA59F9D79F}" destId="{5BAB1841-5EAE-4680-B0F4-7AF885288287}" srcOrd="0" destOrd="0" presId="urn:microsoft.com/office/officeart/2005/8/layout/orgChart1"/>
    <dgm:cxn modelId="{A5EFE328-00A8-4E20-92A5-6572ECB47EB0}" type="presParOf" srcId="{5BAB1841-5EAE-4680-B0F4-7AF885288287}" destId="{68D73AD6-74BD-4C2E-A75E-08E466B13B32}" srcOrd="0" destOrd="0" presId="urn:microsoft.com/office/officeart/2005/8/layout/orgChart1"/>
    <dgm:cxn modelId="{FB47A05C-E22C-48EA-B0AC-CC2E9248120B}" type="presParOf" srcId="{5BAB1841-5EAE-4680-B0F4-7AF885288287}" destId="{4DEEC77A-A0DC-4AFB-B445-C99CA3365BBD}" srcOrd="1" destOrd="0" presId="urn:microsoft.com/office/officeart/2005/8/layout/orgChart1"/>
    <dgm:cxn modelId="{B91E1543-3B4F-48A1-900B-EC8FFFBFC0F1}" type="presParOf" srcId="{835ADFDF-C842-46B1-B54A-B1FA59F9D79F}" destId="{B4291639-8210-4D83-99F7-E61BAB130FDE}" srcOrd="1" destOrd="0" presId="urn:microsoft.com/office/officeart/2005/8/layout/orgChart1"/>
    <dgm:cxn modelId="{91A6298D-A619-4429-997C-529D5B633F3B}" type="presParOf" srcId="{835ADFDF-C842-46B1-B54A-B1FA59F9D79F}" destId="{84752CA9-C509-44F7-AB05-F333616F1CFD}" srcOrd="2" destOrd="0" presId="urn:microsoft.com/office/officeart/2005/8/layout/orgChart1"/>
    <dgm:cxn modelId="{CC32EEBB-F100-493D-A648-AB655DCA662B}" type="presParOf" srcId="{8D866DCF-59CC-4DD5-B28E-62F3EE38D392}" destId="{836B10AC-82D9-4DB4-A773-693582BDB9D0}" srcOrd="2" destOrd="0" presId="urn:microsoft.com/office/officeart/2005/8/layout/orgChart1"/>
    <dgm:cxn modelId="{02F39377-92C5-426F-9EC8-ECB703EC5533}" type="presParOf" srcId="{7F944FE0-D2A2-405B-BDFF-D1897631706E}" destId="{7009101D-659E-4AC4-B6A0-8312127BD0D5}" srcOrd="20" destOrd="0" presId="urn:microsoft.com/office/officeart/2005/8/layout/orgChart1"/>
    <dgm:cxn modelId="{FDC8EE08-BF7D-4834-B60E-1643A82992FD}" type="presParOf" srcId="{7F944FE0-D2A2-405B-BDFF-D1897631706E}" destId="{5AD6FC9D-6064-445F-8A06-CCA400DB3B08}" srcOrd="21" destOrd="0" presId="urn:microsoft.com/office/officeart/2005/8/layout/orgChart1"/>
    <dgm:cxn modelId="{F44909BA-543B-4BB0-B388-1B1A92059515}" type="presParOf" srcId="{5AD6FC9D-6064-445F-8A06-CCA400DB3B08}" destId="{15F16340-459A-4A27-A204-D236E8C20740}" srcOrd="0" destOrd="0" presId="urn:microsoft.com/office/officeart/2005/8/layout/orgChart1"/>
    <dgm:cxn modelId="{0FC81F14-E612-4048-B122-94831D25E39A}" type="presParOf" srcId="{15F16340-459A-4A27-A204-D236E8C20740}" destId="{F5C5F184-CBCA-49BB-BB7E-3A0146C211EB}" srcOrd="0" destOrd="0" presId="urn:microsoft.com/office/officeart/2005/8/layout/orgChart1"/>
    <dgm:cxn modelId="{9708D7C6-99F8-47BD-8D65-D33047C7806B}" type="presParOf" srcId="{15F16340-459A-4A27-A204-D236E8C20740}" destId="{7E0A6FE1-6E00-44A1-81D8-0EA2A6CD2AF3}" srcOrd="1" destOrd="0" presId="urn:microsoft.com/office/officeart/2005/8/layout/orgChart1"/>
    <dgm:cxn modelId="{E2921464-8ABF-418B-9640-28BCA311B362}" type="presParOf" srcId="{5AD6FC9D-6064-445F-8A06-CCA400DB3B08}" destId="{5ACBC9EB-3255-4183-99C6-36BFA4DB898A}" srcOrd="1" destOrd="0" presId="urn:microsoft.com/office/officeart/2005/8/layout/orgChart1"/>
    <dgm:cxn modelId="{682882C6-0FD8-4A7B-BE6F-A4DB648BD6FB}" type="presParOf" srcId="{5ACBC9EB-3255-4183-99C6-36BFA4DB898A}" destId="{D6F69DBC-B0FC-4A08-AC6B-4A6F9030A7BD}" srcOrd="0" destOrd="0" presId="urn:microsoft.com/office/officeart/2005/8/layout/orgChart1"/>
    <dgm:cxn modelId="{9132731C-0CDE-4E06-B32C-D3C8592E8111}" type="presParOf" srcId="{5ACBC9EB-3255-4183-99C6-36BFA4DB898A}" destId="{F66A1E48-16A7-4FB5-8156-CD2E1045FFBE}" srcOrd="1" destOrd="0" presId="urn:microsoft.com/office/officeart/2005/8/layout/orgChart1"/>
    <dgm:cxn modelId="{9F958FF3-D143-4E24-8285-437F3E0CCCC0}" type="presParOf" srcId="{F66A1E48-16A7-4FB5-8156-CD2E1045FFBE}" destId="{3F7CDCDE-6C8D-4873-91F7-40BD160249CE}" srcOrd="0" destOrd="0" presId="urn:microsoft.com/office/officeart/2005/8/layout/orgChart1"/>
    <dgm:cxn modelId="{7EF17C4C-0D46-4BB4-B36B-DCA6F8EFA148}" type="presParOf" srcId="{3F7CDCDE-6C8D-4873-91F7-40BD160249CE}" destId="{3E37B074-43F2-410D-A821-9E917734EEF5}" srcOrd="0" destOrd="0" presId="urn:microsoft.com/office/officeart/2005/8/layout/orgChart1"/>
    <dgm:cxn modelId="{F785D7D1-B258-4947-BB80-AEF7755657DA}" type="presParOf" srcId="{3F7CDCDE-6C8D-4873-91F7-40BD160249CE}" destId="{18956CBC-7222-4318-87FC-278CA4BA3768}" srcOrd="1" destOrd="0" presId="urn:microsoft.com/office/officeart/2005/8/layout/orgChart1"/>
    <dgm:cxn modelId="{89121800-9DD3-45EA-9D4B-FC865ACD7A65}" type="presParOf" srcId="{F66A1E48-16A7-4FB5-8156-CD2E1045FFBE}" destId="{D1A1BB6E-75BB-4B08-90C4-382CBCE3ACAC}" srcOrd="1" destOrd="0" presId="urn:microsoft.com/office/officeart/2005/8/layout/orgChart1"/>
    <dgm:cxn modelId="{2DB72CA4-8AB6-4099-BCE1-613232559A49}" type="presParOf" srcId="{F66A1E48-16A7-4FB5-8156-CD2E1045FFBE}" destId="{8D5B18A0-80A4-4C22-87BC-EEB3E6785EB2}" srcOrd="2" destOrd="0" presId="urn:microsoft.com/office/officeart/2005/8/layout/orgChart1"/>
    <dgm:cxn modelId="{86B90D90-27A8-40DD-B4D1-C01A66CA92EE}" type="presParOf" srcId="{5ACBC9EB-3255-4183-99C6-36BFA4DB898A}" destId="{1F22369C-0260-40DE-A3B5-80071F47CFCB}" srcOrd="2" destOrd="0" presId="urn:microsoft.com/office/officeart/2005/8/layout/orgChart1"/>
    <dgm:cxn modelId="{58496954-9366-40F6-8318-4362E843A9CB}" type="presParOf" srcId="{5ACBC9EB-3255-4183-99C6-36BFA4DB898A}" destId="{751DE3A9-98AD-4BB8-9614-99AE6394060E}" srcOrd="3" destOrd="0" presId="urn:microsoft.com/office/officeart/2005/8/layout/orgChart1"/>
    <dgm:cxn modelId="{5B6631BB-8019-42FC-87DF-1517F35EC83D}" type="presParOf" srcId="{751DE3A9-98AD-4BB8-9614-99AE6394060E}" destId="{C7124B80-AFC6-4098-8F7C-B68AC9998F53}" srcOrd="0" destOrd="0" presId="urn:microsoft.com/office/officeart/2005/8/layout/orgChart1"/>
    <dgm:cxn modelId="{E2E284FE-0316-4579-8E4D-F1D4CA25133D}" type="presParOf" srcId="{C7124B80-AFC6-4098-8F7C-B68AC9998F53}" destId="{E1649481-31C2-4E1C-A6F3-BCDF01D59BD2}" srcOrd="0" destOrd="0" presId="urn:microsoft.com/office/officeart/2005/8/layout/orgChart1"/>
    <dgm:cxn modelId="{FB8ABB42-B73B-4CFD-8D8A-26FDAA960DB3}" type="presParOf" srcId="{C7124B80-AFC6-4098-8F7C-B68AC9998F53}" destId="{F7BA7A01-E042-4673-AEEA-303514636AFE}" srcOrd="1" destOrd="0" presId="urn:microsoft.com/office/officeart/2005/8/layout/orgChart1"/>
    <dgm:cxn modelId="{7AB3A8BC-C72E-4EDF-9242-F9B7814945E7}" type="presParOf" srcId="{751DE3A9-98AD-4BB8-9614-99AE6394060E}" destId="{B9732F4F-BE78-4B49-9091-821A719A5806}" srcOrd="1" destOrd="0" presId="urn:microsoft.com/office/officeart/2005/8/layout/orgChart1"/>
    <dgm:cxn modelId="{7C3EA607-F3A6-4274-A156-02E64D1BF0ED}" type="presParOf" srcId="{751DE3A9-98AD-4BB8-9614-99AE6394060E}" destId="{02D762C6-91EC-4FE8-8DD5-7C4C3BF95BC3}" srcOrd="2" destOrd="0" presId="urn:microsoft.com/office/officeart/2005/8/layout/orgChart1"/>
    <dgm:cxn modelId="{767C4E36-506F-41DD-A4B0-A2B2707B0915}" type="presParOf" srcId="{5ACBC9EB-3255-4183-99C6-36BFA4DB898A}" destId="{9A5CF57C-EB3E-499E-8222-998FF1F3959E}" srcOrd="4" destOrd="0" presId="urn:microsoft.com/office/officeart/2005/8/layout/orgChart1"/>
    <dgm:cxn modelId="{A2FE2B89-7443-40C4-834B-34542BC68D02}" type="presParOf" srcId="{5ACBC9EB-3255-4183-99C6-36BFA4DB898A}" destId="{5704E418-CC6E-4FAE-B4C3-1F565F11B0A5}" srcOrd="5" destOrd="0" presId="urn:microsoft.com/office/officeart/2005/8/layout/orgChart1"/>
    <dgm:cxn modelId="{1012EC9E-C110-4D52-BE35-CB1972B88024}" type="presParOf" srcId="{5704E418-CC6E-4FAE-B4C3-1F565F11B0A5}" destId="{6457224C-B2A9-4E68-93C7-6A30D187AD21}" srcOrd="0" destOrd="0" presId="urn:microsoft.com/office/officeart/2005/8/layout/orgChart1"/>
    <dgm:cxn modelId="{6B2E6228-0A2E-4A61-BC2F-C2EC8406632F}" type="presParOf" srcId="{6457224C-B2A9-4E68-93C7-6A30D187AD21}" destId="{5D899EB1-B601-4B33-9059-E0DEFEEE5318}" srcOrd="0" destOrd="0" presId="urn:microsoft.com/office/officeart/2005/8/layout/orgChart1"/>
    <dgm:cxn modelId="{87A400E9-58BD-43D0-B6E9-3D45D617DF7F}" type="presParOf" srcId="{6457224C-B2A9-4E68-93C7-6A30D187AD21}" destId="{8BDE05C9-053F-4C88-B814-2D8F4E34080D}" srcOrd="1" destOrd="0" presId="urn:microsoft.com/office/officeart/2005/8/layout/orgChart1"/>
    <dgm:cxn modelId="{F6A38076-0FAF-40C6-9B65-E8B83E6ADC36}" type="presParOf" srcId="{5704E418-CC6E-4FAE-B4C3-1F565F11B0A5}" destId="{EBBFD4E0-68FF-4B5E-9CC1-134C676AC247}" srcOrd="1" destOrd="0" presId="urn:microsoft.com/office/officeart/2005/8/layout/orgChart1"/>
    <dgm:cxn modelId="{9ACF2EE1-6E7F-4C65-9887-49FDDBC50035}" type="presParOf" srcId="{5704E418-CC6E-4FAE-B4C3-1F565F11B0A5}" destId="{1511A876-7870-4D0C-96F8-5E48CF5B2D4C}" srcOrd="2" destOrd="0" presId="urn:microsoft.com/office/officeart/2005/8/layout/orgChart1"/>
    <dgm:cxn modelId="{20342A05-CE16-49CC-88CA-1F65EFBA935A}" type="presParOf" srcId="{5AD6FC9D-6064-445F-8A06-CCA400DB3B08}" destId="{75BBA576-24A0-4355-8678-C16C1DF84B6E}" srcOrd="2" destOrd="0" presId="urn:microsoft.com/office/officeart/2005/8/layout/orgChart1"/>
    <dgm:cxn modelId="{9AB3537C-8857-4F5A-93FF-1EF9293FD52B}" type="presParOf" srcId="{0A189367-43EC-4441-BA08-750B899E9469}" destId="{3B9D5E95-1320-46BA-A01E-BC0D01F0FFE2}"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9A5CF57C-EB3E-499E-8222-998FF1F3959E}">
      <dsp:nvSpPr>
        <dsp:cNvPr id="0" name=""/>
        <dsp:cNvSpPr/>
      </dsp:nvSpPr>
      <dsp:spPr>
        <a:xfrm>
          <a:off x="14189817" y="1798999"/>
          <a:ext cx="130663" cy="1766394"/>
        </a:xfrm>
        <a:custGeom>
          <a:avLst/>
          <a:gdLst/>
          <a:ahLst/>
          <a:cxnLst/>
          <a:rect l="0" t="0" r="0" b="0"/>
          <a:pathLst>
            <a:path>
              <a:moveTo>
                <a:pt x="0" y="0"/>
              </a:moveTo>
              <a:lnTo>
                <a:pt x="0" y="1766394"/>
              </a:lnTo>
              <a:lnTo>
                <a:pt x="130663"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F22369C-0260-40DE-A3B5-80071F47CFCB}">
      <dsp:nvSpPr>
        <dsp:cNvPr id="0" name=""/>
        <dsp:cNvSpPr/>
      </dsp:nvSpPr>
      <dsp:spPr>
        <a:xfrm>
          <a:off x="14189817" y="1798999"/>
          <a:ext cx="130663" cy="1099298"/>
        </a:xfrm>
        <a:custGeom>
          <a:avLst/>
          <a:gdLst/>
          <a:ahLst/>
          <a:cxnLst/>
          <a:rect l="0" t="0" r="0" b="0"/>
          <a:pathLst>
            <a:path>
              <a:moveTo>
                <a:pt x="0" y="0"/>
              </a:moveTo>
              <a:lnTo>
                <a:pt x="0" y="1099298"/>
              </a:lnTo>
              <a:lnTo>
                <a:pt x="130663"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6F69DBC-B0FC-4A08-AC6B-4A6F9030A7BD}">
      <dsp:nvSpPr>
        <dsp:cNvPr id="0" name=""/>
        <dsp:cNvSpPr/>
      </dsp:nvSpPr>
      <dsp:spPr>
        <a:xfrm>
          <a:off x="14189817" y="1798999"/>
          <a:ext cx="130663" cy="432202"/>
        </a:xfrm>
        <a:custGeom>
          <a:avLst/>
          <a:gdLst/>
          <a:ahLst/>
          <a:cxnLst/>
          <a:rect l="0" t="0" r="0" b="0"/>
          <a:pathLst>
            <a:path>
              <a:moveTo>
                <a:pt x="0" y="0"/>
              </a:moveTo>
              <a:lnTo>
                <a:pt x="0" y="432202"/>
              </a:lnTo>
              <a:lnTo>
                <a:pt x="130663"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09101D-659E-4AC4-B6A0-8312127BD0D5}">
      <dsp:nvSpPr>
        <dsp:cNvPr id="0" name=""/>
        <dsp:cNvSpPr/>
      </dsp:nvSpPr>
      <dsp:spPr>
        <a:xfrm>
          <a:off x="7363072" y="605140"/>
          <a:ext cx="7104475" cy="724073"/>
        </a:xfrm>
        <a:custGeom>
          <a:avLst/>
          <a:gdLst/>
          <a:ahLst/>
          <a:cxnLst/>
          <a:rect l="0" t="0" r="0" b="0"/>
          <a:pathLst>
            <a:path>
              <a:moveTo>
                <a:pt x="0" y="0"/>
              </a:moveTo>
              <a:lnTo>
                <a:pt x="0" y="625418"/>
              </a:lnTo>
              <a:lnTo>
                <a:pt x="7104475" y="625418"/>
              </a:lnTo>
              <a:lnTo>
                <a:pt x="7104475" y="724073"/>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7AFC83A-F643-4B31-A648-492A9D843CA2}">
      <dsp:nvSpPr>
        <dsp:cNvPr id="0" name=""/>
        <dsp:cNvSpPr/>
      </dsp:nvSpPr>
      <dsp:spPr>
        <a:xfrm>
          <a:off x="12929267" y="1788922"/>
          <a:ext cx="192149" cy="1776471"/>
        </a:xfrm>
        <a:custGeom>
          <a:avLst/>
          <a:gdLst/>
          <a:ahLst/>
          <a:cxnLst/>
          <a:rect l="0" t="0" r="0" b="0"/>
          <a:pathLst>
            <a:path>
              <a:moveTo>
                <a:pt x="0" y="0"/>
              </a:moveTo>
              <a:lnTo>
                <a:pt x="0" y="1776471"/>
              </a:lnTo>
              <a:lnTo>
                <a:pt x="192149"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9695C53-1190-42FF-86CC-6209DC216241}">
      <dsp:nvSpPr>
        <dsp:cNvPr id="0" name=""/>
        <dsp:cNvSpPr/>
      </dsp:nvSpPr>
      <dsp:spPr>
        <a:xfrm>
          <a:off x="12929267" y="1788922"/>
          <a:ext cx="192149" cy="1109375"/>
        </a:xfrm>
        <a:custGeom>
          <a:avLst/>
          <a:gdLst/>
          <a:ahLst/>
          <a:cxnLst/>
          <a:rect l="0" t="0" r="0" b="0"/>
          <a:pathLst>
            <a:path>
              <a:moveTo>
                <a:pt x="0" y="0"/>
              </a:moveTo>
              <a:lnTo>
                <a:pt x="0" y="1109375"/>
              </a:lnTo>
              <a:lnTo>
                <a:pt x="192149"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B9387C3-2537-4FE2-8085-C859547936ED}">
      <dsp:nvSpPr>
        <dsp:cNvPr id="0" name=""/>
        <dsp:cNvSpPr/>
      </dsp:nvSpPr>
      <dsp:spPr>
        <a:xfrm>
          <a:off x="12929267" y="1788922"/>
          <a:ext cx="192149" cy="442279"/>
        </a:xfrm>
        <a:custGeom>
          <a:avLst/>
          <a:gdLst/>
          <a:ahLst/>
          <a:cxnLst/>
          <a:rect l="0" t="0" r="0" b="0"/>
          <a:pathLst>
            <a:path>
              <a:moveTo>
                <a:pt x="0" y="0"/>
              </a:moveTo>
              <a:lnTo>
                <a:pt x="0" y="442279"/>
              </a:lnTo>
              <a:lnTo>
                <a:pt x="192149"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859BE2E-B830-41FF-B86E-79A6F3BD7732}">
      <dsp:nvSpPr>
        <dsp:cNvPr id="0" name=""/>
        <dsp:cNvSpPr/>
      </dsp:nvSpPr>
      <dsp:spPr>
        <a:xfrm>
          <a:off x="7363072" y="605140"/>
          <a:ext cx="6007887" cy="713996"/>
        </a:xfrm>
        <a:custGeom>
          <a:avLst/>
          <a:gdLst/>
          <a:ahLst/>
          <a:cxnLst/>
          <a:rect l="0" t="0" r="0" b="0"/>
          <a:pathLst>
            <a:path>
              <a:moveTo>
                <a:pt x="0" y="0"/>
              </a:moveTo>
              <a:lnTo>
                <a:pt x="0" y="615341"/>
              </a:lnTo>
              <a:lnTo>
                <a:pt x="6007887" y="615341"/>
              </a:lnTo>
              <a:lnTo>
                <a:pt x="6007887"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B6FEAED-F609-4ABD-9830-664C2D6F7BC4}">
      <dsp:nvSpPr>
        <dsp:cNvPr id="0" name=""/>
        <dsp:cNvSpPr/>
      </dsp:nvSpPr>
      <dsp:spPr>
        <a:xfrm>
          <a:off x="11775919" y="1788922"/>
          <a:ext cx="167450" cy="1776471"/>
        </a:xfrm>
        <a:custGeom>
          <a:avLst/>
          <a:gdLst/>
          <a:ahLst/>
          <a:cxnLst/>
          <a:rect l="0" t="0" r="0" b="0"/>
          <a:pathLst>
            <a:path>
              <a:moveTo>
                <a:pt x="0" y="0"/>
              </a:moveTo>
              <a:lnTo>
                <a:pt x="0" y="1776471"/>
              </a:lnTo>
              <a:lnTo>
                <a:pt x="167450"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F5DED51-8461-4FB1-B14E-D45B6BB35082}">
      <dsp:nvSpPr>
        <dsp:cNvPr id="0" name=""/>
        <dsp:cNvSpPr/>
      </dsp:nvSpPr>
      <dsp:spPr>
        <a:xfrm>
          <a:off x="11775919" y="1788922"/>
          <a:ext cx="167450" cy="1109375"/>
        </a:xfrm>
        <a:custGeom>
          <a:avLst/>
          <a:gdLst/>
          <a:ahLst/>
          <a:cxnLst/>
          <a:rect l="0" t="0" r="0" b="0"/>
          <a:pathLst>
            <a:path>
              <a:moveTo>
                <a:pt x="0" y="0"/>
              </a:moveTo>
              <a:lnTo>
                <a:pt x="0" y="1109375"/>
              </a:lnTo>
              <a:lnTo>
                <a:pt x="167450"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4B0898-FEC4-425E-A62E-7F6211895D7C}">
      <dsp:nvSpPr>
        <dsp:cNvPr id="0" name=""/>
        <dsp:cNvSpPr/>
      </dsp:nvSpPr>
      <dsp:spPr>
        <a:xfrm>
          <a:off x="11775919" y="1788922"/>
          <a:ext cx="167450" cy="442279"/>
        </a:xfrm>
        <a:custGeom>
          <a:avLst/>
          <a:gdLst/>
          <a:ahLst/>
          <a:cxnLst/>
          <a:rect l="0" t="0" r="0" b="0"/>
          <a:pathLst>
            <a:path>
              <a:moveTo>
                <a:pt x="0" y="0"/>
              </a:moveTo>
              <a:lnTo>
                <a:pt x="0" y="442279"/>
              </a:lnTo>
              <a:lnTo>
                <a:pt x="167450"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95E2F74E-F847-4663-BDD7-0A5BE67FBABA}">
      <dsp:nvSpPr>
        <dsp:cNvPr id="0" name=""/>
        <dsp:cNvSpPr/>
      </dsp:nvSpPr>
      <dsp:spPr>
        <a:xfrm>
          <a:off x="7363072" y="605140"/>
          <a:ext cx="4788675" cy="713996"/>
        </a:xfrm>
        <a:custGeom>
          <a:avLst/>
          <a:gdLst/>
          <a:ahLst/>
          <a:cxnLst/>
          <a:rect l="0" t="0" r="0" b="0"/>
          <a:pathLst>
            <a:path>
              <a:moveTo>
                <a:pt x="0" y="0"/>
              </a:moveTo>
              <a:lnTo>
                <a:pt x="0" y="615341"/>
              </a:lnTo>
              <a:lnTo>
                <a:pt x="4788675" y="615341"/>
              </a:lnTo>
              <a:lnTo>
                <a:pt x="4788675"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E30FFB8-D40D-42E9-AC77-18EF4B8DF612}">
      <dsp:nvSpPr>
        <dsp:cNvPr id="0" name=""/>
        <dsp:cNvSpPr/>
      </dsp:nvSpPr>
      <dsp:spPr>
        <a:xfrm>
          <a:off x="10665553" y="1788922"/>
          <a:ext cx="140935" cy="1776471"/>
        </a:xfrm>
        <a:custGeom>
          <a:avLst/>
          <a:gdLst/>
          <a:ahLst/>
          <a:cxnLst/>
          <a:rect l="0" t="0" r="0" b="0"/>
          <a:pathLst>
            <a:path>
              <a:moveTo>
                <a:pt x="0" y="0"/>
              </a:moveTo>
              <a:lnTo>
                <a:pt x="0" y="1776471"/>
              </a:lnTo>
              <a:lnTo>
                <a:pt x="140935"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FBC2126-85D5-4905-9E09-CD7F082453CB}">
      <dsp:nvSpPr>
        <dsp:cNvPr id="0" name=""/>
        <dsp:cNvSpPr/>
      </dsp:nvSpPr>
      <dsp:spPr>
        <a:xfrm>
          <a:off x="10665553" y="1788922"/>
          <a:ext cx="140935" cy="1109375"/>
        </a:xfrm>
        <a:custGeom>
          <a:avLst/>
          <a:gdLst/>
          <a:ahLst/>
          <a:cxnLst/>
          <a:rect l="0" t="0" r="0" b="0"/>
          <a:pathLst>
            <a:path>
              <a:moveTo>
                <a:pt x="0" y="0"/>
              </a:moveTo>
              <a:lnTo>
                <a:pt x="0" y="1109375"/>
              </a:lnTo>
              <a:lnTo>
                <a:pt x="140935"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B9AA48-4DCA-4619-BFC8-64D366B147BD}">
      <dsp:nvSpPr>
        <dsp:cNvPr id="0" name=""/>
        <dsp:cNvSpPr/>
      </dsp:nvSpPr>
      <dsp:spPr>
        <a:xfrm>
          <a:off x="10665553" y="1788922"/>
          <a:ext cx="140935" cy="442279"/>
        </a:xfrm>
        <a:custGeom>
          <a:avLst/>
          <a:gdLst/>
          <a:ahLst/>
          <a:cxnLst/>
          <a:rect l="0" t="0" r="0" b="0"/>
          <a:pathLst>
            <a:path>
              <a:moveTo>
                <a:pt x="0" y="0"/>
              </a:moveTo>
              <a:lnTo>
                <a:pt x="0" y="442279"/>
              </a:lnTo>
              <a:lnTo>
                <a:pt x="140935"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0257897-199B-45F9-8E97-4C591BBE7B3F}">
      <dsp:nvSpPr>
        <dsp:cNvPr id="0" name=""/>
        <dsp:cNvSpPr/>
      </dsp:nvSpPr>
      <dsp:spPr>
        <a:xfrm>
          <a:off x="7363072" y="605140"/>
          <a:ext cx="3678309" cy="713996"/>
        </a:xfrm>
        <a:custGeom>
          <a:avLst/>
          <a:gdLst/>
          <a:ahLst/>
          <a:cxnLst/>
          <a:rect l="0" t="0" r="0" b="0"/>
          <a:pathLst>
            <a:path>
              <a:moveTo>
                <a:pt x="0" y="0"/>
              </a:moveTo>
              <a:lnTo>
                <a:pt x="0" y="615341"/>
              </a:lnTo>
              <a:lnTo>
                <a:pt x="3678309" y="615341"/>
              </a:lnTo>
              <a:lnTo>
                <a:pt x="3678309"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E8989D-6C94-463D-9588-B288E8BD09F3}">
      <dsp:nvSpPr>
        <dsp:cNvPr id="0" name=""/>
        <dsp:cNvSpPr/>
      </dsp:nvSpPr>
      <dsp:spPr>
        <a:xfrm>
          <a:off x="9528671" y="1788922"/>
          <a:ext cx="147503" cy="2863738"/>
        </a:xfrm>
        <a:custGeom>
          <a:avLst/>
          <a:gdLst/>
          <a:ahLst/>
          <a:cxnLst/>
          <a:rect l="0" t="0" r="0" b="0"/>
          <a:pathLst>
            <a:path>
              <a:moveTo>
                <a:pt x="0" y="0"/>
              </a:moveTo>
              <a:lnTo>
                <a:pt x="0" y="2863738"/>
              </a:lnTo>
              <a:lnTo>
                <a:pt x="147503" y="286373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A5F9E80-3D5F-4248-9517-86F91EE0B8E9}">
      <dsp:nvSpPr>
        <dsp:cNvPr id="0" name=""/>
        <dsp:cNvSpPr/>
      </dsp:nvSpPr>
      <dsp:spPr>
        <a:xfrm>
          <a:off x="9528671" y="1788922"/>
          <a:ext cx="147503" cy="2268858"/>
        </a:xfrm>
        <a:custGeom>
          <a:avLst/>
          <a:gdLst/>
          <a:ahLst/>
          <a:cxnLst/>
          <a:rect l="0" t="0" r="0" b="0"/>
          <a:pathLst>
            <a:path>
              <a:moveTo>
                <a:pt x="0" y="0"/>
              </a:moveTo>
              <a:lnTo>
                <a:pt x="0" y="2268858"/>
              </a:lnTo>
              <a:lnTo>
                <a:pt x="147503" y="226885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B1176D0-84CB-4D45-A098-BF1B00EA52C0}">
      <dsp:nvSpPr>
        <dsp:cNvPr id="0" name=""/>
        <dsp:cNvSpPr/>
      </dsp:nvSpPr>
      <dsp:spPr>
        <a:xfrm>
          <a:off x="9528671" y="1788922"/>
          <a:ext cx="114674" cy="518511"/>
        </a:xfrm>
        <a:custGeom>
          <a:avLst/>
          <a:gdLst/>
          <a:ahLst/>
          <a:cxnLst/>
          <a:rect l="0" t="0" r="0" b="0"/>
          <a:pathLst>
            <a:path>
              <a:moveTo>
                <a:pt x="0" y="0"/>
              </a:moveTo>
              <a:lnTo>
                <a:pt x="0" y="518511"/>
              </a:lnTo>
              <a:lnTo>
                <a:pt x="114674" y="51851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185FE85-F6F3-47C8-BC28-BFB1B081D47E}">
      <dsp:nvSpPr>
        <dsp:cNvPr id="0" name=""/>
        <dsp:cNvSpPr/>
      </dsp:nvSpPr>
      <dsp:spPr>
        <a:xfrm>
          <a:off x="9528671" y="1788922"/>
          <a:ext cx="101539" cy="1420495"/>
        </a:xfrm>
        <a:custGeom>
          <a:avLst/>
          <a:gdLst/>
          <a:ahLst/>
          <a:cxnLst/>
          <a:rect l="0" t="0" r="0" b="0"/>
          <a:pathLst>
            <a:path>
              <a:moveTo>
                <a:pt x="0" y="0"/>
              </a:moveTo>
              <a:lnTo>
                <a:pt x="0" y="1420495"/>
              </a:lnTo>
              <a:lnTo>
                <a:pt x="101539" y="142049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2E60BB5-7FD2-4219-AE7C-29971BDCB4BB}">
      <dsp:nvSpPr>
        <dsp:cNvPr id="0" name=""/>
        <dsp:cNvSpPr/>
      </dsp:nvSpPr>
      <dsp:spPr>
        <a:xfrm>
          <a:off x="7363072" y="605140"/>
          <a:ext cx="2541427" cy="713996"/>
        </a:xfrm>
        <a:custGeom>
          <a:avLst/>
          <a:gdLst/>
          <a:ahLst/>
          <a:cxnLst/>
          <a:rect l="0" t="0" r="0" b="0"/>
          <a:pathLst>
            <a:path>
              <a:moveTo>
                <a:pt x="0" y="0"/>
              </a:moveTo>
              <a:lnTo>
                <a:pt x="0" y="615341"/>
              </a:lnTo>
              <a:lnTo>
                <a:pt x="2541427" y="615341"/>
              </a:lnTo>
              <a:lnTo>
                <a:pt x="2541427"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2777498-AA74-4FC2-849F-C626B27A45B4}">
      <dsp:nvSpPr>
        <dsp:cNvPr id="0" name=""/>
        <dsp:cNvSpPr/>
      </dsp:nvSpPr>
      <dsp:spPr>
        <a:xfrm>
          <a:off x="8323025" y="1788922"/>
          <a:ext cx="152396" cy="1776471"/>
        </a:xfrm>
        <a:custGeom>
          <a:avLst/>
          <a:gdLst/>
          <a:ahLst/>
          <a:cxnLst/>
          <a:rect l="0" t="0" r="0" b="0"/>
          <a:pathLst>
            <a:path>
              <a:moveTo>
                <a:pt x="0" y="0"/>
              </a:moveTo>
              <a:lnTo>
                <a:pt x="0" y="1776471"/>
              </a:lnTo>
              <a:lnTo>
                <a:pt x="152396"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79EAA6C-B7F9-45B1-B314-064B1497E450}">
      <dsp:nvSpPr>
        <dsp:cNvPr id="0" name=""/>
        <dsp:cNvSpPr/>
      </dsp:nvSpPr>
      <dsp:spPr>
        <a:xfrm>
          <a:off x="8323025" y="1788922"/>
          <a:ext cx="152396" cy="1109375"/>
        </a:xfrm>
        <a:custGeom>
          <a:avLst/>
          <a:gdLst/>
          <a:ahLst/>
          <a:cxnLst/>
          <a:rect l="0" t="0" r="0" b="0"/>
          <a:pathLst>
            <a:path>
              <a:moveTo>
                <a:pt x="0" y="0"/>
              </a:moveTo>
              <a:lnTo>
                <a:pt x="0" y="1109375"/>
              </a:lnTo>
              <a:lnTo>
                <a:pt x="152396"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8FA309A-083A-4C64-9477-7A3C69B2784C}">
      <dsp:nvSpPr>
        <dsp:cNvPr id="0" name=""/>
        <dsp:cNvSpPr/>
      </dsp:nvSpPr>
      <dsp:spPr>
        <a:xfrm>
          <a:off x="8323025" y="1788922"/>
          <a:ext cx="152396" cy="442279"/>
        </a:xfrm>
        <a:custGeom>
          <a:avLst/>
          <a:gdLst/>
          <a:ahLst/>
          <a:cxnLst/>
          <a:rect l="0" t="0" r="0" b="0"/>
          <a:pathLst>
            <a:path>
              <a:moveTo>
                <a:pt x="0" y="0"/>
              </a:moveTo>
              <a:lnTo>
                <a:pt x="0" y="442279"/>
              </a:lnTo>
              <a:lnTo>
                <a:pt x="152396"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CAB3E94-5855-4109-A43C-7105AD6B26D0}">
      <dsp:nvSpPr>
        <dsp:cNvPr id="0" name=""/>
        <dsp:cNvSpPr/>
      </dsp:nvSpPr>
      <dsp:spPr>
        <a:xfrm>
          <a:off x="7363072" y="605140"/>
          <a:ext cx="1366343" cy="713996"/>
        </a:xfrm>
        <a:custGeom>
          <a:avLst/>
          <a:gdLst/>
          <a:ahLst/>
          <a:cxnLst/>
          <a:rect l="0" t="0" r="0" b="0"/>
          <a:pathLst>
            <a:path>
              <a:moveTo>
                <a:pt x="0" y="0"/>
              </a:moveTo>
              <a:lnTo>
                <a:pt x="0" y="615341"/>
              </a:lnTo>
              <a:lnTo>
                <a:pt x="1366343" y="615341"/>
              </a:lnTo>
              <a:lnTo>
                <a:pt x="1366343"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07FA1CB-C069-4A68-9F5B-ACB3D4C2C7E0}">
      <dsp:nvSpPr>
        <dsp:cNvPr id="0" name=""/>
        <dsp:cNvSpPr/>
      </dsp:nvSpPr>
      <dsp:spPr>
        <a:xfrm>
          <a:off x="7079887" y="1788922"/>
          <a:ext cx="157371" cy="1776471"/>
        </a:xfrm>
        <a:custGeom>
          <a:avLst/>
          <a:gdLst/>
          <a:ahLst/>
          <a:cxnLst/>
          <a:rect l="0" t="0" r="0" b="0"/>
          <a:pathLst>
            <a:path>
              <a:moveTo>
                <a:pt x="0" y="0"/>
              </a:moveTo>
              <a:lnTo>
                <a:pt x="0" y="1776471"/>
              </a:lnTo>
              <a:lnTo>
                <a:pt x="157371" y="1776471"/>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7A21D83-0961-4F83-B6CA-9111DF4BFE52}">
      <dsp:nvSpPr>
        <dsp:cNvPr id="0" name=""/>
        <dsp:cNvSpPr/>
      </dsp:nvSpPr>
      <dsp:spPr>
        <a:xfrm>
          <a:off x="7079887" y="1788922"/>
          <a:ext cx="157371" cy="1109375"/>
        </a:xfrm>
        <a:custGeom>
          <a:avLst/>
          <a:gdLst/>
          <a:ahLst/>
          <a:cxnLst/>
          <a:rect l="0" t="0" r="0" b="0"/>
          <a:pathLst>
            <a:path>
              <a:moveTo>
                <a:pt x="0" y="0"/>
              </a:moveTo>
              <a:lnTo>
                <a:pt x="0" y="1109375"/>
              </a:lnTo>
              <a:lnTo>
                <a:pt x="157371" y="110937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6484EBF-27DD-4386-A0D0-1C14F44B1EE2}">
      <dsp:nvSpPr>
        <dsp:cNvPr id="0" name=""/>
        <dsp:cNvSpPr/>
      </dsp:nvSpPr>
      <dsp:spPr>
        <a:xfrm>
          <a:off x="7079887" y="1788922"/>
          <a:ext cx="157371" cy="442279"/>
        </a:xfrm>
        <a:custGeom>
          <a:avLst/>
          <a:gdLst/>
          <a:ahLst/>
          <a:cxnLst/>
          <a:rect l="0" t="0" r="0" b="0"/>
          <a:pathLst>
            <a:path>
              <a:moveTo>
                <a:pt x="0" y="0"/>
              </a:moveTo>
              <a:lnTo>
                <a:pt x="0" y="442279"/>
              </a:lnTo>
              <a:lnTo>
                <a:pt x="157371" y="44227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8BDADBE-4402-4E6F-AB6F-E215C5F98D3B}">
      <dsp:nvSpPr>
        <dsp:cNvPr id="0" name=""/>
        <dsp:cNvSpPr/>
      </dsp:nvSpPr>
      <dsp:spPr>
        <a:xfrm>
          <a:off x="7363072" y="605140"/>
          <a:ext cx="136472" cy="713996"/>
        </a:xfrm>
        <a:custGeom>
          <a:avLst/>
          <a:gdLst/>
          <a:ahLst/>
          <a:cxnLst/>
          <a:rect l="0" t="0" r="0" b="0"/>
          <a:pathLst>
            <a:path>
              <a:moveTo>
                <a:pt x="0" y="0"/>
              </a:moveTo>
              <a:lnTo>
                <a:pt x="0" y="615341"/>
              </a:lnTo>
              <a:lnTo>
                <a:pt x="136472" y="615341"/>
              </a:lnTo>
              <a:lnTo>
                <a:pt x="136472"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E31F5CA-37EC-464B-A0E1-9AB790904E0E}">
      <dsp:nvSpPr>
        <dsp:cNvPr id="0" name=""/>
        <dsp:cNvSpPr/>
      </dsp:nvSpPr>
      <dsp:spPr>
        <a:xfrm>
          <a:off x="5959442" y="2466094"/>
          <a:ext cx="140935" cy="1766394"/>
        </a:xfrm>
        <a:custGeom>
          <a:avLst/>
          <a:gdLst/>
          <a:ahLst/>
          <a:cxnLst/>
          <a:rect l="0" t="0" r="0" b="0"/>
          <a:pathLst>
            <a:path>
              <a:moveTo>
                <a:pt x="0" y="0"/>
              </a:moveTo>
              <a:lnTo>
                <a:pt x="0" y="1766394"/>
              </a:lnTo>
              <a:lnTo>
                <a:pt x="140935"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3FAA0F3-7CCC-449C-A82C-F68F70EE100B}">
      <dsp:nvSpPr>
        <dsp:cNvPr id="0" name=""/>
        <dsp:cNvSpPr/>
      </dsp:nvSpPr>
      <dsp:spPr>
        <a:xfrm>
          <a:off x="5959442" y="2466094"/>
          <a:ext cx="147503" cy="377129"/>
        </a:xfrm>
        <a:custGeom>
          <a:avLst/>
          <a:gdLst/>
          <a:ahLst/>
          <a:cxnLst/>
          <a:rect l="0" t="0" r="0" b="0"/>
          <a:pathLst>
            <a:path>
              <a:moveTo>
                <a:pt x="0" y="0"/>
              </a:moveTo>
              <a:lnTo>
                <a:pt x="0" y="377129"/>
              </a:lnTo>
              <a:lnTo>
                <a:pt x="147503" y="37712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C53932D4-51E7-41F5-AE16-C6CBB114DFEA}">
      <dsp:nvSpPr>
        <dsp:cNvPr id="0" name=""/>
        <dsp:cNvSpPr/>
      </dsp:nvSpPr>
      <dsp:spPr>
        <a:xfrm>
          <a:off x="5959442" y="2466094"/>
          <a:ext cx="127809" cy="1055890"/>
        </a:xfrm>
        <a:custGeom>
          <a:avLst/>
          <a:gdLst/>
          <a:ahLst/>
          <a:cxnLst/>
          <a:rect l="0" t="0" r="0" b="0"/>
          <a:pathLst>
            <a:path>
              <a:moveTo>
                <a:pt x="0" y="0"/>
              </a:moveTo>
              <a:lnTo>
                <a:pt x="0" y="1055890"/>
              </a:lnTo>
              <a:lnTo>
                <a:pt x="127809" y="1055890"/>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A9512E9-E1C5-4380-BA7C-8E54B5E137DF}">
      <dsp:nvSpPr>
        <dsp:cNvPr id="0" name=""/>
        <dsp:cNvSpPr/>
      </dsp:nvSpPr>
      <dsp:spPr>
        <a:xfrm>
          <a:off x="5766830" y="1788922"/>
          <a:ext cx="568440" cy="207386"/>
        </a:xfrm>
        <a:custGeom>
          <a:avLst/>
          <a:gdLst/>
          <a:ahLst/>
          <a:cxnLst/>
          <a:rect l="0" t="0" r="0" b="0"/>
          <a:pathLst>
            <a:path>
              <a:moveTo>
                <a:pt x="0" y="0"/>
              </a:moveTo>
              <a:lnTo>
                <a:pt x="0" y="108731"/>
              </a:lnTo>
              <a:lnTo>
                <a:pt x="568440" y="108731"/>
              </a:lnTo>
              <a:lnTo>
                <a:pt x="56844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E0991F3-3934-47BB-929B-D5CDA7641990}">
      <dsp:nvSpPr>
        <dsp:cNvPr id="0" name=""/>
        <dsp:cNvSpPr/>
      </dsp:nvSpPr>
      <dsp:spPr>
        <a:xfrm>
          <a:off x="4822560" y="2466094"/>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D7968CA6-A26B-43C5-9036-51384CB0A177}">
      <dsp:nvSpPr>
        <dsp:cNvPr id="0" name=""/>
        <dsp:cNvSpPr/>
      </dsp:nvSpPr>
      <dsp:spPr>
        <a:xfrm>
          <a:off x="4822560" y="2466094"/>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AC18233-7434-428C-A2CE-9E3AFE243EA4}">
      <dsp:nvSpPr>
        <dsp:cNvPr id="0" name=""/>
        <dsp:cNvSpPr/>
      </dsp:nvSpPr>
      <dsp:spPr>
        <a:xfrm>
          <a:off x="5198389" y="1788922"/>
          <a:ext cx="568440" cy="207386"/>
        </a:xfrm>
        <a:custGeom>
          <a:avLst/>
          <a:gdLst/>
          <a:ahLst/>
          <a:cxnLst/>
          <a:rect l="0" t="0" r="0" b="0"/>
          <a:pathLst>
            <a:path>
              <a:moveTo>
                <a:pt x="568440" y="0"/>
              </a:moveTo>
              <a:lnTo>
                <a:pt x="568440" y="108731"/>
              </a:lnTo>
              <a:lnTo>
                <a:pt x="0" y="108731"/>
              </a:lnTo>
              <a:lnTo>
                <a:pt x="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6920179-6629-4A58-BB26-F9023C6AB676}">
      <dsp:nvSpPr>
        <dsp:cNvPr id="0" name=""/>
        <dsp:cNvSpPr/>
      </dsp:nvSpPr>
      <dsp:spPr>
        <a:xfrm>
          <a:off x="5766830" y="605140"/>
          <a:ext cx="1596242" cy="713996"/>
        </a:xfrm>
        <a:custGeom>
          <a:avLst/>
          <a:gdLst/>
          <a:ahLst/>
          <a:cxnLst/>
          <a:rect l="0" t="0" r="0" b="0"/>
          <a:pathLst>
            <a:path>
              <a:moveTo>
                <a:pt x="1596242" y="0"/>
              </a:moveTo>
              <a:lnTo>
                <a:pt x="1596242" y="615341"/>
              </a:lnTo>
              <a:lnTo>
                <a:pt x="0" y="615341"/>
              </a:lnTo>
              <a:lnTo>
                <a:pt x="0"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1F44040-471C-47E1-AA4C-3975425FBF91}">
      <dsp:nvSpPr>
        <dsp:cNvPr id="0" name=""/>
        <dsp:cNvSpPr/>
      </dsp:nvSpPr>
      <dsp:spPr>
        <a:xfrm>
          <a:off x="3685679" y="2466094"/>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69005B3-517D-446B-8623-5C28558CA7A7}">
      <dsp:nvSpPr>
        <dsp:cNvPr id="0" name=""/>
        <dsp:cNvSpPr/>
      </dsp:nvSpPr>
      <dsp:spPr>
        <a:xfrm>
          <a:off x="3685679" y="2466094"/>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4E82E1CF-9093-4966-8BDC-BA30B6523B53}">
      <dsp:nvSpPr>
        <dsp:cNvPr id="0" name=""/>
        <dsp:cNvSpPr/>
      </dsp:nvSpPr>
      <dsp:spPr>
        <a:xfrm>
          <a:off x="3493067" y="1788922"/>
          <a:ext cx="568440" cy="207386"/>
        </a:xfrm>
        <a:custGeom>
          <a:avLst/>
          <a:gdLst/>
          <a:ahLst/>
          <a:cxnLst/>
          <a:rect l="0" t="0" r="0" b="0"/>
          <a:pathLst>
            <a:path>
              <a:moveTo>
                <a:pt x="0" y="0"/>
              </a:moveTo>
              <a:lnTo>
                <a:pt x="0" y="108731"/>
              </a:lnTo>
              <a:lnTo>
                <a:pt x="568440" y="108731"/>
              </a:lnTo>
              <a:lnTo>
                <a:pt x="56844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FB2DB3A0-B135-43F4-88C1-E9985DD92C2D}">
      <dsp:nvSpPr>
        <dsp:cNvPr id="0" name=""/>
        <dsp:cNvSpPr/>
      </dsp:nvSpPr>
      <dsp:spPr>
        <a:xfrm>
          <a:off x="2548798" y="2466094"/>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551EDF52-9700-4415-9C5E-2D5BBD97710A}">
      <dsp:nvSpPr>
        <dsp:cNvPr id="0" name=""/>
        <dsp:cNvSpPr/>
      </dsp:nvSpPr>
      <dsp:spPr>
        <a:xfrm>
          <a:off x="2548798" y="2466094"/>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BDCF5C3-4938-4F7B-B883-DFE0EA2513F2}">
      <dsp:nvSpPr>
        <dsp:cNvPr id="0" name=""/>
        <dsp:cNvSpPr/>
      </dsp:nvSpPr>
      <dsp:spPr>
        <a:xfrm>
          <a:off x="2924626" y="1788922"/>
          <a:ext cx="568440" cy="207386"/>
        </a:xfrm>
        <a:custGeom>
          <a:avLst/>
          <a:gdLst/>
          <a:ahLst/>
          <a:cxnLst/>
          <a:rect l="0" t="0" r="0" b="0"/>
          <a:pathLst>
            <a:path>
              <a:moveTo>
                <a:pt x="568440" y="0"/>
              </a:moveTo>
              <a:lnTo>
                <a:pt x="568440" y="108731"/>
              </a:lnTo>
              <a:lnTo>
                <a:pt x="0" y="108731"/>
              </a:lnTo>
              <a:lnTo>
                <a:pt x="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146AE877-ED15-459B-B13B-AF077FBB1040}">
      <dsp:nvSpPr>
        <dsp:cNvPr id="0" name=""/>
        <dsp:cNvSpPr/>
      </dsp:nvSpPr>
      <dsp:spPr>
        <a:xfrm>
          <a:off x="3493067" y="605140"/>
          <a:ext cx="3870005" cy="713996"/>
        </a:xfrm>
        <a:custGeom>
          <a:avLst/>
          <a:gdLst/>
          <a:ahLst/>
          <a:cxnLst/>
          <a:rect l="0" t="0" r="0" b="0"/>
          <a:pathLst>
            <a:path>
              <a:moveTo>
                <a:pt x="3870005" y="0"/>
              </a:moveTo>
              <a:lnTo>
                <a:pt x="3870005" y="615341"/>
              </a:lnTo>
              <a:lnTo>
                <a:pt x="0" y="615341"/>
              </a:lnTo>
              <a:lnTo>
                <a:pt x="0"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8361F233-B12E-43F6-BC39-A98D94AE39A7}">
      <dsp:nvSpPr>
        <dsp:cNvPr id="0" name=""/>
        <dsp:cNvSpPr/>
      </dsp:nvSpPr>
      <dsp:spPr>
        <a:xfrm>
          <a:off x="1411916" y="3133190"/>
          <a:ext cx="140935" cy="3100585"/>
        </a:xfrm>
        <a:custGeom>
          <a:avLst/>
          <a:gdLst/>
          <a:ahLst/>
          <a:cxnLst/>
          <a:rect l="0" t="0" r="0" b="0"/>
          <a:pathLst>
            <a:path>
              <a:moveTo>
                <a:pt x="0" y="0"/>
              </a:moveTo>
              <a:lnTo>
                <a:pt x="0" y="3100585"/>
              </a:lnTo>
              <a:lnTo>
                <a:pt x="140935" y="3100585"/>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894DCF4-CFDB-4655-8C23-F6D06D7FB345}">
      <dsp:nvSpPr>
        <dsp:cNvPr id="0" name=""/>
        <dsp:cNvSpPr/>
      </dsp:nvSpPr>
      <dsp:spPr>
        <a:xfrm>
          <a:off x="1411916" y="3133190"/>
          <a:ext cx="140935" cy="2433489"/>
        </a:xfrm>
        <a:custGeom>
          <a:avLst/>
          <a:gdLst/>
          <a:ahLst/>
          <a:cxnLst/>
          <a:rect l="0" t="0" r="0" b="0"/>
          <a:pathLst>
            <a:path>
              <a:moveTo>
                <a:pt x="0" y="0"/>
              </a:moveTo>
              <a:lnTo>
                <a:pt x="0" y="2433489"/>
              </a:lnTo>
              <a:lnTo>
                <a:pt x="140935" y="243348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03BF5AB-02EB-4D85-9282-46894415A7C4}">
      <dsp:nvSpPr>
        <dsp:cNvPr id="0" name=""/>
        <dsp:cNvSpPr/>
      </dsp:nvSpPr>
      <dsp:spPr>
        <a:xfrm>
          <a:off x="1411916" y="3133190"/>
          <a:ext cx="140935" cy="1766394"/>
        </a:xfrm>
        <a:custGeom>
          <a:avLst/>
          <a:gdLst/>
          <a:ahLst/>
          <a:cxnLst/>
          <a:rect l="0" t="0" r="0" b="0"/>
          <a:pathLst>
            <a:path>
              <a:moveTo>
                <a:pt x="0" y="0"/>
              </a:moveTo>
              <a:lnTo>
                <a:pt x="0" y="1766394"/>
              </a:lnTo>
              <a:lnTo>
                <a:pt x="140935"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BE8EFB2-4965-4609-B1C2-1F507D9025F0}">
      <dsp:nvSpPr>
        <dsp:cNvPr id="0" name=""/>
        <dsp:cNvSpPr/>
      </dsp:nvSpPr>
      <dsp:spPr>
        <a:xfrm>
          <a:off x="1411916" y="3133190"/>
          <a:ext cx="140935" cy="1099298"/>
        </a:xfrm>
        <a:custGeom>
          <a:avLst/>
          <a:gdLst/>
          <a:ahLst/>
          <a:cxnLst/>
          <a:rect l="0" t="0" r="0" b="0"/>
          <a:pathLst>
            <a:path>
              <a:moveTo>
                <a:pt x="0" y="0"/>
              </a:moveTo>
              <a:lnTo>
                <a:pt x="0" y="1099298"/>
              </a:lnTo>
              <a:lnTo>
                <a:pt x="140935"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6E904246-481F-4578-AD91-764D29E6D564}">
      <dsp:nvSpPr>
        <dsp:cNvPr id="0" name=""/>
        <dsp:cNvSpPr/>
      </dsp:nvSpPr>
      <dsp:spPr>
        <a:xfrm>
          <a:off x="1411916" y="3133190"/>
          <a:ext cx="140935" cy="432202"/>
        </a:xfrm>
        <a:custGeom>
          <a:avLst/>
          <a:gdLst/>
          <a:ahLst/>
          <a:cxnLst/>
          <a:rect l="0" t="0" r="0" b="0"/>
          <a:pathLst>
            <a:path>
              <a:moveTo>
                <a:pt x="0" y="0"/>
              </a:moveTo>
              <a:lnTo>
                <a:pt x="0" y="432202"/>
              </a:lnTo>
              <a:lnTo>
                <a:pt x="140935"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AF5925E-A439-4734-BFA7-0209F1E034E0}">
      <dsp:nvSpPr>
        <dsp:cNvPr id="0" name=""/>
        <dsp:cNvSpPr/>
      </dsp:nvSpPr>
      <dsp:spPr>
        <a:xfrm>
          <a:off x="1742025" y="2466094"/>
          <a:ext cx="91440" cy="197309"/>
        </a:xfrm>
        <a:custGeom>
          <a:avLst/>
          <a:gdLst/>
          <a:ahLst/>
          <a:cxnLst/>
          <a:rect l="0" t="0" r="0" b="0"/>
          <a:pathLst>
            <a:path>
              <a:moveTo>
                <a:pt x="45720" y="0"/>
              </a:moveTo>
              <a:lnTo>
                <a:pt x="45720" y="197309"/>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B935FBDA-E2AB-49CA-8CF4-754257839CD4}">
      <dsp:nvSpPr>
        <dsp:cNvPr id="0" name=""/>
        <dsp:cNvSpPr/>
      </dsp:nvSpPr>
      <dsp:spPr>
        <a:xfrm>
          <a:off x="1742025" y="1788922"/>
          <a:ext cx="91440" cy="207386"/>
        </a:xfrm>
        <a:custGeom>
          <a:avLst/>
          <a:gdLst/>
          <a:ahLst/>
          <a:cxnLst/>
          <a:rect l="0" t="0" r="0" b="0"/>
          <a:pathLst>
            <a:path>
              <a:moveTo>
                <a:pt x="45720" y="0"/>
              </a:moveTo>
              <a:lnTo>
                <a:pt x="45720" y="207386"/>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3CD38DC8-3D55-42DE-AD09-72BD953ED7FB}">
      <dsp:nvSpPr>
        <dsp:cNvPr id="0" name=""/>
        <dsp:cNvSpPr/>
      </dsp:nvSpPr>
      <dsp:spPr>
        <a:xfrm>
          <a:off x="1787745" y="605140"/>
          <a:ext cx="5575327" cy="713996"/>
        </a:xfrm>
        <a:custGeom>
          <a:avLst/>
          <a:gdLst/>
          <a:ahLst/>
          <a:cxnLst/>
          <a:rect l="0" t="0" r="0" b="0"/>
          <a:pathLst>
            <a:path>
              <a:moveTo>
                <a:pt x="5575327" y="0"/>
              </a:moveTo>
              <a:lnTo>
                <a:pt x="5575327" y="615341"/>
              </a:lnTo>
              <a:lnTo>
                <a:pt x="0" y="615341"/>
              </a:lnTo>
              <a:lnTo>
                <a:pt x="0" y="713996"/>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A210511E-8313-4F28-990A-429088BA3B3F}">
      <dsp:nvSpPr>
        <dsp:cNvPr id="0" name=""/>
        <dsp:cNvSpPr/>
      </dsp:nvSpPr>
      <dsp:spPr>
        <a:xfrm>
          <a:off x="72288" y="1798999"/>
          <a:ext cx="108789" cy="1766394"/>
        </a:xfrm>
        <a:custGeom>
          <a:avLst/>
          <a:gdLst/>
          <a:ahLst/>
          <a:cxnLst/>
          <a:rect l="0" t="0" r="0" b="0"/>
          <a:pathLst>
            <a:path>
              <a:moveTo>
                <a:pt x="0" y="0"/>
              </a:moveTo>
              <a:lnTo>
                <a:pt x="0" y="1766394"/>
              </a:lnTo>
              <a:lnTo>
                <a:pt x="108789" y="1766394"/>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D786B8-780D-4619-A5E3-357F0EDAE2E4}">
      <dsp:nvSpPr>
        <dsp:cNvPr id="0" name=""/>
        <dsp:cNvSpPr/>
      </dsp:nvSpPr>
      <dsp:spPr>
        <a:xfrm>
          <a:off x="72288" y="1798999"/>
          <a:ext cx="108789" cy="1099298"/>
        </a:xfrm>
        <a:custGeom>
          <a:avLst/>
          <a:gdLst/>
          <a:ahLst/>
          <a:cxnLst/>
          <a:rect l="0" t="0" r="0" b="0"/>
          <a:pathLst>
            <a:path>
              <a:moveTo>
                <a:pt x="0" y="0"/>
              </a:moveTo>
              <a:lnTo>
                <a:pt x="0" y="1099298"/>
              </a:lnTo>
              <a:lnTo>
                <a:pt x="108789" y="1099298"/>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0DBA4C10-E38C-4A57-BDCF-A02983AC86EA}">
      <dsp:nvSpPr>
        <dsp:cNvPr id="0" name=""/>
        <dsp:cNvSpPr/>
      </dsp:nvSpPr>
      <dsp:spPr>
        <a:xfrm>
          <a:off x="72288" y="1798999"/>
          <a:ext cx="108789" cy="432202"/>
        </a:xfrm>
        <a:custGeom>
          <a:avLst/>
          <a:gdLst/>
          <a:ahLst/>
          <a:cxnLst/>
          <a:rect l="0" t="0" r="0" b="0"/>
          <a:pathLst>
            <a:path>
              <a:moveTo>
                <a:pt x="0" y="0"/>
              </a:moveTo>
              <a:lnTo>
                <a:pt x="0" y="432202"/>
              </a:lnTo>
              <a:lnTo>
                <a:pt x="108789" y="432202"/>
              </a:lnTo>
            </a:path>
          </a:pathLst>
        </a:custGeom>
        <a:noFill/>
        <a:ln w="9525" cap="flat" cmpd="sng" algn="ctr">
          <a:solidFill>
            <a:schemeClr val="accent1">
              <a:shade val="8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7BA6A4CA-F40E-4826-9E97-95062F5DD647}">
      <dsp:nvSpPr>
        <dsp:cNvPr id="0" name=""/>
        <dsp:cNvSpPr/>
      </dsp:nvSpPr>
      <dsp:spPr>
        <a:xfrm>
          <a:off x="361443" y="605140"/>
          <a:ext cx="7001628" cy="724073"/>
        </a:xfrm>
        <a:custGeom>
          <a:avLst/>
          <a:gdLst/>
          <a:ahLst/>
          <a:cxnLst/>
          <a:rect l="0" t="0" r="0" b="0"/>
          <a:pathLst>
            <a:path>
              <a:moveTo>
                <a:pt x="7001628" y="0"/>
              </a:moveTo>
              <a:lnTo>
                <a:pt x="7001628" y="625418"/>
              </a:lnTo>
              <a:lnTo>
                <a:pt x="0" y="625418"/>
              </a:lnTo>
              <a:lnTo>
                <a:pt x="0" y="724073"/>
              </a:lnTo>
            </a:path>
          </a:pathLst>
        </a:custGeom>
        <a:noFill/>
        <a:ln w="9525" cap="flat" cmpd="sng" algn="ctr">
          <a:solidFill>
            <a:schemeClr val="accent1">
              <a:shade val="60000"/>
              <a:hueOff val="0"/>
              <a:satOff val="0"/>
              <a:lumOff val="0"/>
              <a:alphaOff val="0"/>
            </a:schemeClr>
          </a:solidFill>
          <a:prstDash val="solid"/>
        </a:ln>
        <a:effectLst/>
      </dsp:spPr>
      <dsp:style>
        <a:lnRef idx="1">
          <a:scrgbClr r="0" g="0" b="0"/>
        </a:lnRef>
        <a:fillRef idx="0">
          <a:scrgbClr r="0" g="0" b="0"/>
        </a:fillRef>
        <a:effectRef idx="0">
          <a:scrgbClr r="0" g="0" b="0"/>
        </a:effectRef>
        <a:fontRef idx="minor"/>
      </dsp:style>
    </dsp:sp>
    <dsp:sp modelId="{2D883808-430E-40D8-8B07-302E85302A34}">
      <dsp:nvSpPr>
        <dsp:cNvPr id="0" name=""/>
        <dsp:cNvSpPr/>
      </dsp:nvSpPr>
      <dsp:spPr>
        <a:xfrm>
          <a:off x="6657633" y="0"/>
          <a:ext cx="1410879" cy="605140"/>
        </a:xfrm>
        <a:prstGeom prst="rect">
          <a:avLst/>
        </a:prstGeom>
        <a:solidFill>
          <a:schemeClr val="tx2"/>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66725">
            <a:lnSpc>
              <a:spcPct val="90000"/>
            </a:lnSpc>
            <a:spcBef>
              <a:spcPct val="0"/>
            </a:spcBef>
            <a:spcAft>
              <a:spcPct val="35000"/>
            </a:spcAft>
            <a:buNone/>
          </a:pPr>
          <a:endParaRPr lang="pt-BR" sz="1050" b="1" kern="1200"/>
        </a:p>
      </dsp:txBody>
      <dsp:txXfrm>
        <a:off x="6657633" y="0"/>
        <a:ext cx="1410879" cy="605140"/>
      </dsp:txXfrm>
    </dsp:sp>
    <dsp:sp modelId="{4C9AEEA8-806B-4221-A8CF-497F84C39D63}">
      <dsp:nvSpPr>
        <dsp:cNvPr id="0" name=""/>
        <dsp:cNvSpPr/>
      </dsp:nvSpPr>
      <dsp:spPr>
        <a:xfrm>
          <a:off x="0" y="1329213"/>
          <a:ext cx="722887"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6350" tIns="6350" rIns="6350" bIns="6350" numCol="1" spcCol="1270" anchor="ctr" anchorCtr="0">
          <a:noAutofit/>
        </a:bodyPr>
        <a:lstStyle/>
        <a:p>
          <a:pPr marL="0" lvl="0" indent="0" algn="ctr" defTabSz="444500">
            <a:lnSpc>
              <a:spcPct val="90000"/>
            </a:lnSpc>
            <a:spcBef>
              <a:spcPct val="0"/>
            </a:spcBef>
            <a:spcAft>
              <a:spcPct val="35000"/>
            </a:spcAft>
            <a:buNone/>
          </a:pPr>
          <a:r>
            <a:rPr lang="pt-BR" sz="1000" b="1" kern="1200"/>
            <a:t>INÍCIO</a:t>
          </a:r>
        </a:p>
      </dsp:txBody>
      <dsp:txXfrm>
        <a:off x="0" y="1329213"/>
        <a:ext cx="722887" cy="469785"/>
      </dsp:txXfrm>
    </dsp:sp>
    <dsp:sp modelId="{9E9FE827-52A4-46D9-ADB2-E6FCF0B9E008}">
      <dsp:nvSpPr>
        <dsp:cNvPr id="0" name=""/>
        <dsp:cNvSpPr/>
      </dsp:nvSpPr>
      <dsp:spPr>
        <a:xfrm>
          <a:off x="181078"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ENTENDER AS NECESSIDADES DO CLIENTE</a:t>
          </a:r>
        </a:p>
      </dsp:txBody>
      <dsp:txXfrm>
        <a:off x="181078" y="1996309"/>
        <a:ext cx="939571" cy="469785"/>
      </dsp:txXfrm>
    </dsp:sp>
    <dsp:sp modelId="{CF1CE0D6-2000-45B7-B412-882350AF6F25}">
      <dsp:nvSpPr>
        <dsp:cNvPr id="0" name=""/>
        <dsp:cNvSpPr/>
      </dsp:nvSpPr>
      <dsp:spPr>
        <a:xfrm>
          <a:off x="181078"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FORMAÇÃO DA EQUIPE DE DESIGN E DESENVOLVIMENTO</a:t>
          </a:r>
        </a:p>
      </dsp:txBody>
      <dsp:txXfrm>
        <a:off x="181078" y="2663404"/>
        <a:ext cx="939571" cy="469785"/>
      </dsp:txXfrm>
    </dsp:sp>
    <dsp:sp modelId="{422A5DCC-F310-4179-AC5C-3A5AA9AB3509}">
      <dsp:nvSpPr>
        <dsp:cNvPr id="0" name=""/>
        <dsp:cNvSpPr/>
      </dsp:nvSpPr>
      <dsp:spPr>
        <a:xfrm>
          <a:off x="181078"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IDENTIFICAÇÃO DE FUNCIONALIDADES E RECURSOS</a:t>
          </a:r>
        </a:p>
      </dsp:txBody>
      <dsp:txXfrm>
        <a:off x="181078" y="3330500"/>
        <a:ext cx="939571" cy="469785"/>
      </dsp:txXfrm>
    </dsp:sp>
    <dsp:sp modelId="{D170E32D-A43F-4CAB-A215-C289F970862B}">
      <dsp:nvSpPr>
        <dsp:cNvPr id="0" name=""/>
        <dsp:cNvSpPr/>
      </dsp:nvSpPr>
      <dsp:spPr>
        <a:xfrm>
          <a:off x="1315887" y="1319136"/>
          <a:ext cx="943714"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PLANEJAMENTO</a:t>
          </a:r>
        </a:p>
      </dsp:txBody>
      <dsp:txXfrm>
        <a:off x="1315887" y="1319136"/>
        <a:ext cx="943714" cy="469785"/>
      </dsp:txXfrm>
    </dsp:sp>
    <dsp:sp modelId="{8D28DA9C-651E-493C-AEB4-8DE7C4670A76}">
      <dsp:nvSpPr>
        <dsp:cNvPr id="0" name=""/>
        <dsp:cNvSpPr/>
      </dsp:nvSpPr>
      <dsp:spPr>
        <a:xfrm>
          <a:off x="1317959"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MERCADO (FOODTECHS E CONCORRENTES)</a:t>
          </a:r>
        </a:p>
      </dsp:txBody>
      <dsp:txXfrm>
        <a:off x="1317959" y="1996309"/>
        <a:ext cx="939571" cy="469785"/>
      </dsp:txXfrm>
    </dsp:sp>
    <dsp:sp modelId="{72AC346F-2F4E-444E-8C03-BD2A3B5A48DE}">
      <dsp:nvSpPr>
        <dsp:cNvPr id="0" name=""/>
        <dsp:cNvSpPr/>
      </dsp:nvSpPr>
      <dsp:spPr>
        <a:xfrm>
          <a:off x="1317959"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DEFINIR OS REQUISITOS DETALHADOS</a:t>
          </a:r>
        </a:p>
      </dsp:txBody>
      <dsp:txXfrm>
        <a:off x="1317959" y="2663404"/>
        <a:ext cx="939571" cy="469785"/>
      </dsp:txXfrm>
    </dsp:sp>
    <dsp:sp modelId="{3C105CD6-BA5F-4296-9ADF-C21FEB294665}">
      <dsp:nvSpPr>
        <dsp:cNvPr id="0" name=""/>
        <dsp:cNvSpPr/>
      </dsp:nvSpPr>
      <dsp:spPr>
        <a:xfrm>
          <a:off x="1552852"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DEFINIÇÃO DE STAKEHOLDERS</a:t>
          </a:r>
        </a:p>
      </dsp:txBody>
      <dsp:txXfrm>
        <a:off x="1552852" y="3330500"/>
        <a:ext cx="939571" cy="469785"/>
      </dsp:txXfrm>
    </dsp:sp>
    <dsp:sp modelId="{539C43EC-88FB-4101-BFC8-2FBEBDCB1CFF}">
      <dsp:nvSpPr>
        <dsp:cNvPr id="0" name=""/>
        <dsp:cNvSpPr/>
      </dsp:nvSpPr>
      <dsp:spPr>
        <a:xfrm>
          <a:off x="1552852" y="3997596"/>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0" kern="1200"/>
            <a:t>PLANOS DE PESQUISA DE PÚBLICO ALVO</a:t>
          </a:r>
        </a:p>
      </dsp:txBody>
      <dsp:txXfrm>
        <a:off x="1552852" y="3997596"/>
        <a:ext cx="939571" cy="469785"/>
      </dsp:txXfrm>
    </dsp:sp>
    <dsp:sp modelId="{042C9D99-30E8-4921-9EB9-EBE3CC59CEFA}">
      <dsp:nvSpPr>
        <dsp:cNvPr id="0" name=""/>
        <dsp:cNvSpPr/>
      </dsp:nvSpPr>
      <dsp:spPr>
        <a:xfrm>
          <a:off x="1552852" y="4664691"/>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PESQUISA POR FERRAMENTAS</a:t>
          </a:r>
        </a:p>
      </dsp:txBody>
      <dsp:txXfrm>
        <a:off x="1552852" y="4664691"/>
        <a:ext cx="939571" cy="469785"/>
      </dsp:txXfrm>
    </dsp:sp>
    <dsp:sp modelId="{D7E2BE4B-D731-4C2D-BA0A-37C902784000}">
      <dsp:nvSpPr>
        <dsp:cNvPr id="0" name=""/>
        <dsp:cNvSpPr/>
      </dsp:nvSpPr>
      <dsp:spPr>
        <a:xfrm>
          <a:off x="1552852" y="5331787"/>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COM SISTEMAS DE BANCO DE DADOS </a:t>
          </a:r>
        </a:p>
      </dsp:txBody>
      <dsp:txXfrm>
        <a:off x="1552852" y="5331787"/>
        <a:ext cx="939571" cy="469785"/>
      </dsp:txXfrm>
    </dsp:sp>
    <dsp:sp modelId="{85AD923B-4E2C-411D-9E05-6D278E6E3C31}">
      <dsp:nvSpPr>
        <dsp:cNvPr id="0" name=""/>
        <dsp:cNvSpPr/>
      </dsp:nvSpPr>
      <dsp:spPr>
        <a:xfrm>
          <a:off x="1552852" y="5998883"/>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CRIAÇÃO DE CRONOGRAMAS E METAS</a:t>
          </a:r>
        </a:p>
      </dsp:txBody>
      <dsp:txXfrm>
        <a:off x="1552852" y="5998883"/>
        <a:ext cx="939571" cy="469785"/>
      </dsp:txXfrm>
    </dsp:sp>
    <dsp:sp modelId="{5368EF9E-E26F-497A-B704-8C2CE5D835FD}">
      <dsp:nvSpPr>
        <dsp:cNvPr id="0" name=""/>
        <dsp:cNvSpPr/>
      </dsp:nvSpPr>
      <dsp:spPr>
        <a:xfrm>
          <a:off x="3023281"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DESIGN</a:t>
          </a:r>
        </a:p>
        <a:p>
          <a:pPr marL="0" lvl="0" indent="0" algn="ctr" defTabSz="355600">
            <a:lnSpc>
              <a:spcPct val="90000"/>
            </a:lnSpc>
            <a:spcBef>
              <a:spcPct val="0"/>
            </a:spcBef>
            <a:spcAft>
              <a:spcPct val="35000"/>
            </a:spcAft>
            <a:buNone/>
          </a:pPr>
          <a:r>
            <a:rPr lang="pt-BR" sz="800" b="1" kern="1200"/>
            <a:t>PROTOTIPAGEM</a:t>
          </a:r>
        </a:p>
      </dsp:txBody>
      <dsp:txXfrm>
        <a:off x="3023281" y="1319136"/>
        <a:ext cx="939571" cy="469785"/>
      </dsp:txXfrm>
    </dsp:sp>
    <dsp:sp modelId="{3CB81659-FE3C-423B-9CBD-B42FC5FE3EA0}">
      <dsp:nvSpPr>
        <dsp:cNvPr id="0" name=""/>
        <dsp:cNvSpPr/>
      </dsp:nvSpPr>
      <dsp:spPr>
        <a:xfrm>
          <a:off x="2454840"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DESIGN UI </a:t>
          </a:r>
        </a:p>
      </dsp:txBody>
      <dsp:txXfrm>
        <a:off x="2454840" y="1996309"/>
        <a:ext cx="939571" cy="469785"/>
      </dsp:txXfrm>
    </dsp:sp>
    <dsp:sp modelId="{07D3882F-C235-4ADF-85FA-E879C777A8BD}">
      <dsp:nvSpPr>
        <dsp:cNvPr id="0" name=""/>
        <dsp:cNvSpPr/>
      </dsp:nvSpPr>
      <dsp:spPr>
        <a:xfrm>
          <a:off x="2689733"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NAVEGAÇÃO E FUNCIONALIDADES</a:t>
          </a:r>
        </a:p>
      </dsp:txBody>
      <dsp:txXfrm>
        <a:off x="2689733" y="2663404"/>
        <a:ext cx="939571" cy="469785"/>
      </dsp:txXfrm>
    </dsp:sp>
    <dsp:sp modelId="{D7DDDDF0-F44F-4B11-B08B-89295DEA0D9B}">
      <dsp:nvSpPr>
        <dsp:cNvPr id="0" name=""/>
        <dsp:cNvSpPr/>
      </dsp:nvSpPr>
      <dsp:spPr>
        <a:xfrm>
          <a:off x="2689733"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PROTÓTIPOS INTERATIVOS</a:t>
          </a:r>
        </a:p>
      </dsp:txBody>
      <dsp:txXfrm>
        <a:off x="2689733" y="3330500"/>
        <a:ext cx="939571" cy="469785"/>
      </dsp:txXfrm>
    </dsp:sp>
    <dsp:sp modelId="{12FDCBF9-3BED-482D-906E-5A09DB8EAF1F}">
      <dsp:nvSpPr>
        <dsp:cNvPr id="0" name=""/>
        <dsp:cNvSpPr/>
      </dsp:nvSpPr>
      <dsp:spPr>
        <a:xfrm>
          <a:off x="3591722"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DESIGN UX</a:t>
          </a:r>
        </a:p>
      </dsp:txBody>
      <dsp:txXfrm>
        <a:off x="3591722" y="1996309"/>
        <a:ext cx="939571" cy="469785"/>
      </dsp:txXfrm>
    </dsp:sp>
    <dsp:sp modelId="{1E535ECD-9FA0-4E48-A66D-29FFB2AB3B70}">
      <dsp:nvSpPr>
        <dsp:cNvPr id="0" name=""/>
        <dsp:cNvSpPr/>
      </dsp:nvSpPr>
      <dsp:spPr>
        <a:xfrm>
          <a:off x="3826615"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INTERFACE LIMPA E INTUITIVA</a:t>
          </a:r>
        </a:p>
      </dsp:txBody>
      <dsp:txXfrm>
        <a:off x="3826615" y="2663404"/>
        <a:ext cx="939571" cy="469785"/>
      </dsp:txXfrm>
    </dsp:sp>
    <dsp:sp modelId="{0A7F2A46-750F-45A2-923B-D1292802EFDC}">
      <dsp:nvSpPr>
        <dsp:cNvPr id="0" name=""/>
        <dsp:cNvSpPr/>
      </dsp:nvSpPr>
      <dsp:spPr>
        <a:xfrm>
          <a:off x="3826615"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TESTAR A UI/UX</a:t>
          </a:r>
        </a:p>
      </dsp:txBody>
      <dsp:txXfrm>
        <a:off x="3826615" y="3330500"/>
        <a:ext cx="939571" cy="469785"/>
      </dsp:txXfrm>
    </dsp:sp>
    <dsp:sp modelId="{34D49AA9-33AD-4664-ADD5-58DB46EB9889}">
      <dsp:nvSpPr>
        <dsp:cNvPr id="0" name=""/>
        <dsp:cNvSpPr/>
      </dsp:nvSpPr>
      <dsp:spPr>
        <a:xfrm>
          <a:off x="5184925" y="1319136"/>
          <a:ext cx="1163809"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715" tIns="5715" rIns="5715" bIns="5715" numCol="1" spcCol="1270" anchor="ctr" anchorCtr="0">
          <a:noAutofit/>
        </a:bodyPr>
        <a:lstStyle/>
        <a:p>
          <a:pPr marL="0" lvl="0" indent="0" algn="ctr" defTabSz="400050">
            <a:lnSpc>
              <a:spcPct val="90000"/>
            </a:lnSpc>
            <a:spcBef>
              <a:spcPct val="0"/>
            </a:spcBef>
            <a:spcAft>
              <a:spcPct val="35000"/>
            </a:spcAft>
            <a:buNone/>
          </a:pPr>
          <a:r>
            <a:rPr lang="pt-BR" sz="900" b="1" kern="1200"/>
            <a:t>DESENVOLVIMENTO</a:t>
          </a:r>
        </a:p>
      </dsp:txBody>
      <dsp:txXfrm>
        <a:off x="5184925" y="1319136"/>
        <a:ext cx="1163809" cy="469785"/>
      </dsp:txXfrm>
    </dsp:sp>
    <dsp:sp modelId="{DA2E93DC-BB1D-4564-889B-BA004AC786E0}">
      <dsp:nvSpPr>
        <dsp:cNvPr id="0" name=""/>
        <dsp:cNvSpPr/>
      </dsp:nvSpPr>
      <dsp:spPr>
        <a:xfrm>
          <a:off x="4728603"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DEFINIR A ESTRUTURA DO SISTEMA</a:t>
          </a:r>
        </a:p>
      </dsp:txBody>
      <dsp:txXfrm>
        <a:off x="4728603" y="1996309"/>
        <a:ext cx="939571" cy="469785"/>
      </dsp:txXfrm>
    </dsp:sp>
    <dsp:sp modelId="{47D7B08E-C006-4337-AFA5-B2B6AB5330E7}">
      <dsp:nvSpPr>
        <dsp:cNvPr id="0" name=""/>
        <dsp:cNvSpPr/>
      </dsp:nvSpPr>
      <dsp:spPr>
        <a:xfrm>
          <a:off x="4963496"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CÓDIGO FRONT-END</a:t>
          </a:r>
        </a:p>
      </dsp:txBody>
      <dsp:txXfrm>
        <a:off x="4963496" y="2663404"/>
        <a:ext cx="939571" cy="469785"/>
      </dsp:txXfrm>
    </dsp:sp>
    <dsp:sp modelId="{43E1BAD0-C612-479E-A76D-9ADDAE663A0D}">
      <dsp:nvSpPr>
        <dsp:cNvPr id="0" name=""/>
        <dsp:cNvSpPr/>
      </dsp:nvSpPr>
      <dsp:spPr>
        <a:xfrm>
          <a:off x="4963496"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CÓDIGO BACK-END</a:t>
          </a:r>
        </a:p>
      </dsp:txBody>
      <dsp:txXfrm>
        <a:off x="4963496" y="3330500"/>
        <a:ext cx="939571" cy="469785"/>
      </dsp:txXfrm>
    </dsp:sp>
    <dsp:sp modelId="{4CB3CC10-420D-4678-B4A5-F650FAA65CFC}">
      <dsp:nvSpPr>
        <dsp:cNvPr id="0" name=""/>
        <dsp:cNvSpPr/>
      </dsp:nvSpPr>
      <dsp:spPr>
        <a:xfrm>
          <a:off x="5865485"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DESENVOLVER PRINCIPAIS MÓDULOS DO SISTEMA</a:t>
          </a:r>
        </a:p>
      </dsp:txBody>
      <dsp:txXfrm>
        <a:off x="5865485" y="1996309"/>
        <a:ext cx="939571" cy="469785"/>
      </dsp:txXfrm>
    </dsp:sp>
    <dsp:sp modelId="{4AD3C1C4-D9EA-4B51-B2F8-F5F336E1219A}">
      <dsp:nvSpPr>
        <dsp:cNvPr id="0" name=""/>
        <dsp:cNvSpPr/>
      </dsp:nvSpPr>
      <dsp:spPr>
        <a:xfrm>
          <a:off x="6087252" y="3287092"/>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MÓDULO DE IDENTIFICAÇÃO E CAPTAÇÃO DE CLIENTE</a:t>
          </a:r>
        </a:p>
      </dsp:txBody>
      <dsp:txXfrm>
        <a:off x="6087252" y="3287092"/>
        <a:ext cx="939571" cy="469785"/>
      </dsp:txXfrm>
    </dsp:sp>
    <dsp:sp modelId="{8106893D-3A89-48AC-99BF-9C6C7C662C1D}">
      <dsp:nvSpPr>
        <dsp:cNvPr id="0" name=""/>
        <dsp:cNvSpPr/>
      </dsp:nvSpPr>
      <dsp:spPr>
        <a:xfrm>
          <a:off x="6106945" y="2608331"/>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GERADOR DE PLANOS DE CAPTAÇÃO</a:t>
          </a:r>
        </a:p>
      </dsp:txBody>
      <dsp:txXfrm>
        <a:off x="6106945" y="2608331"/>
        <a:ext cx="939571" cy="469785"/>
      </dsp:txXfrm>
    </dsp:sp>
    <dsp:sp modelId="{A197E7E5-E989-4B2D-830A-0E09071FB3E2}">
      <dsp:nvSpPr>
        <dsp:cNvPr id="0" name=""/>
        <dsp:cNvSpPr/>
      </dsp:nvSpPr>
      <dsp:spPr>
        <a:xfrm>
          <a:off x="6100377" y="3997596"/>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DE APIS</a:t>
          </a:r>
        </a:p>
      </dsp:txBody>
      <dsp:txXfrm>
        <a:off x="6100377" y="3997596"/>
        <a:ext cx="939571" cy="469785"/>
      </dsp:txXfrm>
    </dsp:sp>
    <dsp:sp modelId="{0BF99F41-2B36-4860-856E-9B912562371F}">
      <dsp:nvSpPr>
        <dsp:cNvPr id="0" name=""/>
        <dsp:cNvSpPr/>
      </dsp:nvSpPr>
      <dsp:spPr>
        <a:xfrm>
          <a:off x="6974973" y="1319136"/>
          <a:ext cx="1049144"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INTEGRAÇÃO COM SISTEMAS DE BANCO DE DADOS</a:t>
          </a:r>
        </a:p>
      </dsp:txBody>
      <dsp:txXfrm>
        <a:off x="6974973" y="1319136"/>
        <a:ext cx="1049144" cy="469785"/>
      </dsp:txXfrm>
    </dsp:sp>
    <dsp:sp modelId="{1B7F2636-2E39-4D22-BF8C-4574EEF2DA91}">
      <dsp:nvSpPr>
        <dsp:cNvPr id="0" name=""/>
        <dsp:cNvSpPr/>
      </dsp:nvSpPr>
      <dsp:spPr>
        <a:xfrm>
          <a:off x="7237259"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COM DIVERSOS SISTEMAS</a:t>
          </a:r>
        </a:p>
      </dsp:txBody>
      <dsp:txXfrm>
        <a:off x="7237259" y="1996309"/>
        <a:ext cx="939571" cy="469785"/>
      </dsp:txXfrm>
    </dsp:sp>
    <dsp:sp modelId="{D2B32FE8-B300-4E27-B7E2-297F3F999D4E}">
      <dsp:nvSpPr>
        <dsp:cNvPr id="0" name=""/>
        <dsp:cNvSpPr/>
      </dsp:nvSpPr>
      <dsp:spPr>
        <a:xfrm>
          <a:off x="7237259"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GARANTIR A SEGURANÇA E PRIVACIDADE </a:t>
          </a:r>
        </a:p>
      </dsp:txBody>
      <dsp:txXfrm>
        <a:off x="7237259" y="2663404"/>
        <a:ext cx="939571" cy="469785"/>
      </dsp:txXfrm>
    </dsp:sp>
    <dsp:sp modelId="{0B77889B-AAC5-42E4-AC09-1DCA681BCE85}">
      <dsp:nvSpPr>
        <dsp:cNvPr id="0" name=""/>
        <dsp:cNvSpPr/>
      </dsp:nvSpPr>
      <dsp:spPr>
        <a:xfrm>
          <a:off x="7237259"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INTEGRAÇÃO E SINCRONIZAÇÃO DE DADOS</a:t>
          </a:r>
        </a:p>
      </dsp:txBody>
      <dsp:txXfrm>
        <a:off x="7237259" y="3330500"/>
        <a:ext cx="939571" cy="469785"/>
      </dsp:txXfrm>
    </dsp:sp>
    <dsp:sp modelId="{3A2A1C1F-CABC-4C98-B728-F262323AA994}">
      <dsp:nvSpPr>
        <dsp:cNvPr id="0" name=""/>
        <dsp:cNvSpPr/>
      </dsp:nvSpPr>
      <dsp:spPr>
        <a:xfrm>
          <a:off x="8221427" y="1319136"/>
          <a:ext cx="1015977"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TESTES</a:t>
          </a:r>
        </a:p>
      </dsp:txBody>
      <dsp:txXfrm>
        <a:off x="8221427" y="1319136"/>
        <a:ext cx="1015977" cy="469785"/>
      </dsp:txXfrm>
    </dsp:sp>
    <dsp:sp modelId="{6BAFA004-7462-4BB3-8CF7-8F0FAE532698}">
      <dsp:nvSpPr>
        <dsp:cNvPr id="0" name=""/>
        <dsp:cNvSpPr/>
      </dsp:nvSpPr>
      <dsp:spPr>
        <a:xfrm>
          <a:off x="8475421"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TESTES DE QUALIDADE E DESEMPENHO</a:t>
          </a:r>
        </a:p>
      </dsp:txBody>
      <dsp:txXfrm>
        <a:off x="8475421" y="1996309"/>
        <a:ext cx="939571" cy="469785"/>
      </dsp:txXfrm>
    </dsp:sp>
    <dsp:sp modelId="{8214640F-5D66-49B2-997F-5F320E255B10}">
      <dsp:nvSpPr>
        <dsp:cNvPr id="0" name=""/>
        <dsp:cNvSpPr/>
      </dsp:nvSpPr>
      <dsp:spPr>
        <a:xfrm>
          <a:off x="8475421"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TESTES DE USABILIDADE</a:t>
          </a:r>
        </a:p>
      </dsp:txBody>
      <dsp:txXfrm>
        <a:off x="8475421" y="2663404"/>
        <a:ext cx="939571" cy="469785"/>
      </dsp:txXfrm>
    </dsp:sp>
    <dsp:sp modelId="{0CE7C8B4-F8E6-429D-8C4A-73E9D60DCB81}">
      <dsp:nvSpPr>
        <dsp:cNvPr id="0" name=""/>
        <dsp:cNvSpPr/>
      </dsp:nvSpPr>
      <dsp:spPr>
        <a:xfrm>
          <a:off x="8475421"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IDENTIFICAÇÃO E CORREÇÃO DE BUGS</a:t>
          </a:r>
        </a:p>
      </dsp:txBody>
      <dsp:txXfrm>
        <a:off x="8475421" y="3330500"/>
        <a:ext cx="939571" cy="469785"/>
      </dsp:txXfrm>
    </dsp:sp>
    <dsp:sp modelId="{9A681887-5350-4EBE-BD43-C7E4297AB1BB}">
      <dsp:nvSpPr>
        <dsp:cNvPr id="0" name=""/>
        <dsp:cNvSpPr/>
      </dsp:nvSpPr>
      <dsp:spPr>
        <a:xfrm>
          <a:off x="9434714"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LANÇAMENTO</a:t>
          </a:r>
        </a:p>
      </dsp:txBody>
      <dsp:txXfrm>
        <a:off x="9434714" y="1319136"/>
        <a:ext cx="939571" cy="469785"/>
      </dsp:txXfrm>
    </dsp:sp>
    <dsp:sp modelId="{A4073290-40FA-4447-A63D-A2A271E69369}">
      <dsp:nvSpPr>
        <dsp:cNvPr id="0" name=""/>
        <dsp:cNvSpPr/>
      </dsp:nvSpPr>
      <dsp:spPr>
        <a:xfrm>
          <a:off x="9630211" y="2974525"/>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CRIAR MATERIAS DE MARKETING</a:t>
          </a:r>
        </a:p>
      </dsp:txBody>
      <dsp:txXfrm>
        <a:off x="9630211" y="2974525"/>
        <a:ext cx="939571" cy="469785"/>
      </dsp:txXfrm>
    </dsp:sp>
    <dsp:sp modelId="{209F1E3F-6ECD-42B2-9015-456A5B154CB5}">
      <dsp:nvSpPr>
        <dsp:cNvPr id="0" name=""/>
        <dsp:cNvSpPr/>
      </dsp:nvSpPr>
      <dsp:spPr>
        <a:xfrm>
          <a:off x="9643346" y="2072541"/>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CRIAR MATERIAL DE MARKETING PARA O CLIENTE</a:t>
          </a:r>
        </a:p>
      </dsp:txBody>
      <dsp:txXfrm>
        <a:off x="9643346" y="2072541"/>
        <a:ext cx="939571" cy="469785"/>
      </dsp:txXfrm>
    </dsp:sp>
    <dsp:sp modelId="{CC7BE9CC-9E44-4B05-9B0E-850124C3547A}">
      <dsp:nvSpPr>
        <dsp:cNvPr id="0" name=""/>
        <dsp:cNvSpPr/>
      </dsp:nvSpPr>
      <dsp:spPr>
        <a:xfrm>
          <a:off x="9676175" y="3822887"/>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PREPARAR INFRAESTRUTURA NO MARKETPLACE</a:t>
          </a:r>
        </a:p>
      </dsp:txBody>
      <dsp:txXfrm>
        <a:off x="9676175" y="3822887"/>
        <a:ext cx="939571" cy="469785"/>
      </dsp:txXfrm>
    </dsp:sp>
    <dsp:sp modelId="{55EC4157-21BA-4613-8860-42E031585862}">
      <dsp:nvSpPr>
        <dsp:cNvPr id="0" name=""/>
        <dsp:cNvSpPr/>
      </dsp:nvSpPr>
      <dsp:spPr>
        <a:xfrm>
          <a:off x="9676175" y="4417767"/>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AVALIAÇÃO DO APP NAS LOJAS DE APLICATIVOS</a:t>
          </a:r>
        </a:p>
      </dsp:txBody>
      <dsp:txXfrm>
        <a:off x="9676175" y="4417767"/>
        <a:ext cx="939571" cy="469785"/>
      </dsp:txXfrm>
    </dsp:sp>
    <dsp:sp modelId="{36F65EB3-A93B-4BDE-AD59-D991F66D50DB}">
      <dsp:nvSpPr>
        <dsp:cNvPr id="0" name=""/>
        <dsp:cNvSpPr/>
      </dsp:nvSpPr>
      <dsp:spPr>
        <a:xfrm>
          <a:off x="10571596"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PÓS-LANÇAMENTO</a:t>
          </a:r>
        </a:p>
      </dsp:txBody>
      <dsp:txXfrm>
        <a:off x="10571596" y="1319136"/>
        <a:ext cx="939571" cy="469785"/>
      </dsp:txXfrm>
    </dsp:sp>
    <dsp:sp modelId="{26279B3F-32AE-429E-8F6A-E74283514EA0}">
      <dsp:nvSpPr>
        <dsp:cNvPr id="0" name=""/>
        <dsp:cNvSpPr/>
      </dsp:nvSpPr>
      <dsp:spPr>
        <a:xfrm>
          <a:off x="10806488"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MONITORAÇÃO DE MÉTRICAS E FEEDBACK</a:t>
          </a:r>
        </a:p>
      </dsp:txBody>
      <dsp:txXfrm>
        <a:off x="10806488" y="1996309"/>
        <a:ext cx="939571" cy="469785"/>
      </dsp:txXfrm>
    </dsp:sp>
    <dsp:sp modelId="{463E7EE2-DBFC-4EC0-BC5D-9271F221CF32}">
      <dsp:nvSpPr>
        <dsp:cNvPr id="0" name=""/>
        <dsp:cNvSpPr/>
      </dsp:nvSpPr>
      <dsp:spPr>
        <a:xfrm>
          <a:off x="10806488"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REALIZAÇÃO DE ATUALIZAÇÕES E MELHORIAS CONTÍNUAS</a:t>
          </a:r>
        </a:p>
      </dsp:txBody>
      <dsp:txXfrm>
        <a:off x="10806488" y="2663404"/>
        <a:ext cx="939571" cy="469785"/>
      </dsp:txXfrm>
    </dsp:sp>
    <dsp:sp modelId="{133F1FC1-C5F4-4978-BE80-4F349F36D878}">
      <dsp:nvSpPr>
        <dsp:cNvPr id="0" name=""/>
        <dsp:cNvSpPr/>
      </dsp:nvSpPr>
      <dsp:spPr>
        <a:xfrm>
          <a:off x="10806488"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SUPORTE E SOLUÇÃO DE DÚVIDAS</a:t>
          </a:r>
        </a:p>
      </dsp:txBody>
      <dsp:txXfrm>
        <a:off x="10806488" y="3330500"/>
        <a:ext cx="939571" cy="469785"/>
      </dsp:txXfrm>
    </dsp:sp>
    <dsp:sp modelId="{66215115-E87F-416B-87DA-9B997A3EC349}">
      <dsp:nvSpPr>
        <dsp:cNvPr id="0" name=""/>
        <dsp:cNvSpPr/>
      </dsp:nvSpPr>
      <dsp:spPr>
        <a:xfrm>
          <a:off x="11681962" y="1319136"/>
          <a:ext cx="93957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MARKETING </a:t>
          </a:r>
        </a:p>
        <a:p>
          <a:pPr marL="0" lvl="0" indent="0" algn="ctr" defTabSz="355600">
            <a:lnSpc>
              <a:spcPct val="90000"/>
            </a:lnSpc>
            <a:spcBef>
              <a:spcPct val="0"/>
            </a:spcBef>
            <a:spcAft>
              <a:spcPct val="35000"/>
            </a:spcAft>
            <a:buNone/>
          </a:pPr>
          <a:r>
            <a:rPr lang="pt-BR" sz="800" b="1" kern="1200"/>
            <a:t>E DIVULGAÇÃO</a:t>
          </a:r>
        </a:p>
      </dsp:txBody>
      <dsp:txXfrm>
        <a:off x="11681962" y="1319136"/>
        <a:ext cx="939571" cy="469785"/>
      </dsp:txXfrm>
    </dsp:sp>
    <dsp:sp modelId="{526919F3-C1E6-4952-AA9E-1BBFD8E73B82}">
      <dsp:nvSpPr>
        <dsp:cNvPr id="0" name=""/>
        <dsp:cNvSpPr/>
      </dsp:nvSpPr>
      <dsp:spPr>
        <a:xfrm>
          <a:off x="11943370"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ESTRATÉGIAS DE MARKETING</a:t>
          </a:r>
        </a:p>
      </dsp:txBody>
      <dsp:txXfrm>
        <a:off x="11943370" y="1996309"/>
        <a:ext cx="939571" cy="469785"/>
      </dsp:txXfrm>
    </dsp:sp>
    <dsp:sp modelId="{ECADA643-1779-4DA2-8AA6-C1EAF32B0C15}">
      <dsp:nvSpPr>
        <dsp:cNvPr id="0" name=""/>
        <dsp:cNvSpPr/>
      </dsp:nvSpPr>
      <dsp:spPr>
        <a:xfrm>
          <a:off x="11943370"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COLABORAÇÃO COM SISTEMAS DE NUVENS </a:t>
          </a:r>
        </a:p>
      </dsp:txBody>
      <dsp:txXfrm>
        <a:off x="11943370" y="2663404"/>
        <a:ext cx="939571" cy="469785"/>
      </dsp:txXfrm>
    </dsp:sp>
    <dsp:sp modelId="{77F7510F-B277-4906-B909-89B1197C6DDE}">
      <dsp:nvSpPr>
        <dsp:cNvPr id="0" name=""/>
        <dsp:cNvSpPr/>
      </dsp:nvSpPr>
      <dsp:spPr>
        <a:xfrm>
          <a:off x="11943370"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CAMPANHAS EM MÍDIAS SOCIAIS E ANÚNCIOS ONLINE</a:t>
          </a:r>
        </a:p>
      </dsp:txBody>
      <dsp:txXfrm>
        <a:off x="11943370" y="3330500"/>
        <a:ext cx="939571" cy="469785"/>
      </dsp:txXfrm>
    </dsp:sp>
    <dsp:sp modelId="{9A7C5AEB-3E05-469A-95FE-22BE39540AE1}">
      <dsp:nvSpPr>
        <dsp:cNvPr id="0" name=""/>
        <dsp:cNvSpPr/>
      </dsp:nvSpPr>
      <dsp:spPr>
        <a:xfrm>
          <a:off x="12818844" y="1319136"/>
          <a:ext cx="1104231"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AVALIAÇÃO</a:t>
          </a:r>
        </a:p>
        <a:p>
          <a:pPr marL="0" lvl="0" indent="0" algn="ctr" defTabSz="355600">
            <a:lnSpc>
              <a:spcPct val="90000"/>
            </a:lnSpc>
            <a:spcBef>
              <a:spcPct val="0"/>
            </a:spcBef>
            <a:spcAft>
              <a:spcPct val="35000"/>
            </a:spcAft>
            <a:buNone/>
          </a:pPr>
          <a:r>
            <a:rPr lang="pt-BR" sz="800" b="1" kern="1200"/>
            <a:t>E APERFEICOAMENTO</a:t>
          </a:r>
        </a:p>
      </dsp:txBody>
      <dsp:txXfrm>
        <a:off x="12818844" y="1319136"/>
        <a:ext cx="1104231" cy="469785"/>
      </dsp:txXfrm>
    </dsp:sp>
    <dsp:sp modelId="{250F3822-B3AA-4407-90AE-B2B8D5EF00A9}">
      <dsp:nvSpPr>
        <dsp:cNvPr id="0" name=""/>
        <dsp:cNvSpPr/>
      </dsp:nvSpPr>
      <dsp:spPr>
        <a:xfrm>
          <a:off x="13121416"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DESEMPENHO</a:t>
          </a:r>
        </a:p>
      </dsp:txBody>
      <dsp:txXfrm>
        <a:off x="13121416" y="1996309"/>
        <a:ext cx="939571" cy="469785"/>
      </dsp:txXfrm>
    </dsp:sp>
    <dsp:sp modelId="{9BEC86F9-D6A7-4983-86A8-08577B7FE900}">
      <dsp:nvSpPr>
        <dsp:cNvPr id="0" name=""/>
        <dsp:cNvSpPr/>
      </dsp:nvSpPr>
      <dsp:spPr>
        <a:xfrm>
          <a:off x="13121416"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COLETAR FEEDBACK E IMPLEMENTAÇÃO DE MELHORIAS</a:t>
          </a:r>
        </a:p>
      </dsp:txBody>
      <dsp:txXfrm>
        <a:off x="13121416" y="2663404"/>
        <a:ext cx="939571" cy="469785"/>
      </dsp:txXfrm>
    </dsp:sp>
    <dsp:sp modelId="{68D73AD6-74BD-4C2E-A75E-08E466B13B32}">
      <dsp:nvSpPr>
        <dsp:cNvPr id="0" name=""/>
        <dsp:cNvSpPr/>
      </dsp:nvSpPr>
      <dsp:spPr>
        <a:xfrm>
          <a:off x="13121416"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ADAPTAÇÃO  AO MERCADO</a:t>
          </a:r>
        </a:p>
      </dsp:txBody>
      <dsp:txXfrm>
        <a:off x="13121416" y="3330500"/>
        <a:ext cx="939571" cy="469785"/>
      </dsp:txXfrm>
    </dsp:sp>
    <dsp:sp modelId="{F5C5F184-CBCA-49BB-BB7E-3A0146C211EB}">
      <dsp:nvSpPr>
        <dsp:cNvPr id="0" name=""/>
        <dsp:cNvSpPr/>
      </dsp:nvSpPr>
      <dsp:spPr>
        <a:xfrm>
          <a:off x="14120385" y="1329213"/>
          <a:ext cx="694324" cy="469785"/>
        </a:xfrm>
        <a:prstGeom prst="rect">
          <a:avLst/>
        </a:prstGeom>
        <a:solidFill>
          <a:schemeClr val="accent6">
            <a:lumMod val="75000"/>
          </a:schemeClr>
        </a:soli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b="1" kern="1200"/>
            <a:t>EXPANSÃO</a:t>
          </a:r>
        </a:p>
      </dsp:txBody>
      <dsp:txXfrm>
        <a:off x="14120385" y="1329213"/>
        <a:ext cx="694324" cy="469785"/>
      </dsp:txXfrm>
    </dsp:sp>
    <dsp:sp modelId="{3E37B074-43F2-410D-A821-9E917734EEF5}">
      <dsp:nvSpPr>
        <dsp:cNvPr id="0" name=""/>
        <dsp:cNvSpPr/>
      </dsp:nvSpPr>
      <dsp:spPr>
        <a:xfrm>
          <a:off x="14320481" y="1996309"/>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ANÁLISE DE EXPANSÃO DE MERCADO</a:t>
          </a:r>
        </a:p>
      </dsp:txBody>
      <dsp:txXfrm>
        <a:off x="14320481" y="1996309"/>
        <a:ext cx="939571" cy="469785"/>
      </dsp:txXfrm>
    </dsp:sp>
    <dsp:sp modelId="{E1649481-31C2-4E1C-A6F3-BCDF01D59BD2}">
      <dsp:nvSpPr>
        <dsp:cNvPr id="0" name=""/>
        <dsp:cNvSpPr/>
      </dsp:nvSpPr>
      <dsp:spPr>
        <a:xfrm>
          <a:off x="14320481" y="2663404"/>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APRIMORAMENTO DOS REQUISITOS FUNCIONAIS</a:t>
          </a:r>
        </a:p>
      </dsp:txBody>
      <dsp:txXfrm>
        <a:off x="14320481" y="2663404"/>
        <a:ext cx="939571" cy="469785"/>
      </dsp:txXfrm>
    </dsp:sp>
    <dsp:sp modelId="{5D899EB1-B601-4B33-9059-E0DEFEEE5318}">
      <dsp:nvSpPr>
        <dsp:cNvPr id="0" name=""/>
        <dsp:cNvSpPr/>
      </dsp:nvSpPr>
      <dsp:spPr>
        <a:xfrm>
          <a:off x="14320481" y="3330500"/>
          <a:ext cx="939571" cy="469785"/>
        </a:xfrm>
        <a:prstGeom prst="rect">
          <a:avLst/>
        </a:prstGeom>
        <a:gradFill rotWithShape="0">
          <a:gsLst>
            <a:gs pos="0">
              <a:schemeClr val="accent1">
                <a:hueOff val="0"/>
                <a:satOff val="0"/>
                <a:lumOff val="0"/>
                <a:alphaOff val="0"/>
                <a:shade val="51000"/>
                <a:satMod val="130000"/>
              </a:schemeClr>
            </a:gs>
            <a:gs pos="80000">
              <a:schemeClr val="accent1">
                <a:hueOff val="0"/>
                <a:satOff val="0"/>
                <a:lumOff val="0"/>
                <a:alphaOff val="0"/>
                <a:shade val="93000"/>
                <a:satMod val="130000"/>
              </a:schemeClr>
            </a:gs>
            <a:gs pos="100000">
              <a:schemeClr val="accent1">
                <a:hueOff val="0"/>
                <a:satOff val="0"/>
                <a:lumOff val="0"/>
                <a:alphaOff val="0"/>
                <a:shade val="94000"/>
                <a:satMod val="135000"/>
              </a:schemeClr>
            </a:gs>
          </a:gsLst>
          <a:lin ang="16200000" scaled="0"/>
        </a:gradFill>
        <a:ln>
          <a:noFill/>
        </a:ln>
        <a:effectLst>
          <a:outerShdw blurRad="40000" dist="23000" dir="5400000" rotWithShape="0">
            <a:srgbClr val="000000">
              <a:alpha val="35000"/>
            </a:srgbClr>
          </a:outerShdw>
        </a:effectLst>
      </dsp:spPr>
      <dsp:style>
        <a:lnRef idx="0">
          <a:scrgbClr r="0" g="0" b="0"/>
        </a:lnRef>
        <a:fillRef idx="3">
          <a:scrgbClr r="0" g="0" b="0"/>
        </a:fillRef>
        <a:effectRef idx="2">
          <a:scrgbClr r="0" g="0" b="0"/>
        </a:effectRef>
        <a:fontRef idx="minor">
          <a:schemeClr val="lt1"/>
        </a:fontRef>
      </dsp:style>
      <dsp:txBody>
        <a:bodyPr spcFirstLastPara="0" vert="horz" wrap="square" lIns="5080" tIns="5080" rIns="5080" bIns="5080" numCol="1" spcCol="1270" anchor="ctr" anchorCtr="0">
          <a:noAutofit/>
        </a:bodyPr>
        <a:lstStyle/>
        <a:p>
          <a:pPr marL="0" lvl="0" indent="0" algn="ctr" defTabSz="355600">
            <a:lnSpc>
              <a:spcPct val="90000"/>
            </a:lnSpc>
            <a:spcBef>
              <a:spcPct val="0"/>
            </a:spcBef>
            <a:spcAft>
              <a:spcPct val="35000"/>
            </a:spcAft>
            <a:buNone/>
          </a:pPr>
          <a:r>
            <a:rPr lang="pt-BR" sz="800" kern="1200"/>
            <a:t>DESENVOLVIMENTO DE VERSÃO MOBILE</a:t>
          </a:r>
        </a:p>
      </dsp:txBody>
      <dsp:txXfrm>
        <a:off x="14320481" y="3330500"/>
        <a:ext cx="939571" cy="469785"/>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4">
  <dgm:title val=""/>
  <dgm:desc val=""/>
  <dgm:catLst>
    <dgm:cat type="simple" pri="10400"/>
  </dgm:catLst>
  <dgm:scene3d>
    <a:camera prst="orthographicFront"/>
    <a:lightRig rig="threePt" dir="t"/>
  </dgm:scene3d>
  <dgm:styleLbl name="node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l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vennNode1">
    <dgm:scene3d>
      <a:camera prst="orthographicFront"/>
      <a:lightRig rig="threePt" dir="t"/>
    </dgm:scene3d>
    <dgm:sp3d/>
    <dgm:txPr/>
    <dgm:style>
      <a:lnRef idx="0">
        <a:scrgbClr r="0" g="0" b="0"/>
      </a:lnRef>
      <a:fillRef idx="3">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node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node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align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bgImgPlace1">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3">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asst4">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1">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2">
    <dgm:scene3d>
      <a:camera prst="orthographicFront"/>
      <a:lightRig rig="threePt" dir="t"/>
    </dgm:scene3d>
    <dgm:sp3d/>
    <dgm:txPr/>
    <dgm:style>
      <a:lnRef idx="0">
        <a:scrgbClr r="0" g="0" b="0"/>
      </a:lnRef>
      <a:fillRef idx="3">
        <a:scrgbClr r="0" g="0" b="0"/>
      </a:fillRef>
      <a:effectRef idx="2">
        <a:scrgbClr r="0" g="0" b="0"/>
      </a:effectRef>
      <a:fontRef idx="minor">
        <a:schemeClr val="lt1"/>
      </a:fontRef>
    </dgm:style>
  </dgm:styleLbl>
  <dgm:styleLbl name="parChTrans2D3">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2D4">
    <dgm:scene3d>
      <a:camera prst="orthographicFront"/>
      <a:lightRig rig="threePt" dir="t"/>
    </dgm:scene3d>
    <dgm:sp3d/>
    <dgm:txPr/>
    <dgm:style>
      <a:lnRef idx="1">
        <a:scrgbClr r="0" g="0" b="0"/>
      </a:lnRef>
      <a:fillRef idx="3">
        <a:scrgbClr r="0" g="0" b="0"/>
      </a:fillRef>
      <a:effectRef idx="2">
        <a:scrgbClr r="0" g="0" b="0"/>
      </a:effectRef>
      <a:fontRef idx="minor">
        <a:schemeClr val="lt1"/>
      </a:fontRef>
    </dgm:style>
  </dgm:styleLbl>
  <dgm:styleLbl name="parCh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2">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0">
        <a:scrgbClr r="0" g="0" b="0"/>
      </a:lnRef>
      <a:fillRef idx="3">
        <a:scrgbClr r="0" g="0" b="0"/>
      </a:fillRef>
      <a:effectRef idx="2">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3.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3.png"/><Relationship Id="rId1" Type="http://schemas.openxmlformats.org/officeDocument/2006/relationships/hyperlink" Target="https://escritoriodeprojetos.com.br/" TargetMode="External"/></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6.png"/><Relationship Id="rId2" Type="http://schemas.openxmlformats.org/officeDocument/2006/relationships/image" Target="../media/image15.png"/><Relationship Id="rId1" Type="http://schemas.openxmlformats.org/officeDocument/2006/relationships/image" Target="../media/image14.png"/><Relationship Id="rId4" Type="http://schemas.openxmlformats.org/officeDocument/2006/relationships/image" Target="../media/image9.png"/></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9.png"/></Relationships>
</file>

<file path=xl/drawings/_rels/drawing11.xml.rels><?xml version="1.0" encoding="UTF-8" standalone="yes"?>
<Relationships xmlns="http://schemas.openxmlformats.org/package/2006/relationships"><Relationship Id="rId1" Type="http://schemas.openxmlformats.org/officeDocument/2006/relationships/image" Target="../media/image9.png"/></Relationships>
</file>

<file path=xl/drawings/_rels/drawing12.xml.rels><?xml version="1.0" encoding="UTF-8" standalone="yes"?>
<Relationships xmlns="http://schemas.openxmlformats.org/package/2006/relationships"><Relationship Id="rId2" Type="http://schemas.openxmlformats.org/officeDocument/2006/relationships/image" Target="https://encrypted-tbn0.gstatic.com/images?q=tbn:ANd9GcSJ2ijpeoXGPRtz5cNwDfxA0_BvMmgkBeomZ2z0XgM&amp;s" TargetMode="External"/><Relationship Id="rId1" Type="http://schemas.openxmlformats.org/officeDocument/2006/relationships/image" Target="../media/image18.jpeg"/></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2</xdr:row>
      <xdr:rowOff>0</xdr:rowOff>
    </xdr:from>
    <xdr:to>
      <xdr:col>12</xdr:col>
      <xdr:colOff>603551</xdr:colOff>
      <xdr:row>35</xdr:row>
      <xdr:rowOff>71891</xdr:rowOff>
    </xdr:to>
    <xdr:pic>
      <xdr:nvPicPr>
        <xdr:cNvPr id="3" name="Imagem 2">
          <a:extLst>
            <a:ext uri="{FF2B5EF4-FFF2-40B4-BE49-F238E27FC236}">
              <a16:creationId xmlns:a16="http://schemas.microsoft.com/office/drawing/2014/main" id="{338AB718-F101-4FDA-ADB0-8FB502DF9A50}"/>
            </a:ext>
          </a:extLst>
        </xdr:cNvPr>
        <xdr:cNvPicPr>
          <a:picLocks noChangeAspect="1"/>
        </xdr:cNvPicPr>
      </xdr:nvPicPr>
      <xdr:blipFill>
        <a:blip xmlns:r="http://schemas.openxmlformats.org/officeDocument/2006/relationships" r:embed="rId1"/>
        <a:stretch>
          <a:fillRect/>
        </a:stretch>
      </xdr:blipFill>
      <xdr:spPr>
        <a:xfrm>
          <a:off x="3025588" y="313765"/>
          <a:ext cx="4839375" cy="5249008"/>
        </a:xfrm>
        <a:prstGeom prst="rect">
          <a:avLst/>
        </a:prstGeom>
      </xdr:spPr>
    </xdr:pic>
    <xdr:clientData/>
  </xdr:twoCellAnchor>
  <xdr:twoCellAnchor editAs="oneCell">
    <xdr:from>
      <xdr:col>5</xdr:col>
      <xdr:colOff>0</xdr:colOff>
      <xdr:row>36</xdr:row>
      <xdr:rowOff>0</xdr:rowOff>
    </xdr:from>
    <xdr:to>
      <xdr:col>13</xdr:col>
      <xdr:colOff>291353</xdr:colOff>
      <xdr:row>71</xdr:row>
      <xdr:rowOff>81908</xdr:rowOff>
    </xdr:to>
    <xdr:pic>
      <xdr:nvPicPr>
        <xdr:cNvPr id="10" name="Imagem 9">
          <a:extLst>
            <a:ext uri="{FF2B5EF4-FFF2-40B4-BE49-F238E27FC236}">
              <a16:creationId xmlns:a16="http://schemas.microsoft.com/office/drawing/2014/main" id="{718F93FF-93A9-4C6A-8E37-C0DEB6345273}"/>
            </a:ext>
          </a:extLst>
        </xdr:cNvPr>
        <xdr:cNvPicPr>
          <a:picLocks noChangeAspect="1"/>
        </xdr:cNvPicPr>
      </xdr:nvPicPr>
      <xdr:blipFill>
        <a:blip xmlns:r="http://schemas.openxmlformats.org/officeDocument/2006/relationships" r:embed="rId2"/>
        <a:stretch>
          <a:fillRect/>
        </a:stretch>
      </xdr:blipFill>
      <xdr:spPr>
        <a:xfrm>
          <a:off x="3025588" y="5647765"/>
          <a:ext cx="5132294" cy="5572790"/>
        </a:xfrm>
        <a:prstGeom prst="rect">
          <a:avLst/>
        </a:prstGeom>
      </xdr:spPr>
    </xdr:pic>
    <xdr:clientData/>
  </xdr:twoCellAnchor>
  <xdr:twoCellAnchor editAs="oneCell">
    <xdr:from>
      <xdr:col>5</xdr:col>
      <xdr:colOff>0</xdr:colOff>
      <xdr:row>72</xdr:row>
      <xdr:rowOff>0</xdr:rowOff>
    </xdr:from>
    <xdr:to>
      <xdr:col>15</xdr:col>
      <xdr:colOff>360043</xdr:colOff>
      <xdr:row>99</xdr:row>
      <xdr:rowOff>51024</xdr:rowOff>
    </xdr:to>
    <xdr:pic>
      <xdr:nvPicPr>
        <xdr:cNvPr id="11" name="Imagem 10">
          <a:extLst>
            <a:ext uri="{FF2B5EF4-FFF2-40B4-BE49-F238E27FC236}">
              <a16:creationId xmlns:a16="http://schemas.microsoft.com/office/drawing/2014/main" id="{ECA3C3AF-1E0F-464C-82EF-BEAE720FDC47}"/>
            </a:ext>
          </a:extLst>
        </xdr:cNvPr>
        <xdr:cNvPicPr>
          <a:picLocks noChangeAspect="1"/>
        </xdr:cNvPicPr>
      </xdr:nvPicPr>
      <xdr:blipFill>
        <a:blip xmlns:r="http://schemas.openxmlformats.org/officeDocument/2006/relationships" r:embed="rId3"/>
        <a:stretch>
          <a:fillRect/>
        </a:stretch>
      </xdr:blipFill>
      <xdr:spPr>
        <a:xfrm>
          <a:off x="3025588" y="11295529"/>
          <a:ext cx="6411220" cy="4286848"/>
        </a:xfrm>
        <a:prstGeom prst="rect">
          <a:avLst/>
        </a:prstGeom>
      </xdr:spPr>
    </xdr:pic>
    <xdr:clientData/>
  </xdr:twoCellAnchor>
  <xdr:twoCellAnchor editAs="oneCell">
    <xdr:from>
      <xdr:col>5</xdr:col>
      <xdr:colOff>0</xdr:colOff>
      <xdr:row>101</xdr:row>
      <xdr:rowOff>0</xdr:rowOff>
    </xdr:from>
    <xdr:to>
      <xdr:col>16</xdr:col>
      <xdr:colOff>238465</xdr:colOff>
      <xdr:row>129</xdr:row>
      <xdr:rowOff>78441</xdr:rowOff>
    </xdr:to>
    <xdr:pic>
      <xdr:nvPicPr>
        <xdr:cNvPr id="12" name="Imagem 11">
          <a:extLst>
            <a:ext uri="{FF2B5EF4-FFF2-40B4-BE49-F238E27FC236}">
              <a16:creationId xmlns:a16="http://schemas.microsoft.com/office/drawing/2014/main" id="{6EFDF254-40BB-4117-8692-619714A26A85}"/>
            </a:ext>
          </a:extLst>
        </xdr:cNvPr>
        <xdr:cNvPicPr>
          <a:picLocks noChangeAspect="1"/>
        </xdr:cNvPicPr>
      </xdr:nvPicPr>
      <xdr:blipFill>
        <a:blip xmlns:r="http://schemas.openxmlformats.org/officeDocument/2006/relationships" r:embed="rId4"/>
        <a:stretch>
          <a:fillRect/>
        </a:stretch>
      </xdr:blipFill>
      <xdr:spPr>
        <a:xfrm>
          <a:off x="3025588" y="15845118"/>
          <a:ext cx="6894759" cy="4471147"/>
        </a:xfrm>
        <a:prstGeom prst="rect">
          <a:avLst/>
        </a:prstGeom>
      </xdr:spPr>
    </xdr:pic>
    <xdr:clientData/>
  </xdr:twoCellAnchor>
  <xdr:twoCellAnchor editAs="oneCell">
    <xdr:from>
      <xdr:col>4</xdr:col>
      <xdr:colOff>605116</xdr:colOff>
      <xdr:row>129</xdr:row>
      <xdr:rowOff>156881</xdr:rowOff>
    </xdr:from>
    <xdr:to>
      <xdr:col>15</xdr:col>
      <xdr:colOff>537881</xdr:colOff>
      <xdr:row>163</xdr:row>
      <xdr:rowOff>107958</xdr:rowOff>
    </xdr:to>
    <xdr:pic>
      <xdr:nvPicPr>
        <xdr:cNvPr id="13" name="Imagem 12">
          <a:extLst>
            <a:ext uri="{FF2B5EF4-FFF2-40B4-BE49-F238E27FC236}">
              <a16:creationId xmlns:a16="http://schemas.microsoft.com/office/drawing/2014/main" id="{2D8EE2CF-102A-4053-894C-984DDA7D13DB}"/>
            </a:ext>
          </a:extLst>
        </xdr:cNvPr>
        <xdr:cNvPicPr>
          <a:picLocks noChangeAspect="1"/>
        </xdr:cNvPicPr>
      </xdr:nvPicPr>
      <xdr:blipFill>
        <a:blip xmlns:r="http://schemas.openxmlformats.org/officeDocument/2006/relationships" r:embed="rId5"/>
        <a:stretch>
          <a:fillRect/>
        </a:stretch>
      </xdr:blipFill>
      <xdr:spPr>
        <a:xfrm>
          <a:off x="3025587" y="20394705"/>
          <a:ext cx="6589059" cy="5285077"/>
        </a:xfrm>
        <a:prstGeom prst="rect">
          <a:avLst/>
        </a:prstGeom>
      </xdr:spPr>
    </xdr:pic>
    <xdr:clientData/>
  </xdr:twoCellAnchor>
  <xdr:twoCellAnchor editAs="oneCell">
    <xdr:from>
      <xdr:col>5</xdr:col>
      <xdr:colOff>0</xdr:colOff>
      <xdr:row>165</xdr:row>
      <xdr:rowOff>0</xdr:rowOff>
    </xdr:from>
    <xdr:to>
      <xdr:col>17</xdr:col>
      <xdr:colOff>207230</xdr:colOff>
      <xdr:row>197</xdr:row>
      <xdr:rowOff>152561</xdr:rowOff>
    </xdr:to>
    <xdr:pic>
      <xdr:nvPicPr>
        <xdr:cNvPr id="14" name="Imagem 13">
          <a:extLst>
            <a:ext uri="{FF2B5EF4-FFF2-40B4-BE49-F238E27FC236}">
              <a16:creationId xmlns:a16="http://schemas.microsoft.com/office/drawing/2014/main" id="{D00E8FE9-5174-4B43-BF26-B22FC38B6007}"/>
            </a:ext>
          </a:extLst>
        </xdr:cNvPr>
        <xdr:cNvPicPr>
          <a:picLocks noChangeAspect="1"/>
        </xdr:cNvPicPr>
      </xdr:nvPicPr>
      <xdr:blipFill>
        <a:blip xmlns:r="http://schemas.openxmlformats.org/officeDocument/2006/relationships" r:embed="rId6"/>
        <a:stretch>
          <a:fillRect/>
        </a:stretch>
      </xdr:blipFill>
      <xdr:spPr>
        <a:xfrm>
          <a:off x="3025588" y="25885588"/>
          <a:ext cx="7468642" cy="5172797"/>
        </a:xfrm>
        <a:prstGeom prst="rect">
          <a:avLst/>
        </a:prstGeom>
      </xdr:spPr>
    </xdr:pic>
    <xdr:clientData/>
  </xdr:twoCellAnchor>
  <xdr:twoCellAnchor editAs="oneCell">
    <xdr:from>
      <xdr:col>5</xdr:col>
      <xdr:colOff>0</xdr:colOff>
      <xdr:row>199</xdr:row>
      <xdr:rowOff>0</xdr:rowOff>
    </xdr:from>
    <xdr:to>
      <xdr:col>17</xdr:col>
      <xdr:colOff>115694</xdr:colOff>
      <xdr:row>231</xdr:row>
      <xdr:rowOff>0</xdr:rowOff>
    </xdr:to>
    <xdr:pic>
      <xdr:nvPicPr>
        <xdr:cNvPr id="16" name="Imagem 15">
          <a:extLst>
            <a:ext uri="{FF2B5EF4-FFF2-40B4-BE49-F238E27FC236}">
              <a16:creationId xmlns:a16="http://schemas.microsoft.com/office/drawing/2014/main" id="{B0C4F5EE-52CD-4347-A509-C2C9B8D2672A}"/>
            </a:ext>
          </a:extLst>
        </xdr:cNvPr>
        <xdr:cNvPicPr>
          <a:picLocks noChangeAspect="1"/>
        </xdr:cNvPicPr>
      </xdr:nvPicPr>
      <xdr:blipFill>
        <a:blip xmlns:r="http://schemas.openxmlformats.org/officeDocument/2006/relationships" r:embed="rId7"/>
        <a:stretch>
          <a:fillRect/>
        </a:stretch>
      </xdr:blipFill>
      <xdr:spPr>
        <a:xfrm>
          <a:off x="3025588" y="31219588"/>
          <a:ext cx="7377106" cy="5020236"/>
        </a:xfrm>
        <a:prstGeom prst="rect">
          <a:avLst/>
        </a:prstGeom>
      </xdr:spPr>
    </xdr:pic>
    <xdr:clientData/>
  </xdr:twoCellAnchor>
  <xdr:twoCellAnchor editAs="oneCell">
    <xdr:from>
      <xdr:col>5</xdr:col>
      <xdr:colOff>0</xdr:colOff>
      <xdr:row>231</xdr:row>
      <xdr:rowOff>0</xdr:rowOff>
    </xdr:from>
    <xdr:to>
      <xdr:col>16</xdr:col>
      <xdr:colOff>326505</xdr:colOff>
      <xdr:row>263</xdr:row>
      <xdr:rowOff>19193</xdr:rowOff>
    </xdr:to>
    <xdr:pic>
      <xdr:nvPicPr>
        <xdr:cNvPr id="17" name="Imagem 16">
          <a:extLst>
            <a:ext uri="{FF2B5EF4-FFF2-40B4-BE49-F238E27FC236}">
              <a16:creationId xmlns:a16="http://schemas.microsoft.com/office/drawing/2014/main" id="{50E4F187-CB5C-4418-BA74-1153F905389B}"/>
            </a:ext>
          </a:extLst>
        </xdr:cNvPr>
        <xdr:cNvPicPr>
          <a:picLocks noChangeAspect="1"/>
        </xdr:cNvPicPr>
      </xdr:nvPicPr>
      <xdr:blipFill>
        <a:blip xmlns:r="http://schemas.openxmlformats.org/officeDocument/2006/relationships" r:embed="rId8"/>
        <a:stretch>
          <a:fillRect/>
        </a:stretch>
      </xdr:blipFill>
      <xdr:spPr>
        <a:xfrm>
          <a:off x="3025588" y="36239824"/>
          <a:ext cx="6982799" cy="5039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428625</xdr:colOff>
      <xdr:row>1</xdr:row>
      <xdr:rowOff>180975</xdr:rowOff>
    </xdr:from>
    <xdr:to>
      <xdr:col>26</xdr:col>
      <xdr:colOff>57149</xdr:colOff>
      <xdr:row>39</xdr:row>
      <xdr:rowOff>133350</xdr:rowOff>
    </xdr:to>
    <xdr:graphicFrame macro="">
      <xdr:nvGraphicFramePr>
        <xdr:cNvPr id="3" name="Diagrama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15</xdr:col>
      <xdr:colOff>457200</xdr:colOff>
      <xdr:row>2</xdr:row>
      <xdr:rowOff>30480</xdr:rowOff>
    </xdr:from>
    <xdr:to>
      <xdr:col>18</xdr:col>
      <xdr:colOff>127635</xdr:colOff>
      <xdr:row>9</xdr:row>
      <xdr:rowOff>147945</xdr:rowOff>
    </xdr:to>
    <xdr:pic>
      <xdr:nvPicPr>
        <xdr:cNvPr id="2" name="Imagem 1">
          <a:extLst>
            <a:ext uri="{FF2B5EF4-FFF2-40B4-BE49-F238E27FC236}">
              <a16:creationId xmlns:a16="http://schemas.microsoft.com/office/drawing/2014/main" id="{FA93435E-66F5-4F66-8EED-DB995940E31B}"/>
            </a:ext>
          </a:extLst>
        </xdr:cNvPr>
        <xdr:cNvPicPr>
          <a:picLocks noChangeAspect="1"/>
        </xdr:cNvPicPr>
      </xdr:nvPicPr>
      <xdr:blipFill rotWithShape="1">
        <a:blip xmlns:r="http://schemas.openxmlformats.org/officeDocument/2006/relationships" r:embed="rId1"/>
        <a:srcRect l="11378" r="6543"/>
        <a:stretch>
          <a:fillRect/>
        </a:stretch>
      </xdr:blipFill>
      <xdr:spPr>
        <a:xfrm>
          <a:off x="11254740" y="441960"/>
          <a:ext cx="1499235" cy="1397625"/>
        </a:xfrm>
        <a:prstGeom prst="rect">
          <a:avLst/>
        </a:prstGeom>
      </xdr:spPr>
    </xdr:pic>
    <xdr:clientData/>
  </xdr:twoCellAnchor>
  <xdr:twoCellAnchor editAs="oneCell">
    <xdr:from>
      <xdr:col>1</xdr:col>
      <xdr:colOff>495300</xdr:colOff>
      <xdr:row>27</xdr:row>
      <xdr:rowOff>81316</xdr:rowOff>
    </xdr:from>
    <xdr:to>
      <xdr:col>6</xdr:col>
      <xdr:colOff>167640</xdr:colOff>
      <xdr:row>44</xdr:row>
      <xdr:rowOff>122585</xdr:rowOff>
    </xdr:to>
    <xdr:pic>
      <xdr:nvPicPr>
        <xdr:cNvPr id="3" name="Imagem 2">
          <a:extLst>
            <a:ext uri="{FF2B5EF4-FFF2-40B4-BE49-F238E27FC236}">
              <a16:creationId xmlns:a16="http://schemas.microsoft.com/office/drawing/2014/main" id="{7C298133-1F4C-6CBC-5146-EA80F442686C}"/>
            </a:ext>
          </a:extLst>
        </xdr:cNvPr>
        <xdr:cNvPicPr>
          <a:picLocks noChangeAspect="1"/>
        </xdr:cNvPicPr>
      </xdr:nvPicPr>
      <xdr:blipFill>
        <a:blip xmlns:r="http://schemas.openxmlformats.org/officeDocument/2006/relationships" r:embed="rId2"/>
        <a:stretch>
          <a:fillRect/>
        </a:stretch>
      </xdr:blipFill>
      <xdr:spPr>
        <a:xfrm>
          <a:off x="952500" y="5628676"/>
          <a:ext cx="6621780" cy="3150229"/>
        </a:xfrm>
        <a:prstGeom prst="rect">
          <a:avLst/>
        </a:prstGeom>
      </xdr:spPr>
    </xdr:pic>
    <xdr:clientData/>
  </xdr:twoCellAnchor>
  <xdr:twoCellAnchor editAs="oneCell">
    <xdr:from>
      <xdr:col>6</xdr:col>
      <xdr:colOff>175260</xdr:colOff>
      <xdr:row>26</xdr:row>
      <xdr:rowOff>68579</xdr:rowOff>
    </xdr:from>
    <xdr:to>
      <xdr:col>19</xdr:col>
      <xdr:colOff>281940</xdr:colOff>
      <xdr:row>46</xdr:row>
      <xdr:rowOff>0</xdr:rowOff>
    </xdr:to>
    <xdr:pic>
      <xdr:nvPicPr>
        <xdr:cNvPr id="4" name="Imagem 3">
          <a:extLst>
            <a:ext uri="{FF2B5EF4-FFF2-40B4-BE49-F238E27FC236}">
              <a16:creationId xmlns:a16="http://schemas.microsoft.com/office/drawing/2014/main" id="{53C3F7A5-1A13-EC88-7478-3C3A0559579C}"/>
            </a:ext>
          </a:extLst>
        </xdr:cNvPr>
        <xdr:cNvPicPr>
          <a:picLocks noChangeAspect="1"/>
        </xdr:cNvPicPr>
      </xdr:nvPicPr>
      <xdr:blipFill>
        <a:blip xmlns:r="http://schemas.openxmlformats.org/officeDocument/2006/relationships" r:embed="rId3"/>
        <a:stretch>
          <a:fillRect/>
        </a:stretch>
      </xdr:blipFill>
      <xdr:spPr>
        <a:xfrm>
          <a:off x="7581900" y="5433059"/>
          <a:ext cx="5935980" cy="3589021"/>
        </a:xfrm>
        <a:prstGeom prst="rect">
          <a:avLst/>
        </a:prstGeom>
      </xdr:spPr>
    </xdr:pic>
    <xdr:clientData/>
  </xdr:twoCellAnchor>
  <xdr:twoCellAnchor editAs="oneCell">
    <xdr:from>
      <xdr:col>19</xdr:col>
      <xdr:colOff>274320</xdr:colOff>
      <xdr:row>31</xdr:row>
      <xdr:rowOff>22861</xdr:rowOff>
    </xdr:from>
    <xdr:to>
      <xdr:col>28</xdr:col>
      <xdr:colOff>122893</xdr:colOff>
      <xdr:row>44</xdr:row>
      <xdr:rowOff>167641</xdr:rowOff>
    </xdr:to>
    <xdr:pic>
      <xdr:nvPicPr>
        <xdr:cNvPr id="6" name="Imagem 5">
          <a:extLst>
            <a:ext uri="{FF2B5EF4-FFF2-40B4-BE49-F238E27FC236}">
              <a16:creationId xmlns:a16="http://schemas.microsoft.com/office/drawing/2014/main" id="{CCD6150E-D87A-F9CA-A698-B3F7398945E5}"/>
            </a:ext>
          </a:extLst>
        </xdr:cNvPr>
        <xdr:cNvPicPr>
          <a:picLocks noChangeAspect="1"/>
        </xdr:cNvPicPr>
      </xdr:nvPicPr>
      <xdr:blipFill>
        <a:blip xmlns:r="http://schemas.openxmlformats.org/officeDocument/2006/relationships" r:embed="rId4"/>
        <a:stretch>
          <a:fillRect/>
        </a:stretch>
      </xdr:blipFill>
      <xdr:spPr>
        <a:xfrm>
          <a:off x="13510260" y="6301741"/>
          <a:ext cx="5334973" cy="25222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8</xdr:col>
      <xdr:colOff>666750</xdr:colOff>
      <xdr:row>8</xdr:row>
      <xdr:rowOff>63500</xdr:rowOff>
    </xdr:from>
    <xdr:ext cx="1087261" cy="492125"/>
    <xdr:pic>
      <xdr:nvPicPr>
        <xdr:cNvPr id="2" name="Picture 3">
          <a:hlinkClick xmlns:r="http://schemas.openxmlformats.org/officeDocument/2006/relationships" r:id="rId1"/>
          <a:extLst>
            <a:ext uri="{FF2B5EF4-FFF2-40B4-BE49-F238E27FC236}">
              <a16:creationId xmlns:a16="http://schemas.microsoft.com/office/drawing/2014/main" id="{9417B4A2-F1E3-4693-A4EF-6540191F487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11490" y="1404620"/>
          <a:ext cx="1087261" cy="492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10</xdr:col>
      <xdr:colOff>1188720</xdr:colOff>
      <xdr:row>3</xdr:row>
      <xdr:rowOff>236116</xdr:rowOff>
    </xdr:from>
    <xdr:to>
      <xdr:col>10</xdr:col>
      <xdr:colOff>2687955</xdr:colOff>
      <xdr:row>8</xdr:row>
      <xdr:rowOff>185941</xdr:rowOff>
    </xdr:to>
    <xdr:pic>
      <xdr:nvPicPr>
        <xdr:cNvPr id="4" name="Imagem 3">
          <a:extLst>
            <a:ext uri="{FF2B5EF4-FFF2-40B4-BE49-F238E27FC236}">
              <a16:creationId xmlns:a16="http://schemas.microsoft.com/office/drawing/2014/main" id="{1C3926BD-F2F1-4241-84BD-66633E60C533}"/>
            </a:ext>
          </a:extLst>
        </xdr:cNvPr>
        <xdr:cNvPicPr>
          <a:picLocks noChangeAspect="1"/>
        </xdr:cNvPicPr>
      </xdr:nvPicPr>
      <xdr:blipFill rotWithShape="1">
        <a:blip xmlns:r="http://schemas.openxmlformats.org/officeDocument/2006/relationships" r:embed="rId3"/>
        <a:srcRect l="11378" r="6543"/>
        <a:stretch>
          <a:fillRect/>
        </a:stretch>
      </xdr:blipFill>
      <xdr:spPr>
        <a:xfrm>
          <a:off x="10645140" y="921916"/>
          <a:ext cx="1499235" cy="13976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8</xdr:col>
      <xdr:colOff>285750</xdr:colOff>
      <xdr:row>0</xdr:row>
      <xdr:rowOff>138112</xdr:rowOff>
    </xdr:from>
    <xdr:to>
      <xdr:col>15</xdr:col>
      <xdr:colOff>590550</xdr:colOff>
      <xdr:row>17</xdr:row>
      <xdr:rowOff>128587</xdr:rowOff>
    </xdr:to>
    <xdr:graphicFrame macro="">
      <xdr:nvGraphicFramePr>
        <xdr:cNvPr id="2" name="Chart 1">
          <a:extLst>
            <a:ext uri="{FF2B5EF4-FFF2-40B4-BE49-F238E27FC236}">
              <a16:creationId xmlns:a16="http://schemas.microsoft.com/office/drawing/2014/main" id="{90EC8C7A-A2C2-4B8D-AF60-130A9A733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3</xdr:row>
      <xdr:rowOff>7620</xdr:rowOff>
    </xdr:from>
    <xdr:to>
      <xdr:col>19</xdr:col>
      <xdr:colOff>106680</xdr:colOff>
      <xdr:row>10</xdr:row>
      <xdr:rowOff>125085</xdr:rowOff>
    </xdr:to>
    <xdr:pic>
      <xdr:nvPicPr>
        <xdr:cNvPr id="4" name="Imagem 3">
          <a:extLst>
            <a:ext uri="{FF2B5EF4-FFF2-40B4-BE49-F238E27FC236}">
              <a16:creationId xmlns:a16="http://schemas.microsoft.com/office/drawing/2014/main" id="{ED009E32-8A9C-4519-9299-27C9E2FE65D6}"/>
            </a:ext>
          </a:extLst>
        </xdr:cNvPr>
        <xdr:cNvPicPr>
          <a:picLocks noChangeAspect="1"/>
        </xdr:cNvPicPr>
      </xdr:nvPicPr>
      <xdr:blipFill rotWithShape="1">
        <a:blip xmlns:r="http://schemas.openxmlformats.org/officeDocument/2006/relationships" r:embed="rId2"/>
        <a:srcRect l="11378" r="6543"/>
        <a:stretch>
          <a:fillRect/>
        </a:stretch>
      </xdr:blipFill>
      <xdr:spPr>
        <a:xfrm>
          <a:off x="10591800" y="922020"/>
          <a:ext cx="1424940" cy="13976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160020</xdr:colOff>
      <xdr:row>2</xdr:row>
      <xdr:rowOff>22860</xdr:rowOff>
    </xdr:from>
    <xdr:to>
      <xdr:col>7</xdr:col>
      <xdr:colOff>304800</xdr:colOff>
      <xdr:row>9</xdr:row>
      <xdr:rowOff>140325</xdr:rowOff>
    </xdr:to>
    <xdr:pic>
      <xdr:nvPicPr>
        <xdr:cNvPr id="3" name="Imagem 2">
          <a:extLst>
            <a:ext uri="{FF2B5EF4-FFF2-40B4-BE49-F238E27FC236}">
              <a16:creationId xmlns:a16="http://schemas.microsoft.com/office/drawing/2014/main" id="{501CBF66-14BF-4F80-87A5-67297A0E1050}"/>
            </a:ext>
          </a:extLst>
        </xdr:cNvPr>
        <xdr:cNvPicPr>
          <a:picLocks noChangeAspect="1"/>
        </xdr:cNvPicPr>
      </xdr:nvPicPr>
      <xdr:blipFill rotWithShape="1">
        <a:blip xmlns:r="http://schemas.openxmlformats.org/officeDocument/2006/relationships" r:embed="rId1"/>
        <a:srcRect l="11378" r="6543"/>
        <a:stretch>
          <a:fillRect/>
        </a:stretch>
      </xdr:blipFill>
      <xdr:spPr>
        <a:xfrm>
          <a:off x="10203180" y="388620"/>
          <a:ext cx="1424940" cy="13976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558006</xdr:colOff>
      <xdr:row>11</xdr:row>
      <xdr:rowOff>73609</xdr:rowOff>
    </xdr:from>
    <xdr:to>
      <xdr:col>11</xdr:col>
      <xdr:colOff>65314</xdr:colOff>
      <xdr:row>11</xdr:row>
      <xdr:rowOff>892628</xdr:rowOff>
    </xdr:to>
    <xdr:pic>
      <xdr:nvPicPr>
        <xdr:cNvPr id="4" name="Imagem 3">
          <a:extLst>
            <a:ext uri="{FF2B5EF4-FFF2-40B4-BE49-F238E27FC236}">
              <a16:creationId xmlns:a16="http://schemas.microsoft.com/office/drawing/2014/main" id="{20C35D08-6C5C-5A02-02EF-829719FEEA36}"/>
            </a:ext>
          </a:extLst>
        </xdr:cNvPr>
        <xdr:cNvPicPr>
          <a:picLocks noChangeAspect="1"/>
        </xdr:cNvPicPr>
      </xdr:nvPicPr>
      <xdr:blipFill rotWithShape="1">
        <a:blip xmlns:r="http://schemas.openxmlformats.org/officeDocument/2006/relationships" r:embed="rId1"/>
        <a:srcRect l="11378" r="6543"/>
        <a:stretch>
          <a:fillRect/>
        </a:stretch>
      </xdr:blipFill>
      <xdr:spPr>
        <a:xfrm>
          <a:off x="13838577" y="2631752"/>
          <a:ext cx="835366" cy="819019"/>
        </a:xfrm>
        <a:prstGeom prst="rect">
          <a:avLst/>
        </a:prstGeom>
      </xdr:spPr>
    </xdr:pic>
    <xdr:clientData/>
  </xdr:twoCellAnchor>
  <xdr:twoCellAnchor editAs="oneCell">
    <xdr:from>
      <xdr:col>2</xdr:col>
      <xdr:colOff>274977</xdr:colOff>
      <xdr:row>2</xdr:row>
      <xdr:rowOff>73609</xdr:rowOff>
    </xdr:from>
    <xdr:to>
      <xdr:col>2</xdr:col>
      <xdr:colOff>1458686</xdr:colOff>
      <xdr:row>8</xdr:row>
      <xdr:rowOff>123811</xdr:rowOff>
    </xdr:to>
    <xdr:pic>
      <xdr:nvPicPr>
        <xdr:cNvPr id="5" name="Imagem 4">
          <a:extLst>
            <a:ext uri="{FF2B5EF4-FFF2-40B4-BE49-F238E27FC236}">
              <a16:creationId xmlns:a16="http://schemas.microsoft.com/office/drawing/2014/main" id="{F373044F-A986-4A6E-9A8C-057B1C5A72AA}"/>
            </a:ext>
          </a:extLst>
        </xdr:cNvPr>
        <xdr:cNvPicPr>
          <a:picLocks noChangeAspect="1"/>
        </xdr:cNvPicPr>
      </xdr:nvPicPr>
      <xdr:blipFill rotWithShape="1">
        <a:blip xmlns:r="http://schemas.openxmlformats.org/officeDocument/2006/relationships" r:embed="rId1"/>
        <a:srcRect l="11378" r="6543"/>
        <a:stretch>
          <a:fillRect/>
        </a:stretch>
      </xdr:blipFill>
      <xdr:spPr>
        <a:xfrm>
          <a:off x="4182948" y="443723"/>
          <a:ext cx="1183709" cy="11605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89535</xdr:colOff>
      <xdr:row>18</xdr:row>
      <xdr:rowOff>232410</xdr:rowOff>
    </xdr:from>
    <xdr:to>
      <xdr:col>4</xdr:col>
      <xdr:colOff>4548261</xdr:colOff>
      <xdr:row>59</xdr:row>
      <xdr:rowOff>103825</xdr:rowOff>
    </xdr:to>
    <xdr:pic>
      <xdr:nvPicPr>
        <xdr:cNvPr id="8" name="Imagem 7">
          <a:extLst>
            <a:ext uri="{FF2B5EF4-FFF2-40B4-BE49-F238E27FC236}">
              <a16:creationId xmlns:a16="http://schemas.microsoft.com/office/drawing/2014/main" id="{AA0F3B58-EB81-679A-5788-8940F4B50712}"/>
            </a:ext>
          </a:extLst>
        </xdr:cNvPr>
        <xdr:cNvPicPr>
          <a:picLocks noChangeAspect="1"/>
        </xdr:cNvPicPr>
      </xdr:nvPicPr>
      <xdr:blipFill>
        <a:blip xmlns:r="http://schemas.openxmlformats.org/officeDocument/2006/relationships" r:embed="rId1"/>
        <a:stretch>
          <a:fillRect/>
        </a:stretch>
      </xdr:blipFill>
      <xdr:spPr>
        <a:xfrm>
          <a:off x="1270635" y="3642360"/>
          <a:ext cx="7154301" cy="6605590"/>
        </a:xfrm>
        <a:prstGeom prst="rect">
          <a:avLst/>
        </a:prstGeom>
      </xdr:spPr>
    </xdr:pic>
    <xdr:clientData/>
  </xdr:twoCellAnchor>
  <xdr:twoCellAnchor editAs="oneCell">
    <xdr:from>
      <xdr:col>2</xdr:col>
      <xdr:colOff>102870</xdr:colOff>
      <xdr:row>61</xdr:row>
      <xdr:rowOff>108585</xdr:rowOff>
    </xdr:from>
    <xdr:to>
      <xdr:col>4</xdr:col>
      <xdr:colOff>4513962</xdr:colOff>
      <xdr:row>77</xdr:row>
      <xdr:rowOff>112770</xdr:rowOff>
    </xdr:to>
    <xdr:pic>
      <xdr:nvPicPr>
        <xdr:cNvPr id="9" name="Imagem 8">
          <a:extLst>
            <a:ext uri="{FF2B5EF4-FFF2-40B4-BE49-F238E27FC236}">
              <a16:creationId xmlns:a16="http://schemas.microsoft.com/office/drawing/2014/main" id="{07F22E56-F336-94E3-68C3-C6E6491D150B}"/>
            </a:ext>
          </a:extLst>
        </xdr:cNvPr>
        <xdr:cNvPicPr>
          <a:picLocks noChangeAspect="1"/>
        </xdr:cNvPicPr>
      </xdr:nvPicPr>
      <xdr:blipFill>
        <a:blip xmlns:r="http://schemas.openxmlformats.org/officeDocument/2006/relationships" r:embed="rId2"/>
        <a:stretch>
          <a:fillRect/>
        </a:stretch>
      </xdr:blipFill>
      <xdr:spPr>
        <a:xfrm>
          <a:off x="1283970" y="10576560"/>
          <a:ext cx="7106667" cy="2594985"/>
        </a:xfrm>
        <a:prstGeom prst="rect">
          <a:avLst/>
        </a:prstGeom>
      </xdr:spPr>
    </xdr:pic>
    <xdr:clientData/>
  </xdr:twoCellAnchor>
  <xdr:twoCellAnchor editAs="oneCell">
    <xdr:from>
      <xdr:col>2</xdr:col>
      <xdr:colOff>413385</xdr:colOff>
      <xdr:row>80</xdr:row>
      <xdr:rowOff>26670</xdr:rowOff>
    </xdr:from>
    <xdr:to>
      <xdr:col>4</xdr:col>
      <xdr:colOff>4329103</xdr:colOff>
      <xdr:row>117</xdr:row>
      <xdr:rowOff>158999</xdr:rowOff>
    </xdr:to>
    <xdr:pic>
      <xdr:nvPicPr>
        <xdr:cNvPr id="10" name="Imagem 9">
          <a:extLst>
            <a:ext uri="{FF2B5EF4-FFF2-40B4-BE49-F238E27FC236}">
              <a16:creationId xmlns:a16="http://schemas.microsoft.com/office/drawing/2014/main" id="{43AE2DC6-72DC-6B9D-0C56-46CCE08EE0A7}"/>
            </a:ext>
          </a:extLst>
        </xdr:cNvPr>
        <xdr:cNvPicPr>
          <a:picLocks noChangeAspect="1"/>
        </xdr:cNvPicPr>
      </xdr:nvPicPr>
      <xdr:blipFill>
        <a:blip xmlns:r="http://schemas.openxmlformats.org/officeDocument/2006/relationships" r:embed="rId3"/>
        <a:stretch>
          <a:fillRect/>
        </a:stretch>
      </xdr:blipFill>
      <xdr:spPr>
        <a:xfrm>
          <a:off x="1594485" y="13571220"/>
          <a:ext cx="6611293" cy="6123554"/>
        </a:xfrm>
        <a:prstGeom prst="rect">
          <a:avLst/>
        </a:prstGeom>
      </xdr:spPr>
    </xdr:pic>
    <xdr:clientData/>
  </xdr:twoCellAnchor>
  <xdr:twoCellAnchor editAs="oneCell">
    <xdr:from>
      <xdr:col>3</xdr:col>
      <xdr:colOff>1927860</xdr:colOff>
      <xdr:row>0</xdr:row>
      <xdr:rowOff>144780</xdr:rowOff>
    </xdr:from>
    <xdr:to>
      <xdr:col>4</xdr:col>
      <xdr:colOff>947489</xdr:colOff>
      <xdr:row>7</xdr:row>
      <xdr:rowOff>32785</xdr:rowOff>
    </xdr:to>
    <xdr:pic>
      <xdr:nvPicPr>
        <xdr:cNvPr id="11" name="Imagem 10">
          <a:extLst>
            <a:ext uri="{FF2B5EF4-FFF2-40B4-BE49-F238E27FC236}">
              <a16:creationId xmlns:a16="http://schemas.microsoft.com/office/drawing/2014/main" id="{A852CE3E-3F1E-41D6-92E3-18A56740AA8F}"/>
            </a:ext>
          </a:extLst>
        </xdr:cNvPr>
        <xdr:cNvPicPr>
          <a:picLocks noChangeAspect="1"/>
        </xdr:cNvPicPr>
      </xdr:nvPicPr>
      <xdr:blipFill rotWithShape="1">
        <a:blip xmlns:r="http://schemas.openxmlformats.org/officeDocument/2006/relationships" r:embed="rId4"/>
        <a:srcRect l="11378" r="6543"/>
        <a:stretch>
          <a:fillRect/>
        </a:stretch>
      </xdr:blipFill>
      <xdr:spPr>
        <a:xfrm>
          <a:off x="3756660" y="144780"/>
          <a:ext cx="1183709" cy="11605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32658</xdr:colOff>
      <xdr:row>6</xdr:row>
      <xdr:rowOff>10886</xdr:rowOff>
    </xdr:from>
    <xdr:to>
      <xdr:col>21</xdr:col>
      <xdr:colOff>110485</xdr:colOff>
      <xdr:row>41</xdr:row>
      <xdr:rowOff>2157</xdr:rowOff>
    </xdr:to>
    <xdr:pic>
      <xdr:nvPicPr>
        <xdr:cNvPr id="6" name="Imagem 5">
          <a:extLst>
            <a:ext uri="{FF2B5EF4-FFF2-40B4-BE49-F238E27FC236}">
              <a16:creationId xmlns:a16="http://schemas.microsoft.com/office/drawing/2014/main" id="{8CE01EE1-6353-36BF-067C-AE0D33A453EA}"/>
            </a:ext>
          </a:extLst>
        </xdr:cNvPr>
        <xdr:cNvPicPr>
          <a:picLocks noChangeAspect="1"/>
        </xdr:cNvPicPr>
      </xdr:nvPicPr>
      <xdr:blipFill>
        <a:blip xmlns:r="http://schemas.openxmlformats.org/officeDocument/2006/relationships" r:embed="rId1"/>
        <a:stretch>
          <a:fillRect/>
        </a:stretch>
      </xdr:blipFill>
      <xdr:spPr>
        <a:xfrm>
          <a:off x="1251858" y="990600"/>
          <a:ext cx="11660227" cy="570627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464820</xdr:colOff>
      <xdr:row>13</xdr:row>
      <xdr:rowOff>1409700</xdr:rowOff>
    </xdr:from>
    <xdr:to>
      <xdr:col>3</xdr:col>
      <xdr:colOff>335280</xdr:colOff>
      <xdr:row>13</xdr:row>
      <xdr:rowOff>1409700</xdr:rowOff>
    </xdr:to>
    <xdr:sp macro="" textlink="">
      <xdr:nvSpPr>
        <xdr:cNvPr id="2" name="Line 1">
          <a:extLst>
            <a:ext uri="{FF2B5EF4-FFF2-40B4-BE49-F238E27FC236}">
              <a16:creationId xmlns:a16="http://schemas.microsoft.com/office/drawing/2014/main" id="{95329D85-2996-451D-97C5-D1F3FFEBEF7D}"/>
            </a:ext>
          </a:extLst>
        </xdr:cNvPr>
        <xdr:cNvSpPr>
          <a:spLocks noChangeShapeType="1"/>
        </xdr:cNvSpPr>
      </xdr:nvSpPr>
      <xdr:spPr bwMode="auto">
        <a:xfrm>
          <a:off x="1249680" y="2346960"/>
          <a:ext cx="144018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xdr:col>
      <xdr:colOff>464820</xdr:colOff>
      <xdr:row>13</xdr:row>
      <xdr:rowOff>7620</xdr:rowOff>
    </xdr:from>
    <xdr:to>
      <xdr:col>1</xdr:col>
      <xdr:colOff>297180</xdr:colOff>
      <xdr:row>13</xdr:row>
      <xdr:rowOff>1409700</xdr:rowOff>
    </xdr:to>
    <xdr:sp macro="" textlink="">
      <xdr:nvSpPr>
        <xdr:cNvPr id="3" name="Line 2">
          <a:extLst>
            <a:ext uri="{FF2B5EF4-FFF2-40B4-BE49-F238E27FC236}">
              <a16:creationId xmlns:a16="http://schemas.microsoft.com/office/drawing/2014/main" id="{2E684C89-FC19-4584-920A-2F8252F7DC35}"/>
            </a:ext>
          </a:extLst>
        </xdr:cNvPr>
        <xdr:cNvSpPr>
          <a:spLocks noChangeShapeType="1"/>
        </xdr:cNvSpPr>
      </xdr:nvSpPr>
      <xdr:spPr bwMode="auto">
        <a:xfrm flipV="1">
          <a:off x="1249680" y="2186940"/>
          <a:ext cx="0" cy="16002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editAs="oneCell">
    <xdr:from>
      <xdr:col>35</xdr:col>
      <xdr:colOff>198120</xdr:colOff>
      <xdr:row>7</xdr:row>
      <xdr:rowOff>182880</xdr:rowOff>
    </xdr:from>
    <xdr:to>
      <xdr:col>40</xdr:col>
      <xdr:colOff>238829</xdr:colOff>
      <xdr:row>13</xdr:row>
      <xdr:rowOff>78505</xdr:rowOff>
    </xdr:to>
    <xdr:pic>
      <xdr:nvPicPr>
        <xdr:cNvPr id="4" name="Imagem 3">
          <a:extLst>
            <a:ext uri="{FF2B5EF4-FFF2-40B4-BE49-F238E27FC236}">
              <a16:creationId xmlns:a16="http://schemas.microsoft.com/office/drawing/2014/main" id="{986F6930-12E2-40CC-AE0F-7E00409CFDEE}"/>
            </a:ext>
          </a:extLst>
        </xdr:cNvPr>
        <xdr:cNvPicPr>
          <a:picLocks noChangeAspect="1"/>
        </xdr:cNvPicPr>
      </xdr:nvPicPr>
      <xdr:blipFill rotWithShape="1">
        <a:blip xmlns:r="http://schemas.openxmlformats.org/officeDocument/2006/relationships" r:embed="rId1"/>
        <a:srcRect l="11378" r="6543"/>
        <a:stretch>
          <a:fillRect/>
        </a:stretch>
      </xdr:blipFill>
      <xdr:spPr>
        <a:xfrm>
          <a:off x="6797040" y="1386840"/>
          <a:ext cx="1183709" cy="116054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1378227</xdr:colOff>
      <xdr:row>9</xdr:row>
      <xdr:rowOff>86140</xdr:rowOff>
    </xdr:from>
    <xdr:to>
      <xdr:col>10</xdr:col>
      <xdr:colOff>534353</xdr:colOff>
      <xdr:row>15</xdr:row>
      <xdr:rowOff>53989</xdr:rowOff>
    </xdr:to>
    <xdr:pic>
      <xdr:nvPicPr>
        <xdr:cNvPr id="2" name="Imagem 1">
          <a:extLst>
            <a:ext uri="{FF2B5EF4-FFF2-40B4-BE49-F238E27FC236}">
              <a16:creationId xmlns:a16="http://schemas.microsoft.com/office/drawing/2014/main" id="{9BF73142-2FA6-41F8-8395-4916F762A6B6}"/>
            </a:ext>
          </a:extLst>
        </xdr:cNvPr>
        <xdr:cNvPicPr>
          <a:picLocks noChangeAspect="1"/>
        </xdr:cNvPicPr>
      </xdr:nvPicPr>
      <xdr:blipFill rotWithShape="1">
        <a:blip xmlns:r="http://schemas.openxmlformats.org/officeDocument/2006/relationships" r:embed="rId1"/>
        <a:srcRect l="11378" r="6543"/>
        <a:stretch>
          <a:fillRect/>
        </a:stretch>
      </xdr:blipFill>
      <xdr:spPr>
        <a:xfrm>
          <a:off x="9773479" y="1848679"/>
          <a:ext cx="1183709" cy="116054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257175</xdr:colOff>
      <xdr:row>0</xdr:row>
      <xdr:rowOff>95250</xdr:rowOff>
    </xdr:from>
    <xdr:to>
      <xdr:col>3</xdr:col>
      <xdr:colOff>1228725</xdr:colOff>
      <xdr:row>4</xdr:row>
      <xdr:rowOff>0</xdr:rowOff>
    </xdr:to>
    <xdr:pic>
      <xdr:nvPicPr>
        <xdr:cNvPr id="2" name="Imagem 1" descr="Logotipo De Saúde E Bem Estar Design De Logotipo De Centro ...">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800100" y="95250"/>
          <a:ext cx="971550" cy="1077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Eduardo/Google%20Drive/Escritorio%20de%20Projetos/Modelos/02-Planejamento/Estimativas%20de%20Custo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esources/directory/32a430fa-0843-4045-aaf0-553c90496470.ExcelAutomationServiceFrontend.WorkingDir/NoAVScans/c3e9926f-4891-4bc7-9551-dd8e77df89b2/in/Gr&#225;fico%20de%20Gantt%20simple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bruna/Downloads/WBS-PROJETO-SAUDE-BEM-ESTAR_Gestao_custo.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bruna/Downloads/WBS-PROJETO-SAUDE-BEM-ESTAR_template_RH.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marya/Downloads/241023-WBS-PROJETO-NI(Recuperado%20Automaticamen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Eduardo/Dropbox/BDS%20-%20Projeto%20B3/Portfolio%20de%20Projetos.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Estimativas"/>
      <sheetName val="Param"/>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ronogramaDeProjeto"/>
      <sheetName val="Sobre"/>
    </sheetNames>
    <sheetDataSet>
      <sheetData sheetId="0">
        <row r="8">
          <cell r="H8" t="str">
            <v/>
          </cell>
        </row>
        <row r="9">
          <cell r="E9">
            <v>45174</v>
          </cell>
          <cell r="F9">
            <v>45177</v>
          </cell>
        </row>
        <row r="10">
          <cell r="E10">
            <v>45177</v>
          </cell>
          <cell r="F10">
            <v>45179</v>
          </cell>
          <cell r="H10">
            <v>3</v>
          </cell>
        </row>
        <row r="11">
          <cell r="E11">
            <v>45179</v>
          </cell>
          <cell r="F11">
            <v>45183</v>
          </cell>
          <cell r="H11">
            <v>5</v>
          </cell>
        </row>
        <row r="12">
          <cell r="E12">
            <v>45183</v>
          </cell>
          <cell r="F12">
            <v>45188</v>
          </cell>
          <cell r="H12">
            <v>6</v>
          </cell>
        </row>
        <row r="13">
          <cell r="E13">
            <v>45178</v>
          </cell>
          <cell r="F13">
            <v>45180</v>
          </cell>
          <cell r="H13">
            <v>3</v>
          </cell>
        </row>
        <row r="14">
          <cell r="H14" t="str">
            <v/>
          </cell>
        </row>
        <row r="15">
          <cell r="E15">
            <v>45179</v>
          </cell>
          <cell r="F15">
            <v>45183</v>
          </cell>
          <cell r="H15">
            <v>5</v>
          </cell>
        </row>
        <row r="16">
          <cell r="E16">
            <v>45181</v>
          </cell>
          <cell r="F16">
            <v>45186</v>
          </cell>
          <cell r="H16">
            <v>6</v>
          </cell>
        </row>
        <row r="17">
          <cell r="E17">
            <v>45186</v>
          </cell>
          <cell r="F17">
            <v>45189</v>
          </cell>
          <cell r="H17">
            <v>4</v>
          </cell>
        </row>
        <row r="18">
          <cell r="E18">
            <v>45186</v>
          </cell>
          <cell r="F18">
            <v>45188</v>
          </cell>
          <cell r="H18">
            <v>3</v>
          </cell>
        </row>
        <row r="19">
          <cell r="E19">
            <v>45186</v>
          </cell>
          <cell r="F19">
            <v>45189</v>
          </cell>
          <cell r="H19">
            <v>4</v>
          </cell>
        </row>
        <row r="20">
          <cell r="H20" t="str">
            <v/>
          </cell>
        </row>
        <row r="21">
          <cell r="E21">
            <v>45189</v>
          </cell>
          <cell r="F21">
            <v>45194</v>
          </cell>
          <cell r="H21">
            <v>6</v>
          </cell>
        </row>
        <row r="22">
          <cell r="E22">
            <v>45195</v>
          </cell>
          <cell r="F22">
            <v>45199</v>
          </cell>
          <cell r="H22">
            <v>5</v>
          </cell>
        </row>
        <row r="23">
          <cell r="E23">
            <v>45200</v>
          </cell>
          <cell r="F23">
            <v>45205</v>
          </cell>
          <cell r="H23">
            <v>6</v>
          </cell>
        </row>
        <row r="24">
          <cell r="E24">
            <v>45206</v>
          </cell>
          <cell r="F24">
            <v>45210</v>
          </cell>
          <cell r="H24">
            <v>5</v>
          </cell>
        </row>
        <row r="25">
          <cell r="E25">
            <v>45200</v>
          </cell>
          <cell r="F25">
            <v>45204</v>
          </cell>
          <cell r="H25">
            <v>5</v>
          </cell>
        </row>
        <row r="26">
          <cell r="H26" t="str">
            <v/>
          </cell>
        </row>
        <row r="27">
          <cell r="E27" t="str">
            <v>data</v>
          </cell>
          <cell r="F27" t="str">
            <v>data</v>
          </cell>
          <cell r="H27" t="e">
            <v>#VALUE!</v>
          </cell>
        </row>
        <row r="28">
          <cell r="E28" t="str">
            <v>data</v>
          </cell>
          <cell r="F28" t="str">
            <v>data</v>
          </cell>
          <cell r="H28" t="e">
            <v>#VALUE!</v>
          </cell>
        </row>
        <row r="29">
          <cell r="E29" t="str">
            <v>data</v>
          </cell>
          <cell r="F29" t="str">
            <v>data</v>
          </cell>
          <cell r="H29" t="e">
            <v>#VALUE!</v>
          </cell>
        </row>
        <row r="30">
          <cell r="E30" t="str">
            <v>data</v>
          </cell>
          <cell r="F30" t="str">
            <v>data</v>
          </cell>
          <cell r="H30" t="e">
            <v>#VALUE!</v>
          </cell>
        </row>
        <row r="31">
          <cell r="E31" t="str">
            <v>data</v>
          </cell>
          <cell r="F31" t="str">
            <v>data</v>
          </cell>
          <cell r="H31" t="e">
            <v>#VALUE!</v>
          </cell>
        </row>
        <row r="32">
          <cell r="H32" t="str">
            <v/>
          </cell>
        </row>
        <row r="33">
          <cell r="H33" t="str">
            <v/>
          </cell>
        </row>
      </sheetData>
      <sheetData sheetId="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de Gantt"/>
      <sheetName val="Planilha1"/>
      <sheetName val="PV_dependência"/>
      <sheetName val="Cronograma_de_Custos (2)"/>
    </sheetNames>
    <sheetDataSet>
      <sheetData sheetId="0">
        <row r="5">
          <cell r="G5">
            <v>45160</v>
          </cell>
        </row>
        <row r="6">
          <cell r="G6">
            <v>1</v>
          </cell>
        </row>
      </sheetData>
      <sheetData sheetId="1" refreshError="1"/>
      <sheetData sheetId="2" refreshError="1"/>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o de Gantt"/>
      <sheetName val="Planilha1"/>
      <sheetName val="PV_dependência"/>
      <sheetName val="Cronograma_de_Custos (2)"/>
    </sheetNames>
    <sheetDataSet>
      <sheetData sheetId="0">
        <row r="5">
          <cell r="G5">
            <v>45160</v>
          </cell>
        </row>
        <row r="6">
          <cell r="G6">
            <v>1</v>
          </cell>
        </row>
      </sheetData>
      <sheetData sheetId="1" refreshError="1"/>
      <sheetData sheetId="2" refreshError="1"/>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Charter"/>
      <sheetName val="WBS-MACRO-ATIVIDADE"/>
      <sheetName val="WBS_Detalhado (ordem etapas)"/>
      <sheetName val="WBS_Detalhado (ordem depend)"/>
      <sheetName val="Gráfico de Gantt"/>
      <sheetName val="SAM SRM"/>
      <sheetName val="Comunicação"/>
      <sheetName val="PV_dependência"/>
      <sheetName val="Cronograma_de_Custos (2)"/>
    </sheetNames>
    <sheetDataSet>
      <sheetData sheetId="0" refreshError="1"/>
      <sheetData sheetId="1" refreshError="1"/>
      <sheetData sheetId="2" refreshError="1"/>
      <sheetData sheetId="3" refreshError="1"/>
      <sheetData sheetId="4">
        <row r="5">
          <cell r="G5">
            <v>45160</v>
          </cell>
        </row>
        <row r="6">
          <cell r="G6">
            <v>1</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pa"/>
      <sheetName val="Projetos"/>
      <sheetName val="Budget"/>
      <sheetName val="Config"/>
      <sheetName val="Issues"/>
      <sheetName val="Pendencias"/>
      <sheetName val="Pool"/>
      <sheetName val="Project"/>
      <sheetName val="Param"/>
      <sheetName val="Status"/>
      <sheetName val="SR"/>
      <sheetName val="SR.Modelo"/>
      <sheetName val="Prj-Venc"/>
      <sheetName val="Prj-Andam"/>
      <sheetName val="Prj-Prox"/>
      <sheetName val="Prj-Entr"/>
      <sheetName val="Prj-Concl"/>
      <sheetName val="Prj-FaseAtual"/>
      <sheetName val="Prj-NCon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AB5" t="str">
            <v>Diária</v>
          </cell>
        </row>
        <row r="6">
          <cell r="AB6" t="str">
            <v>Semanal</v>
          </cell>
        </row>
        <row r="7">
          <cell r="AB7" t="str">
            <v>Bissemanal</v>
          </cell>
        </row>
        <row r="8">
          <cell r="AB8" t="str">
            <v>Mensal</v>
          </cell>
        </row>
        <row r="15">
          <cell r="D15" t="str">
            <v>Pt-br</v>
          </cell>
          <cell r="E15" t="str">
            <v>Inglês</v>
          </cell>
        </row>
        <row r="24">
          <cell r="C24" t="str">
            <v>Cliente</v>
          </cell>
        </row>
        <row r="25">
          <cell r="C25" t="str">
            <v>Interno</v>
          </cell>
        </row>
        <row r="26">
          <cell r="C26" t="str">
            <v>Teste</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y Alice Aparecida Guilherme" refreshedDate="45174.913077893521" createdVersion="1" refreshedVersion="4" recordCount="50" xr:uid="{00000000-000A-0000-FFFF-FFFF01000000}">
  <cacheSource type="worksheet">
    <worksheetSource ref="B9:K60" sheet="WBS_Detalhado (ordem etapas)"/>
  </cacheSource>
  <cacheFields count="8">
    <cacheField name="Ref" numFmtId="0">
      <sharedItems containsMixedTypes="1" containsNumber="1" containsInteger="1" minValue="1" maxValue="10" count="50">
        <n v="1"/>
        <s v="1.1"/>
        <s v="1.2"/>
        <s v="1.3"/>
        <n v="2"/>
        <s v="2.1"/>
        <s v="2.2"/>
        <s v="2.2.1"/>
        <s v="2.2.2"/>
        <s v="2.2.3"/>
        <s v="2.2.4"/>
        <s v="2.3"/>
        <n v="3"/>
        <s v="3.1"/>
        <s v="3.1.1"/>
        <s v="3.1.2"/>
        <s v="3.2"/>
        <s v="3.2.1"/>
        <s v="3.2.2"/>
        <n v="4"/>
        <s v="4.1"/>
        <s v="4.1.2"/>
        <s v="4.2"/>
        <s v="4.2.1"/>
        <s v="4.2.2"/>
        <s v="4.2.3"/>
        <n v="5"/>
        <s v="5.1"/>
        <s v="5.2"/>
        <s v="5.3"/>
        <n v="6"/>
        <s v="6.1"/>
        <s v="6.1.2"/>
        <s v="6.1.3"/>
        <n v="7"/>
        <s v="7.1.1"/>
        <s v="7.1.2"/>
        <s v="7.1.3"/>
        <n v="8"/>
        <s v="8.1.1"/>
        <s v="8.1.2"/>
        <s v="8.1.3"/>
        <n v="9"/>
        <s v="9.1.1"/>
        <s v="9.1.2"/>
        <s v="9.1.3"/>
        <n v="10"/>
        <s v="10.1.1"/>
        <s v="10.1.2"/>
        <s v="10.1.3"/>
      </sharedItems>
    </cacheField>
    <cacheField name="Etapas – Atividades - " numFmtId="0">
      <sharedItems count="49">
        <s v="Iniciação"/>
        <s v="Definir os objetivos do aplicativo e sua proposta de valor"/>
        <s v="Identificar as principais funcionalidades e recursos a serem incluídos"/>
        <s v="Formar uma equipe de desenvolvimento e design"/>
        <s v="Planejamento"/>
        <s v="Realizar uma análise de mercado para entender concorrentes e demandas"/>
        <s v="Definir os requisitos detalhados do aplicativo (escopo)"/>
        <s v="Dicas de saúde e bem-estar"/>
        <s v="Planos de exercícios físicos personalizados"/>
        <s v="Mapas com locais de academias e parques"/>
        <s v="Integração com sistemas de monitoramento de saúde"/>
        <s v="Criar um cronograma detalhado com marcos e prazos"/>
        <s v="Design e Prototipagem"/>
        <s v="Realizar o design da interface do usuário (UI)"/>
        <s v="Navegação simples entre as funcionalidades"/>
        <s v="Criar protótipos interativos para validar o fluxo de usuário"/>
        <s v=" Experiência do usuário (UX)"/>
        <s v="Interface limpa e intuitiva"/>
        <s v="Teste de UI / UX"/>
        <s v="Desenvolvimento"/>
        <s v="Desenvolver a estrutura do aplicativo"/>
        <s v="Front-end: Interface do usuário e interações"/>
        <s v="Implementar as funcionalidades principais"/>
        <s v="Módulo de dicas de saúde"/>
        <s v="Gerador de planos de exercícios"/>
        <s v="Integração com APIs de mapas para localização de academias e parques"/>
        <s v="Integrar o aplicativo com sistemas de monitoramento de saúde, como dispositivos wearable ou aplicativos de rastreamento"/>
        <s v="Garantir a segurança e privacidade dos dados do usuário"/>
        <s v="Testar a integração para assegurar que os dados são sincronizados corretamente"/>
        <s v="Testes"/>
        <s v="Realizar testes de qualidade e desempenho em diversas plataformas (iOS, Android)"/>
        <s v="Testar a usabilidade do aplicativo com usuários reais"/>
        <s v="Identificar e corrigir bugs e problemas de interface"/>
        <s v="Lançamento"/>
        <s v="Preparar a infraestrutura para o lançamento nas lojas de aplicativos (App Store, Google Play)"/>
        <s v="Criar materiais de marketing, como vídeos promocionais e descrições claras"/>
        <s v="Submeter o aplicativo para revisão nas lojas de aplicativos"/>
        <s v="Pós-lançamento"/>
        <s v="Monitorar o feedback dos usuários e analisar métricas de uso"/>
        <s v="Realizar atualizações periódicas para adicionar novas funcionalidades e melhorias"/>
        <s v="Oferecer suporte ao cliente para solucionar problemas e responder dúvidas"/>
        <s v="Marketing e Divulgação"/>
        <s v="Criar estratégias de marketing digital para aumentar a visibilidade do aplicativo"/>
        <s v="Colaborar com influenciadores de saúde e bem-estar para promoção"/>
        <s v="Realizar campanhas de mídia social e anúncios online"/>
        <s v="Avaliação e Aperfeiçoamento"/>
        <s v="Realizar análises regulares sobre o desempenho do aplicativo"/>
        <s v="Explorar parcerias com empresas relacionadas à saúde e bem-estar"/>
        <s v="Avaliar a possibilidade de oferecer versões premium ou modelos de assinatura"/>
      </sharedItems>
    </cacheField>
    <cacheField name="Dependência" numFmtId="0">
      <sharedItems containsBlank="1" count="36">
        <m/>
        <s v="1.1"/>
        <s v="1.3"/>
        <s v="2.1"/>
        <s v="2.2"/>
        <s v="2.3"/>
        <s v="3.1"/>
        <s v="3.1.1"/>
        <s v="3.1.2"/>
        <s v="3.2"/>
        <s v="3.2.2"/>
        <s v="3.2.1"/>
        <s v="4.1"/>
        <s v="4.1.2"/>
        <s v="4.2"/>
        <s v="4.2.1"/>
        <s v="4.2.2"/>
        <s v="4.2.3"/>
        <s v="5.1"/>
        <s v="5.2"/>
        <s v="5.3"/>
        <s v="6.1"/>
        <s v="6.1.2"/>
        <s v="6.1.3"/>
        <s v="7.1.1"/>
        <s v="7.1.2"/>
        <s v="7.1.3"/>
        <s v="8.1.1"/>
        <s v="8.1.2"/>
        <s v="8.1.3"/>
        <s v="9.1.1"/>
        <s v="9.1.2"/>
        <s v="9.1.3"/>
        <s v="10.1.1"/>
        <s v="10.1.2"/>
        <s v="10.1.3"/>
      </sharedItems>
    </cacheField>
    <cacheField name="Duração em semanas" numFmtId="0">
      <sharedItems containsString="0" containsBlank="1" containsNumber="1" containsInteger="1" minValue="1" maxValue="2"/>
    </cacheField>
    <cacheField name="Conclusão" numFmtId="0">
      <sharedItems containsBlank="1"/>
    </cacheField>
    <cacheField name="Responsável" numFmtId="0">
      <sharedItems containsBlank="1" count="11">
        <m/>
        <s v="GERENTE DE PROJETO"/>
        <s v="DESIGN"/>
        <s v="DESENVOLVIMENTO"/>
        <s v="SEGURANÇA"/>
        <s v="QUALIDADE"/>
        <s v="UX"/>
        <s v="REDES"/>
        <s v="COMERCIAL"/>
        <s v="EQUIPE TÉCNICA"/>
        <s v="DESEMPENHO"/>
      </sharedItems>
    </cacheField>
    <cacheField name="Recursos                                    " numFmtId="0">
      <sharedItems containsBlank="1"/>
    </cacheField>
    <cacheField name="Custos" numFmtId="0">
      <sharedItems containsString="0" containsBlank="1" containsNumber="1" containsInteger="1" minValue="200" maxValue="3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0">
  <r>
    <x v="0"/>
    <x v="0"/>
    <x v="0"/>
    <m/>
    <m/>
    <x v="0"/>
    <m/>
    <m/>
  </r>
  <r>
    <x v="1"/>
    <x v="1"/>
    <x v="1"/>
    <n v="1"/>
    <s v="1ª"/>
    <x v="1"/>
    <s v="Pessoas"/>
    <n v="1000"/>
  </r>
  <r>
    <x v="2"/>
    <x v="2"/>
    <x v="1"/>
    <n v="1"/>
    <s v="1ª"/>
    <x v="1"/>
    <s v="Pessoas"/>
    <n v="2000"/>
  </r>
  <r>
    <x v="3"/>
    <x v="3"/>
    <x v="1"/>
    <n v="1"/>
    <s v="1ª"/>
    <x v="1"/>
    <s v="Pessoas"/>
    <n v="1000"/>
  </r>
  <r>
    <x v="4"/>
    <x v="4"/>
    <x v="2"/>
    <m/>
    <m/>
    <x v="0"/>
    <m/>
    <m/>
  </r>
  <r>
    <x v="5"/>
    <x v="5"/>
    <x v="3"/>
    <n v="1"/>
    <s v="3ª"/>
    <x v="1"/>
    <s v="Pessoas"/>
    <n v="2000"/>
  </r>
  <r>
    <x v="6"/>
    <x v="6"/>
    <x v="2"/>
    <n v="1"/>
    <s v="3ª"/>
    <x v="1"/>
    <s v="Pessoas"/>
    <n v="700"/>
  </r>
  <r>
    <x v="7"/>
    <x v="7"/>
    <x v="4"/>
    <n v="1"/>
    <s v="4ª"/>
    <x v="1"/>
    <s v="Pessoas"/>
    <n v="500"/>
  </r>
  <r>
    <x v="8"/>
    <x v="8"/>
    <x v="4"/>
    <n v="1"/>
    <s v="4ª"/>
    <x v="1"/>
    <s v="Pessoas"/>
    <n v="1000"/>
  </r>
  <r>
    <x v="9"/>
    <x v="9"/>
    <x v="4"/>
    <n v="1"/>
    <s v="4ª"/>
    <x v="1"/>
    <s v="Pessoas"/>
    <n v="800"/>
  </r>
  <r>
    <x v="10"/>
    <x v="10"/>
    <x v="4"/>
    <n v="1"/>
    <s v="4ª"/>
    <x v="1"/>
    <s v="Pessoas"/>
    <n v="200"/>
  </r>
  <r>
    <x v="11"/>
    <x v="11"/>
    <x v="4"/>
    <n v="2"/>
    <s v="5ª"/>
    <x v="1"/>
    <s v="Pessoas"/>
    <n v="400"/>
  </r>
  <r>
    <x v="12"/>
    <x v="12"/>
    <x v="5"/>
    <m/>
    <m/>
    <x v="0"/>
    <m/>
    <m/>
  </r>
  <r>
    <x v="13"/>
    <x v="13"/>
    <x v="2"/>
    <n v="1"/>
    <s v="4ª"/>
    <x v="2"/>
    <s v="Pessoas"/>
    <n v="2000"/>
  </r>
  <r>
    <x v="14"/>
    <x v="14"/>
    <x v="6"/>
    <n v="1"/>
    <s v="6ª"/>
    <x v="2"/>
    <s v="Pessoas"/>
    <n v="500"/>
  </r>
  <r>
    <x v="15"/>
    <x v="15"/>
    <x v="7"/>
    <n v="1"/>
    <s v="7ª"/>
    <x v="2"/>
    <s v="Pessoas"/>
    <n v="500"/>
  </r>
  <r>
    <x v="16"/>
    <x v="16"/>
    <x v="8"/>
    <n v="1"/>
    <s v="4ª"/>
    <x v="2"/>
    <s v="Pessoas"/>
    <n v="1000"/>
  </r>
  <r>
    <x v="17"/>
    <x v="17"/>
    <x v="9"/>
    <n v="2"/>
    <s v="6ª"/>
    <x v="2"/>
    <s v="Pessoas"/>
    <n v="500"/>
  </r>
  <r>
    <x v="18"/>
    <x v="18"/>
    <x v="10"/>
    <n v="2"/>
    <s v="6ª"/>
    <x v="2"/>
    <s v="Pessoas"/>
    <n v="700"/>
  </r>
  <r>
    <x v="19"/>
    <x v="19"/>
    <x v="11"/>
    <m/>
    <m/>
    <x v="0"/>
    <m/>
    <m/>
  </r>
  <r>
    <x v="20"/>
    <x v="20"/>
    <x v="12"/>
    <n v="2"/>
    <s v="5ª"/>
    <x v="3"/>
    <s v="Pessoas"/>
    <n v="500"/>
  </r>
  <r>
    <x v="21"/>
    <x v="21"/>
    <x v="13"/>
    <n v="1"/>
    <s v="6ª"/>
    <x v="3"/>
    <s v="Pessoas"/>
    <n v="5000"/>
  </r>
  <r>
    <x v="22"/>
    <x v="22"/>
    <x v="14"/>
    <n v="1"/>
    <s v="5ª"/>
    <x v="3"/>
    <s v="Pessoas"/>
    <n v="700"/>
  </r>
  <r>
    <x v="23"/>
    <x v="23"/>
    <x v="15"/>
    <n v="2"/>
    <s v="7ª"/>
    <x v="3"/>
    <s v="Pessoas"/>
    <n v="500"/>
  </r>
  <r>
    <x v="24"/>
    <x v="24"/>
    <x v="16"/>
    <n v="1"/>
    <s v="8ª"/>
    <x v="3"/>
    <s v="Pessoas"/>
    <n v="300"/>
  </r>
  <r>
    <x v="25"/>
    <x v="25"/>
    <x v="17"/>
    <n v="2"/>
    <s v="9ª"/>
    <x v="3"/>
    <s v="Pessoas"/>
    <n v="1000"/>
  </r>
  <r>
    <x v="26"/>
    <x v="10"/>
    <x v="0"/>
    <m/>
    <m/>
    <x v="0"/>
    <m/>
    <m/>
  </r>
  <r>
    <x v="27"/>
    <x v="26"/>
    <x v="18"/>
    <n v="2"/>
    <s v="12ª"/>
    <x v="4"/>
    <s v="Pessoas"/>
    <n v="3000"/>
  </r>
  <r>
    <x v="28"/>
    <x v="27"/>
    <x v="19"/>
    <n v="2"/>
    <s v="12ª"/>
    <x v="4"/>
    <s v="Pessoas"/>
    <n v="1000"/>
  </r>
  <r>
    <x v="29"/>
    <x v="28"/>
    <x v="20"/>
    <m/>
    <s v="12ª"/>
    <x v="4"/>
    <s v="Pessoas"/>
    <n v="1000"/>
  </r>
  <r>
    <x v="30"/>
    <x v="29"/>
    <x v="0"/>
    <m/>
    <m/>
    <x v="0"/>
    <m/>
    <m/>
  </r>
  <r>
    <x v="31"/>
    <x v="30"/>
    <x v="21"/>
    <n v="1"/>
    <s v="13ª"/>
    <x v="5"/>
    <s v="Pessoas"/>
    <n v="30000"/>
  </r>
  <r>
    <x v="32"/>
    <x v="31"/>
    <x v="22"/>
    <n v="1"/>
    <s v="13ª"/>
    <x v="6"/>
    <s v="Pessoas"/>
    <n v="700"/>
  </r>
  <r>
    <x v="33"/>
    <x v="32"/>
    <x v="23"/>
    <n v="1"/>
    <s v="13ª"/>
    <x v="4"/>
    <s v="Pessoas"/>
    <n v="500"/>
  </r>
  <r>
    <x v="34"/>
    <x v="33"/>
    <x v="0"/>
    <m/>
    <m/>
    <x v="0"/>
    <m/>
    <m/>
  </r>
  <r>
    <x v="35"/>
    <x v="34"/>
    <x v="24"/>
    <n v="2"/>
    <s v="14ª"/>
    <x v="7"/>
    <s v="Pessoas"/>
    <n v="15000"/>
  </r>
  <r>
    <x v="36"/>
    <x v="35"/>
    <x v="25"/>
    <n v="2"/>
    <s v="14ª"/>
    <x v="8"/>
    <s v="Pessoas"/>
    <n v="10000"/>
  </r>
  <r>
    <x v="37"/>
    <x v="36"/>
    <x v="26"/>
    <n v="2"/>
    <s v="14ª"/>
    <x v="8"/>
    <s v="Pessoas"/>
    <n v="10000"/>
  </r>
  <r>
    <x v="38"/>
    <x v="37"/>
    <x v="0"/>
    <m/>
    <m/>
    <x v="0"/>
    <m/>
    <m/>
  </r>
  <r>
    <x v="39"/>
    <x v="38"/>
    <x v="27"/>
    <n v="2"/>
    <s v="15ª"/>
    <x v="9"/>
    <s v="Pessoas"/>
    <n v="5000"/>
  </r>
  <r>
    <x v="40"/>
    <x v="39"/>
    <x v="28"/>
    <n v="2"/>
    <s v="15ª"/>
    <x v="9"/>
    <s v="Pessoas"/>
    <n v="4000"/>
  </r>
  <r>
    <x v="41"/>
    <x v="40"/>
    <x v="29"/>
    <n v="2"/>
    <s v="15ª"/>
    <x v="9"/>
    <s v="Pessoas"/>
    <n v="1000"/>
  </r>
  <r>
    <x v="42"/>
    <x v="41"/>
    <x v="0"/>
    <m/>
    <m/>
    <x v="0"/>
    <m/>
    <m/>
  </r>
  <r>
    <x v="43"/>
    <x v="42"/>
    <x v="30"/>
    <n v="2"/>
    <s v="16ª"/>
    <x v="9"/>
    <s v="Pessoas"/>
    <n v="10000"/>
  </r>
  <r>
    <x v="44"/>
    <x v="43"/>
    <x v="31"/>
    <n v="2"/>
    <s v="16ª"/>
    <x v="9"/>
    <s v="Pessoas"/>
    <n v="20000"/>
  </r>
  <r>
    <x v="45"/>
    <x v="44"/>
    <x v="32"/>
    <n v="2"/>
    <s v="16ª"/>
    <x v="9"/>
    <s v="Pessoas"/>
    <n v="10000"/>
  </r>
  <r>
    <x v="46"/>
    <x v="45"/>
    <x v="0"/>
    <m/>
    <m/>
    <x v="0"/>
    <m/>
    <m/>
  </r>
  <r>
    <x v="47"/>
    <x v="46"/>
    <x v="33"/>
    <n v="2"/>
    <s v="17ª"/>
    <x v="10"/>
    <s v="Pessoas"/>
    <n v="4000"/>
  </r>
  <r>
    <x v="48"/>
    <x v="47"/>
    <x v="34"/>
    <n v="2"/>
    <s v="17ª"/>
    <x v="8"/>
    <s v="Pessoas"/>
    <n v="1000"/>
  </r>
  <r>
    <x v="49"/>
    <x v="48"/>
    <x v="35"/>
    <n v="2"/>
    <s v="17ª"/>
    <x v="8"/>
    <s v="Pessoas"/>
    <n v="1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Tabela dinâmica2" cacheId="0" dataOnRows="1" applyNumberFormats="0" applyBorderFormats="0" applyFontFormats="0" applyPatternFormats="0" applyAlignmentFormats="0" applyWidthHeightFormats="1" dataCaption="Dados" updatedVersion="6" showMemberPropertyTips="0" useAutoFormatting="1" itemPrintTitles="1" createdVersion="1" indent="0" compact="0" compactData="0" gridDropZones="1" fieldListSortAscending="1">
  <location ref="A3:E55" firstHeaderRow="2" firstDataRow="2" firstDataCol="4"/>
  <pivotFields count="8">
    <pivotField axis="axisRow" compact="0" outline="0" showAll="0" includeNewItemsInFilter="1" defaultSubtotal="0">
      <items count="50">
        <item x="0"/>
        <item x="4"/>
        <item x="12"/>
        <item x="19"/>
        <item x="26"/>
        <item x="30"/>
        <item x="34"/>
        <item x="38"/>
        <item x="42"/>
        <item x="46"/>
        <item x="1"/>
        <item x="2"/>
        <item x="3"/>
        <item x="47"/>
        <item x="48"/>
        <item x="49"/>
        <item x="5"/>
        <item x="6"/>
        <item x="7"/>
        <item x="8"/>
        <item x="9"/>
        <item x="10"/>
        <item x="11"/>
        <item x="13"/>
        <item x="14"/>
        <item x="15"/>
        <item x="16"/>
        <item x="17"/>
        <item x="20"/>
        <item x="21"/>
        <item x="22"/>
        <item x="23"/>
        <item x="24"/>
        <item x="25"/>
        <item x="27"/>
        <item x="28"/>
        <item x="29"/>
        <item x="31"/>
        <item x="32"/>
        <item x="33"/>
        <item x="35"/>
        <item x="36"/>
        <item x="37"/>
        <item x="39"/>
        <item x="40"/>
        <item x="41"/>
        <item x="43"/>
        <item x="44"/>
        <item x="45"/>
        <item x="18"/>
      </items>
    </pivotField>
    <pivotField axis="axisRow" compact="0" outline="0" showAll="0" includeNewItemsInFilter="1" defaultSubtotal="0">
      <items count="49">
        <item x="16"/>
        <item x="45"/>
        <item x="48"/>
        <item x="43"/>
        <item x="42"/>
        <item x="35"/>
        <item x="15"/>
        <item x="11"/>
        <item x="1"/>
        <item x="6"/>
        <item x="20"/>
        <item x="19"/>
        <item x="12"/>
        <item x="7"/>
        <item x="47"/>
        <item x="3"/>
        <item x="21"/>
        <item x="27"/>
        <item x="24"/>
        <item x="2"/>
        <item x="32"/>
        <item x="22"/>
        <item x="0"/>
        <item x="25"/>
        <item x="10"/>
        <item x="26"/>
        <item x="17"/>
        <item x="33"/>
        <item x="9"/>
        <item x="41"/>
        <item x="23"/>
        <item x="38"/>
        <item x="14"/>
        <item x="40"/>
        <item x="4"/>
        <item x="8"/>
        <item x="37"/>
        <item x="34"/>
        <item x="46"/>
        <item x="39"/>
        <item x="44"/>
        <item x="13"/>
        <item x="30"/>
        <item x="5"/>
        <item x="36"/>
        <item x="28"/>
        <item x="31"/>
        <item x="29"/>
        <item x="18"/>
      </items>
    </pivotField>
    <pivotField axis="axisRow" compact="0" outline="0" showAll="0" includeNewItemsInFilter="1" sortType="ascending" defaultSubtotal="0">
      <items count="36">
        <item x="1"/>
        <item x="2"/>
        <item x="33"/>
        <item x="34"/>
        <item x="35"/>
        <item x="3"/>
        <item x="4"/>
        <item x="5"/>
        <item x="6"/>
        <item x="7"/>
        <item x="8"/>
        <item x="9"/>
        <item x="11"/>
        <item x="10"/>
        <item x="12"/>
        <item x="13"/>
        <item x="14"/>
        <item x="15"/>
        <item x="16"/>
        <item x="17"/>
        <item x="18"/>
        <item x="19"/>
        <item x="20"/>
        <item x="21"/>
        <item x="22"/>
        <item x="23"/>
        <item x="24"/>
        <item x="25"/>
        <item x="26"/>
        <item x="27"/>
        <item x="28"/>
        <item x="29"/>
        <item x="30"/>
        <item x="31"/>
        <item x="32"/>
        <item x="0"/>
      </items>
    </pivotField>
    <pivotField compact="0" outline="0" showAll="0" includeNewItemsInFilter="1"/>
    <pivotField compact="0" outline="0" showAll="0" includeNewItemsInFilter="1"/>
    <pivotField axis="axisRow" compact="0" outline="0" showAll="0" includeNewItemsInFilter="1" defaultSubtotal="0">
      <items count="11">
        <item x="8"/>
        <item x="10"/>
        <item x="3"/>
        <item x="2"/>
        <item x="9"/>
        <item x="1"/>
        <item x="5"/>
        <item x="7"/>
        <item x="4"/>
        <item x="6"/>
        <item x="0"/>
      </items>
    </pivotField>
    <pivotField compact="0" outline="0" showAll="0" includeNewItemsInFilter="1"/>
    <pivotField dataField="1" compact="0" outline="0" showAll="0" includeNewItemsInFilter="1"/>
  </pivotFields>
  <rowFields count="4">
    <field x="2"/>
    <field x="5"/>
    <field x="1"/>
    <field x="0"/>
  </rowFields>
  <rowItems count="51">
    <i>
      <x/>
      <x v="5"/>
      <x v="8"/>
      <x v="10"/>
    </i>
    <i r="2">
      <x v="15"/>
      <x v="12"/>
    </i>
    <i r="2">
      <x v="19"/>
      <x v="11"/>
    </i>
    <i>
      <x v="1"/>
      <x v="3"/>
      <x v="41"/>
      <x v="23"/>
    </i>
    <i r="1">
      <x v="5"/>
      <x v="9"/>
      <x v="17"/>
    </i>
    <i r="1">
      <x v="10"/>
      <x v="34"/>
      <x v="1"/>
    </i>
    <i>
      <x v="2"/>
      <x v="1"/>
      <x v="38"/>
      <x v="13"/>
    </i>
    <i>
      <x v="3"/>
      <x/>
      <x v="14"/>
      <x v="14"/>
    </i>
    <i>
      <x v="4"/>
      <x/>
      <x v="2"/>
      <x v="15"/>
    </i>
    <i>
      <x v="5"/>
      <x v="5"/>
      <x v="43"/>
      <x v="16"/>
    </i>
    <i>
      <x v="6"/>
      <x v="5"/>
      <x v="7"/>
      <x v="22"/>
    </i>
    <i r="2">
      <x v="13"/>
      <x v="18"/>
    </i>
    <i r="2">
      <x v="24"/>
      <x v="21"/>
    </i>
    <i r="2">
      <x v="28"/>
      <x v="20"/>
    </i>
    <i r="2">
      <x v="35"/>
      <x v="19"/>
    </i>
    <i>
      <x v="7"/>
      <x v="10"/>
      <x v="12"/>
      <x v="2"/>
    </i>
    <i>
      <x v="8"/>
      <x v="3"/>
      <x v="32"/>
      <x v="24"/>
    </i>
    <i>
      <x v="9"/>
      <x v="3"/>
      <x v="6"/>
      <x v="25"/>
    </i>
    <i>
      <x v="10"/>
      <x v="3"/>
      <x/>
      <x v="26"/>
    </i>
    <i>
      <x v="11"/>
      <x v="3"/>
      <x v="26"/>
      <x v="27"/>
    </i>
    <i>
      <x v="12"/>
      <x v="10"/>
      <x v="11"/>
      <x v="3"/>
    </i>
    <i>
      <x v="13"/>
      <x v="3"/>
      <x v="48"/>
      <x v="49"/>
    </i>
    <i>
      <x v="14"/>
      <x v="2"/>
      <x v="10"/>
      <x v="28"/>
    </i>
    <i>
      <x v="15"/>
      <x v="2"/>
      <x v="16"/>
      <x v="29"/>
    </i>
    <i>
      <x v="16"/>
      <x v="2"/>
      <x v="21"/>
      <x v="30"/>
    </i>
    <i>
      <x v="17"/>
      <x v="2"/>
      <x v="30"/>
      <x v="31"/>
    </i>
    <i>
      <x v="18"/>
      <x v="2"/>
      <x v="18"/>
      <x v="32"/>
    </i>
    <i>
      <x v="19"/>
      <x v="2"/>
      <x v="23"/>
      <x v="33"/>
    </i>
    <i>
      <x v="20"/>
      <x v="8"/>
      <x v="25"/>
      <x v="34"/>
    </i>
    <i>
      <x v="21"/>
      <x v="8"/>
      <x v="17"/>
      <x v="35"/>
    </i>
    <i>
      <x v="22"/>
      <x v="8"/>
      <x v="45"/>
      <x v="36"/>
    </i>
    <i>
      <x v="23"/>
      <x v="6"/>
      <x v="42"/>
      <x v="37"/>
    </i>
    <i>
      <x v="24"/>
      <x v="9"/>
      <x v="46"/>
      <x v="38"/>
    </i>
    <i>
      <x v="25"/>
      <x v="8"/>
      <x v="20"/>
      <x v="39"/>
    </i>
    <i>
      <x v="26"/>
      <x v="7"/>
      <x v="37"/>
      <x v="40"/>
    </i>
    <i>
      <x v="27"/>
      <x/>
      <x v="5"/>
      <x v="41"/>
    </i>
    <i>
      <x v="28"/>
      <x/>
      <x v="44"/>
      <x v="42"/>
    </i>
    <i>
      <x v="29"/>
      <x v="4"/>
      <x v="31"/>
      <x v="43"/>
    </i>
    <i>
      <x v="30"/>
      <x v="4"/>
      <x v="39"/>
      <x v="44"/>
    </i>
    <i>
      <x v="31"/>
      <x v="4"/>
      <x v="33"/>
      <x v="45"/>
    </i>
    <i>
      <x v="32"/>
      <x v="4"/>
      <x v="4"/>
      <x v="46"/>
    </i>
    <i>
      <x v="33"/>
      <x v="4"/>
      <x v="3"/>
      <x v="47"/>
    </i>
    <i>
      <x v="34"/>
      <x v="4"/>
      <x v="40"/>
      <x v="48"/>
    </i>
    <i>
      <x v="35"/>
      <x v="10"/>
      <x v="1"/>
      <x v="9"/>
    </i>
    <i r="2">
      <x v="22"/>
      <x/>
    </i>
    <i r="2">
      <x v="24"/>
      <x v="4"/>
    </i>
    <i r="2">
      <x v="27"/>
      <x v="6"/>
    </i>
    <i r="2">
      <x v="29"/>
      <x v="8"/>
    </i>
    <i r="2">
      <x v="36"/>
      <x v="7"/>
    </i>
    <i r="2">
      <x v="47"/>
      <x v="5"/>
    </i>
    <i t="grand">
      <x/>
    </i>
  </rowItems>
  <colItems count="1">
    <i/>
  </colItems>
  <dataFields count="1">
    <dataField name="Soma de Custos" fld="7" baseField="0" baseItem="23"/>
  </dataFields>
  <pivotTableStyleInfo showRowHeaders="1" showColHeaders="1" showRowStripes="0" showColStripes="0" showLastColumn="1"/>
  <extLs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https://escritoriodeprojetos.com.br/download/previsoes-do-orcamento/" TargetMode="External"/></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249977111117893"/>
  </sheetPr>
  <dimension ref="A1"/>
  <sheetViews>
    <sheetView showGridLines="0" topLeftCell="D1" zoomScale="85" zoomScaleNormal="85" workbookViewId="0">
      <selection activeCell="S19" sqref="S19"/>
    </sheetView>
  </sheetViews>
  <sheetFormatPr defaultRowHeight="12.75" x14ac:dyDescent="0.2"/>
  <sheetData/>
  <pageMargins left="0.511811024" right="0.511811024" top="0.78740157499999996" bottom="0.78740157499999996" header="0.31496062000000002" footer="0.3149606200000000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30A0"/>
    <pageSetUpPr fitToPage="1"/>
  </sheetPr>
  <dimension ref="A1:Y78"/>
  <sheetViews>
    <sheetView showGridLines="0" topLeftCell="A7" zoomScale="70" zoomScaleNormal="70" workbookViewId="0">
      <selection activeCell="K45" sqref="K45"/>
    </sheetView>
  </sheetViews>
  <sheetFormatPr defaultRowHeight="12.75" x14ac:dyDescent="0.2"/>
  <cols>
    <col min="1" max="1" width="3" customWidth="1"/>
    <col min="2" max="2" width="14.7109375" customWidth="1"/>
  </cols>
  <sheetData>
    <row r="1" spans="1:24" ht="16.5" x14ac:dyDescent="0.25">
      <c r="B1" s="4"/>
      <c r="Q1" s="23"/>
    </row>
    <row r="2" spans="1:24" ht="16.5" x14ac:dyDescent="0.25">
      <c r="B2" s="4"/>
      <c r="Q2" s="23"/>
    </row>
    <row r="3" spans="1:24" ht="26.25" customHeight="1" x14ac:dyDescent="0.4">
      <c r="A3" s="669"/>
      <c r="B3" s="669"/>
      <c r="C3" s="26"/>
      <c r="D3" s="26"/>
      <c r="E3" s="26"/>
      <c r="F3" s="26"/>
      <c r="G3" s="26"/>
      <c r="H3" s="26"/>
      <c r="I3" s="26"/>
      <c r="J3" s="26"/>
      <c r="K3" s="26"/>
      <c r="L3" s="26"/>
      <c r="M3" s="26"/>
      <c r="N3" s="26"/>
      <c r="O3" s="26"/>
      <c r="P3" s="26"/>
      <c r="Q3" s="26"/>
      <c r="R3" s="26"/>
      <c r="S3" s="26"/>
      <c r="T3" s="26"/>
      <c r="U3" s="26"/>
    </row>
    <row r="4" spans="1:24" ht="26.25" customHeight="1" x14ac:dyDescent="0.4">
      <c r="A4" s="24"/>
      <c r="B4" s="24"/>
      <c r="C4" s="25"/>
      <c r="D4" s="25"/>
      <c r="E4" s="25"/>
      <c r="F4" s="25"/>
      <c r="G4" s="25"/>
      <c r="H4" s="25"/>
      <c r="I4" s="25"/>
      <c r="J4" s="25"/>
      <c r="K4" s="25"/>
      <c r="L4" s="25"/>
      <c r="M4" s="25"/>
      <c r="N4" s="25"/>
      <c r="O4" s="25"/>
      <c r="P4" s="25"/>
      <c r="Q4" s="25"/>
      <c r="R4" s="25"/>
      <c r="S4" s="25"/>
      <c r="T4" s="25"/>
      <c r="U4" s="25"/>
    </row>
    <row r="16" spans="1:24" ht="15" x14ac:dyDescent="0.2">
      <c r="B16" s="23"/>
      <c r="C16" s="23"/>
      <c r="D16" s="23"/>
      <c r="E16" s="23"/>
      <c r="F16" s="23"/>
      <c r="G16" s="23"/>
      <c r="H16" s="23"/>
      <c r="I16" s="23"/>
      <c r="J16" s="23"/>
      <c r="K16" s="23"/>
      <c r="L16" s="23"/>
      <c r="M16" s="23"/>
      <c r="N16" s="23"/>
      <c r="O16" s="23"/>
      <c r="P16" s="23"/>
      <c r="Q16" s="23"/>
      <c r="R16" s="23"/>
      <c r="S16" s="23"/>
      <c r="T16" s="23"/>
      <c r="U16" s="23"/>
      <c r="V16" s="23"/>
      <c r="W16" s="23"/>
      <c r="X16" s="23"/>
    </row>
    <row r="17" spans="2:25" ht="15" x14ac:dyDescent="0.2">
      <c r="B17" s="23"/>
      <c r="C17" s="23"/>
      <c r="D17" s="23"/>
      <c r="E17" s="23"/>
      <c r="F17" s="23"/>
      <c r="G17" s="23"/>
      <c r="H17" s="23"/>
      <c r="I17" s="23"/>
      <c r="J17" s="23"/>
      <c r="K17" s="23"/>
      <c r="L17" s="23"/>
      <c r="M17" s="23"/>
      <c r="N17" s="23"/>
      <c r="O17" s="23"/>
      <c r="P17" s="23"/>
      <c r="Q17" s="23"/>
      <c r="R17" s="23"/>
      <c r="S17" s="23"/>
      <c r="T17" s="23"/>
      <c r="U17" s="23"/>
      <c r="V17" s="23"/>
      <c r="W17" s="23"/>
      <c r="X17" s="23"/>
      <c r="Y17" s="27"/>
    </row>
    <row r="18" spans="2:25" ht="15" x14ac:dyDescent="0.2">
      <c r="B18" s="23"/>
      <c r="C18" s="23"/>
      <c r="D18" s="23"/>
      <c r="E18" s="23"/>
      <c r="F18" s="23"/>
      <c r="G18" s="23"/>
      <c r="H18" s="23"/>
      <c r="I18" s="23"/>
      <c r="J18" s="23"/>
      <c r="K18" s="23"/>
      <c r="L18" s="23"/>
      <c r="M18" s="23"/>
      <c r="N18" s="23"/>
      <c r="O18" s="23"/>
      <c r="P18" s="23"/>
      <c r="Q18" s="23"/>
      <c r="R18" s="23"/>
      <c r="S18" s="23"/>
      <c r="T18" s="23"/>
      <c r="U18" s="23"/>
      <c r="V18" s="23"/>
      <c r="W18" s="23"/>
      <c r="X18" s="23"/>
      <c r="Y18" s="27"/>
    </row>
    <row r="19" spans="2:25" ht="15" x14ac:dyDescent="0.2">
      <c r="B19" s="23"/>
      <c r="C19" s="23"/>
      <c r="D19" s="23"/>
      <c r="E19" s="23"/>
      <c r="F19" s="23"/>
      <c r="G19" s="23"/>
      <c r="H19" s="23"/>
      <c r="I19" s="23"/>
      <c r="J19" s="23"/>
      <c r="K19" s="23"/>
      <c r="L19" s="23"/>
      <c r="M19" s="23"/>
      <c r="N19" s="23"/>
      <c r="O19" s="23"/>
      <c r="P19" s="23"/>
      <c r="Q19" s="23"/>
      <c r="R19" s="23"/>
      <c r="S19" s="23"/>
      <c r="T19" s="23"/>
      <c r="U19" s="23"/>
      <c r="V19" s="23"/>
      <c r="W19" s="23"/>
      <c r="X19" s="23"/>
      <c r="Y19" s="27"/>
    </row>
    <row r="20" spans="2:25" ht="15" x14ac:dyDescent="0.2">
      <c r="B20" s="23"/>
      <c r="C20" s="23"/>
      <c r="D20" s="23"/>
      <c r="E20" s="23"/>
      <c r="F20" s="23"/>
      <c r="G20" s="23"/>
      <c r="H20" s="23"/>
      <c r="I20" s="23"/>
      <c r="J20" s="23"/>
      <c r="K20" s="23"/>
      <c r="L20" s="23"/>
      <c r="M20" s="23"/>
      <c r="N20" s="23"/>
      <c r="O20" s="23"/>
      <c r="P20" s="23"/>
      <c r="Q20" s="23"/>
      <c r="R20" s="23"/>
      <c r="S20" s="23"/>
      <c r="T20" s="23"/>
      <c r="U20" s="23"/>
      <c r="V20" s="23"/>
      <c r="W20" s="23"/>
      <c r="X20" s="23"/>
      <c r="Y20" s="27"/>
    </row>
    <row r="21" spans="2:25" ht="15" x14ac:dyDescent="0.2">
      <c r="B21" s="23"/>
      <c r="C21" s="23"/>
      <c r="D21" s="23"/>
      <c r="E21" s="23"/>
      <c r="F21" s="23"/>
      <c r="G21" s="23"/>
      <c r="H21" s="23"/>
      <c r="I21" s="23"/>
      <c r="J21" s="23"/>
      <c r="K21" s="23"/>
      <c r="L21" s="23"/>
      <c r="M21" s="23"/>
      <c r="N21" s="23"/>
      <c r="O21" s="23"/>
      <c r="P21" s="23"/>
      <c r="Q21" s="23"/>
      <c r="R21" s="23"/>
      <c r="S21" s="23"/>
      <c r="T21" s="23"/>
      <c r="U21" s="23"/>
      <c r="V21" s="23"/>
      <c r="W21" s="23"/>
      <c r="X21" s="23"/>
      <c r="Y21" s="27"/>
    </row>
    <row r="22" spans="2:25" ht="15" x14ac:dyDescent="0.2">
      <c r="B22" s="23"/>
      <c r="C22" s="23"/>
      <c r="D22" s="23"/>
      <c r="E22" s="23"/>
      <c r="F22" s="23"/>
      <c r="G22" s="23"/>
      <c r="H22" s="23"/>
      <c r="I22" s="23"/>
      <c r="J22" s="23"/>
      <c r="K22" s="23"/>
      <c r="L22" s="23"/>
      <c r="M22" s="23"/>
      <c r="N22" s="23"/>
      <c r="O22" s="23"/>
      <c r="P22" s="23"/>
      <c r="Q22" s="23"/>
      <c r="R22" s="23"/>
      <c r="S22" s="23"/>
      <c r="T22" s="23"/>
      <c r="U22" s="23"/>
      <c r="V22" s="23"/>
      <c r="W22" s="23"/>
      <c r="X22" s="23"/>
      <c r="Y22" s="27"/>
    </row>
    <row r="23" spans="2:25" ht="15" x14ac:dyDescent="0.2">
      <c r="B23" s="23"/>
      <c r="C23" s="23"/>
      <c r="D23" s="23"/>
      <c r="E23" s="23"/>
      <c r="F23" s="23"/>
      <c r="G23" s="23"/>
      <c r="H23" s="23"/>
      <c r="I23" s="23"/>
      <c r="J23" s="23"/>
      <c r="K23" s="23"/>
      <c r="L23" s="23"/>
      <c r="M23" s="23"/>
      <c r="N23" s="23"/>
      <c r="O23" s="23"/>
      <c r="P23" s="23"/>
      <c r="Q23" s="23"/>
      <c r="R23" s="23"/>
      <c r="S23" s="23"/>
      <c r="T23" s="23"/>
      <c r="U23" s="23"/>
      <c r="V23" s="23"/>
      <c r="W23" s="23"/>
      <c r="X23" s="23"/>
      <c r="Y23" s="27"/>
    </row>
    <row r="24" spans="2:25" ht="15" x14ac:dyDescent="0.2">
      <c r="B24" s="23"/>
      <c r="C24" s="23"/>
      <c r="D24" s="23"/>
      <c r="E24" s="23"/>
      <c r="F24" s="23"/>
      <c r="G24" s="23"/>
      <c r="H24" s="23"/>
      <c r="I24" s="23"/>
      <c r="J24" s="23"/>
      <c r="K24" s="23"/>
      <c r="L24" s="23"/>
      <c r="M24" s="23"/>
      <c r="N24" s="23"/>
      <c r="O24" s="23"/>
      <c r="P24" s="23"/>
      <c r="Q24" s="23"/>
      <c r="R24" s="23"/>
      <c r="S24" s="23"/>
      <c r="T24" s="23"/>
      <c r="U24" s="23"/>
      <c r="V24" s="23"/>
      <c r="W24" s="23"/>
      <c r="X24" s="23"/>
      <c r="Y24" s="27"/>
    </row>
    <row r="25" spans="2:25" ht="15" x14ac:dyDescent="0.2">
      <c r="B25" s="23"/>
      <c r="C25" s="23"/>
      <c r="D25" s="23"/>
      <c r="E25" s="23"/>
      <c r="F25" s="23"/>
      <c r="G25" s="23"/>
      <c r="H25" s="23"/>
      <c r="I25" s="23"/>
      <c r="J25" s="23"/>
      <c r="K25" s="23"/>
      <c r="L25" s="23"/>
      <c r="M25" s="23"/>
      <c r="N25" s="23"/>
      <c r="O25" s="23"/>
      <c r="P25" s="23"/>
      <c r="Q25" s="23"/>
      <c r="R25" s="23"/>
      <c r="S25" s="23"/>
      <c r="T25" s="23"/>
      <c r="U25" s="23"/>
      <c r="V25" s="23"/>
      <c r="W25" s="23"/>
      <c r="X25" s="23"/>
      <c r="Y25" s="27"/>
    </row>
    <row r="26" spans="2:25" ht="15" x14ac:dyDescent="0.2">
      <c r="B26" s="23"/>
      <c r="C26" s="23"/>
      <c r="D26" s="23"/>
      <c r="E26" s="23"/>
      <c r="F26" s="23"/>
      <c r="G26" s="23"/>
      <c r="H26" s="23"/>
      <c r="I26" s="23"/>
      <c r="J26" s="23"/>
      <c r="K26" s="23"/>
      <c r="L26" s="23"/>
      <c r="M26" s="23"/>
      <c r="N26" s="23"/>
      <c r="O26" s="23"/>
      <c r="P26" s="23"/>
      <c r="Q26" s="23"/>
      <c r="R26" s="23"/>
      <c r="S26" s="23"/>
      <c r="T26" s="23"/>
      <c r="U26" s="23"/>
      <c r="V26" s="23"/>
      <c r="W26" s="23"/>
      <c r="X26" s="23"/>
      <c r="Y26" s="27"/>
    </row>
    <row r="27" spans="2:25" ht="15" x14ac:dyDescent="0.2">
      <c r="B27" s="23"/>
      <c r="C27" s="23"/>
      <c r="D27" s="23"/>
      <c r="E27" s="23"/>
      <c r="F27" s="23"/>
      <c r="G27" s="23"/>
      <c r="H27" s="23"/>
      <c r="I27" s="23"/>
      <c r="J27" s="23"/>
      <c r="K27" s="23"/>
      <c r="L27" s="23"/>
      <c r="M27" s="23"/>
      <c r="N27" s="23"/>
      <c r="O27" s="23"/>
      <c r="P27" s="23"/>
      <c r="Q27" s="23"/>
      <c r="R27" s="23"/>
      <c r="S27" s="23"/>
      <c r="T27" s="23"/>
      <c r="U27" s="23"/>
      <c r="V27" s="23"/>
      <c r="W27" s="23"/>
      <c r="X27" s="23"/>
      <c r="Y27" s="27"/>
    </row>
    <row r="28" spans="2:25" ht="15" x14ac:dyDescent="0.2">
      <c r="B28" s="23"/>
      <c r="C28" s="23"/>
      <c r="D28" s="23"/>
      <c r="E28" s="23"/>
      <c r="F28" s="23"/>
      <c r="G28" s="23"/>
      <c r="H28" s="23"/>
      <c r="I28" s="23"/>
      <c r="J28" s="23"/>
      <c r="K28" s="23"/>
      <c r="L28" s="23"/>
      <c r="M28" s="23"/>
      <c r="N28" s="23"/>
      <c r="O28" s="23"/>
      <c r="P28" s="23"/>
      <c r="Q28" s="23"/>
      <c r="R28" s="23"/>
      <c r="S28" s="23"/>
      <c r="T28" s="23"/>
      <c r="U28" s="23"/>
      <c r="V28" s="23"/>
      <c r="W28" s="23"/>
      <c r="X28" s="23"/>
      <c r="Y28" s="27"/>
    </row>
    <row r="29" spans="2:25" ht="15" x14ac:dyDescent="0.2">
      <c r="B29" s="23"/>
      <c r="C29" s="23"/>
      <c r="D29" s="23"/>
      <c r="E29" s="23"/>
      <c r="F29" s="23"/>
      <c r="G29" s="23"/>
      <c r="H29" s="23"/>
      <c r="I29" s="23"/>
      <c r="J29" s="23"/>
      <c r="K29" s="23"/>
      <c r="L29" s="23"/>
      <c r="M29" s="23"/>
      <c r="N29" s="23"/>
      <c r="O29" s="23"/>
      <c r="P29" s="23"/>
      <c r="Q29" s="23"/>
      <c r="R29" s="23"/>
      <c r="S29" s="23"/>
      <c r="T29" s="23"/>
      <c r="U29" s="23"/>
      <c r="V29" s="23"/>
      <c r="W29" s="23"/>
      <c r="X29" s="23"/>
      <c r="Y29" s="27"/>
    </row>
    <row r="74" spans="2:4" x14ac:dyDescent="0.2">
      <c r="B74" s="22"/>
      <c r="C74" s="22"/>
      <c r="D74" s="22"/>
    </row>
    <row r="75" spans="2:4" x14ac:dyDescent="0.2">
      <c r="B75" s="22"/>
      <c r="C75" s="22"/>
      <c r="D75" s="22"/>
    </row>
    <row r="76" spans="2:4" x14ac:dyDescent="0.2">
      <c r="B76" s="2"/>
    </row>
    <row r="77" spans="2:4" x14ac:dyDescent="0.2">
      <c r="B77" s="2"/>
    </row>
    <row r="78" spans="2:4" x14ac:dyDescent="0.2">
      <c r="B78" s="2"/>
    </row>
  </sheetData>
  <mergeCells count="1">
    <mergeCell ref="A3:B3"/>
  </mergeCells>
  <printOptions horizontalCentered="1"/>
  <pageMargins left="3.937007874015748E-2" right="3.937007874015748E-2" top="0.74803149606299213" bottom="0.74803149606299213" header="0.31496062992125984" footer="0.31496062992125984"/>
  <pageSetup paperSize="9" scale="61" orientation="landscape" r:id="rId1"/>
  <headerFooter alignWithMargins="0">
    <oddFooter>&amp;R13</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961ED"/>
    <outlinePr summaryBelow="0"/>
    <pageSetUpPr fitToPage="1"/>
  </sheetPr>
  <dimension ref="A2:R86"/>
  <sheetViews>
    <sheetView showGridLines="0" zoomScale="60" zoomScaleNormal="60" workbookViewId="0">
      <pane ySplit="9" topLeftCell="A23" activePane="bottomLeft" state="frozenSplit"/>
      <selection pane="bottomLeft" activeCell="P26" sqref="P26"/>
    </sheetView>
  </sheetViews>
  <sheetFormatPr defaultRowHeight="12.75" x14ac:dyDescent="0.2"/>
  <cols>
    <col min="1" max="1" width="3.42578125" customWidth="1"/>
    <col min="2" max="2" width="7" style="254" customWidth="1"/>
    <col min="3" max="3" width="48.85546875" style="176" customWidth="1"/>
    <col min="4" max="4" width="13.42578125" style="254" customWidth="1"/>
    <col min="5" max="5" width="17.28515625" style="1" customWidth="1"/>
    <col min="6" max="6" width="17.85546875" style="1" customWidth="1"/>
    <col min="7" max="7" width="15.42578125" style="1" customWidth="1"/>
    <col min="8" max="8" width="14.42578125" style="1" customWidth="1"/>
    <col min="9" max="9" width="21.7109375" style="107" customWidth="1"/>
    <col min="10" max="10" width="13.42578125" style="1" customWidth="1"/>
    <col min="11" max="11" width="22.7109375" style="1" bestFit="1" customWidth="1"/>
    <col min="12" max="12" width="12.5703125" customWidth="1"/>
    <col min="15" max="15" width="8.7109375" customWidth="1"/>
    <col min="16" max="16" width="46.140625" customWidth="1"/>
    <col min="17" max="17" width="56.42578125" customWidth="1"/>
    <col min="18" max="18" width="16" customWidth="1"/>
  </cols>
  <sheetData>
    <row r="2" spans="2:18" x14ac:dyDescent="0.2">
      <c r="C2" s="190"/>
    </row>
    <row r="3" spans="2:18" ht="18" x14ac:dyDescent="0.2">
      <c r="C3" s="192"/>
    </row>
    <row r="7" spans="2:18" ht="16.5" x14ac:dyDescent="0.2">
      <c r="B7" s="255" t="s">
        <v>49</v>
      </c>
      <c r="P7" t="s">
        <v>186</v>
      </c>
    </row>
    <row r="8" spans="2:18" ht="13.5" thickBot="1" x14ac:dyDescent="0.25"/>
    <row r="9" spans="2:18" s="14" customFormat="1" ht="32.25" thickBot="1" x14ac:dyDescent="0.25">
      <c r="B9" s="143" t="s">
        <v>0</v>
      </c>
      <c r="C9" s="144" t="s">
        <v>51</v>
      </c>
      <c r="D9" s="145" t="s">
        <v>2</v>
      </c>
      <c r="E9" s="146" t="s">
        <v>187</v>
      </c>
      <c r="F9" s="146" t="s">
        <v>188</v>
      </c>
      <c r="G9" s="146" t="s">
        <v>28</v>
      </c>
      <c r="H9" s="147" t="s">
        <v>3</v>
      </c>
      <c r="I9" s="147" t="s">
        <v>4</v>
      </c>
      <c r="J9" s="147" t="s">
        <v>5</v>
      </c>
      <c r="K9" s="147" t="s">
        <v>31</v>
      </c>
      <c r="L9" s="148" t="s">
        <v>6</v>
      </c>
      <c r="O9" s="677" t="s">
        <v>182</v>
      </c>
      <c r="P9" s="678"/>
      <c r="Q9" s="678"/>
      <c r="R9" s="679"/>
    </row>
    <row r="10" spans="2:18" s="8" customFormat="1" ht="31.9" customHeight="1" thickBot="1" x14ac:dyDescent="0.25">
      <c r="B10" s="143">
        <v>1</v>
      </c>
      <c r="C10" s="149" t="s">
        <v>55</v>
      </c>
      <c r="D10" s="145" t="s">
        <v>399</v>
      </c>
      <c r="E10" s="288">
        <v>45873</v>
      </c>
      <c r="F10" s="288">
        <v>45880</v>
      </c>
      <c r="G10" s="146"/>
      <c r="H10" s="147"/>
      <c r="I10" s="147"/>
      <c r="J10" s="147"/>
      <c r="K10" s="150"/>
      <c r="L10" s="151"/>
      <c r="O10" s="266"/>
      <c r="P10" s="265" t="s">
        <v>179</v>
      </c>
      <c r="Q10" s="265" t="s">
        <v>2</v>
      </c>
      <c r="R10" s="267" t="s">
        <v>28</v>
      </c>
    </row>
    <row r="11" spans="2:18" s="8" customFormat="1" ht="22.5" customHeight="1" x14ac:dyDescent="0.2">
      <c r="B11" s="181" t="s">
        <v>11</v>
      </c>
      <c r="C11" s="177" t="s">
        <v>189</v>
      </c>
      <c r="D11" s="127">
        <v>1</v>
      </c>
      <c r="E11" s="128">
        <v>45873</v>
      </c>
      <c r="F11" s="128">
        <v>45874</v>
      </c>
      <c r="G11" s="115">
        <v>1</v>
      </c>
      <c r="H11" s="128" t="s">
        <v>47</v>
      </c>
      <c r="I11" s="124" t="s">
        <v>56</v>
      </c>
      <c r="J11" s="129" t="s">
        <v>48</v>
      </c>
      <c r="K11" s="130">
        <v>200</v>
      </c>
      <c r="L11" s="131"/>
      <c r="O11" s="268">
        <v>1</v>
      </c>
      <c r="P11" s="262" t="s">
        <v>55</v>
      </c>
      <c r="Q11" s="262" t="s">
        <v>178</v>
      </c>
      <c r="R11" s="273">
        <v>6</v>
      </c>
    </row>
    <row r="12" spans="2:18" s="8" customFormat="1" ht="27.75" customHeight="1" x14ac:dyDescent="0.2">
      <c r="B12" s="182" t="s">
        <v>14</v>
      </c>
      <c r="C12" s="136" t="s">
        <v>190</v>
      </c>
      <c r="D12" s="111" t="s">
        <v>11</v>
      </c>
      <c r="E12" s="128">
        <v>45875</v>
      </c>
      <c r="F12" s="128">
        <v>45876</v>
      </c>
      <c r="G12" s="114">
        <v>1</v>
      </c>
      <c r="H12" s="128" t="s">
        <v>47</v>
      </c>
      <c r="I12" s="108" t="s">
        <v>56</v>
      </c>
      <c r="J12" s="106" t="s">
        <v>48</v>
      </c>
      <c r="K12" s="113">
        <v>150</v>
      </c>
      <c r="L12" s="132"/>
      <c r="O12" s="268">
        <v>2</v>
      </c>
      <c r="P12" s="262" t="s">
        <v>57</v>
      </c>
      <c r="Q12" s="262" t="s">
        <v>55</v>
      </c>
      <c r="R12" s="273">
        <v>11</v>
      </c>
    </row>
    <row r="13" spans="2:18" s="8" customFormat="1" ht="28.5" customHeight="1" thickBot="1" x14ac:dyDescent="0.25">
      <c r="B13" s="183" t="s">
        <v>15</v>
      </c>
      <c r="C13" s="178" t="s">
        <v>191</v>
      </c>
      <c r="D13" s="125" t="s">
        <v>14</v>
      </c>
      <c r="E13" s="128">
        <v>45877</v>
      </c>
      <c r="F13" s="128">
        <v>45880</v>
      </c>
      <c r="G13" s="119">
        <v>1</v>
      </c>
      <c r="H13" s="128" t="s">
        <v>47</v>
      </c>
      <c r="I13" s="109" t="s">
        <v>56</v>
      </c>
      <c r="J13" s="121" t="s">
        <v>48</v>
      </c>
      <c r="K13" s="122">
        <v>220</v>
      </c>
      <c r="L13" s="163"/>
      <c r="O13" s="268">
        <v>3</v>
      </c>
      <c r="P13" s="262" t="s">
        <v>64</v>
      </c>
      <c r="Q13" s="262" t="s">
        <v>55</v>
      </c>
      <c r="R13" s="273">
        <v>8</v>
      </c>
    </row>
    <row r="14" spans="2:18" s="8" customFormat="1" ht="18.75" thickBot="1" x14ac:dyDescent="0.25">
      <c r="B14" s="156">
        <v>2</v>
      </c>
      <c r="C14" s="157" t="s">
        <v>57</v>
      </c>
      <c r="D14" s="158" t="s">
        <v>15</v>
      </c>
      <c r="E14" s="286">
        <v>45881</v>
      </c>
      <c r="F14" s="287">
        <v>45891</v>
      </c>
      <c r="G14" s="165">
        <v>1</v>
      </c>
      <c r="H14" s="166" t="s">
        <v>176</v>
      </c>
      <c r="I14" s="166"/>
      <c r="J14" s="166"/>
      <c r="K14" s="186">
        <f>SUM(K11:K13)</f>
        <v>570</v>
      </c>
      <c r="L14" s="167"/>
      <c r="O14" s="268">
        <v>4</v>
      </c>
      <c r="P14" s="262" t="s">
        <v>72</v>
      </c>
      <c r="Q14" s="262" t="s">
        <v>183</v>
      </c>
      <c r="R14" s="273">
        <v>11</v>
      </c>
    </row>
    <row r="15" spans="2:18" s="2" customFormat="1" ht="37.5" customHeight="1" x14ac:dyDescent="0.2">
      <c r="B15" s="181" t="s">
        <v>7</v>
      </c>
      <c r="C15" s="177" t="s">
        <v>192</v>
      </c>
      <c r="D15" s="127" t="s">
        <v>15</v>
      </c>
      <c r="E15" s="128">
        <v>45881</v>
      </c>
      <c r="F15" s="128">
        <v>45882</v>
      </c>
      <c r="G15" s="154">
        <v>2</v>
      </c>
      <c r="H15" s="129" t="s">
        <v>176</v>
      </c>
      <c r="I15" s="164" t="s">
        <v>56</v>
      </c>
      <c r="J15" s="129" t="s">
        <v>48</v>
      </c>
      <c r="K15" s="130">
        <v>180</v>
      </c>
      <c r="L15" s="155"/>
      <c r="O15" s="268">
        <v>5</v>
      </c>
      <c r="P15" s="262" t="s">
        <v>62</v>
      </c>
      <c r="Q15" s="262" t="s">
        <v>72</v>
      </c>
      <c r="R15" s="273">
        <v>5</v>
      </c>
    </row>
    <row r="16" spans="2:18" s="2" customFormat="1" ht="33" customHeight="1" x14ac:dyDescent="0.2">
      <c r="B16" s="182" t="s">
        <v>8</v>
      </c>
      <c r="C16" s="245" t="s">
        <v>193</v>
      </c>
      <c r="D16" s="111" t="s">
        <v>7</v>
      </c>
      <c r="E16" s="128">
        <v>45883</v>
      </c>
      <c r="F16" s="128">
        <v>45890</v>
      </c>
      <c r="G16" s="112">
        <v>1</v>
      </c>
      <c r="H16" s="129" t="s">
        <v>176</v>
      </c>
      <c r="I16" s="109" t="s">
        <v>56</v>
      </c>
      <c r="J16" s="106" t="s">
        <v>48</v>
      </c>
      <c r="K16" s="113">
        <v>250</v>
      </c>
      <c r="L16" s="133"/>
      <c r="O16" s="268">
        <v>6</v>
      </c>
      <c r="P16" s="263" t="s">
        <v>86</v>
      </c>
      <c r="Q16" s="263" t="s">
        <v>62</v>
      </c>
      <c r="R16" s="273">
        <v>3</v>
      </c>
    </row>
    <row r="17" spans="1:18" s="2" customFormat="1" ht="28.5" customHeight="1" x14ac:dyDescent="0.2">
      <c r="B17" s="182" t="s">
        <v>43</v>
      </c>
      <c r="C17" s="245" t="s">
        <v>194</v>
      </c>
      <c r="D17" s="111" t="s">
        <v>8</v>
      </c>
      <c r="E17" s="128">
        <v>45883</v>
      </c>
      <c r="F17" s="128">
        <v>45884</v>
      </c>
      <c r="G17" s="112">
        <v>2</v>
      </c>
      <c r="H17" s="129" t="s">
        <v>176</v>
      </c>
      <c r="I17" s="109" t="s">
        <v>56</v>
      </c>
      <c r="J17" s="106" t="s">
        <v>48</v>
      </c>
      <c r="K17" s="113">
        <v>150</v>
      </c>
      <c r="L17" s="133"/>
      <c r="O17" s="269">
        <v>7</v>
      </c>
      <c r="P17" s="264" t="s">
        <v>181</v>
      </c>
      <c r="Q17" s="264" t="s">
        <v>86</v>
      </c>
      <c r="R17" s="274">
        <v>6</v>
      </c>
    </row>
    <row r="18" spans="1:18" s="2" customFormat="1" ht="39" customHeight="1" x14ac:dyDescent="0.2">
      <c r="B18" s="182" t="s">
        <v>44</v>
      </c>
      <c r="C18" s="245" t="s">
        <v>195</v>
      </c>
      <c r="D18" s="111" t="s">
        <v>43</v>
      </c>
      <c r="E18" s="128">
        <v>45887</v>
      </c>
      <c r="F18" s="128">
        <v>45888</v>
      </c>
      <c r="G18" s="112">
        <v>1</v>
      </c>
      <c r="H18" s="106" t="s">
        <v>47</v>
      </c>
      <c r="I18" s="109" t="s">
        <v>56</v>
      </c>
      <c r="J18" s="106" t="s">
        <v>48</v>
      </c>
      <c r="K18" s="113">
        <v>150</v>
      </c>
      <c r="L18" s="133"/>
      <c r="O18" s="268">
        <v>8</v>
      </c>
      <c r="P18" s="262" t="s">
        <v>180</v>
      </c>
      <c r="Q18" s="264" t="s">
        <v>181</v>
      </c>
      <c r="R18" s="273">
        <v>6</v>
      </c>
    </row>
    <row r="19" spans="1:18" s="2" customFormat="1" ht="34.9" customHeight="1" x14ac:dyDescent="0.2">
      <c r="B19" s="182" t="s">
        <v>65</v>
      </c>
      <c r="C19" s="245" t="s">
        <v>196</v>
      </c>
      <c r="D19" s="111" t="s">
        <v>44</v>
      </c>
      <c r="E19" s="128">
        <v>45889</v>
      </c>
      <c r="F19" s="128">
        <v>45889</v>
      </c>
      <c r="G19" s="112">
        <v>1</v>
      </c>
      <c r="H19" s="106" t="s">
        <v>47</v>
      </c>
      <c r="I19" s="109" t="s">
        <v>56</v>
      </c>
      <c r="J19" s="106" t="s">
        <v>48</v>
      </c>
      <c r="K19" s="113">
        <v>120</v>
      </c>
      <c r="L19" s="133"/>
      <c r="O19" s="268">
        <v>9</v>
      </c>
      <c r="P19" s="262" t="s">
        <v>185</v>
      </c>
      <c r="Q19" s="262" t="s">
        <v>180</v>
      </c>
      <c r="R19" s="273">
        <v>6</v>
      </c>
    </row>
    <row r="20" spans="1:18" s="2" customFormat="1" ht="28.5" customHeight="1" x14ac:dyDescent="0.2">
      <c r="B20" s="182" t="s">
        <v>66</v>
      </c>
      <c r="C20" s="245" t="s">
        <v>197</v>
      </c>
      <c r="D20" s="111" t="s">
        <v>65</v>
      </c>
      <c r="E20" s="128">
        <v>45890</v>
      </c>
      <c r="F20" s="128">
        <v>45890</v>
      </c>
      <c r="G20" s="114">
        <v>1</v>
      </c>
      <c r="H20" s="110" t="s">
        <v>47</v>
      </c>
      <c r="I20" s="109" t="s">
        <v>56</v>
      </c>
      <c r="J20" s="106" t="s">
        <v>48</v>
      </c>
      <c r="K20" s="113">
        <v>130</v>
      </c>
      <c r="L20" s="133"/>
      <c r="O20" s="268">
        <v>10</v>
      </c>
      <c r="P20" s="262" t="s">
        <v>115</v>
      </c>
      <c r="Q20" s="262" t="s">
        <v>108</v>
      </c>
      <c r="R20" s="273">
        <v>6</v>
      </c>
    </row>
    <row r="21" spans="1:18" s="2" customFormat="1" ht="28.5" customHeight="1" thickBot="1" x14ac:dyDescent="0.25">
      <c r="B21" s="183" t="s">
        <v>171</v>
      </c>
      <c r="C21" s="246" t="s">
        <v>198</v>
      </c>
      <c r="D21" s="125" t="s">
        <v>66</v>
      </c>
      <c r="E21" s="128">
        <v>45891</v>
      </c>
      <c r="F21" s="128">
        <v>45891</v>
      </c>
      <c r="G21" s="152">
        <v>1</v>
      </c>
      <c r="H21" s="121" t="s">
        <v>47</v>
      </c>
      <c r="I21" s="109" t="s">
        <v>56</v>
      </c>
      <c r="J21" s="121" t="s">
        <v>48</v>
      </c>
      <c r="K21" s="113">
        <v>120</v>
      </c>
      <c r="L21" s="153"/>
      <c r="O21" s="270">
        <v>11</v>
      </c>
      <c r="P21" s="263" t="s">
        <v>172</v>
      </c>
      <c r="Q21" s="262" t="s">
        <v>115</v>
      </c>
      <c r="R21" s="275">
        <v>6</v>
      </c>
    </row>
    <row r="22" spans="1:18" s="8" customFormat="1" ht="24" customHeight="1" thickBot="1" x14ac:dyDescent="0.3">
      <c r="B22" s="156">
        <v>3</v>
      </c>
      <c r="C22" s="157" t="s">
        <v>64</v>
      </c>
      <c r="D22" s="158" t="s">
        <v>171</v>
      </c>
      <c r="E22" s="285">
        <v>45894</v>
      </c>
      <c r="F22" s="285">
        <v>45905</v>
      </c>
      <c r="G22" s="159">
        <v>1</v>
      </c>
      <c r="H22" s="160" t="s">
        <v>47</v>
      </c>
      <c r="I22" s="160"/>
      <c r="J22" s="160"/>
      <c r="K22" s="187">
        <f>SUM(K15:K21)</f>
        <v>1100</v>
      </c>
      <c r="L22" s="161"/>
      <c r="O22" s="271"/>
      <c r="P22" s="675"/>
      <c r="Q22" s="676"/>
      <c r="R22" s="272"/>
    </row>
    <row r="23" spans="1:18" s="2" customFormat="1" ht="28.5" customHeight="1" x14ac:dyDescent="0.2">
      <c r="A23" s="2" t="s">
        <v>45</v>
      </c>
      <c r="B23" s="181" t="s">
        <v>16</v>
      </c>
      <c r="C23" s="247" t="s">
        <v>199</v>
      </c>
      <c r="D23" s="127" t="s">
        <v>171</v>
      </c>
      <c r="E23" s="128">
        <v>45894</v>
      </c>
      <c r="F23" s="128">
        <v>45895</v>
      </c>
      <c r="G23" s="154">
        <v>2</v>
      </c>
      <c r="H23" s="129" t="s">
        <v>176</v>
      </c>
      <c r="I23" s="129" t="s">
        <v>67</v>
      </c>
      <c r="J23" s="129" t="s">
        <v>48</v>
      </c>
      <c r="K23" s="130">
        <v>220</v>
      </c>
      <c r="L23" s="155"/>
      <c r="O23" s="8"/>
      <c r="P23" s="8"/>
      <c r="Q23" s="8"/>
      <c r="R23" s="8"/>
    </row>
    <row r="24" spans="1:18" s="2" customFormat="1" ht="28.5" customHeight="1" x14ac:dyDescent="0.2">
      <c r="B24" s="182" t="s">
        <v>17</v>
      </c>
      <c r="C24" s="245" t="s">
        <v>200</v>
      </c>
      <c r="D24" s="111" t="s">
        <v>16</v>
      </c>
      <c r="E24" s="128">
        <v>45896</v>
      </c>
      <c r="F24" s="128">
        <v>45897</v>
      </c>
      <c r="G24" s="112">
        <v>1</v>
      </c>
      <c r="H24" s="129" t="s">
        <v>47</v>
      </c>
      <c r="I24" s="106" t="s">
        <v>67</v>
      </c>
      <c r="J24" s="106" t="s">
        <v>48</v>
      </c>
      <c r="K24" s="113">
        <v>220</v>
      </c>
      <c r="L24" s="133"/>
    </row>
    <row r="25" spans="1:18" s="2" customFormat="1" ht="28.5" customHeight="1" x14ac:dyDescent="0.2">
      <c r="B25" s="182" t="s">
        <v>393</v>
      </c>
      <c r="C25" s="245" t="s">
        <v>201</v>
      </c>
      <c r="D25" s="111" t="s">
        <v>17</v>
      </c>
      <c r="E25" s="128">
        <v>45898</v>
      </c>
      <c r="F25" s="128">
        <v>45898</v>
      </c>
      <c r="G25" s="112">
        <v>1</v>
      </c>
      <c r="H25" s="129" t="s">
        <v>47</v>
      </c>
      <c r="I25" s="106" t="s">
        <v>67</v>
      </c>
      <c r="J25" s="106" t="s">
        <v>48</v>
      </c>
      <c r="K25" s="113">
        <v>180</v>
      </c>
      <c r="L25" s="133"/>
    </row>
    <row r="26" spans="1:18" s="2" customFormat="1" ht="28.5" customHeight="1" x14ac:dyDescent="0.2">
      <c r="A26" s="2" t="s">
        <v>45</v>
      </c>
      <c r="B26" s="182" t="s">
        <v>394</v>
      </c>
      <c r="C26" s="245" t="s">
        <v>202</v>
      </c>
      <c r="D26" s="261" t="s">
        <v>393</v>
      </c>
      <c r="E26" s="128">
        <v>45901</v>
      </c>
      <c r="F26" s="128">
        <v>45902</v>
      </c>
      <c r="G26" s="112">
        <v>1</v>
      </c>
      <c r="H26" s="129" t="s">
        <v>47</v>
      </c>
      <c r="I26" s="106" t="s">
        <v>67</v>
      </c>
      <c r="J26" s="106" t="s">
        <v>48</v>
      </c>
      <c r="K26" s="113">
        <v>220</v>
      </c>
      <c r="L26" s="133"/>
    </row>
    <row r="27" spans="1:18" s="2" customFormat="1" ht="28.5" customHeight="1" x14ac:dyDescent="0.2">
      <c r="B27" s="182" t="s">
        <v>395</v>
      </c>
      <c r="C27" s="245" t="s">
        <v>68</v>
      </c>
      <c r="D27" s="111" t="s">
        <v>394</v>
      </c>
      <c r="E27" s="128">
        <v>45903</v>
      </c>
      <c r="F27" s="128">
        <v>45903</v>
      </c>
      <c r="G27" s="112">
        <v>1</v>
      </c>
      <c r="H27" s="106" t="s">
        <v>47</v>
      </c>
      <c r="I27" s="106" t="s">
        <v>67</v>
      </c>
      <c r="J27" s="106" t="s">
        <v>48</v>
      </c>
      <c r="K27" s="113">
        <v>180</v>
      </c>
      <c r="L27" s="133"/>
    </row>
    <row r="28" spans="1:18" s="2" customFormat="1" ht="28.5" customHeight="1" thickBot="1" x14ac:dyDescent="0.25">
      <c r="B28" s="183" t="s">
        <v>396</v>
      </c>
      <c r="C28" s="246" t="s">
        <v>138</v>
      </c>
      <c r="D28" s="125" t="s">
        <v>395</v>
      </c>
      <c r="E28" s="128">
        <v>45904</v>
      </c>
      <c r="F28" s="128">
        <v>45905</v>
      </c>
      <c r="G28" s="152">
        <v>1</v>
      </c>
      <c r="H28" s="106" t="s">
        <v>47</v>
      </c>
      <c r="I28" s="121" t="s">
        <v>67</v>
      </c>
      <c r="J28" s="121" t="s">
        <v>48</v>
      </c>
      <c r="K28" s="113">
        <v>220</v>
      </c>
      <c r="L28" s="153"/>
    </row>
    <row r="29" spans="1:18" s="8" customFormat="1" ht="15.75" customHeight="1" thickBot="1" x14ac:dyDescent="0.25">
      <c r="B29" s="156">
        <v>4</v>
      </c>
      <c r="C29" s="157" t="s">
        <v>72</v>
      </c>
      <c r="D29" s="158" t="s">
        <v>396</v>
      </c>
      <c r="E29" s="285">
        <v>45908</v>
      </c>
      <c r="F29" s="285">
        <v>45926</v>
      </c>
      <c r="G29" s="165">
        <v>1</v>
      </c>
      <c r="H29" s="166" t="s">
        <v>47</v>
      </c>
      <c r="I29" s="166"/>
      <c r="J29" s="166"/>
      <c r="K29" s="188">
        <f>SUM(K23:K28)</f>
        <v>1240</v>
      </c>
      <c r="L29" s="167"/>
    </row>
    <row r="30" spans="1:18" s="2" customFormat="1" ht="28.5" customHeight="1" x14ac:dyDescent="0.2">
      <c r="B30" s="181" t="s">
        <v>10</v>
      </c>
      <c r="C30" s="247" t="s">
        <v>203</v>
      </c>
      <c r="D30" s="127" t="s">
        <v>396</v>
      </c>
      <c r="E30" s="128">
        <v>45908</v>
      </c>
      <c r="F30" s="128">
        <v>45910</v>
      </c>
      <c r="G30" s="154">
        <v>3</v>
      </c>
      <c r="H30" s="129" t="s">
        <v>400</v>
      </c>
      <c r="I30" s="168" t="s">
        <v>74</v>
      </c>
      <c r="J30" s="129" t="s">
        <v>48</v>
      </c>
      <c r="K30" s="130">
        <v>250</v>
      </c>
      <c r="L30" s="155"/>
    </row>
    <row r="31" spans="1:18" s="2" customFormat="1" ht="28.5" customHeight="1" x14ac:dyDescent="0.2">
      <c r="B31" s="182" t="s">
        <v>34</v>
      </c>
      <c r="C31" s="245" t="s">
        <v>204</v>
      </c>
      <c r="D31" s="111" t="s">
        <v>10</v>
      </c>
      <c r="E31" s="128">
        <v>45911</v>
      </c>
      <c r="F31" s="128">
        <v>45926</v>
      </c>
      <c r="G31" s="114">
        <v>2</v>
      </c>
      <c r="H31" s="110" t="s">
        <v>176</v>
      </c>
      <c r="I31" s="118" t="s">
        <v>74</v>
      </c>
      <c r="J31" s="110" t="s">
        <v>48</v>
      </c>
      <c r="K31" s="113">
        <v>260</v>
      </c>
      <c r="L31" s="133"/>
    </row>
    <row r="32" spans="1:18" s="2" customFormat="1" ht="28.5" customHeight="1" x14ac:dyDescent="0.2">
      <c r="B32" s="182" t="s">
        <v>46</v>
      </c>
      <c r="C32" s="245" t="s">
        <v>205</v>
      </c>
      <c r="D32" s="111" t="s">
        <v>34</v>
      </c>
      <c r="E32" s="128">
        <v>45911</v>
      </c>
      <c r="F32" s="128">
        <v>45915</v>
      </c>
      <c r="G32" s="114">
        <v>3</v>
      </c>
      <c r="H32" s="110" t="s">
        <v>400</v>
      </c>
      <c r="I32" s="118" t="s">
        <v>74</v>
      </c>
      <c r="J32" s="110" t="s">
        <v>48</v>
      </c>
      <c r="K32" s="113">
        <v>300</v>
      </c>
      <c r="L32" s="133"/>
    </row>
    <row r="33" spans="1:12" s="2" customFormat="1" ht="28.5" customHeight="1" x14ac:dyDescent="0.2">
      <c r="B33" s="182" t="s">
        <v>78</v>
      </c>
      <c r="C33" s="245" t="s">
        <v>206</v>
      </c>
      <c r="D33" s="111" t="s">
        <v>46</v>
      </c>
      <c r="E33" s="128">
        <v>45916</v>
      </c>
      <c r="F33" s="128">
        <v>45918</v>
      </c>
      <c r="G33" s="114">
        <v>2</v>
      </c>
      <c r="H33" s="110" t="s">
        <v>47</v>
      </c>
      <c r="I33" s="118" t="s">
        <v>74</v>
      </c>
      <c r="J33" s="110" t="s">
        <v>48</v>
      </c>
      <c r="K33" s="113">
        <v>260</v>
      </c>
      <c r="L33" s="133"/>
    </row>
    <row r="34" spans="1:12" s="2" customFormat="1" ht="28.5" customHeight="1" x14ac:dyDescent="0.2">
      <c r="B34" s="182" t="s">
        <v>79</v>
      </c>
      <c r="C34" s="245" t="s">
        <v>207</v>
      </c>
      <c r="D34" s="111" t="s">
        <v>78</v>
      </c>
      <c r="E34" s="128">
        <v>45919</v>
      </c>
      <c r="F34" s="128">
        <v>45923</v>
      </c>
      <c r="G34" s="114">
        <v>2</v>
      </c>
      <c r="H34" s="110" t="s">
        <v>176</v>
      </c>
      <c r="I34" s="118" t="s">
        <v>74</v>
      </c>
      <c r="J34" s="110" t="s">
        <v>48</v>
      </c>
      <c r="K34" s="113">
        <v>240</v>
      </c>
      <c r="L34" s="133"/>
    </row>
    <row r="35" spans="1:12" s="2" customFormat="1" ht="16.5" customHeight="1" x14ac:dyDescent="0.2">
      <c r="B35" s="182" t="s">
        <v>397</v>
      </c>
      <c r="C35" s="245" t="s">
        <v>208</v>
      </c>
      <c r="D35" s="111" t="s">
        <v>79</v>
      </c>
      <c r="E35" s="128">
        <v>45924</v>
      </c>
      <c r="F35" s="128">
        <v>45926</v>
      </c>
      <c r="G35" s="114">
        <v>2</v>
      </c>
      <c r="H35" s="110" t="s">
        <v>176</v>
      </c>
      <c r="I35" s="118" t="s">
        <v>74</v>
      </c>
      <c r="J35" s="110" t="s">
        <v>48</v>
      </c>
      <c r="K35" s="113">
        <v>240</v>
      </c>
      <c r="L35" s="133"/>
    </row>
    <row r="36" spans="1:12" s="2" customFormat="1" ht="28.5" customHeight="1" thickBot="1" x14ac:dyDescent="0.25">
      <c r="B36" s="183">
        <v>5</v>
      </c>
      <c r="C36" s="246" t="s">
        <v>209</v>
      </c>
      <c r="D36" s="125" t="s">
        <v>397</v>
      </c>
      <c r="E36" s="128">
        <v>45929</v>
      </c>
      <c r="F36" s="128">
        <v>45936</v>
      </c>
      <c r="G36" s="119">
        <v>1</v>
      </c>
      <c r="H36" s="120" t="s">
        <v>47</v>
      </c>
      <c r="I36" s="162" t="s">
        <v>74</v>
      </c>
      <c r="J36" s="120" t="s">
        <v>48</v>
      </c>
      <c r="K36" s="113">
        <v>240</v>
      </c>
      <c r="L36" s="153"/>
    </row>
    <row r="37" spans="1:12" s="8" customFormat="1" ht="28.5" customHeight="1" thickBot="1" x14ac:dyDescent="0.25">
      <c r="B37" s="156" t="s">
        <v>18</v>
      </c>
      <c r="C37" s="157" t="s">
        <v>62</v>
      </c>
      <c r="D37" s="158">
        <v>5</v>
      </c>
      <c r="E37" s="285">
        <v>45929</v>
      </c>
      <c r="F37" s="285">
        <v>45930</v>
      </c>
      <c r="G37" s="165">
        <v>2</v>
      </c>
      <c r="H37" s="231" t="s">
        <v>176</v>
      </c>
      <c r="I37" s="166"/>
      <c r="J37" s="166"/>
      <c r="K37" s="188">
        <f>SUM(K23:K28)</f>
        <v>1240</v>
      </c>
      <c r="L37" s="167"/>
    </row>
    <row r="38" spans="1:12" s="2" customFormat="1" ht="28.5" customHeight="1" x14ac:dyDescent="0.2">
      <c r="B38" s="181" t="s">
        <v>19</v>
      </c>
      <c r="C38" s="248" t="s">
        <v>210</v>
      </c>
      <c r="D38" s="127" t="s">
        <v>18</v>
      </c>
      <c r="E38" s="128">
        <v>45931</v>
      </c>
      <c r="F38" s="128">
        <v>45932</v>
      </c>
      <c r="G38" s="115">
        <v>1</v>
      </c>
      <c r="H38" s="116" t="s">
        <v>176</v>
      </c>
      <c r="I38" s="117" t="s">
        <v>122</v>
      </c>
      <c r="J38" s="116" t="s">
        <v>48</v>
      </c>
      <c r="K38" s="130">
        <v>180</v>
      </c>
      <c r="L38" s="155"/>
    </row>
    <row r="39" spans="1:12" s="2" customFormat="1" ht="21" customHeight="1" x14ac:dyDescent="0.2">
      <c r="B39" s="182" t="s">
        <v>20</v>
      </c>
      <c r="C39" s="245" t="s">
        <v>211</v>
      </c>
      <c r="D39" s="111" t="s">
        <v>19</v>
      </c>
      <c r="E39" s="128">
        <v>45933</v>
      </c>
      <c r="F39" s="128">
        <v>45936</v>
      </c>
      <c r="G39" s="114">
        <v>1</v>
      </c>
      <c r="H39" s="110" t="s">
        <v>176</v>
      </c>
      <c r="I39" s="118" t="s">
        <v>122</v>
      </c>
      <c r="J39" s="110" t="s">
        <v>48</v>
      </c>
      <c r="K39" s="113">
        <v>200</v>
      </c>
      <c r="L39" s="133"/>
    </row>
    <row r="40" spans="1:12" s="2" customFormat="1" ht="28.5" customHeight="1" thickBot="1" x14ac:dyDescent="0.25">
      <c r="B40" s="183">
        <v>6</v>
      </c>
      <c r="C40" s="246" t="s">
        <v>212</v>
      </c>
      <c r="D40" s="125" t="s">
        <v>20</v>
      </c>
      <c r="E40" s="128">
        <v>45937</v>
      </c>
      <c r="F40" s="128">
        <v>45943</v>
      </c>
      <c r="G40" s="119">
        <v>1</v>
      </c>
      <c r="H40" s="120" t="s">
        <v>176</v>
      </c>
      <c r="I40" s="162" t="s">
        <v>122</v>
      </c>
      <c r="J40" s="120" t="s">
        <v>48</v>
      </c>
      <c r="K40" s="122">
        <v>500</v>
      </c>
      <c r="L40" s="153"/>
    </row>
    <row r="41" spans="1:12" s="2" customFormat="1" ht="28.5" customHeight="1" thickBot="1" x14ac:dyDescent="0.25">
      <c r="B41" s="156" t="s">
        <v>90</v>
      </c>
      <c r="C41" s="157" t="s">
        <v>86</v>
      </c>
      <c r="D41" s="158" t="s">
        <v>20</v>
      </c>
      <c r="E41" s="285">
        <v>45937</v>
      </c>
      <c r="F41" s="285">
        <v>45938</v>
      </c>
      <c r="G41" s="159">
        <v>1</v>
      </c>
      <c r="H41" s="160" t="s">
        <v>47</v>
      </c>
      <c r="I41" s="160"/>
      <c r="J41" s="160"/>
      <c r="K41" s="188">
        <f>SUM(K38:K40)</f>
        <v>880</v>
      </c>
      <c r="L41" s="161"/>
    </row>
    <row r="42" spans="1:12" s="2" customFormat="1" ht="21" customHeight="1" x14ac:dyDescent="0.2">
      <c r="B42" s="181" t="s">
        <v>91</v>
      </c>
      <c r="C42" s="247" t="s">
        <v>213</v>
      </c>
      <c r="D42" s="127" t="s">
        <v>90</v>
      </c>
      <c r="E42" s="128">
        <v>45939</v>
      </c>
      <c r="F42" s="128">
        <v>45939</v>
      </c>
      <c r="G42" s="115">
        <v>1</v>
      </c>
      <c r="H42" s="116" t="s">
        <v>47</v>
      </c>
      <c r="I42" s="117" t="s">
        <v>123</v>
      </c>
      <c r="J42" s="116" t="s">
        <v>48</v>
      </c>
      <c r="K42" s="130">
        <v>200</v>
      </c>
      <c r="L42" s="131"/>
    </row>
    <row r="43" spans="1:12" s="2" customFormat="1" ht="24" customHeight="1" x14ac:dyDescent="0.2">
      <c r="B43" s="182" t="s">
        <v>92</v>
      </c>
      <c r="C43" s="245" t="s">
        <v>214</v>
      </c>
      <c r="D43" s="111" t="s">
        <v>91</v>
      </c>
      <c r="E43" s="128">
        <v>45940</v>
      </c>
      <c r="F43" s="128">
        <v>45943</v>
      </c>
      <c r="G43" s="114">
        <v>1</v>
      </c>
      <c r="H43" s="116" t="s">
        <v>47</v>
      </c>
      <c r="I43" s="117" t="s">
        <v>123</v>
      </c>
      <c r="J43" s="110" t="s">
        <v>48</v>
      </c>
      <c r="K43" s="113">
        <v>260</v>
      </c>
      <c r="L43" s="132"/>
    </row>
    <row r="44" spans="1:12" s="2" customFormat="1" ht="28.5" customHeight="1" thickBot="1" x14ac:dyDescent="0.25">
      <c r="B44" s="183">
        <v>7</v>
      </c>
      <c r="C44" s="246" t="s">
        <v>215</v>
      </c>
      <c r="D44" s="125" t="s">
        <v>92</v>
      </c>
      <c r="E44" s="128">
        <v>45944</v>
      </c>
      <c r="F44" s="128">
        <v>45950</v>
      </c>
      <c r="G44" s="119">
        <v>1</v>
      </c>
      <c r="H44" s="232" t="s">
        <v>47</v>
      </c>
      <c r="I44" s="169" t="s">
        <v>123</v>
      </c>
      <c r="J44" s="120" t="s">
        <v>48</v>
      </c>
      <c r="K44" s="122">
        <v>400</v>
      </c>
      <c r="L44" s="163"/>
    </row>
    <row r="45" spans="1:12" s="2" customFormat="1" ht="28.5" customHeight="1" thickBot="1" x14ac:dyDescent="0.25">
      <c r="B45" s="156" t="s">
        <v>97</v>
      </c>
      <c r="C45" s="157" t="s">
        <v>181</v>
      </c>
      <c r="D45" s="158" t="s">
        <v>92</v>
      </c>
      <c r="E45" s="285">
        <v>45944</v>
      </c>
      <c r="F45" s="285">
        <v>45945</v>
      </c>
      <c r="G45" s="159">
        <v>1</v>
      </c>
      <c r="H45" s="233" t="s">
        <v>47</v>
      </c>
      <c r="I45" s="160"/>
      <c r="J45" s="160"/>
      <c r="K45" s="187">
        <f>SUM(K42:K44)</f>
        <v>860</v>
      </c>
      <c r="L45" s="161"/>
    </row>
    <row r="46" spans="1:12" s="2" customFormat="1" ht="28.5" customHeight="1" x14ac:dyDescent="0.2">
      <c r="B46" s="181" t="s">
        <v>98</v>
      </c>
      <c r="C46" s="249" t="s">
        <v>216</v>
      </c>
      <c r="D46" s="127" t="s">
        <v>97</v>
      </c>
      <c r="E46" s="128">
        <v>45946</v>
      </c>
      <c r="F46" s="128">
        <v>45946</v>
      </c>
      <c r="G46" s="115">
        <v>1</v>
      </c>
      <c r="H46" s="116" t="s">
        <v>176</v>
      </c>
      <c r="I46" s="117" t="s">
        <v>125</v>
      </c>
      <c r="J46" s="234" t="s">
        <v>48</v>
      </c>
      <c r="K46" s="130">
        <v>200</v>
      </c>
      <c r="L46" s="131"/>
    </row>
    <row r="47" spans="1:12" s="2" customFormat="1" ht="20.25" customHeight="1" x14ac:dyDescent="0.2">
      <c r="B47" s="182" t="s">
        <v>100</v>
      </c>
      <c r="C47" s="245" t="s">
        <v>217</v>
      </c>
      <c r="D47" s="111" t="s">
        <v>98</v>
      </c>
      <c r="E47" s="128">
        <v>45947</v>
      </c>
      <c r="F47" s="128">
        <v>45950</v>
      </c>
      <c r="G47" s="114">
        <v>1</v>
      </c>
      <c r="H47" s="110" t="s">
        <v>176</v>
      </c>
      <c r="I47" s="118" t="s">
        <v>126</v>
      </c>
      <c r="J47" s="110" t="s">
        <v>48</v>
      </c>
      <c r="K47" s="113">
        <v>240</v>
      </c>
      <c r="L47" s="132"/>
    </row>
    <row r="48" spans="1:12" s="2" customFormat="1" ht="22.5" customHeight="1" thickBot="1" x14ac:dyDescent="0.25">
      <c r="A48" s="2" t="s">
        <v>99</v>
      </c>
      <c r="B48" s="183">
        <v>8</v>
      </c>
      <c r="C48" s="246" t="s">
        <v>218</v>
      </c>
      <c r="D48" s="125" t="s">
        <v>100</v>
      </c>
      <c r="E48" s="128">
        <v>45951</v>
      </c>
      <c r="F48" s="128">
        <v>45957</v>
      </c>
      <c r="G48" s="119">
        <v>1</v>
      </c>
      <c r="H48" s="120" t="s">
        <v>176</v>
      </c>
      <c r="I48" s="162" t="s">
        <v>126</v>
      </c>
      <c r="J48" s="120" t="s">
        <v>48</v>
      </c>
      <c r="K48" s="122">
        <v>400</v>
      </c>
      <c r="L48" s="163"/>
    </row>
    <row r="49" spans="2:12" s="2" customFormat="1" ht="28.5" customHeight="1" thickBot="1" x14ac:dyDescent="0.25">
      <c r="B49" s="156" t="s">
        <v>105</v>
      </c>
      <c r="C49" s="250" t="s">
        <v>180</v>
      </c>
      <c r="D49" s="158" t="s">
        <v>100</v>
      </c>
      <c r="E49" s="285">
        <v>45951</v>
      </c>
      <c r="F49" s="285">
        <v>45952</v>
      </c>
      <c r="G49" s="159">
        <v>1</v>
      </c>
      <c r="H49" s="233" t="s">
        <v>47</v>
      </c>
      <c r="I49" s="160"/>
      <c r="J49" s="160"/>
      <c r="K49" s="187">
        <f>SUM(K46:K48)</f>
        <v>840</v>
      </c>
      <c r="L49" s="161"/>
    </row>
    <row r="50" spans="2:12" s="2" customFormat="1" ht="28.5" customHeight="1" x14ac:dyDescent="0.2">
      <c r="B50" s="181" t="s">
        <v>106</v>
      </c>
      <c r="C50" s="247" t="s">
        <v>219</v>
      </c>
      <c r="D50" s="127" t="s">
        <v>105</v>
      </c>
      <c r="E50" s="128">
        <v>45953</v>
      </c>
      <c r="F50" s="128">
        <v>45953</v>
      </c>
      <c r="G50" s="115">
        <v>1</v>
      </c>
      <c r="H50" s="116" t="s">
        <v>176</v>
      </c>
      <c r="I50" s="116" t="s">
        <v>128</v>
      </c>
      <c r="J50" s="116" t="s">
        <v>48</v>
      </c>
      <c r="K50" s="130">
        <v>180</v>
      </c>
      <c r="L50" s="131"/>
    </row>
    <row r="51" spans="2:12" s="2" customFormat="1" ht="28.5" customHeight="1" x14ac:dyDescent="0.2">
      <c r="B51" s="182" t="s">
        <v>107</v>
      </c>
      <c r="C51" s="245" t="s">
        <v>220</v>
      </c>
      <c r="D51" s="111" t="s">
        <v>106</v>
      </c>
      <c r="E51" s="128">
        <v>45954</v>
      </c>
      <c r="F51" s="128">
        <v>45957</v>
      </c>
      <c r="G51" s="114">
        <v>1</v>
      </c>
      <c r="H51" s="110" t="s">
        <v>176</v>
      </c>
      <c r="I51" s="110" t="s">
        <v>128</v>
      </c>
      <c r="J51" s="110" t="s">
        <v>48</v>
      </c>
      <c r="K51" s="113">
        <v>220</v>
      </c>
      <c r="L51" s="132"/>
    </row>
    <row r="52" spans="2:12" s="2" customFormat="1" ht="28.5" customHeight="1" thickBot="1" x14ac:dyDescent="0.25">
      <c r="B52" s="183">
        <v>9</v>
      </c>
      <c r="C52" s="246" t="s">
        <v>221</v>
      </c>
      <c r="D52" s="125" t="s">
        <v>107</v>
      </c>
      <c r="E52" s="128">
        <v>45958</v>
      </c>
      <c r="F52" s="128">
        <v>45966</v>
      </c>
      <c r="G52" s="119">
        <v>1</v>
      </c>
      <c r="H52" s="120" t="s">
        <v>176</v>
      </c>
      <c r="I52" s="120" t="s">
        <v>128</v>
      </c>
      <c r="J52" s="120" t="s">
        <v>48</v>
      </c>
      <c r="K52" s="122">
        <v>200</v>
      </c>
      <c r="L52" s="163"/>
    </row>
    <row r="53" spans="2:12" s="2" customFormat="1" ht="28.5" customHeight="1" thickBot="1" x14ac:dyDescent="0.25">
      <c r="B53" s="156" t="s">
        <v>112</v>
      </c>
      <c r="C53" s="250" t="s">
        <v>184</v>
      </c>
      <c r="D53" s="158" t="s">
        <v>107</v>
      </c>
      <c r="E53" s="285">
        <v>45958</v>
      </c>
      <c r="F53" s="285">
        <v>45959</v>
      </c>
      <c r="G53" s="158">
        <v>1</v>
      </c>
      <c r="H53" s="233" t="s">
        <v>47</v>
      </c>
      <c r="I53" s="160"/>
      <c r="J53" s="160"/>
      <c r="K53" s="187">
        <f>SUM(K50:K52)</f>
        <v>600</v>
      </c>
      <c r="L53" s="161"/>
    </row>
    <row r="54" spans="2:12" s="2" customFormat="1" ht="28.5" customHeight="1" x14ac:dyDescent="0.2">
      <c r="B54" s="181" t="s">
        <v>113</v>
      </c>
      <c r="C54" s="247" t="s">
        <v>222</v>
      </c>
      <c r="D54" s="127" t="s">
        <v>112</v>
      </c>
      <c r="E54" s="128">
        <v>45960</v>
      </c>
      <c r="F54" s="128">
        <v>45964</v>
      </c>
      <c r="G54" s="115">
        <v>1</v>
      </c>
      <c r="H54" s="116" t="s">
        <v>176</v>
      </c>
      <c r="I54" s="116" t="s">
        <v>128</v>
      </c>
      <c r="J54" s="116" t="s">
        <v>48</v>
      </c>
      <c r="K54" s="130">
        <v>220</v>
      </c>
      <c r="L54" s="131"/>
    </row>
    <row r="55" spans="2:12" s="2" customFormat="1" ht="28.5" customHeight="1" x14ac:dyDescent="0.2">
      <c r="B55" s="182" t="s">
        <v>114</v>
      </c>
      <c r="C55" s="245" t="s">
        <v>223</v>
      </c>
      <c r="D55" s="111" t="s">
        <v>113</v>
      </c>
      <c r="E55" s="128">
        <v>45965</v>
      </c>
      <c r="F55" s="128">
        <v>45966</v>
      </c>
      <c r="G55" s="114">
        <v>1</v>
      </c>
      <c r="H55" s="110" t="s">
        <v>176</v>
      </c>
      <c r="I55" s="110" t="s">
        <v>128</v>
      </c>
      <c r="J55" s="110" t="s">
        <v>48</v>
      </c>
      <c r="K55" s="113">
        <v>240</v>
      </c>
      <c r="L55" s="132"/>
    </row>
    <row r="56" spans="2:12" s="2" customFormat="1" ht="28.5" customHeight="1" thickBot="1" x14ac:dyDescent="0.25">
      <c r="B56" s="183">
        <v>10</v>
      </c>
      <c r="C56" s="246" t="s">
        <v>224</v>
      </c>
      <c r="D56" s="125" t="s">
        <v>114</v>
      </c>
      <c r="E56" s="128">
        <v>45967</v>
      </c>
      <c r="F56" s="128">
        <v>45974</v>
      </c>
      <c r="G56" s="119">
        <v>1</v>
      </c>
      <c r="H56" s="120" t="s">
        <v>176</v>
      </c>
      <c r="I56" s="120" t="s">
        <v>128</v>
      </c>
      <c r="J56" s="120" t="s">
        <v>48</v>
      </c>
      <c r="K56" s="122">
        <v>1500</v>
      </c>
      <c r="L56" s="163"/>
    </row>
    <row r="57" spans="2:12" s="2" customFormat="1" ht="28.5" customHeight="1" thickBot="1" x14ac:dyDescent="0.25">
      <c r="B57" s="156" t="s">
        <v>118</v>
      </c>
      <c r="C57" s="250" t="s">
        <v>115</v>
      </c>
      <c r="D57" s="158" t="s">
        <v>114</v>
      </c>
      <c r="E57" s="285">
        <v>45967</v>
      </c>
      <c r="F57" s="285">
        <v>45969</v>
      </c>
      <c r="G57" s="159">
        <v>1</v>
      </c>
      <c r="H57" s="233" t="s">
        <v>47</v>
      </c>
      <c r="I57" s="160"/>
      <c r="J57" s="160"/>
      <c r="K57" s="187">
        <f>SUM(K54:K56)</f>
        <v>1960</v>
      </c>
      <c r="L57" s="161"/>
    </row>
    <row r="58" spans="2:12" s="2" customFormat="1" ht="28.5" customHeight="1" x14ac:dyDescent="0.2">
      <c r="B58" s="184" t="s">
        <v>119</v>
      </c>
      <c r="C58" s="247" t="s">
        <v>225</v>
      </c>
      <c r="D58" s="179" t="s">
        <v>118</v>
      </c>
      <c r="E58" s="128">
        <v>45971</v>
      </c>
      <c r="F58" s="128">
        <v>45972</v>
      </c>
      <c r="G58" s="115">
        <v>1</v>
      </c>
      <c r="H58" s="116" t="s">
        <v>176</v>
      </c>
      <c r="I58" s="116" t="s">
        <v>127</v>
      </c>
      <c r="J58" s="116" t="s">
        <v>48</v>
      </c>
      <c r="K58" s="130">
        <v>200</v>
      </c>
      <c r="L58" s="131"/>
    </row>
    <row r="59" spans="2:12" s="2" customFormat="1" ht="28.5" customHeight="1" x14ac:dyDescent="0.2">
      <c r="B59" s="185" t="s">
        <v>120</v>
      </c>
      <c r="C59" s="245" t="s">
        <v>226</v>
      </c>
      <c r="D59" s="180" t="s">
        <v>119</v>
      </c>
      <c r="E59" s="128">
        <v>45973</v>
      </c>
      <c r="F59" s="128">
        <v>45974</v>
      </c>
      <c r="G59" s="114">
        <v>1</v>
      </c>
      <c r="H59" s="110" t="s">
        <v>176</v>
      </c>
      <c r="I59" s="110" t="s">
        <v>126</v>
      </c>
      <c r="J59" s="110" t="s">
        <v>48</v>
      </c>
      <c r="K59" s="113">
        <v>200</v>
      </c>
      <c r="L59" s="132"/>
    </row>
    <row r="60" spans="2:12" ht="28.5" customHeight="1" thickBot="1" x14ac:dyDescent="0.25">
      <c r="B60" s="256">
        <v>11</v>
      </c>
      <c r="C60" s="246" t="s">
        <v>227</v>
      </c>
      <c r="D60" s="235" t="s">
        <v>120</v>
      </c>
      <c r="E60" s="128">
        <v>45975</v>
      </c>
      <c r="F60" s="128">
        <v>45986</v>
      </c>
      <c r="G60" s="119">
        <v>1</v>
      </c>
      <c r="H60" s="120" t="s">
        <v>176</v>
      </c>
      <c r="I60" s="236" t="s">
        <v>126</v>
      </c>
      <c r="J60" s="120" t="s">
        <v>48</v>
      </c>
      <c r="K60" s="122">
        <v>500</v>
      </c>
      <c r="L60" s="134"/>
    </row>
    <row r="61" spans="2:12" ht="28.5" customHeight="1" thickBot="1" x14ac:dyDescent="0.25">
      <c r="B61" s="257" t="s">
        <v>398</v>
      </c>
      <c r="C61" s="250" t="s">
        <v>172</v>
      </c>
      <c r="D61" s="237" t="s">
        <v>120</v>
      </c>
      <c r="E61" s="285">
        <v>45975</v>
      </c>
      <c r="F61" s="285">
        <v>45978</v>
      </c>
      <c r="G61" s="173">
        <v>2</v>
      </c>
      <c r="H61" s="174" t="s">
        <v>176</v>
      </c>
      <c r="I61" s="238"/>
      <c r="J61" s="174"/>
      <c r="K61" s="289">
        <f>SUM(K58:K60)</f>
        <v>900</v>
      </c>
      <c r="L61" s="175"/>
    </row>
    <row r="62" spans="2:12" ht="18" customHeight="1" x14ac:dyDescent="0.2">
      <c r="B62" s="258" t="s">
        <v>173</v>
      </c>
      <c r="C62" s="251" t="s">
        <v>175</v>
      </c>
      <c r="D62" s="239" t="s">
        <v>398</v>
      </c>
      <c r="E62" s="128">
        <v>45979</v>
      </c>
      <c r="F62" s="128">
        <v>45981</v>
      </c>
      <c r="G62" s="170">
        <v>1</v>
      </c>
      <c r="H62" s="127" t="s">
        <v>176</v>
      </c>
      <c r="I62" s="240" t="s">
        <v>128</v>
      </c>
      <c r="J62" s="120" t="s">
        <v>48</v>
      </c>
      <c r="K62" s="171">
        <v>220</v>
      </c>
      <c r="L62" s="172"/>
    </row>
    <row r="63" spans="2:12" ht="21" customHeight="1" x14ac:dyDescent="0.2">
      <c r="B63" s="259" t="s">
        <v>174</v>
      </c>
      <c r="C63" s="252" t="s">
        <v>228</v>
      </c>
      <c r="D63" s="241" t="s">
        <v>173</v>
      </c>
      <c r="E63" s="128">
        <v>45982</v>
      </c>
      <c r="F63" s="128">
        <v>45986</v>
      </c>
      <c r="G63" s="138">
        <v>1</v>
      </c>
      <c r="H63" s="111" t="s">
        <v>176</v>
      </c>
      <c r="I63" s="240" t="s">
        <v>128</v>
      </c>
      <c r="J63" s="120" t="s">
        <v>48</v>
      </c>
      <c r="K63" s="126">
        <v>260</v>
      </c>
      <c r="L63" s="137"/>
    </row>
    <row r="64" spans="2:12" ht="17.25" customHeight="1" thickBot="1" x14ac:dyDescent="0.25">
      <c r="B64" s="260" t="s">
        <v>174</v>
      </c>
      <c r="C64" s="253" t="s">
        <v>229</v>
      </c>
      <c r="D64" s="235" t="s">
        <v>173</v>
      </c>
      <c r="E64" s="128">
        <v>45982</v>
      </c>
      <c r="F64" s="128">
        <v>45986</v>
      </c>
      <c r="G64" s="139">
        <v>1</v>
      </c>
      <c r="H64" s="125" t="s">
        <v>176</v>
      </c>
      <c r="I64" s="242" t="s">
        <v>128</v>
      </c>
      <c r="J64" s="120" t="s">
        <v>48</v>
      </c>
      <c r="K64" s="140">
        <v>4000</v>
      </c>
      <c r="L64" s="141"/>
    </row>
    <row r="65" spans="2:12" ht="24" customHeight="1" thickBot="1" x14ac:dyDescent="0.25">
      <c r="B65" s="673"/>
      <c r="C65" s="674"/>
      <c r="D65" s="244" t="s">
        <v>174</v>
      </c>
      <c r="E65" s="276">
        <v>45982</v>
      </c>
      <c r="F65" s="277">
        <v>45986</v>
      </c>
      <c r="G65" s="243"/>
      <c r="H65" s="243"/>
      <c r="I65" s="243"/>
      <c r="J65" s="243"/>
      <c r="K65" s="290">
        <f>SUM(K62:K64)</f>
        <v>4480</v>
      </c>
      <c r="L65" s="135"/>
    </row>
    <row r="66" spans="2:12" s="8" customFormat="1" ht="16.5" thickBot="1" x14ac:dyDescent="0.25">
      <c r="B66" s="123"/>
      <c r="C66" s="142"/>
      <c r="D66" s="670" t="s">
        <v>35</v>
      </c>
      <c r="E66" s="671"/>
      <c r="F66" s="671"/>
      <c r="G66" s="672"/>
      <c r="H66" s="672"/>
      <c r="I66" s="672"/>
      <c r="J66" s="672"/>
      <c r="K66" s="227">
        <f>SUM(K14,K22,K29,K37,K41,K45,K53,K49,K61,K65,K22,K29,K37,K41,K45,K53)</f>
        <v>18630</v>
      </c>
      <c r="L66" s="189"/>
    </row>
    <row r="78" spans="2:12" ht="15" customHeight="1" x14ac:dyDescent="0.2"/>
    <row r="79" spans="2:12" ht="15" customHeight="1" x14ac:dyDescent="0.2"/>
    <row r="80" spans="2:12" ht="15" customHeight="1" x14ac:dyDescent="0.2"/>
    <row r="84" ht="19.5" customHeight="1" x14ac:dyDescent="0.2"/>
    <row r="85" ht="34.5" customHeight="1" x14ac:dyDescent="0.2"/>
    <row r="86" ht="18.75" customHeight="1" x14ac:dyDescent="0.2"/>
  </sheetData>
  <mergeCells count="4">
    <mergeCell ref="D66:J66"/>
    <mergeCell ref="B65:C65"/>
    <mergeCell ref="P22:Q22"/>
    <mergeCell ref="O9:R9"/>
  </mergeCells>
  <phoneticPr fontId="6" type="noConversion"/>
  <printOptions horizontalCentered="1"/>
  <pageMargins left="0.25" right="0.25" top="0.75" bottom="0.75" header="0.3" footer="0.3"/>
  <pageSetup paperSize="9" scale="39" fitToHeight="0" orientation="landscape" r:id="rId1"/>
  <headerFooter alignWithMargins="0">
    <oddFooter>&amp;R14</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679E7"/>
    <outlinePr summaryBelow="0"/>
  </sheetPr>
  <dimension ref="B3:J53"/>
  <sheetViews>
    <sheetView showGridLines="0" zoomScale="115" zoomScaleNormal="115" workbookViewId="0">
      <pane ySplit="8" topLeftCell="A15" activePane="bottomLeft" state="frozenSplit"/>
      <selection pane="bottomLeft" activeCell="C29" sqref="C29"/>
    </sheetView>
  </sheetViews>
  <sheetFormatPr defaultRowHeight="13.5" customHeight="1" x14ac:dyDescent="0.2"/>
  <cols>
    <col min="1" max="1" width="3.42578125" customWidth="1"/>
    <col min="2" max="2" width="7.85546875" style="1" customWidth="1"/>
    <col min="3" max="3" width="101.7109375" style="3" customWidth="1"/>
    <col min="4" max="4" width="12.85546875" style="1" customWidth="1"/>
    <col min="5" max="5" width="12.140625" style="1" customWidth="1"/>
    <col min="6" max="6" width="10.85546875" style="1" customWidth="1"/>
    <col min="7" max="7" width="19" customWidth="1"/>
    <col min="8" max="8" width="9.5703125" customWidth="1"/>
    <col min="9" max="9" width="6" customWidth="1"/>
  </cols>
  <sheetData>
    <row r="3" spans="2:10" ht="13.5" customHeight="1" x14ac:dyDescent="0.2">
      <c r="C3" s="191"/>
    </row>
    <row r="6" spans="2:10" ht="13.5" customHeight="1" x14ac:dyDescent="0.25">
      <c r="B6" s="4" t="s">
        <v>50</v>
      </c>
    </row>
    <row r="7" spans="2:10" ht="13.5" customHeight="1" thickBot="1" x14ac:dyDescent="0.25"/>
    <row r="8" spans="2:10" s="14" customFormat="1" ht="26.25" customHeight="1" thickBot="1" x14ac:dyDescent="0.25">
      <c r="B8" s="228" t="s">
        <v>0</v>
      </c>
      <c r="C8" s="229" t="s">
        <v>51</v>
      </c>
      <c r="D8" s="229" t="s">
        <v>2</v>
      </c>
      <c r="E8" s="229" t="s">
        <v>28</v>
      </c>
      <c r="F8" s="229" t="s">
        <v>3</v>
      </c>
      <c r="G8" s="229" t="s">
        <v>4</v>
      </c>
      <c r="H8" s="229" t="s">
        <v>5</v>
      </c>
      <c r="I8" s="230" t="s">
        <v>6</v>
      </c>
    </row>
    <row r="9" spans="2:10" ht="13.5" customHeight="1" x14ac:dyDescent="0.25">
      <c r="B9" s="181" t="s">
        <v>11</v>
      </c>
      <c r="C9" s="202" t="s">
        <v>189</v>
      </c>
      <c r="D9" s="291">
        <v>1</v>
      </c>
      <c r="E9" s="212">
        <v>1</v>
      </c>
      <c r="F9" s="224" t="s">
        <v>47</v>
      </c>
      <c r="G9" s="211" t="s">
        <v>56</v>
      </c>
      <c r="H9" s="203" t="s">
        <v>48</v>
      </c>
      <c r="I9" s="205" t="s">
        <v>13</v>
      </c>
      <c r="J9" s="204"/>
    </row>
    <row r="10" spans="2:10" ht="13.5" customHeight="1" x14ac:dyDescent="0.25">
      <c r="B10" s="182" t="s">
        <v>14</v>
      </c>
      <c r="C10" s="194" t="s">
        <v>190</v>
      </c>
      <c r="D10" s="292" t="s">
        <v>11</v>
      </c>
      <c r="E10" s="213">
        <v>1</v>
      </c>
      <c r="F10" s="225" t="s">
        <v>176</v>
      </c>
      <c r="G10" s="197" t="s">
        <v>56</v>
      </c>
      <c r="H10" s="195" t="s">
        <v>48</v>
      </c>
      <c r="I10" s="206" t="s">
        <v>13</v>
      </c>
      <c r="J10" s="204"/>
    </row>
    <row r="11" spans="2:10" ht="13.5" customHeight="1" x14ac:dyDescent="0.25">
      <c r="B11" s="183" t="s">
        <v>15</v>
      </c>
      <c r="C11" s="194" t="s">
        <v>191</v>
      </c>
      <c r="D11" s="292" t="s">
        <v>14</v>
      </c>
      <c r="E11" s="197">
        <v>1</v>
      </c>
      <c r="F11" s="225" t="s">
        <v>176</v>
      </c>
      <c r="G11" s="197" t="s">
        <v>56</v>
      </c>
      <c r="H11" s="195" t="s">
        <v>48</v>
      </c>
      <c r="I11" s="207"/>
      <c r="J11" s="204"/>
    </row>
    <row r="12" spans="2:10" ht="13.5" customHeight="1" x14ac:dyDescent="0.2">
      <c r="B12" s="181" t="s">
        <v>7</v>
      </c>
      <c r="C12" s="199" t="s">
        <v>230</v>
      </c>
      <c r="D12" s="292" t="s">
        <v>15</v>
      </c>
      <c r="E12" s="214">
        <v>2</v>
      </c>
      <c r="F12" s="225" t="s">
        <v>176</v>
      </c>
      <c r="G12" s="197" t="s">
        <v>56</v>
      </c>
      <c r="H12" s="195" t="s">
        <v>48</v>
      </c>
      <c r="I12" s="208"/>
      <c r="J12" s="204"/>
    </row>
    <row r="13" spans="2:10" ht="13.5" customHeight="1" x14ac:dyDescent="0.2">
      <c r="B13" s="182" t="s">
        <v>8</v>
      </c>
      <c r="C13" s="199" t="s">
        <v>231</v>
      </c>
      <c r="D13" s="292" t="s">
        <v>7</v>
      </c>
      <c r="E13" s="215">
        <v>1</v>
      </c>
      <c r="F13" s="222" t="s">
        <v>176</v>
      </c>
      <c r="G13" s="197" t="s">
        <v>56</v>
      </c>
      <c r="H13" s="195" t="s">
        <v>48</v>
      </c>
      <c r="I13" s="208"/>
      <c r="J13" s="204"/>
    </row>
    <row r="14" spans="2:10" ht="13.5" customHeight="1" x14ac:dyDescent="0.2">
      <c r="B14" s="182" t="s">
        <v>43</v>
      </c>
      <c r="C14" s="199" t="s">
        <v>232</v>
      </c>
      <c r="D14" s="292" t="s">
        <v>8</v>
      </c>
      <c r="E14" s="215">
        <v>2</v>
      </c>
      <c r="F14" s="222" t="s">
        <v>176</v>
      </c>
      <c r="G14" s="197" t="s">
        <v>56</v>
      </c>
      <c r="H14" s="195" t="s">
        <v>48</v>
      </c>
      <c r="I14" s="209" t="s">
        <v>13</v>
      </c>
      <c r="J14" s="204"/>
    </row>
    <row r="15" spans="2:10" ht="13.5" customHeight="1" x14ac:dyDescent="0.2">
      <c r="B15" s="182" t="s">
        <v>44</v>
      </c>
      <c r="C15" s="199" t="s">
        <v>233</v>
      </c>
      <c r="D15" s="292" t="s">
        <v>43</v>
      </c>
      <c r="E15" s="215">
        <v>1</v>
      </c>
      <c r="F15" s="222" t="s">
        <v>176</v>
      </c>
      <c r="G15" s="197" t="s">
        <v>56</v>
      </c>
      <c r="H15" s="195" t="s">
        <v>48</v>
      </c>
      <c r="I15" s="209" t="s">
        <v>13</v>
      </c>
      <c r="J15" s="204"/>
    </row>
    <row r="16" spans="2:10" ht="13.5" customHeight="1" x14ac:dyDescent="0.2">
      <c r="B16" s="182" t="s">
        <v>65</v>
      </c>
      <c r="C16" s="199" t="s">
        <v>234</v>
      </c>
      <c r="D16" s="292" t="s">
        <v>44</v>
      </c>
      <c r="E16" s="215">
        <v>1</v>
      </c>
      <c r="F16" s="226" t="s">
        <v>47</v>
      </c>
      <c r="G16" s="197" t="s">
        <v>56</v>
      </c>
      <c r="H16" s="195" t="s">
        <v>48</v>
      </c>
      <c r="I16" s="209" t="s">
        <v>13</v>
      </c>
      <c r="J16" s="204"/>
    </row>
    <row r="17" spans="2:10" ht="13.5" customHeight="1" x14ac:dyDescent="0.2">
      <c r="B17" s="182" t="s">
        <v>66</v>
      </c>
      <c r="C17" s="199" t="s">
        <v>235</v>
      </c>
      <c r="D17" s="292" t="s">
        <v>65</v>
      </c>
      <c r="E17" s="213">
        <v>1</v>
      </c>
      <c r="F17" s="226" t="s">
        <v>47</v>
      </c>
      <c r="G17" s="197" t="s">
        <v>56</v>
      </c>
      <c r="H17" s="195" t="s">
        <v>48</v>
      </c>
      <c r="I17" s="209" t="s">
        <v>13</v>
      </c>
      <c r="J17" s="204"/>
    </row>
    <row r="18" spans="2:10" ht="13.5" customHeight="1" x14ac:dyDescent="0.2">
      <c r="B18" s="183" t="s">
        <v>171</v>
      </c>
      <c r="C18" s="199" t="s">
        <v>236</v>
      </c>
      <c r="D18" s="292" t="s">
        <v>66</v>
      </c>
      <c r="E18" s="196">
        <v>1</v>
      </c>
      <c r="F18" s="220" t="s">
        <v>176</v>
      </c>
      <c r="G18" s="197" t="s">
        <v>56</v>
      </c>
      <c r="H18" s="195" t="s">
        <v>48</v>
      </c>
      <c r="I18" s="209" t="s">
        <v>13</v>
      </c>
      <c r="J18" s="204"/>
    </row>
    <row r="19" spans="2:10" ht="13.5" customHeight="1" x14ac:dyDescent="0.2">
      <c r="B19" s="181" t="s">
        <v>16</v>
      </c>
      <c r="C19" s="199" t="s">
        <v>237</v>
      </c>
      <c r="D19" s="292" t="s">
        <v>171</v>
      </c>
      <c r="E19" s="196">
        <v>2</v>
      </c>
      <c r="F19" s="221" t="s">
        <v>47</v>
      </c>
      <c r="G19" s="196" t="s">
        <v>67</v>
      </c>
      <c r="H19" s="195" t="s">
        <v>48</v>
      </c>
      <c r="I19" s="209" t="s">
        <v>13</v>
      </c>
      <c r="J19" s="204"/>
    </row>
    <row r="20" spans="2:10" ht="13.5" customHeight="1" x14ac:dyDescent="0.2">
      <c r="B20" s="182" t="s">
        <v>17</v>
      </c>
      <c r="C20" s="199" t="s">
        <v>238</v>
      </c>
      <c r="D20" s="292" t="s">
        <v>16</v>
      </c>
      <c r="E20" s="196">
        <v>1</v>
      </c>
      <c r="F20" s="222" t="s">
        <v>47</v>
      </c>
      <c r="G20" s="196" t="s">
        <v>67</v>
      </c>
      <c r="H20" s="195" t="s">
        <v>48</v>
      </c>
      <c r="I20" s="209" t="s">
        <v>13</v>
      </c>
      <c r="J20" s="204"/>
    </row>
    <row r="21" spans="2:10" ht="13.5" customHeight="1" x14ac:dyDescent="0.2">
      <c r="B21" s="182" t="s">
        <v>393</v>
      </c>
      <c r="C21" s="199" t="s">
        <v>239</v>
      </c>
      <c r="D21" s="292" t="s">
        <v>17</v>
      </c>
      <c r="E21" s="196">
        <v>1</v>
      </c>
      <c r="F21" s="222" t="s">
        <v>47</v>
      </c>
      <c r="G21" s="196" t="s">
        <v>67</v>
      </c>
      <c r="H21" s="195" t="s">
        <v>48</v>
      </c>
      <c r="I21" s="209" t="s">
        <v>13</v>
      </c>
      <c r="J21" s="204"/>
    </row>
    <row r="22" spans="2:10" ht="13.5" customHeight="1" x14ac:dyDescent="0.2">
      <c r="B22" s="182" t="s">
        <v>394</v>
      </c>
      <c r="C22" s="199" t="s">
        <v>240</v>
      </c>
      <c r="D22" s="293" t="s">
        <v>393</v>
      </c>
      <c r="E22" s="196">
        <v>1</v>
      </c>
      <c r="F22" s="222" t="s">
        <v>47</v>
      </c>
      <c r="G22" s="196" t="s">
        <v>67</v>
      </c>
      <c r="H22" s="195" t="s">
        <v>48</v>
      </c>
      <c r="I22" s="209" t="s">
        <v>13</v>
      </c>
      <c r="J22" s="204"/>
    </row>
    <row r="23" spans="2:10" ht="13.5" customHeight="1" x14ac:dyDescent="0.2">
      <c r="B23" s="182" t="s">
        <v>395</v>
      </c>
      <c r="C23" s="199" t="s">
        <v>241</v>
      </c>
      <c r="D23" s="292" t="s">
        <v>394</v>
      </c>
      <c r="E23" s="196">
        <v>1</v>
      </c>
      <c r="F23" s="222" t="s">
        <v>47</v>
      </c>
      <c r="G23" s="196" t="s">
        <v>67</v>
      </c>
      <c r="H23" s="195" t="s">
        <v>48</v>
      </c>
      <c r="I23" s="209" t="s">
        <v>13</v>
      </c>
      <c r="J23" s="204"/>
    </row>
    <row r="24" spans="2:10" ht="13.5" customHeight="1" x14ac:dyDescent="0.2">
      <c r="B24" s="183" t="s">
        <v>396</v>
      </c>
      <c r="C24" s="199" t="s">
        <v>242</v>
      </c>
      <c r="D24" s="292" t="s">
        <v>395</v>
      </c>
      <c r="E24" s="196">
        <v>1</v>
      </c>
      <c r="F24" s="223" t="s">
        <v>176</v>
      </c>
      <c r="G24" s="196" t="s">
        <v>67</v>
      </c>
      <c r="H24" s="195" t="s">
        <v>48</v>
      </c>
      <c r="I24" s="209" t="s">
        <v>13</v>
      </c>
      <c r="J24" s="204"/>
    </row>
    <row r="25" spans="2:10" ht="13.5" customHeight="1" x14ac:dyDescent="0.2">
      <c r="B25" s="181" t="s">
        <v>10</v>
      </c>
      <c r="C25" s="199" t="s">
        <v>243</v>
      </c>
      <c r="D25" s="292" t="s">
        <v>396</v>
      </c>
      <c r="E25" s="196">
        <v>3</v>
      </c>
      <c r="F25" s="221" t="s">
        <v>176</v>
      </c>
      <c r="G25" s="196" t="s">
        <v>74</v>
      </c>
      <c r="H25" s="193" t="s">
        <v>48</v>
      </c>
      <c r="I25" s="209" t="s">
        <v>13</v>
      </c>
      <c r="J25" s="204"/>
    </row>
    <row r="26" spans="2:10" ht="13.5" customHeight="1" x14ac:dyDescent="0.2">
      <c r="B26" s="182" t="s">
        <v>34</v>
      </c>
      <c r="C26" s="199" t="s">
        <v>244</v>
      </c>
      <c r="D26" s="292" t="s">
        <v>10</v>
      </c>
      <c r="E26" s="196">
        <v>2</v>
      </c>
      <c r="F26" s="221" t="s">
        <v>176</v>
      </c>
      <c r="G26" s="196" t="s">
        <v>74</v>
      </c>
      <c r="H26" s="193" t="s">
        <v>48</v>
      </c>
      <c r="I26" s="209" t="s">
        <v>13</v>
      </c>
      <c r="J26" s="204"/>
    </row>
    <row r="27" spans="2:10" ht="13.5" customHeight="1" x14ac:dyDescent="0.2">
      <c r="B27" s="182" t="s">
        <v>46</v>
      </c>
      <c r="C27" s="199" t="s">
        <v>245</v>
      </c>
      <c r="D27" s="292" t="s">
        <v>34</v>
      </c>
      <c r="E27" s="196">
        <v>3</v>
      </c>
      <c r="F27" s="221" t="s">
        <v>47</v>
      </c>
      <c r="G27" s="196" t="s">
        <v>74</v>
      </c>
      <c r="H27" s="193" t="s">
        <v>48</v>
      </c>
      <c r="I27" s="209" t="s">
        <v>13</v>
      </c>
      <c r="J27" s="204"/>
    </row>
    <row r="28" spans="2:10" ht="13.5" customHeight="1" x14ac:dyDescent="0.2">
      <c r="B28" s="182" t="s">
        <v>78</v>
      </c>
      <c r="C28" s="199" t="s">
        <v>246</v>
      </c>
      <c r="D28" s="292" t="s">
        <v>46</v>
      </c>
      <c r="E28" s="196">
        <v>2</v>
      </c>
      <c r="F28" s="221" t="s">
        <v>176</v>
      </c>
      <c r="G28" s="196" t="s">
        <v>74</v>
      </c>
      <c r="H28" s="193" t="s">
        <v>48</v>
      </c>
      <c r="I28" s="209" t="s">
        <v>13</v>
      </c>
      <c r="J28" s="204"/>
    </row>
    <row r="29" spans="2:10" ht="13.5" customHeight="1" x14ac:dyDescent="0.2">
      <c r="B29" s="182" t="s">
        <v>79</v>
      </c>
      <c r="C29" s="199" t="s">
        <v>247</v>
      </c>
      <c r="D29" s="292" t="s">
        <v>78</v>
      </c>
      <c r="E29" s="197">
        <v>2</v>
      </c>
      <c r="F29" s="221" t="s">
        <v>47</v>
      </c>
      <c r="G29" s="196" t="s">
        <v>74</v>
      </c>
      <c r="H29" s="193" t="s">
        <v>48</v>
      </c>
      <c r="I29" s="209" t="s">
        <v>13</v>
      </c>
      <c r="J29" s="204"/>
    </row>
    <row r="30" spans="2:10" ht="13.5" customHeight="1" x14ac:dyDescent="0.2">
      <c r="B30" s="182" t="s">
        <v>397</v>
      </c>
      <c r="C30" s="199" t="s">
        <v>248</v>
      </c>
      <c r="D30" s="292" t="s">
        <v>79</v>
      </c>
      <c r="E30" s="197">
        <v>2</v>
      </c>
      <c r="F30" s="221" t="s">
        <v>176</v>
      </c>
      <c r="G30" s="196" t="s">
        <v>74</v>
      </c>
      <c r="H30" s="195" t="s">
        <v>48</v>
      </c>
      <c r="I30" s="209" t="s">
        <v>13</v>
      </c>
      <c r="J30" s="204"/>
    </row>
    <row r="31" spans="2:10" ht="13.5" customHeight="1" x14ac:dyDescent="0.2">
      <c r="B31" s="183">
        <v>5</v>
      </c>
      <c r="C31" s="199" t="s">
        <v>249</v>
      </c>
      <c r="D31" s="292" t="s">
        <v>397</v>
      </c>
      <c r="E31" s="197">
        <v>1</v>
      </c>
      <c r="F31" s="221" t="s">
        <v>47</v>
      </c>
      <c r="G31" s="196" t="s">
        <v>74</v>
      </c>
      <c r="H31" s="195" t="s">
        <v>48</v>
      </c>
      <c r="I31" s="209" t="s">
        <v>13</v>
      </c>
      <c r="J31" s="204"/>
    </row>
    <row r="32" spans="2:10" ht="23.25" customHeight="1" x14ac:dyDescent="0.2">
      <c r="B32" s="181" t="s">
        <v>19</v>
      </c>
      <c r="C32" s="200" t="s">
        <v>250</v>
      </c>
      <c r="D32" s="292" t="s">
        <v>18</v>
      </c>
      <c r="E32" s="197">
        <v>1</v>
      </c>
      <c r="F32" s="221" t="s">
        <v>176</v>
      </c>
      <c r="G32" s="196" t="s">
        <v>122</v>
      </c>
      <c r="H32" s="195" t="s">
        <v>48</v>
      </c>
      <c r="I32" s="209" t="s">
        <v>13</v>
      </c>
      <c r="J32" s="204"/>
    </row>
    <row r="33" spans="2:10" ht="13.5" customHeight="1" x14ac:dyDescent="0.2">
      <c r="B33" s="182" t="s">
        <v>20</v>
      </c>
      <c r="C33" s="199" t="s">
        <v>251</v>
      </c>
      <c r="D33" s="292" t="s">
        <v>19</v>
      </c>
      <c r="E33" s="196">
        <v>1</v>
      </c>
      <c r="F33" s="221" t="s">
        <v>176</v>
      </c>
      <c r="G33" s="196" t="s">
        <v>122</v>
      </c>
      <c r="H33" s="195" t="s">
        <v>48</v>
      </c>
      <c r="I33" s="209" t="s">
        <v>13</v>
      </c>
      <c r="J33" s="204"/>
    </row>
    <row r="34" spans="2:10" ht="13.5" customHeight="1" x14ac:dyDescent="0.2">
      <c r="B34" s="183">
        <v>6</v>
      </c>
      <c r="C34" s="199" t="s">
        <v>252</v>
      </c>
      <c r="D34" s="292" t="s">
        <v>20</v>
      </c>
      <c r="E34" s="196">
        <v>1</v>
      </c>
      <c r="F34" s="221" t="s">
        <v>176</v>
      </c>
      <c r="G34" s="196" t="s">
        <v>122</v>
      </c>
      <c r="H34" s="195" t="s">
        <v>48</v>
      </c>
      <c r="I34" s="209" t="s">
        <v>13</v>
      </c>
      <c r="J34" s="204"/>
    </row>
    <row r="35" spans="2:10" ht="13.5" customHeight="1" x14ac:dyDescent="0.2">
      <c r="B35" s="181" t="s">
        <v>91</v>
      </c>
      <c r="C35" s="199" t="s">
        <v>213</v>
      </c>
      <c r="D35" s="292" t="s">
        <v>90</v>
      </c>
      <c r="E35" s="197">
        <v>1</v>
      </c>
      <c r="F35" s="221" t="s">
        <v>47</v>
      </c>
      <c r="G35" s="197" t="s">
        <v>123</v>
      </c>
      <c r="H35" s="195" t="s">
        <v>48</v>
      </c>
      <c r="I35" s="209" t="s">
        <v>13</v>
      </c>
      <c r="J35" s="204"/>
    </row>
    <row r="36" spans="2:10" ht="13.5" customHeight="1" x14ac:dyDescent="0.2">
      <c r="B36" s="182" t="s">
        <v>92</v>
      </c>
      <c r="C36" s="199" t="s">
        <v>214</v>
      </c>
      <c r="D36" s="292" t="s">
        <v>91</v>
      </c>
      <c r="E36" s="197">
        <v>1</v>
      </c>
      <c r="F36" s="221" t="s">
        <v>47</v>
      </c>
      <c r="G36" s="197" t="s">
        <v>123</v>
      </c>
      <c r="H36" s="195" t="s">
        <v>48</v>
      </c>
      <c r="I36" s="209" t="s">
        <v>13</v>
      </c>
      <c r="J36" s="204"/>
    </row>
    <row r="37" spans="2:10" ht="13.5" customHeight="1" x14ac:dyDescent="0.2">
      <c r="B37" s="183">
        <v>7</v>
      </c>
      <c r="C37" s="199" t="s">
        <v>89</v>
      </c>
      <c r="D37" s="292" t="s">
        <v>92</v>
      </c>
      <c r="E37" s="197">
        <v>1</v>
      </c>
      <c r="F37" s="221" t="s">
        <v>47</v>
      </c>
      <c r="G37" s="197" t="s">
        <v>123</v>
      </c>
      <c r="H37" s="195" t="s">
        <v>48</v>
      </c>
      <c r="I37" s="209" t="s">
        <v>13</v>
      </c>
      <c r="J37" s="204"/>
    </row>
    <row r="38" spans="2:10" ht="13.5" customHeight="1" x14ac:dyDescent="0.2">
      <c r="B38" s="181" t="s">
        <v>98</v>
      </c>
      <c r="C38" s="201" t="s">
        <v>215</v>
      </c>
      <c r="D38" s="292" t="s">
        <v>97</v>
      </c>
      <c r="E38" s="197">
        <v>1</v>
      </c>
      <c r="F38" s="221" t="s">
        <v>47</v>
      </c>
      <c r="G38" s="197" t="s">
        <v>125</v>
      </c>
      <c r="H38" s="195" t="s">
        <v>48</v>
      </c>
      <c r="I38" s="209" t="s">
        <v>13</v>
      </c>
      <c r="J38" s="204"/>
    </row>
    <row r="39" spans="2:10" ht="13.5" customHeight="1" x14ac:dyDescent="0.2">
      <c r="B39" s="182" t="s">
        <v>100</v>
      </c>
      <c r="C39" s="199" t="s">
        <v>253</v>
      </c>
      <c r="D39" s="292" t="s">
        <v>98</v>
      </c>
      <c r="E39" s="197">
        <v>1</v>
      </c>
      <c r="F39" s="221" t="s">
        <v>176</v>
      </c>
      <c r="G39" s="197" t="s">
        <v>126</v>
      </c>
      <c r="H39" s="195" t="s">
        <v>48</v>
      </c>
      <c r="I39" s="209" t="s">
        <v>13</v>
      </c>
      <c r="J39" s="204"/>
    </row>
    <row r="40" spans="2:10" ht="13.5" customHeight="1" x14ac:dyDescent="0.2">
      <c r="B40" s="183">
        <v>8</v>
      </c>
      <c r="C40" s="199" t="s">
        <v>254</v>
      </c>
      <c r="D40" s="292" t="s">
        <v>100</v>
      </c>
      <c r="E40" s="197">
        <v>1</v>
      </c>
      <c r="F40" s="221" t="s">
        <v>176</v>
      </c>
      <c r="G40" s="197" t="s">
        <v>126</v>
      </c>
      <c r="H40" s="195" t="s">
        <v>48</v>
      </c>
      <c r="I40" s="209" t="s">
        <v>13</v>
      </c>
      <c r="J40" s="204"/>
    </row>
    <row r="41" spans="2:10" ht="13.5" customHeight="1" x14ac:dyDescent="0.2">
      <c r="B41" s="181" t="s">
        <v>106</v>
      </c>
      <c r="C41" s="199" t="s">
        <v>255</v>
      </c>
      <c r="D41" s="292" t="s">
        <v>105</v>
      </c>
      <c r="E41" s="197">
        <v>1</v>
      </c>
      <c r="F41" s="221" t="s">
        <v>176</v>
      </c>
      <c r="G41" s="197" t="s">
        <v>128</v>
      </c>
      <c r="H41" s="195" t="s">
        <v>48</v>
      </c>
      <c r="I41" s="209" t="s">
        <v>13</v>
      </c>
      <c r="J41" s="204"/>
    </row>
    <row r="42" spans="2:10" ht="13.5" customHeight="1" x14ac:dyDescent="0.2">
      <c r="B42" s="182" t="s">
        <v>107</v>
      </c>
      <c r="C42" s="199" t="s">
        <v>256</v>
      </c>
      <c r="D42" s="292" t="s">
        <v>106</v>
      </c>
      <c r="E42" s="197">
        <v>1</v>
      </c>
      <c r="F42" s="221" t="s">
        <v>176</v>
      </c>
      <c r="G42" s="197" t="s">
        <v>128</v>
      </c>
      <c r="H42" s="195" t="s">
        <v>48</v>
      </c>
      <c r="I42" s="209" t="s">
        <v>13</v>
      </c>
      <c r="J42" s="204"/>
    </row>
    <row r="43" spans="2:10" ht="13.5" customHeight="1" x14ac:dyDescent="0.2">
      <c r="B43" s="183">
        <v>9</v>
      </c>
      <c r="C43" s="199" t="s">
        <v>257</v>
      </c>
      <c r="D43" s="292" t="s">
        <v>107</v>
      </c>
      <c r="E43" s="197">
        <v>1</v>
      </c>
      <c r="F43" s="221" t="s">
        <v>176</v>
      </c>
      <c r="G43" s="197" t="s">
        <v>128</v>
      </c>
      <c r="H43" s="195" t="s">
        <v>48</v>
      </c>
      <c r="I43" s="209" t="s">
        <v>13</v>
      </c>
      <c r="J43" s="204"/>
    </row>
    <row r="44" spans="2:10" ht="13.5" customHeight="1" x14ac:dyDescent="0.2">
      <c r="B44" s="181" t="s">
        <v>113</v>
      </c>
      <c r="C44" s="199" t="s">
        <v>258</v>
      </c>
      <c r="D44" s="292" t="s">
        <v>112</v>
      </c>
      <c r="E44" s="197">
        <v>1</v>
      </c>
      <c r="F44" s="221" t="s">
        <v>176</v>
      </c>
      <c r="G44" s="197" t="s">
        <v>128</v>
      </c>
      <c r="H44" s="195" t="s">
        <v>48</v>
      </c>
      <c r="I44" s="209" t="s">
        <v>13</v>
      </c>
      <c r="J44" s="204"/>
    </row>
    <row r="45" spans="2:10" ht="13.5" customHeight="1" x14ac:dyDescent="0.2">
      <c r="B45" s="182" t="s">
        <v>114</v>
      </c>
      <c r="C45" s="199" t="s">
        <v>259</v>
      </c>
      <c r="D45" s="292" t="s">
        <v>113</v>
      </c>
      <c r="E45" s="197">
        <v>1</v>
      </c>
      <c r="F45" s="221" t="s">
        <v>176</v>
      </c>
      <c r="G45" s="197" t="s">
        <v>128</v>
      </c>
      <c r="H45" s="195" t="s">
        <v>48</v>
      </c>
      <c r="I45" s="209" t="s">
        <v>13</v>
      </c>
      <c r="J45" s="204"/>
    </row>
    <row r="46" spans="2:10" ht="13.5" customHeight="1" x14ac:dyDescent="0.2">
      <c r="B46" s="183">
        <v>10</v>
      </c>
      <c r="C46" s="199" t="s">
        <v>260</v>
      </c>
      <c r="D46" s="292" t="s">
        <v>114</v>
      </c>
      <c r="E46" s="197">
        <v>1</v>
      </c>
      <c r="F46" s="221" t="s">
        <v>176</v>
      </c>
      <c r="G46" s="197" t="s">
        <v>128</v>
      </c>
      <c r="H46" s="195" t="s">
        <v>48</v>
      </c>
      <c r="I46" s="209" t="s">
        <v>13</v>
      </c>
      <c r="J46" s="204"/>
    </row>
    <row r="47" spans="2:10" ht="13.5" customHeight="1" x14ac:dyDescent="0.2">
      <c r="B47" s="184" t="s">
        <v>119</v>
      </c>
      <c r="C47" s="199" t="s">
        <v>261</v>
      </c>
      <c r="D47" s="294" t="s">
        <v>118</v>
      </c>
      <c r="E47" s="197">
        <v>1</v>
      </c>
      <c r="F47" s="221" t="s">
        <v>176</v>
      </c>
      <c r="G47" s="197" t="s">
        <v>127</v>
      </c>
      <c r="H47" s="195" t="s">
        <v>48</v>
      </c>
      <c r="I47" s="209" t="s">
        <v>13</v>
      </c>
      <c r="J47" s="204"/>
    </row>
    <row r="48" spans="2:10" ht="13.5" customHeight="1" x14ac:dyDescent="0.2">
      <c r="B48" s="185" t="s">
        <v>120</v>
      </c>
      <c r="C48" s="199" t="s">
        <v>224</v>
      </c>
      <c r="D48" s="294" t="s">
        <v>119</v>
      </c>
      <c r="E48" s="197">
        <v>1</v>
      </c>
      <c r="F48" s="221" t="s">
        <v>176</v>
      </c>
      <c r="G48" s="197" t="s">
        <v>126</v>
      </c>
      <c r="H48" s="195" t="s">
        <v>48</v>
      </c>
      <c r="I48" s="209" t="s">
        <v>13</v>
      </c>
      <c r="J48" s="204"/>
    </row>
    <row r="49" spans="2:10" ht="13.5" customHeight="1" x14ac:dyDescent="0.2">
      <c r="B49" s="256">
        <v>11</v>
      </c>
      <c r="C49" s="199" t="s">
        <v>262</v>
      </c>
      <c r="D49" s="295" t="s">
        <v>120</v>
      </c>
      <c r="E49" s="197">
        <v>1</v>
      </c>
      <c r="F49" s="221" t="s">
        <v>176</v>
      </c>
      <c r="G49" s="198" t="s">
        <v>126</v>
      </c>
      <c r="H49" s="195" t="s">
        <v>48</v>
      </c>
      <c r="I49" s="209" t="s">
        <v>13</v>
      </c>
      <c r="J49" s="204"/>
    </row>
    <row r="50" spans="2:10" ht="13.5" customHeight="1" x14ac:dyDescent="0.2">
      <c r="B50" s="258" t="s">
        <v>173</v>
      </c>
      <c r="C50" s="199" t="s">
        <v>263</v>
      </c>
      <c r="D50" s="295" t="s">
        <v>398</v>
      </c>
      <c r="E50" s="197">
        <v>1</v>
      </c>
      <c r="F50" s="221" t="s">
        <v>176</v>
      </c>
      <c r="G50" s="198" t="s">
        <v>128</v>
      </c>
      <c r="H50" s="195" t="s">
        <v>48</v>
      </c>
      <c r="I50" s="209" t="s">
        <v>13</v>
      </c>
      <c r="J50" s="204"/>
    </row>
    <row r="51" spans="2:10" ht="13.5" customHeight="1" x14ac:dyDescent="0.2">
      <c r="B51" s="259" t="s">
        <v>174</v>
      </c>
      <c r="C51" s="199" t="s">
        <v>264</v>
      </c>
      <c r="D51" s="295" t="s">
        <v>173</v>
      </c>
      <c r="E51" s="197">
        <v>1</v>
      </c>
      <c r="F51" s="221" t="s">
        <v>176</v>
      </c>
      <c r="G51" s="198" t="s">
        <v>128</v>
      </c>
      <c r="H51" s="195" t="s">
        <v>48</v>
      </c>
      <c r="I51" s="209" t="s">
        <v>13</v>
      </c>
      <c r="J51" s="204"/>
    </row>
    <row r="52" spans="2:10" ht="13.5" customHeight="1" thickBot="1" x14ac:dyDescent="0.25">
      <c r="B52" s="260" t="s">
        <v>174</v>
      </c>
      <c r="C52" s="210" t="s">
        <v>265</v>
      </c>
      <c r="D52" s="296" t="s">
        <v>173</v>
      </c>
      <c r="E52" s="217">
        <v>1</v>
      </c>
      <c r="F52" s="298" t="s">
        <v>176</v>
      </c>
      <c r="G52" s="216" t="s">
        <v>128</v>
      </c>
      <c r="H52" s="218" t="s">
        <v>48</v>
      </c>
      <c r="I52" s="219" t="s">
        <v>13</v>
      </c>
      <c r="J52" s="204"/>
    </row>
    <row r="53" spans="2:10" ht="13.5" customHeight="1" x14ac:dyDescent="0.2">
      <c r="D53" s="297"/>
    </row>
  </sheetData>
  <phoneticPr fontId="0" type="noConversion"/>
  <printOptions horizontalCentered="1"/>
  <pageMargins left="0.39370078740157483" right="0.39370078740157483" top="0.39370078740157483" bottom="0.39370078740157483" header="0.39370078740157483" footer="0.39370078740157483"/>
  <pageSetup paperSize="9" scale="65" orientation="landscape" r:id="rId1"/>
  <headerFooter alignWithMargins="0">
    <oddFooter>&amp;R15</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3B3B0-8F65-4C26-A347-29AE95BF616B}">
  <sheetPr>
    <tabColor rgb="FFA679E7"/>
  </sheetPr>
  <dimension ref="A1:M33"/>
  <sheetViews>
    <sheetView topLeftCell="I4" workbookViewId="0">
      <selection activeCell="L24" sqref="L24"/>
    </sheetView>
  </sheetViews>
  <sheetFormatPr defaultColWidth="9.140625" defaultRowHeight="12.75" x14ac:dyDescent="0.2"/>
  <cols>
    <col min="1" max="1" width="22.28515625" style="39" bestFit="1" customWidth="1"/>
    <col min="2" max="2" width="41.7109375" style="39" bestFit="1" customWidth="1"/>
    <col min="3" max="3" width="32.5703125" style="39" bestFit="1" customWidth="1"/>
    <col min="4" max="4" width="26.42578125" style="39" customWidth="1"/>
    <col min="5" max="6" width="31" style="39" customWidth="1"/>
    <col min="7" max="7" width="26.28515625" style="39" bestFit="1" customWidth="1"/>
    <col min="8" max="8" width="31.42578125" style="39" bestFit="1" customWidth="1"/>
    <col min="9" max="9" width="34.85546875" style="39" customWidth="1"/>
    <col min="10" max="10" width="31.7109375" style="39" customWidth="1"/>
    <col min="11" max="11" width="27" style="39" customWidth="1"/>
    <col min="12" max="12" width="34.7109375" style="39" customWidth="1"/>
    <col min="13" max="13" width="29" style="39" customWidth="1"/>
    <col min="14" max="16384" width="9.140625" style="39"/>
  </cols>
  <sheetData>
    <row r="1" spans="1:13" x14ac:dyDescent="0.2">
      <c r="A1" s="680" t="s">
        <v>266</v>
      </c>
      <c r="B1" s="680"/>
      <c r="C1" s="680"/>
      <c r="D1" s="680"/>
      <c r="E1" s="278"/>
      <c r="F1" s="278"/>
      <c r="G1" s="278"/>
      <c r="H1" s="278"/>
    </row>
    <row r="2" spans="1:13" x14ac:dyDescent="0.2">
      <c r="A2" s="279" t="s">
        <v>267</v>
      </c>
      <c r="B2" s="278" t="s">
        <v>268</v>
      </c>
      <c r="C2" s="279"/>
      <c r="D2" s="278"/>
      <c r="E2" s="278"/>
      <c r="F2" s="278"/>
      <c r="G2" s="278"/>
      <c r="H2" s="278"/>
    </row>
    <row r="3" spans="1:13" x14ac:dyDescent="0.2">
      <c r="A3" s="279" t="s">
        <v>269</v>
      </c>
      <c r="B3" s="278" t="s">
        <v>270</v>
      </c>
      <c r="C3" s="279"/>
      <c r="D3" s="278"/>
      <c r="E3" s="278"/>
      <c r="F3" s="278"/>
      <c r="G3" s="278"/>
      <c r="H3" s="278"/>
    </row>
    <row r="4" spans="1:13" x14ac:dyDescent="0.2">
      <c r="A4" s="279"/>
      <c r="B4" s="278"/>
      <c r="C4" s="279"/>
      <c r="D4" s="278"/>
      <c r="E4" s="278"/>
      <c r="F4" s="278"/>
      <c r="G4" s="278"/>
      <c r="H4" s="278"/>
    </row>
    <row r="5" spans="1:13" x14ac:dyDescent="0.2">
      <c r="A5" s="279"/>
      <c r="B5" s="278"/>
      <c r="C5" s="279"/>
      <c r="D5" s="279"/>
      <c r="E5" s="278"/>
      <c r="F5" s="278"/>
      <c r="G5" s="278"/>
      <c r="H5" s="278"/>
    </row>
    <row r="6" spans="1:13" x14ac:dyDescent="0.2">
      <c r="A6" s="279"/>
      <c r="B6" s="278"/>
      <c r="C6" s="279"/>
      <c r="D6" s="278"/>
      <c r="E6" s="278"/>
      <c r="F6" s="278"/>
      <c r="G6" s="278"/>
      <c r="H6" s="278"/>
    </row>
    <row r="7" spans="1:13" x14ac:dyDescent="0.2">
      <c r="A7" s="279"/>
      <c r="B7" s="278"/>
      <c r="C7" s="279"/>
      <c r="D7" s="278"/>
      <c r="E7" s="278"/>
      <c r="F7" s="278"/>
      <c r="G7" s="278"/>
      <c r="H7" s="278"/>
    </row>
    <row r="8" spans="1:13" x14ac:dyDescent="0.2">
      <c r="A8" s="279" t="s">
        <v>271</v>
      </c>
      <c r="B8" s="278" t="s">
        <v>272</v>
      </c>
      <c r="C8" s="279" t="s">
        <v>273</v>
      </c>
      <c r="D8" s="280">
        <v>45901</v>
      </c>
      <c r="E8" s="278"/>
      <c r="F8" s="278"/>
      <c r="G8" s="278"/>
      <c r="H8" s="278"/>
    </row>
    <row r="9" spans="1:13" ht="13.5" thickBot="1" x14ac:dyDescent="0.25">
      <c r="A9" s="278"/>
      <c r="B9" s="278"/>
      <c r="C9" s="278"/>
      <c r="D9" s="278"/>
      <c r="E9" s="278"/>
      <c r="F9" s="278"/>
      <c r="G9" s="278"/>
      <c r="H9" s="278"/>
    </row>
    <row r="10" spans="1:13" ht="13.5" thickBot="1" x14ac:dyDescent="0.25">
      <c r="A10" s="681" t="s">
        <v>274</v>
      </c>
      <c r="B10" s="682"/>
      <c r="C10" s="682"/>
      <c r="D10" s="682"/>
      <c r="E10" s="682"/>
      <c r="F10" s="682"/>
      <c r="G10" s="682"/>
      <c r="H10" s="683"/>
      <c r="I10" s="684" t="s">
        <v>275</v>
      </c>
      <c r="J10" s="685"/>
      <c r="K10" s="685"/>
      <c r="L10" s="685"/>
      <c r="M10" s="686"/>
    </row>
    <row r="11" spans="1:13" ht="25.5" x14ac:dyDescent="0.2">
      <c r="A11" s="281" t="s">
        <v>276</v>
      </c>
      <c r="B11" s="281" t="s">
        <v>277</v>
      </c>
      <c r="C11" s="281" t="s">
        <v>278</v>
      </c>
      <c r="D11" s="282" t="s">
        <v>279</v>
      </c>
      <c r="E11" s="282" t="s">
        <v>280</v>
      </c>
      <c r="F11" s="282" t="s">
        <v>281</v>
      </c>
      <c r="G11" s="282" t="s">
        <v>282</v>
      </c>
      <c r="H11" s="282" t="s">
        <v>283</v>
      </c>
      <c r="I11" s="282" t="s">
        <v>284</v>
      </c>
      <c r="J11" s="282" t="s">
        <v>285</v>
      </c>
      <c r="K11" s="282" t="s">
        <v>286</v>
      </c>
      <c r="L11" s="282" t="s">
        <v>287</v>
      </c>
      <c r="M11" s="282" t="s">
        <v>288</v>
      </c>
    </row>
    <row r="12" spans="1:13" ht="38.25" x14ac:dyDescent="0.2">
      <c r="A12" s="283" t="s">
        <v>289</v>
      </c>
      <c r="B12" s="284" t="s">
        <v>290</v>
      </c>
      <c r="C12" s="284" t="s">
        <v>291</v>
      </c>
      <c r="D12" s="284" t="s">
        <v>292</v>
      </c>
      <c r="E12" s="284" t="s">
        <v>293</v>
      </c>
      <c r="F12" s="284" t="s">
        <v>294</v>
      </c>
      <c r="G12" s="284" t="s">
        <v>295</v>
      </c>
      <c r="H12" s="284" t="s">
        <v>296</v>
      </c>
      <c r="I12" s="284" t="s">
        <v>297</v>
      </c>
      <c r="J12" s="284" t="s">
        <v>298</v>
      </c>
      <c r="K12" s="284" t="s">
        <v>299</v>
      </c>
      <c r="L12" s="284" t="s">
        <v>300</v>
      </c>
      <c r="M12" s="284" t="s">
        <v>301</v>
      </c>
    </row>
    <row r="13" spans="1:13" ht="63.75" x14ac:dyDescent="0.2">
      <c r="A13" s="283" t="s">
        <v>302</v>
      </c>
      <c r="B13" s="284" t="s">
        <v>303</v>
      </c>
      <c r="C13" s="284" t="s">
        <v>304</v>
      </c>
      <c r="D13" s="284" t="s">
        <v>305</v>
      </c>
      <c r="E13" s="284" t="s">
        <v>306</v>
      </c>
      <c r="F13" s="284" t="s">
        <v>307</v>
      </c>
      <c r="G13" s="284" t="s">
        <v>308</v>
      </c>
      <c r="H13" s="284" t="s">
        <v>309</v>
      </c>
      <c r="I13" s="284" t="s">
        <v>310</v>
      </c>
      <c r="J13" s="284" t="s">
        <v>311</v>
      </c>
      <c r="K13" s="284" t="s">
        <v>312</v>
      </c>
      <c r="L13" s="284" t="s">
        <v>313</v>
      </c>
      <c r="M13" s="284" t="s">
        <v>314</v>
      </c>
    </row>
    <row r="14" spans="1:13" ht="38.25" x14ac:dyDescent="0.2">
      <c r="A14" s="283" t="s">
        <v>315</v>
      </c>
      <c r="B14" s="284" t="s">
        <v>316</v>
      </c>
      <c r="C14" s="284" t="s">
        <v>317</v>
      </c>
      <c r="D14" s="284" t="s">
        <v>318</v>
      </c>
      <c r="E14" s="284" t="s">
        <v>319</v>
      </c>
      <c r="F14" s="284" t="s">
        <v>320</v>
      </c>
      <c r="G14" s="284" t="s">
        <v>321</v>
      </c>
      <c r="H14" s="284" t="s">
        <v>322</v>
      </c>
      <c r="I14" s="284" t="s">
        <v>323</v>
      </c>
      <c r="J14" s="284" t="s">
        <v>324</v>
      </c>
      <c r="K14" s="284" t="s">
        <v>325</v>
      </c>
      <c r="L14" s="284" t="s">
        <v>326</v>
      </c>
      <c r="M14" s="284" t="s">
        <v>327</v>
      </c>
    </row>
    <row r="15" spans="1:13" ht="51" x14ac:dyDescent="0.2">
      <c r="A15" s="283" t="s">
        <v>328</v>
      </c>
      <c r="B15" s="284" t="s">
        <v>329</v>
      </c>
      <c r="C15" s="284" t="s">
        <v>330</v>
      </c>
      <c r="D15" s="284" t="s">
        <v>331</v>
      </c>
      <c r="E15" s="284" t="s">
        <v>332</v>
      </c>
      <c r="F15" s="284" t="s">
        <v>333</v>
      </c>
      <c r="G15" s="284" t="s">
        <v>334</v>
      </c>
      <c r="H15" s="284" t="s">
        <v>335</v>
      </c>
      <c r="I15" s="284" t="s">
        <v>336</v>
      </c>
      <c r="J15" s="284" t="s">
        <v>337</v>
      </c>
      <c r="K15" s="284" t="s">
        <v>338</v>
      </c>
      <c r="L15" s="284" t="s">
        <v>339</v>
      </c>
      <c r="M15" s="284" t="s">
        <v>340</v>
      </c>
    </row>
    <row r="16" spans="1:13" ht="51" x14ac:dyDescent="0.2">
      <c r="A16" s="283" t="s">
        <v>341</v>
      </c>
      <c r="B16" s="284" t="s">
        <v>342</v>
      </c>
      <c r="C16" s="284" t="s">
        <v>343</v>
      </c>
      <c r="D16" s="284" t="s">
        <v>344</v>
      </c>
      <c r="E16" s="284" t="s">
        <v>345</v>
      </c>
      <c r="F16" s="284" t="s">
        <v>346</v>
      </c>
      <c r="G16" s="284" t="s">
        <v>347</v>
      </c>
      <c r="H16" s="284" t="s">
        <v>348</v>
      </c>
      <c r="I16" s="284" t="s">
        <v>349</v>
      </c>
      <c r="J16" s="284" t="s">
        <v>350</v>
      </c>
      <c r="K16" s="284" t="s">
        <v>351</v>
      </c>
      <c r="L16" s="284" t="s">
        <v>352</v>
      </c>
      <c r="M16" s="284" t="s">
        <v>353</v>
      </c>
    </row>
    <row r="17" spans="1:13" ht="63.75" x14ac:dyDescent="0.2">
      <c r="A17" s="283" t="s">
        <v>354</v>
      </c>
      <c r="B17" s="284" t="s">
        <v>355</v>
      </c>
      <c r="C17" s="284" t="s">
        <v>356</v>
      </c>
      <c r="D17" s="284" t="s">
        <v>357</v>
      </c>
      <c r="E17" s="284" t="s">
        <v>358</v>
      </c>
      <c r="F17" s="284" t="s">
        <v>359</v>
      </c>
      <c r="G17" s="284" t="s">
        <v>360</v>
      </c>
      <c r="H17" s="284" t="s">
        <v>361</v>
      </c>
      <c r="I17" s="284" t="s">
        <v>362</v>
      </c>
      <c r="J17" s="284" t="s">
        <v>363</v>
      </c>
      <c r="K17" s="284" t="s">
        <v>364</v>
      </c>
      <c r="L17" s="284" t="s">
        <v>365</v>
      </c>
      <c r="M17" s="284" t="s">
        <v>366</v>
      </c>
    </row>
    <row r="18" spans="1:13" ht="51" x14ac:dyDescent="0.2">
      <c r="A18" s="283" t="s">
        <v>367</v>
      </c>
      <c r="B18" s="284" t="s">
        <v>368</v>
      </c>
      <c r="C18" s="284" t="s">
        <v>369</v>
      </c>
      <c r="D18" s="284" t="s">
        <v>370</v>
      </c>
      <c r="E18" s="284" t="s">
        <v>371</v>
      </c>
      <c r="F18" s="284" t="s">
        <v>372</v>
      </c>
      <c r="G18" s="284" t="s">
        <v>373</v>
      </c>
      <c r="H18" s="284" t="s">
        <v>374</v>
      </c>
      <c r="I18" s="284" t="s">
        <v>375</v>
      </c>
      <c r="J18" s="284" t="s">
        <v>376</v>
      </c>
      <c r="K18" s="284" t="s">
        <v>377</v>
      </c>
      <c r="L18" s="284" t="s">
        <v>378</v>
      </c>
      <c r="M18" s="284" t="s">
        <v>379</v>
      </c>
    </row>
    <row r="19" spans="1:13" ht="51" x14ac:dyDescent="0.2">
      <c r="A19" s="283" t="s">
        <v>380</v>
      </c>
      <c r="B19" s="284" t="s">
        <v>381</v>
      </c>
      <c r="C19" s="284" t="s">
        <v>382</v>
      </c>
      <c r="D19" s="284" t="s">
        <v>383</v>
      </c>
      <c r="E19" s="284" t="s">
        <v>384</v>
      </c>
      <c r="F19" s="284" t="s">
        <v>385</v>
      </c>
      <c r="G19" s="284" t="s">
        <v>386</v>
      </c>
      <c r="H19" s="284" t="s">
        <v>387</v>
      </c>
      <c r="I19" s="284" t="s">
        <v>388</v>
      </c>
      <c r="J19" s="284" t="s">
        <v>389</v>
      </c>
      <c r="K19" s="284" t="s">
        <v>390</v>
      </c>
      <c r="L19" s="284" t="s">
        <v>391</v>
      </c>
      <c r="M19" s="284" t="s">
        <v>392</v>
      </c>
    </row>
    <row r="20" spans="1:13" x14ac:dyDescent="0.2">
      <c r="A20" s="278"/>
      <c r="B20" s="278"/>
      <c r="C20" s="278"/>
      <c r="D20" s="278"/>
      <c r="E20" s="278"/>
      <c r="F20" s="278"/>
      <c r="G20" s="278"/>
      <c r="H20" s="278"/>
    </row>
    <row r="21" spans="1:13" x14ac:dyDescent="0.2">
      <c r="A21" s="278"/>
      <c r="B21" s="278"/>
      <c r="C21" s="278"/>
      <c r="D21" s="278"/>
      <c r="E21" s="278"/>
      <c r="F21" s="278"/>
      <c r="G21" s="278"/>
      <c r="H21" s="278"/>
    </row>
    <row r="22" spans="1:13" x14ac:dyDescent="0.2">
      <c r="A22" s="278"/>
      <c r="B22" s="278"/>
      <c r="C22" s="278"/>
      <c r="D22" s="278"/>
      <c r="E22" s="278"/>
      <c r="F22" s="278"/>
      <c r="G22" s="278"/>
      <c r="H22" s="278"/>
    </row>
    <row r="23" spans="1:13" x14ac:dyDescent="0.2">
      <c r="A23" s="278"/>
      <c r="B23" s="278"/>
      <c r="C23" s="278"/>
      <c r="D23" s="278"/>
      <c r="E23" s="278"/>
      <c r="F23" s="278"/>
      <c r="G23" s="278"/>
      <c r="H23" s="278"/>
    </row>
    <row r="24" spans="1:13" x14ac:dyDescent="0.2">
      <c r="A24" s="278"/>
      <c r="B24" s="278"/>
      <c r="C24" s="278"/>
      <c r="D24" s="278"/>
      <c r="E24" s="278"/>
      <c r="F24" s="278"/>
      <c r="G24" s="278"/>
      <c r="H24" s="278"/>
    </row>
    <row r="25" spans="1:13" x14ac:dyDescent="0.2">
      <c r="A25" s="278"/>
      <c r="B25" s="278"/>
      <c r="C25" s="278"/>
      <c r="D25" s="278"/>
      <c r="E25" s="278"/>
      <c r="F25" s="278"/>
      <c r="G25" s="278"/>
      <c r="H25" s="278"/>
    </row>
    <row r="26" spans="1:13" x14ac:dyDescent="0.2">
      <c r="A26" s="278"/>
      <c r="B26" s="278"/>
      <c r="C26" s="278"/>
      <c r="D26" s="278"/>
      <c r="E26" s="278"/>
      <c r="F26" s="278"/>
      <c r="G26" s="278"/>
      <c r="H26" s="278"/>
    </row>
    <row r="27" spans="1:13" x14ac:dyDescent="0.2">
      <c r="A27" s="278"/>
      <c r="B27" s="278"/>
      <c r="C27" s="278"/>
      <c r="D27" s="278"/>
      <c r="E27" s="278"/>
      <c r="F27" s="278"/>
      <c r="G27" s="278"/>
      <c r="H27" s="278"/>
    </row>
    <row r="28" spans="1:13" x14ac:dyDescent="0.2">
      <c r="A28" s="278"/>
      <c r="B28" s="278"/>
      <c r="C28" s="278"/>
      <c r="D28" s="278"/>
      <c r="E28" s="278"/>
      <c r="F28" s="278"/>
      <c r="G28" s="278"/>
      <c r="H28" s="278"/>
    </row>
    <row r="29" spans="1:13" x14ac:dyDescent="0.2">
      <c r="A29" s="278"/>
      <c r="B29" s="278"/>
      <c r="C29" s="278"/>
      <c r="D29" s="278"/>
      <c r="E29" s="278"/>
      <c r="F29" s="278"/>
      <c r="G29" s="278"/>
      <c r="H29" s="278"/>
    </row>
    <row r="30" spans="1:13" x14ac:dyDescent="0.2">
      <c r="A30" s="278"/>
      <c r="B30" s="278"/>
      <c r="C30" s="278"/>
      <c r="D30" s="278"/>
      <c r="E30" s="278"/>
      <c r="F30" s="278"/>
      <c r="G30" s="278"/>
      <c r="H30" s="278"/>
    </row>
    <row r="31" spans="1:13" x14ac:dyDescent="0.2">
      <c r="A31" s="278"/>
      <c r="B31" s="278"/>
      <c r="C31" s="278"/>
      <c r="D31" s="278"/>
      <c r="E31" s="278"/>
      <c r="F31" s="278"/>
      <c r="G31" s="278"/>
      <c r="H31" s="278"/>
    </row>
    <row r="32" spans="1:13" x14ac:dyDescent="0.2">
      <c r="A32" s="278"/>
      <c r="B32" s="278"/>
      <c r="C32" s="278"/>
      <c r="D32" s="278"/>
      <c r="E32" s="278"/>
      <c r="F32" s="278"/>
      <c r="G32" s="278"/>
      <c r="H32" s="278"/>
    </row>
    <row r="33" spans="1:8" x14ac:dyDescent="0.2">
      <c r="A33" s="278"/>
      <c r="B33" s="278"/>
      <c r="C33" s="278"/>
      <c r="D33" s="278"/>
      <c r="E33" s="278"/>
      <c r="F33" s="278"/>
      <c r="G33" s="278"/>
      <c r="H33" s="278"/>
    </row>
  </sheetData>
  <mergeCells count="3">
    <mergeCell ref="A1:D1"/>
    <mergeCell ref="A10:H10"/>
    <mergeCell ref="I10:M10"/>
  </mergeCell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C6665-6FF4-4390-A654-33A6183B2438}">
  <sheetPr>
    <tabColor rgb="FFFFC000"/>
  </sheetPr>
  <dimension ref="A1"/>
  <sheetViews>
    <sheetView workbookViewId="0"/>
  </sheetViews>
  <sheetFormatPr defaultRowHeight="12.75" x14ac:dyDescent="0.2"/>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50930-17FE-4F04-BA3A-F1AE81DC9EEC}">
  <dimension ref="A1:O22"/>
  <sheetViews>
    <sheetView showGridLines="0" workbookViewId="0">
      <pane ySplit="1" topLeftCell="A2" activePane="bottomLeft" state="frozen"/>
      <selection pane="bottomLeft" activeCell="G26" sqref="G26"/>
    </sheetView>
  </sheetViews>
  <sheetFormatPr defaultColWidth="8.85546875" defaultRowHeight="15" x14ac:dyDescent="0.25"/>
  <cols>
    <col min="1" max="1" width="6.7109375" style="654" customWidth="1"/>
    <col min="2" max="2" width="52.7109375" style="654" customWidth="1"/>
    <col min="3" max="3" width="16.7109375" style="654" customWidth="1"/>
    <col min="4" max="9" width="10.7109375" style="654" customWidth="1"/>
    <col min="10" max="10" width="17.42578125" style="654" bestFit="1" customWidth="1"/>
    <col min="11" max="13" width="0" style="654" hidden="1" customWidth="1"/>
    <col min="14" max="14" width="6.42578125" style="654" hidden="1" customWidth="1"/>
    <col min="15" max="15" width="7" style="654" hidden="1" customWidth="1"/>
    <col min="16" max="16384" width="8.85546875" style="654"/>
  </cols>
  <sheetData>
    <row r="1" spans="1:15" ht="18" thickTop="1" x14ac:dyDescent="0.3">
      <c r="A1" s="666" t="s">
        <v>0</v>
      </c>
      <c r="B1" s="667" t="s">
        <v>422</v>
      </c>
      <c r="C1" s="667" t="s">
        <v>2</v>
      </c>
      <c r="D1" s="667" t="s">
        <v>1034</v>
      </c>
      <c r="E1" s="667" t="s">
        <v>899</v>
      </c>
      <c r="F1" s="667" t="s">
        <v>1033</v>
      </c>
      <c r="G1" s="667" t="s">
        <v>1032</v>
      </c>
      <c r="H1" s="667" t="s">
        <v>1031</v>
      </c>
      <c r="I1" s="667" t="s">
        <v>1030</v>
      </c>
      <c r="J1" s="668" t="s">
        <v>1029</v>
      </c>
      <c r="K1" s="658" t="s">
        <v>1028</v>
      </c>
      <c r="L1" s="657" t="s">
        <v>1027</v>
      </c>
      <c r="M1" s="657" t="s">
        <v>1026</v>
      </c>
      <c r="N1" s="657" t="s">
        <v>1025</v>
      </c>
      <c r="O1" s="657" t="s">
        <v>1024</v>
      </c>
    </row>
    <row r="2" spans="1:15" x14ac:dyDescent="0.25">
      <c r="A2" s="660">
        <v>1</v>
      </c>
      <c r="B2" s="656" t="s">
        <v>1023</v>
      </c>
      <c r="C2" s="655"/>
      <c r="D2" s="655">
        <v>3</v>
      </c>
      <c r="E2" s="655">
        <f t="shared" ref="E2:E21" si="0">MAX(IFERROR(VLOOKUP(K2,$A$2:$F$21,6,FALSE),0),IFERROR(VLOOKUP(L2,$A$2:$F$21,6,FALSE),0),IFERROR(VLOOKUP(M2,$A$2:$F$21,6,FALSE),0))</f>
        <v>0</v>
      </c>
      <c r="F2" s="655">
        <f t="shared" ref="F2:F21" si="1">E2+D2</f>
        <v>3</v>
      </c>
      <c r="G2" s="655">
        <f t="shared" ref="G2:G21" si="2">H2-D2</f>
        <v>0</v>
      </c>
      <c r="H2" s="655">
        <f t="shared" ref="H2:H21" si="3">IF(O2=1E+99,$N$2,O2)</f>
        <v>3</v>
      </c>
      <c r="I2" s="655">
        <f t="shared" ref="I2:I21" si="4">G2-E2</f>
        <v>0</v>
      </c>
      <c r="J2" s="661" t="str">
        <f t="shared" ref="J2:J21" si="5">IF(I2=0,"Sim","Não")</f>
        <v>Sim</v>
      </c>
      <c r="K2" s="659"/>
      <c r="L2" s="655"/>
      <c r="M2" s="655"/>
      <c r="N2" s="655">
        <v>3</v>
      </c>
      <c r="O2" s="655">
        <f t="shared" ref="O2:O21" si="6">MIN(IF($K$2:$K$21=A2,$E$2:$E$21,1E+99),IF($L$2:$L$21=A2,$E$2:$E$21,1E+99),IF($M$2:$M$21=A2,$E$2:$E$21,1E+99))</f>
        <v>9.9999999999999997E+98</v>
      </c>
    </row>
    <row r="3" spans="1:15" x14ac:dyDescent="0.25">
      <c r="A3" s="660">
        <v>2</v>
      </c>
      <c r="B3" s="656" t="s">
        <v>1022</v>
      </c>
      <c r="C3" s="655"/>
      <c r="D3" s="655">
        <v>2</v>
      </c>
      <c r="E3" s="655">
        <f t="shared" si="0"/>
        <v>0</v>
      </c>
      <c r="F3" s="655">
        <f t="shared" si="1"/>
        <v>2</v>
      </c>
      <c r="G3" s="655">
        <f t="shared" si="2"/>
        <v>1</v>
      </c>
      <c r="H3" s="655">
        <f t="shared" si="3"/>
        <v>3</v>
      </c>
      <c r="I3" s="655">
        <f t="shared" si="4"/>
        <v>1</v>
      </c>
      <c r="J3" s="661" t="str">
        <f t="shared" si="5"/>
        <v>Não</v>
      </c>
      <c r="K3" s="659"/>
      <c r="L3" s="655"/>
      <c r="M3" s="655"/>
      <c r="O3" s="655">
        <f t="shared" si="6"/>
        <v>9.9999999999999997E+98</v>
      </c>
    </row>
    <row r="4" spans="1:15" x14ac:dyDescent="0.25">
      <c r="A4" s="660">
        <v>3</v>
      </c>
      <c r="B4" s="656" t="s">
        <v>1021</v>
      </c>
      <c r="C4" s="655" t="s">
        <v>988</v>
      </c>
      <c r="D4" s="655">
        <v>3</v>
      </c>
      <c r="E4" s="655">
        <f t="shared" si="0"/>
        <v>0</v>
      </c>
      <c r="F4" s="655">
        <f t="shared" si="1"/>
        <v>3</v>
      </c>
      <c r="G4" s="655">
        <f t="shared" si="2"/>
        <v>0</v>
      </c>
      <c r="H4" s="655">
        <f t="shared" si="3"/>
        <v>3</v>
      </c>
      <c r="I4" s="655">
        <f t="shared" si="4"/>
        <v>0</v>
      </c>
      <c r="J4" s="661" t="str">
        <f t="shared" si="5"/>
        <v>Sim</v>
      </c>
      <c r="K4" s="659" t="s">
        <v>988</v>
      </c>
      <c r="L4" s="655"/>
      <c r="M4" s="655"/>
      <c r="O4" s="655">
        <f t="shared" si="6"/>
        <v>9.9999999999999997E+98</v>
      </c>
    </row>
    <row r="5" spans="1:15" x14ac:dyDescent="0.25">
      <c r="A5" s="660">
        <v>4</v>
      </c>
      <c r="B5" s="656" t="s">
        <v>1020</v>
      </c>
      <c r="C5" s="655" t="s">
        <v>1016</v>
      </c>
      <c r="D5" s="655">
        <v>1</v>
      </c>
      <c r="E5" s="655">
        <f t="shared" si="0"/>
        <v>0</v>
      </c>
      <c r="F5" s="655">
        <f t="shared" si="1"/>
        <v>1</v>
      </c>
      <c r="G5" s="655">
        <f t="shared" si="2"/>
        <v>2</v>
      </c>
      <c r="H5" s="655">
        <f t="shared" si="3"/>
        <v>3</v>
      </c>
      <c r="I5" s="655">
        <f t="shared" si="4"/>
        <v>2</v>
      </c>
      <c r="J5" s="661" t="str">
        <f t="shared" si="5"/>
        <v>Não</v>
      </c>
      <c r="K5" s="659" t="s">
        <v>1016</v>
      </c>
      <c r="L5" s="655"/>
      <c r="M5" s="655"/>
      <c r="O5" s="655">
        <f t="shared" si="6"/>
        <v>9.9999999999999997E+98</v>
      </c>
    </row>
    <row r="6" spans="1:15" x14ac:dyDescent="0.25">
      <c r="A6" s="660">
        <v>5</v>
      </c>
      <c r="B6" s="656" t="s">
        <v>1019</v>
      </c>
      <c r="C6" s="655" t="s">
        <v>1018</v>
      </c>
      <c r="D6" s="655">
        <v>3</v>
      </c>
      <c r="E6" s="655">
        <f t="shared" si="0"/>
        <v>0</v>
      </c>
      <c r="F6" s="655">
        <f t="shared" si="1"/>
        <v>3</v>
      </c>
      <c r="G6" s="655">
        <f t="shared" si="2"/>
        <v>0</v>
      </c>
      <c r="H6" s="655">
        <f t="shared" si="3"/>
        <v>3</v>
      </c>
      <c r="I6" s="655">
        <f t="shared" si="4"/>
        <v>0</v>
      </c>
      <c r="J6" s="661" t="str">
        <f t="shared" si="5"/>
        <v>Sim</v>
      </c>
      <c r="K6" s="659" t="s">
        <v>1017</v>
      </c>
      <c r="L6" s="655" t="s">
        <v>1016</v>
      </c>
      <c r="M6" s="655"/>
      <c r="O6" s="655">
        <f t="shared" si="6"/>
        <v>9.9999999999999997E+98</v>
      </c>
    </row>
    <row r="7" spans="1:15" x14ac:dyDescent="0.25">
      <c r="A7" s="660">
        <v>6</v>
      </c>
      <c r="B7" s="656" t="s">
        <v>1015</v>
      </c>
      <c r="C7" s="655" t="s">
        <v>1010</v>
      </c>
      <c r="D7" s="655">
        <v>2</v>
      </c>
      <c r="E7" s="655">
        <f t="shared" si="0"/>
        <v>0</v>
      </c>
      <c r="F7" s="655">
        <f t="shared" si="1"/>
        <v>2</v>
      </c>
      <c r="G7" s="655">
        <f t="shared" si="2"/>
        <v>1</v>
      </c>
      <c r="H7" s="655">
        <f t="shared" si="3"/>
        <v>3</v>
      </c>
      <c r="I7" s="655">
        <f t="shared" si="4"/>
        <v>1</v>
      </c>
      <c r="J7" s="661" t="str">
        <f t="shared" si="5"/>
        <v>Não</v>
      </c>
      <c r="K7" s="659" t="s">
        <v>1010</v>
      </c>
      <c r="L7" s="655"/>
      <c r="M7" s="655"/>
      <c r="O7" s="655">
        <f t="shared" si="6"/>
        <v>9.9999999999999997E+98</v>
      </c>
    </row>
    <row r="8" spans="1:15" x14ac:dyDescent="0.25">
      <c r="A8" s="660">
        <v>7</v>
      </c>
      <c r="B8" s="656" t="s">
        <v>1014</v>
      </c>
      <c r="C8" s="655" t="s">
        <v>1013</v>
      </c>
      <c r="D8" s="655">
        <v>3</v>
      </c>
      <c r="E8" s="655">
        <f t="shared" si="0"/>
        <v>0</v>
      </c>
      <c r="F8" s="655">
        <f t="shared" si="1"/>
        <v>3</v>
      </c>
      <c r="G8" s="655">
        <f t="shared" si="2"/>
        <v>0</v>
      </c>
      <c r="H8" s="655">
        <f t="shared" si="3"/>
        <v>3</v>
      </c>
      <c r="I8" s="655">
        <f t="shared" si="4"/>
        <v>0</v>
      </c>
      <c r="J8" s="661" t="str">
        <f t="shared" si="5"/>
        <v>Sim</v>
      </c>
      <c r="K8" s="659" t="s">
        <v>1001</v>
      </c>
      <c r="L8" s="655" t="s">
        <v>1009</v>
      </c>
      <c r="M8" s="655"/>
      <c r="O8" s="655">
        <f t="shared" si="6"/>
        <v>9.9999999999999997E+98</v>
      </c>
    </row>
    <row r="9" spans="1:15" x14ac:dyDescent="0.25">
      <c r="A9" s="660">
        <v>8</v>
      </c>
      <c r="B9" s="656" t="s">
        <v>1012</v>
      </c>
      <c r="C9" s="655" t="s">
        <v>1011</v>
      </c>
      <c r="D9" s="655">
        <v>3</v>
      </c>
      <c r="E9" s="655">
        <f t="shared" si="0"/>
        <v>0</v>
      </c>
      <c r="F9" s="655">
        <f t="shared" si="1"/>
        <v>3</v>
      </c>
      <c r="G9" s="655">
        <f t="shared" si="2"/>
        <v>0</v>
      </c>
      <c r="H9" s="655">
        <f t="shared" si="3"/>
        <v>3</v>
      </c>
      <c r="I9" s="655">
        <f t="shared" si="4"/>
        <v>0</v>
      </c>
      <c r="J9" s="661" t="str">
        <f t="shared" si="5"/>
        <v>Sim</v>
      </c>
      <c r="K9" s="659" t="s">
        <v>1010</v>
      </c>
      <c r="L9" s="655" t="s">
        <v>1009</v>
      </c>
      <c r="M9" s="655"/>
      <c r="O9" s="655">
        <f t="shared" si="6"/>
        <v>9.9999999999999997E+98</v>
      </c>
    </row>
    <row r="10" spans="1:15" x14ac:dyDescent="0.25">
      <c r="A10" s="660">
        <v>9</v>
      </c>
      <c r="B10" s="656" t="s">
        <v>1008</v>
      </c>
      <c r="C10" s="655" t="s">
        <v>1007</v>
      </c>
      <c r="D10" s="655">
        <v>3</v>
      </c>
      <c r="E10" s="655">
        <f t="shared" si="0"/>
        <v>0</v>
      </c>
      <c r="F10" s="655">
        <f t="shared" si="1"/>
        <v>3</v>
      </c>
      <c r="G10" s="655">
        <f t="shared" si="2"/>
        <v>0</v>
      </c>
      <c r="H10" s="655">
        <f t="shared" si="3"/>
        <v>3</v>
      </c>
      <c r="I10" s="655">
        <f t="shared" si="4"/>
        <v>0</v>
      </c>
      <c r="J10" s="661" t="str">
        <f t="shared" si="5"/>
        <v>Sim</v>
      </c>
      <c r="K10" s="659" t="s">
        <v>1007</v>
      </c>
      <c r="L10" s="655"/>
      <c r="M10" s="655"/>
      <c r="O10" s="655">
        <f t="shared" si="6"/>
        <v>9.9999999999999997E+98</v>
      </c>
    </row>
    <row r="11" spans="1:15" x14ac:dyDescent="0.25">
      <c r="A11" s="660">
        <v>10</v>
      </c>
      <c r="B11" s="656" t="s">
        <v>1006</v>
      </c>
      <c r="C11" s="655" t="s">
        <v>1003</v>
      </c>
      <c r="D11" s="655">
        <v>1</v>
      </c>
      <c r="E11" s="655">
        <f t="shared" si="0"/>
        <v>0</v>
      </c>
      <c r="F11" s="655">
        <f t="shared" si="1"/>
        <v>1</v>
      </c>
      <c r="G11" s="655">
        <f t="shared" si="2"/>
        <v>2</v>
      </c>
      <c r="H11" s="655">
        <f t="shared" si="3"/>
        <v>3</v>
      </c>
      <c r="I11" s="655">
        <f t="shared" si="4"/>
        <v>2</v>
      </c>
      <c r="J11" s="661" t="str">
        <f t="shared" si="5"/>
        <v>Não</v>
      </c>
      <c r="K11" s="659" t="s">
        <v>1003</v>
      </c>
      <c r="L11" s="655"/>
      <c r="M11" s="655"/>
      <c r="O11" s="655">
        <f t="shared" si="6"/>
        <v>9.9999999999999997E+98</v>
      </c>
    </row>
    <row r="12" spans="1:15" x14ac:dyDescent="0.25">
      <c r="A12" s="660">
        <v>11</v>
      </c>
      <c r="B12" s="656" t="s">
        <v>1005</v>
      </c>
      <c r="C12" s="655" t="s">
        <v>1003</v>
      </c>
      <c r="D12" s="655">
        <v>2</v>
      </c>
      <c r="E12" s="655">
        <f t="shared" si="0"/>
        <v>0</v>
      </c>
      <c r="F12" s="655">
        <f t="shared" si="1"/>
        <v>2</v>
      </c>
      <c r="G12" s="655">
        <f t="shared" si="2"/>
        <v>1</v>
      </c>
      <c r="H12" s="655">
        <f t="shared" si="3"/>
        <v>3</v>
      </c>
      <c r="I12" s="655">
        <f t="shared" si="4"/>
        <v>1</v>
      </c>
      <c r="J12" s="661" t="str">
        <f t="shared" si="5"/>
        <v>Não</v>
      </c>
      <c r="K12" s="659" t="s">
        <v>1003</v>
      </c>
      <c r="L12" s="655"/>
      <c r="M12" s="655"/>
      <c r="O12" s="655">
        <f t="shared" si="6"/>
        <v>9.9999999999999997E+98</v>
      </c>
    </row>
    <row r="13" spans="1:15" x14ac:dyDescent="0.25">
      <c r="A13" s="660">
        <v>12</v>
      </c>
      <c r="B13" s="656" t="s">
        <v>1004</v>
      </c>
      <c r="C13" s="655" t="s">
        <v>1003</v>
      </c>
      <c r="D13" s="655">
        <v>3</v>
      </c>
      <c r="E13" s="655">
        <f t="shared" si="0"/>
        <v>0</v>
      </c>
      <c r="F13" s="655">
        <f t="shared" si="1"/>
        <v>3</v>
      </c>
      <c r="G13" s="655">
        <f t="shared" si="2"/>
        <v>0</v>
      </c>
      <c r="H13" s="655">
        <f t="shared" si="3"/>
        <v>3</v>
      </c>
      <c r="I13" s="655">
        <f t="shared" si="4"/>
        <v>0</v>
      </c>
      <c r="J13" s="661" t="str">
        <f t="shared" si="5"/>
        <v>Sim</v>
      </c>
      <c r="K13" s="659" t="s">
        <v>1003</v>
      </c>
      <c r="L13" s="655"/>
      <c r="M13" s="655"/>
      <c r="O13" s="655">
        <f t="shared" si="6"/>
        <v>9.9999999999999997E+98</v>
      </c>
    </row>
    <row r="14" spans="1:15" x14ac:dyDescent="0.25">
      <c r="A14" s="660">
        <v>13</v>
      </c>
      <c r="B14" s="656" t="s">
        <v>1002</v>
      </c>
      <c r="C14" s="655" t="s">
        <v>1001</v>
      </c>
      <c r="D14" s="655">
        <v>2</v>
      </c>
      <c r="E14" s="655">
        <f t="shared" si="0"/>
        <v>0</v>
      </c>
      <c r="F14" s="655">
        <f t="shared" si="1"/>
        <v>2</v>
      </c>
      <c r="G14" s="655">
        <f t="shared" si="2"/>
        <v>1</v>
      </c>
      <c r="H14" s="655">
        <f t="shared" si="3"/>
        <v>3</v>
      </c>
      <c r="I14" s="655">
        <f t="shared" si="4"/>
        <v>1</v>
      </c>
      <c r="J14" s="661" t="str">
        <f t="shared" si="5"/>
        <v>Não</v>
      </c>
      <c r="K14" s="659" t="s">
        <v>1001</v>
      </c>
      <c r="L14" s="655"/>
      <c r="M14" s="655"/>
      <c r="O14" s="655">
        <f t="shared" si="6"/>
        <v>9.9999999999999997E+98</v>
      </c>
    </row>
    <row r="15" spans="1:15" x14ac:dyDescent="0.25">
      <c r="A15" s="660">
        <v>14</v>
      </c>
      <c r="B15" s="656" t="s">
        <v>1000</v>
      </c>
      <c r="C15" s="655" t="s">
        <v>999</v>
      </c>
      <c r="D15" s="655">
        <v>1</v>
      </c>
      <c r="E15" s="655">
        <f t="shared" si="0"/>
        <v>0</v>
      </c>
      <c r="F15" s="655">
        <f t="shared" si="1"/>
        <v>1</v>
      </c>
      <c r="G15" s="655">
        <f t="shared" si="2"/>
        <v>2</v>
      </c>
      <c r="H15" s="655">
        <f t="shared" si="3"/>
        <v>3</v>
      </c>
      <c r="I15" s="655">
        <f t="shared" si="4"/>
        <v>2</v>
      </c>
      <c r="J15" s="661" t="str">
        <f t="shared" si="5"/>
        <v>Não</v>
      </c>
      <c r="K15" s="659" t="s">
        <v>999</v>
      </c>
      <c r="L15" s="655"/>
      <c r="M15" s="655"/>
      <c r="O15" s="655">
        <f t="shared" si="6"/>
        <v>9.9999999999999997E+98</v>
      </c>
    </row>
    <row r="16" spans="1:15" x14ac:dyDescent="0.25">
      <c r="A16" s="660">
        <v>15</v>
      </c>
      <c r="B16" s="656" t="s">
        <v>998</v>
      </c>
      <c r="C16" s="655" t="s">
        <v>997</v>
      </c>
      <c r="D16" s="655">
        <v>3</v>
      </c>
      <c r="E16" s="655">
        <f t="shared" si="0"/>
        <v>0</v>
      </c>
      <c r="F16" s="655">
        <f t="shared" si="1"/>
        <v>3</v>
      </c>
      <c r="G16" s="655">
        <f t="shared" si="2"/>
        <v>0</v>
      </c>
      <c r="H16" s="655">
        <f t="shared" si="3"/>
        <v>3</v>
      </c>
      <c r="I16" s="655">
        <f t="shared" si="4"/>
        <v>0</v>
      </c>
      <c r="J16" s="661" t="str">
        <f t="shared" si="5"/>
        <v>Sim</v>
      </c>
      <c r="K16" s="659" t="s">
        <v>997</v>
      </c>
      <c r="L16" s="655"/>
      <c r="M16" s="655"/>
      <c r="O16" s="655">
        <f t="shared" si="6"/>
        <v>9.9999999999999997E+98</v>
      </c>
    </row>
    <row r="17" spans="1:15" x14ac:dyDescent="0.25">
      <c r="A17" s="660">
        <v>16</v>
      </c>
      <c r="B17" s="656" t="s">
        <v>996</v>
      </c>
      <c r="C17" s="655" t="s">
        <v>995</v>
      </c>
      <c r="D17" s="655">
        <v>3</v>
      </c>
      <c r="E17" s="655">
        <f t="shared" si="0"/>
        <v>0</v>
      </c>
      <c r="F17" s="655">
        <f t="shared" si="1"/>
        <v>3</v>
      </c>
      <c r="G17" s="655">
        <f t="shared" si="2"/>
        <v>0</v>
      </c>
      <c r="H17" s="655">
        <f t="shared" si="3"/>
        <v>3</v>
      </c>
      <c r="I17" s="655">
        <f t="shared" si="4"/>
        <v>0</v>
      </c>
      <c r="J17" s="661" t="str">
        <f t="shared" si="5"/>
        <v>Sim</v>
      </c>
      <c r="K17" s="659" t="s">
        <v>995</v>
      </c>
      <c r="L17" s="655"/>
      <c r="M17" s="655"/>
      <c r="O17" s="655">
        <f t="shared" si="6"/>
        <v>9.9999999999999997E+98</v>
      </c>
    </row>
    <row r="18" spans="1:15" x14ac:dyDescent="0.25">
      <c r="A18" s="660">
        <v>17</v>
      </c>
      <c r="B18" s="656" t="s">
        <v>994</v>
      </c>
      <c r="C18" s="655" t="s">
        <v>991</v>
      </c>
      <c r="D18" s="655">
        <v>2</v>
      </c>
      <c r="E18" s="655">
        <f t="shared" si="0"/>
        <v>0</v>
      </c>
      <c r="F18" s="655">
        <f t="shared" si="1"/>
        <v>2</v>
      </c>
      <c r="G18" s="655">
        <f t="shared" si="2"/>
        <v>1</v>
      </c>
      <c r="H18" s="655">
        <f t="shared" si="3"/>
        <v>3</v>
      </c>
      <c r="I18" s="655">
        <f t="shared" si="4"/>
        <v>1</v>
      </c>
      <c r="J18" s="661" t="str">
        <f t="shared" si="5"/>
        <v>Não</v>
      </c>
      <c r="K18" s="659" t="s">
        <v>991</v>
      </c>
      <c r="L18" s="655"/>
      <c r="M18" s="655"/>
      <c r="O18" s="655">
        <f t="shared" si="6"/>
        <v>9.9999999999999997E+98</v>
      </c>
    </row>
    <row r="19" spans="1:15" x14ac:dyDescent="0.25">
      <c r="A19" s="660">
        <v>18</v>
      </c>
      <c r="B19" s="656" t="s">
        <v>993</v>
      </c>
      <c r="C19" s="655" t="s">
        <v>991</v>
      </c>
      <c r="D19" s="655">
        <v>3</v>
      </c>
      <c r="E19" s="655">
        <f t="shared" si="0"/>
        <v>0</v>
      </c>
      <c r="F19" s="655">
        <f t="shared" si="1"/>
        <v>3</v>
      </c>
      <c r="G19" s="655">
        <f t="shared" si="2"/>
        <v>0</v>
      </c>
      <c r="H19" s="655">
        <f t="shared" si="3"/>
        <v>3</v>
      </c>
      <c r="I19" s="655">
        <f t="shared" si="4"/>
        <v>0</v>
      </c>
      <c r="J19" s="661" t="str">
        <f t="shared" si="5"/>
        <v>Sim</v>
      </c>
      <c r="K19" s="659" t="s">
        <v>991</v>
      </c>
      <c r="L19" s="655"/>
      <c r="M19" s="655"/>
      <c r="O19" s="655">
        <f t="shared" si="6"/>
        <v>9.9999999999999997E+98</v>
      </c>
    </row>
    <row r="20" spans="1:15" x14ac:dyDescent="0.25">
      <c r="A20" s="660">
        <v>19</v>
      </c>
      <c r="B20" s="656" t="s">
        <v>992</v>
      </c>
      <c r="C20" s="655" t="s">
        <v>991</v>
      </c>
      <c r="D20" s="655">
        <v>2</v>
      </c>
      <c r="E20" s="655">
        <f t="shared" si="0"/>
        <v>0</v>
      </c>
      <c r="F20" s="655">
        <f t="shared" si="1"/>
        <v>2</v>
      </c>
      <c r="G20" s="655">
        <f t="shared" si="2"/>
        <v>1</v>
      </c>
      <c r="H20" s="655">
        <f t="shared" si="3"/>
        <v>3</v>
      </c>
      <c r="I20" s="655">
        <f t="shared" si="4"/>
        <v>1</v>
      </c>
      <c r="J20" s="661" t="str">
        <f t="shared" si="5"/>
        <v>Não</v>
      </c>
      <c r="K20" s="659" t="s">
        <v>991</v>
      </c>
      <c r="L20" s="655"/>
      <c r="M20" s="655"/>
      <c r="O20" s="655">
        <f t="shared" si="6"/>
        <v>9.9999999999999997E+98</v>
      </c>
    </row>
    <row r="21" spans="1:15" ht="15.75" thickBot="1" x14ac:dyDescent="0.3">
      <c r="A21" s="662">
        <v>20</v>
      </c>
      <c r="B21" s="663" t="s">
        <v>990</v>
      </c>
      <c r="C21" s="664" t="s">
        <v>989</v>
      </c>
      <c r="D21" s="664">
        <v>3</v>
      </c>
      <c r="E21" s="664">
        <f t="shared" si="0"/>
        <v>0</v>
      </c>
      <c r="F21" s="664">
        <f t="shared" si="1"/>
        <v>3</v>
      </c>
      <c r="G21" s="664">
        <f t="shared" si="2"/>
        <v>0</v>
      </c>
      <c r="H21" s="664">
        <f t="shared" si="3"/>
        <v>3</v>
      </c>
      <c r="I21" s="664">
        <f t="shared" si="4"/>
        <v>0</v>
      </c>
      <c r="J21" s="665" t="str">
        <f t="shared" si="5"/>
        <v>Sim</v>
      </c>
      <c r="K21" s="659" t="s">
        <v>989</v>
      </c>
      <c r="L21" s="655"/>
      <c r="M21" s="655"/>
      <c r="O21" s="655">
        <f t="shared" si="6"/>
        <v>9.9999999999999997E+98</v>
      </c>
    </row>
    <row r="22" spans="1:15" ht="15.75" thickTop="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DC082-38B4-4F2E-848E-0BDB0C49F0C4}">
  <sheetPr>
    <pageSetUpPr fitToPage="1"/>
  </sheetPr>
  <dimension ref="A1:T40"/>
  <sheetViews>
    <sheetView showGridLines="0" zoomScaleNormal="100" workbookViewId="0">
      <selection activeCell="E15" sqref="E15:K15"/>
    </sheetView>
  </sheetViews>
  <sheetFormatPr defaultColWidth="0" defaultRowHeight="15.75" x14ac:dyDescent="0.25"/>
  <cols>
    <col min="1" max="1" width="2.5703125" style="327" customWidth="1"/>
    <col min="2" max="2" width="9.28515625" style="328" customWidth="1"/>
    <col min="3" max="3" width="13.28515625" style="328" customWidth="1"/>
    <col min="4" max="4" width="24.7109375" style="327" customWidth="1"/>
    <col min="5" max="10" width="14.7109375" style="327" customWidth="1"/>
    <col min="11" max="11" width="61.28515625" style="327" customWidth="1"/>
    <col min="12" max="12" width="2.5703125" style="327" customWidth="1"/>
    <col min="13" max="13" width="9" style="327" hidden="1" customWidth="1"/>
    <col min="14" max="17" width="0" style="327" hidden="1" customWidth="1"/>
    <col min="18" max="18" width="2.5703125" style="327" hidden="1" customWidth="1"/>
    <col min="19" max="20" width="9" style="327" hidden="1" customWidth="1"/>
    <col min="21" max="16384" width="0" style="327" hidden="1"/>
  </cols>
  <sheetData>
    <row r="1" spans="1:11" x14ac:dyDescent="0.25">
      <c r="A1" s="353"/>
      <c r="B1" s="353"/>
    </row>
    <row r="2" spans="1:11" s="352" customFormat="1" ht="22.5" x14ac:dyDescent="0.2">
      <c r="B2" s="403" t="s">
        <v>556</v>
      </c>
      <c r="C2" s="404"/>
      <c r="D2" s="405"/>
      <c r="E2" s="405"/>
      <c r="F2" s="405"/>
      <c r="G2" s="405"/>
      <c r="H2" s="405"/>
      <c r="I2" s="406"/>
      <c r="J2" s="406" t="s">
        <v>268</v>
      </c>
      <c r="K2" s="407"/>
    </row>
    <row r="3" spans="1:11" x14ac:dyDescent="0.25">
      <c r="B3" s="351"/>
      <c r="C3" s="481"/>
      <c r="D3" s="350"/>
      <c r="E3" s="350"/>
      <c r="F3" s="350"/>
      <c r="G3" s="350"/>
      <c r="H3" s="350"/>
      <c r="I3" s="350"/>
      <c r="J3" s="350"/>
      <c r="K3" s="350"/>
    </row>
    <row r="4" spans="1:11" s="345" customFormat="1" ht="22.5" x14ac:dyDescent="0.3">
      <c r="B4" s="349"/>
      <c r="C4" s="482">
        <v>1</v>
      </c>
      <c r="D4" s="485" t="s">
        <v>554</v>
      </c>
      <c r="E4" s="301"/>
      <c r="F4" s="486" t="s">
        <v>553</v>
      </c>
      <c r="G4" s="487"/>
      <c r="H4" s="487"/>
      <c r="I4" s="487"/>
      <c r="J4" s="487"/>
      <c r="K4" s="487"/>
    </row>
    <row r="5" spans="1:11" s="345" customFormat="1" ht="22.5" x14ac:dyDescent="0.3">
      <c r="B5" s="349"/>
      <c r="C5" s="482">
        <f>C4+1</f>
        <v>2</v>
      </c>
      <c r="D5" s="485" t="s">
        <v>534</v>
      </c>
      <c r="E5" s="301"/>
      <c r="F5" s="694" t="s">
        <v>552</v>
      </c>
      <c r="G5" s="694"/>
      <c r="H5" s="694"/>
      <c r="I5" s="694"/>
      <c r="J5" s="694"/>
      <c r="K5" s="694"/>
    </row>
    <row r="6" spans="1:11" s="345" customFormat="1" ht="22.5" x14ac:dyDescent="0.3">
      <c r="B6" s="349"/>
      <c r="C6" s="482">
        <f>C5+1</f>
        <v>3</v>
      </c>
      <c r="D6" s="485" t="s">
        <v>533</v>
      </c>
      <c r="E6" s="301"/>
      <c r="F6" s="694" t="s">
        <v>551</v>
      </c>
      <c r="G6" s="694"/>
      <c r="H6" s="694"/>
      <c r="I6" s="694"/>
      <c r="J6" s="694"/>
      <c r="K6" s="694"/>
    </row>
    <row r="7" spans="1:11" s="345" customFormat="1" ht="22.5" x14ac:dyDescent="0.3">
      <c r="B7" s="349"/>
      <c r="C7" s="482">
        <f>C6+1</f>
        <v>4</v>
      </c>
      <c r="D7" s="485" t="s">
        <v>550</v>
      </c>
      <c r="E7" s="301"/>
      <c r="F7" s="694" t="s">
        <v>549</v>
      </c>
      <c r="G7" s="694"/>
      <c r="H7" s="694"/>
      <c r="I7" s="694"/>
      <c r="J7" s="694"/>
      <c r="K7" s="694"/>
    </row>
    <row r="8" spans="1:11" s="345" customFormat="1" ht="22.5" x14ac:dyDescent="0.3">
      <c r="B8" s="349"/>
      <c r="C8" s="482">
        <f>C7+1</f>
        <v>5</v>
      </c>
      <c r="D8" s="485" t="s">
        <v>548</v>
      </c>
      <c r="E8" s="301"/>
      <c r="F8" s="486" t="s">
        <v>547</v>
      </c>
      <c r="G8" s="488"/>
      <c r="H8" s="487"/>
      <c r="I8" s="487"/>
      <c r="J8" s="487"/>
      <c r="K8" s="487"/>
    </row>
    <row r="9" spans="1:11" s="345" customFormat="1" ht="22.5" x14ac:dyDescent="0.3">
      <c r="B9" s="349"/>
      <c r="C9" s="482"/>
      <c r="D9" s="348"/>
      <c r="E9" s="301"/>
      <c r="F9" s="347"/>
      <c r="G9" s="301"/>
      <c r="H9" s="346"/>
      <c r="I9" s="346"/>
      <c r="J9" s="346"/>
      <c r="K9" s="346"/>
    </row>
    <row r="10" spans="1:11" x14ac:dyDescent="0.25">
      <c r="B10" s="344"/>
      <c r="C10" s="483"/>
      <c r="D10" s="342" t="s">
        <v>546</v>
      </c>
      <c r="E10" s="343" t="s">
        <v>545</v>
      </c>
      <c r="F10" s="342"/>
      <c r="G10" s="342"/>
      <c r="H10" s="342"/>
      <c r="I10" s="342"/>
      <c r="J10" s="342"/>
      <c r="K10" s="342"/>
    </row>
    <row r="11" spans="1:11" x14ac:dyDescent="0.25">
      <c r="B11" s="341"/>
      <c r="C11" s="484"/>
      <c r="D11" s="340"/>
      <c r="E11" s="340"/>
      <c r="F11" s="340"/>
      <c r="G11" s="340"/>
      <c r="H11" s="340"/>
      <c r="I11" s="340"/>
      <c r="J11" s="340"/>
      <c r="K11" s="340"/>
    </row>
    <row r="14" spans="1:11" ht="22.5" x14ac:dyDescent="0.25">
      <c r="B14" s="695" t="s">
        <v>544</v>
      </c>
      <c r="C14" s="695"/>
      <c r="D14" s="695"/>
      <c r="E14" s="695"/>
      <c r="F14" s="695"/>
      <c r="G14" s="695"/>
      <c r="H14" s="695"/>
      <c r="I14" s="695"/>
      <c r="J14" s="695"/>
      <c r="K14" s="695"/>
    </row>
    <row r="15" spans="1:11" ht="16.5" thickBot="1" x14ac:dyDescent="0.3">
      <c r="B15" s="409" t="s">
        <v>543</v>
      </c>
      <c r="C15" s="409" t="s">
        <v>529</v>
      </c>
      <c r="D15" s="409" t="s">
        <v>542</v>
      </c>
      <c r="E15" s="696" t="s">
        <v>541</v>
      </c>
      <c r="F15" s="696"/>
      <c r="G15" s="696"/>
      <c r="H15" s="696"/>
      <c r="I15" s="696"/>
      <c r="J15" s="696"/>
      <c r="K15" s="696"/>
    </row>
    <row r="16" spans="1:11" ht="16.5" thickBot="1" x14ac:dyDescent="0.3">
      <c r="B16" s="337">
        <v>1</v>
      </c>
      <c r="C16" s="339">
        <v>45958</v>
      </c>
      <c r="D16" s="338" t="s">
        <v>593</v>
      </c>
      <c r="E16" s="688"/>
      <c r="F16" s="688"/>
      <c r="G16" s="688"/>
      <c r="H16" s="688"/>
      <c r="I16" s="688"/>
      <c r="J16" s="688"/>
      <c r="K16" s="688"/>
    </row>
    <row r="17" spans="2:11" x14ac:dyDescent="0.25">
      <c r="B17" s="337">
        <v>2</v>
      </c>
      <c r="C17" s="336">
        <v>45964</v>
      </c>
      <c r="D17" s="408" t="s">
        <v>593</v>
      </c>
      <c r="E17" s="688"/>
      <c r="F17" s="688"/>
      <c r="G17" s="688"/>
      <c r="H17" s="688"/>
      <c r="I17" s="688"/>
      <c r="J17" s="688"/>
      <c r="K17" s="688"/>
    </row>
    <row r="18" spans="2:11" x14ac:dyDescent="0.25">
      <c r="B18" s="330"/>
      <c r="C18" s="330"/>
      <c r="D18" s="330"/>
      <c r="E18" s="688"/>
      <c r="F18" s="688"/>
      <c r="G18" s="688"/>
      <c r="H18" s="688"/>
      <c r="I18" s="688"/>
      <c r="J18" s="688"/>
      <c r="K18" s="688"/>
    </row>
    <row r="20" spans="2:11" s="331" customFormat="1" ht="22.5" x14ac:dyDescent="0.25">
      <c r="B20" s="690" t="s">
        <v>540</v>
      </c>
      <c r="C20" s="690"/>
      <c r="D20" s="690">
        <f ca="1">TODAY()</f>
        <v>45971</v>
      </c>
      <c r="E20" s="690"/>
      <c r="F20" s="690"/>
      <c r="G20" s="690"/>
      <c r="H20" s="690"/>
      <c r="I20" s="690"/>
      <c r="J20" s="690"/>
      <c r="K20" s="690"/>
    </row>
    <row r="21" spans="2:11" s="335" customFormat="1" ht="15" x14ac:dyDescent="0.25">
      <c r="B21" s="478" t="s">
        <v>530</v>
      </c>
      <c r="C21" s="478" t="s">
        <v>539</v>
      </c>
      <c r="D21" s="478" t="s">
        <v>538</v>
      </c>
      <c r="E21" s="692" t="s">
        <v>537</v>
      </c>
      <c r="F21" s="692"/>
      <c r="G21" s="692"/>
      <c r="H21" s="692"/>
      <c r="I21" s="692"/>
      <c r="J21" s="692"/>
      <c r="K21" s="692"/>
    </row>
    <row r="22" spans="2:11" s="331" customFormat="1" ht="15" x14ac:dyDescent="0.25">
      <c r="B22" s="334">
        <v>0</v>
      </c>
      <c r="C22" s="332" t="s">
        <v>536</v>
      </c>
      <c r="D22" s="333" t="s">
        <v>535</v>
      </c>
      <c r="E22" s="693" t="s">
        <v>594</v>
      </c>
      <c r="F22" s="693"/>
      <c r="G22" s="693"/>
      <c r="H22" s="693"/>
      <c r="I22" s="693"/>
      <c r="J22" s="693"/>
      <c r="K22" s="693"/>
    </row>
    <row r="23" spans="2:11" s="331" customFormat="1" ht="15" x14ac:dyDescent="0.25">
      <c r="B23" s="334">
        <v>1</v>
      </c>
      <c r="C23" s="332" t="s">
        <v>534</v>
      </c>
      <c r="D23" s="333" t="s">
        <v>532</v>
      </c>
      <c r="E23" s="689" t="s">
        <v>595</v>
      </c>
      <c r="F23" s="689"/>
      <c r="G23" s="689"/>
      <c r="H23" s="689"/>
      <c r="I23" s="689"/>
      <c r="J23" s="689"/>
      <c r="K23" s="689"/>
    </row>
    <row r="24" spans="2:11" s="331" customFormat="1" ht="34.5" customHeight="1" x14ac:dyDescent="0.25">
      <c r="B24" s="334">
        <f t="shared" ref="B24:B34" si="0">B23+1</f>
        <v>2</v>
      </c>
      <c r="C24" s="332" t="s">
        <v>534</v>
      </c>
      <c r="D24" s="333" t="s">
        <v>532</v>
      </c>
      <c r="E24" s="691" t="s">
        <v>596</v>
      </c>
      <c r="F24" s="689"/>
      <c r="G24" s="689"/>
      <c r="H24" s="689"/>
      <c r="I24" s="689"/>
      <c r="J24" s="689"/>
      <c r="K24" s="689"/>
    </row>
    <row r="25" spans="2:11" s="331" customFormat="1" x14ac:dyDescent="0.25">
      <c r="B25" s="334">
        <f t="shared" si="0"/>
        <v>3</v>
      </c>
      <c r="C25" s="332" t="s">
        <v>534</v>
      </c>
      <c r="D25" s="333" t="s">
        <v>532</v>
      </c>
      <c r="E25" s="691" t="s">
        <v>597</v>
      </c>
      <c r="F25" s="689"/>
      <c r="G25" s="689"/>
      <c r="H25" s="689"/>
      <c r="I25" s="689"/>
      <c r="J25" s="689"/>
      <c r="K25" s="689"/>
    </row>
    <row r="26" spans="2:11" s="331" customFormat="1" x14ac:dyDescent="0.25">
      <c r="B26" s="334">
        <f t="shared" si="0"/>
        <v>4</v>
      </c>
      <c r="C26" s="332" t="s">
        <v>534</v>
      </c>
      <c r="D26" s="333" t="s">
        <v>532</v>
      </c>
      <c r="E26" s="691" t="s">
        <v>598</v>
      </c>
      <c r="F26" s="689"/>
      <c r="G26" s="689"/>
      <c r="H26" s="689"/>
      <c r="I26" s="689"/>
      <c r="J26" s="689"/>
      <c r="K26" s="689"/>
    </row>
    <row r="27" spans="2:11" s="331" customFormat="1" x14ac:dyDescent="0.25">
      <c r="B27" s="334">
        <f t="shared" si="0"/>
        <v>5</v>
      </c>
      <c r="C27" s="332" t="s">
        <v>534</v>
      </c>
      <c r="D27" s="333" t="s">
        <v>532</v>
      </c>
      <c r="E27" s="691" t="s">
        <v>599</v>
      </c>
      <c r="F27" s="689"/>
      <c r="G27" s="689"/>
      <c r="H27" s="689"/>
      <c r="I27" s="689"/>
      <c r="J27" s="689"/>
      <c r="K27" s="689"/>
    </row>
    <row r="28" spans="2:11" s="331" customFormat="1" x14ac:dyDescent="0.25">
      <c r="B28" s="334">
        <f t="shared" si="0"/>
        <v>6</v>
      </c>
      <c r="C28" s="332" t="s">
        <v>534</v>
      </c>
      <c r="D28" s="333" t="s">
        <v>532</v>
      </c>
      <c r="E28" s="691" t="s">
        <v>600</v>
      </c>
      <c r="F28" s="689"/>
      <c r="G28" s="689"/>
      <c r="H28" s="689"/>
      <c r="I28" s="689"/>
      <c r="J28" s="689"/>
      <c r="K28" s="689"/>
    </row>
    <row r="29" spans="2:11" s="331" customFormat="1" x14ac:dyDescent="0.25">
      <c r="B29" s="334">
        <f t="shared" si="0"/>
        <v>7</v>
      </c>
      <c r="C29" s="332" t="s">
        <v>534</v>
      </c>
      <c r="D29" s="333" t="s">
        <v>532</v>
      </c>
      <c r="E29" s="691" t="s">
        <v>601</v>
      </c>
      <c r="F29" s="689"/>
      <c r="G29" s="689"/>
      <c r="H29" s="689"/>
      <c r="I29" s="689"/>
      <c r="J29" s="689"/>
      <c r="K29" s="689"/>
    </row>
    <row r="30" spans="2:11" s="331" customFormat="1" ht="15" x14ac:dyDescent="0.25">
      <c r="B30" s="334">
        <f t="shared" si="0"/>
        <v>8</v>
      </c>
      <c r="C30" s="332" t="s">
        <v>533</v>
      </c>
      <c r="D30" s="333" t="s">
        <v>532</v>
      </c>
      <c r="E30" s="689" t="s">
        <v>602</v>
      </c>
      <c r="F30" s="689"/>
      <c r="G30" s="689"/>
      <c r="H30" s="689"/>
      <c r="I30" s="689"/>
      <c r="J30" s="689"/>
      <c r="K30" s="689"/>
    </row>
    <row r="31" spans="2:11" s="331" customFormat="1" ht="15" x14ac:dyDescent="0.25">
      <c r="B31" s="334">
        <f t="shared" si="0"/>
        <v>9</v>
      </c>
      <c r="C31" s="204" t="s">
        <v>603</v>
      </c>
      <c r="D31" s="333" t="s">
        <v>605</v>
      </c>
      <c r="E31" s="689" t="s">
        <v>604</v>
      </c>
      <c r="F31" s="689"/>
      <c r="G31" s="689"/>
      <c r="H31" s="689"/>
      <c r="I31" s="689"/>
      <c r="J31" s="689"/>
      <c r="K31" s="689"/>
    </row>
    <row r="32" spans="2:11" s="331" customFormat="1" ht="15" x14ac:dyDescent="0.25">
      <c r="B32" s="334">
        <f t="shared" si="0"/>
        <v>10</v>
      </c>
      <c r="C32" s="332"/>
      <c r="D32" s="333"/>
      <c r="E32" s="689"/>
      <c r="F32" s="689"/>
      <c r="G32" s="689"/>
      <c r="H32" s="689"/>
      <c r="I32" s="689"/>
      <c r="J32" s="689"/>
      <c r="K32" s="689"/>
    </row>
    <row r="33" spans="2:11" s="331" customFormat="1" ht="15" x14ac:dyDescent="0.25">
      <c r="B33" s="334">
        <f t="shared" si="0"/>
        <v>11</v>
      </c>
      <c r="C33" s="332"/>
      <c r="D33" s="333"/>
      <c r="E33" s="689"/>
      <c r="F33" s="689"/>
      <c r="G33" s="689"/>
      <c r="H33" s="689"/>
      <c r="I33" s="689"/>
      <c r="J33" s="689"/>
      <c r="K33" s="689"/>
    </row>
    <row r="34" spans="2:11" s="331" customFormat="1" ht="15" x14ac:dyDescent="0.25">
      <c r="B34" s="334">
        <f t="shared" si="0"/>
        <v>12</v>
      </c>
      <c r="C34" s="332"/>
      <c r="D34" s="333"/>
      <c r="E34" s="689"/>
      <c r="F34" s="689"/>
      <c r="G34" s="689"/>
      <c r="H34" s="689"/>
      <c r="I34" s="689"/>
      <c r="J34" s="689"/>
      <c r="K34" s="689"/>
    </row>
    <row r="36" spans="2:11" ht="22.5" x14ac:dyDescent="0.25">
      <c r="B36" s="690" t="s">
        <v>531</v>
      </c>
      <c r="C36" s="690"/>
      <c r="D36" s="690"/>
      <c r="E36" s="690"/>
      <c r="F36" s="690"/>
      <c r="G36" s="690"/>
      <c r="H36" s="690"/>
      <c r="I36" s="690"/>
      <c r="J36" s="690"/>
      <c r="K36" s="690"/>
    </row>
    <row r="37" spans="2:11" x14ac:dyDescent="0.25">
      <c r="B37" s="479" t="s">
        <v>530</v>
      </c>
      <c r="C37" s="479" t="s">
        <v>529</v>
      </c>
      <c r="D37" s="479" t="s">
        <v>528</v>
      </c>
      <c r="E37" s="687" t="s">
        <v>527</v>
      </c>
      <c r="F37" s="687"/>
      <c r="G37" s="687"/>
      <c r="H37" s="687"/>
      <c r="I37" s="687"/>
      <c r="J37" s="687"/>
      <c r="K37" s="687"/>
    </row>
    <row r="38" spans="2:11" x14ac:dyDescent="0.25">
      <c r="B38" s="330">
        <v>1</v>
      </c>
      <c r="C38" s="480">
        <v>45968</v>
      </c>
      <c r="D38" s="329" t="s">
        <v>657</v>
      </c>
      <c r="E38" s="688" t="s">
        <v>658</v>
      </c>
      <c r="F38" s="688"/>
      <c r="G38" s="688"/>
      <c r="H38" s="688"/>
      <c r="I38" s="688"/>
      <c r="J38" s="688"/>
      <c r="K38" s="688"/>
    </row>
    <row r="39" spans="2:11" x14ac:dyDescent="0.25">
      <c r="B39" s="330">
        <v>2</v>
      </c>
      <c r="C39" s="330"/>
      <c r="D39" s="329"/>
      <c r="E39" s="688"/>
      <c r="F39" s="688"/>
      <c r="G39" s="688"/>
      <c r="H39" s="688"/>
      <c r="I39" s="688"/>
      <c r="J39" s="688"/>
      <c r="K39" s="688"/>
    </row>
    <row r="40" spans="2:11" x14ac:dyDescent="0.25">
      <c r="B40" s="330">
        <v>3</v>
      </c>
      <c r="C40" s="330"/>
      <c r="D40" s="329"/>
      <c r="E40" s="688"/>
      <c r="F40" s="688"/>
      <c r="G40" s="688"/>
      <c r="H40" s="688"/>
      <c r="I40" s="688"/>
      <c r="J40" s="688"/>
      <c r="K40" s="688"/>
    </row>
  </sheetData>
  <mergeCells count="28">
    <mergeCell ref="E16:K16"/>
    <mergeCell ref="F5:K5"/>
    <mergeCell ref="F6:K6"/>
    <mergeCell ref="F7:K7"/>
    <mergeCell ref="B14:K14"/>
    <mergeCell ref="E15:K15"/>
    <mergeCell ref="E29:K29"/>
    <mergeCell ref="E17:K17"/>
    <mergeCell ref="E18:K18"/>
    <mergeCell ref="B20:K20"/>
    <mergeCell ref="E21:K21"/>
    <mergeCell ref="E22:K22"/>
    <mergeCell ref="E23:K23"/>
    <mergeCell ref="E24:K24"/>
    <mergeCell ref="E25:K25"/>
    <mergeCell ref="E26:K26"/>
    <mergeCell ref="E27:K27"/>
    <mergeCell ref="E28:K28"/>
    <mergeCell ref="E37:K37"/>
    <mergeCell ref="E38:K38"/>
    <mergeCell ref="E39:K39"/>
    <mergeCell ref="E40:K40"/>
    <mergeCell ref="E30:K30"/>
    <mergeCell ref="E31:K31"/>
    <mergeCell ref="E32:K32"/>
    <mergeCell ref="E33:K33"/>
    <mergeCell ref="E34:K34"/>
    <mergeCell ref="B36:K36"/>
  </mergeCells>
  <dataValidations count="1">
    <dataValidation showInputMessage="1" showErrorMessage="1" sqref="D22:D34" xr:uid="{5FA5766B-1084-4331-A546-3B70ACBCE644}"/>
  </dataValidations>
  <hyperlinks>
    <hyperlink ref="D5" location="Orcado!A1" display="Orçado" xr:uid="{043609A4-61E3-4AC9-970B-7492E2251F0E}"/>
    <hyperlink ref="D8" location="Param!A1" display="Paramêtros" xr:uid="{9CA9480A-E4C7-4865-B823-158EC148556C}"/>
    <hyperlink ref="D4" location="Capa!A1" display="Instruções" xr:uid="{1852A14C-0B46-41EE-9B44-8B1D6AC1C197}"/>
    <hyperlink ref="D6" location="Realizado!A1" display="Realizado" xr:uid="{66CA2A77-3D67-47E9-8D30-C9D8ED9B81A5}"/>
    <hyperlink ref="D7" location="Status!A1" display="Status" xr:uid="{77A09C0B-F19E-45EB-88B6-53EE33FD6D17}"/>
    <hyperlink ref="E10" r:id="rId1" xr:uid="{E897E279-0381-4BB4-B629-35EF55C4465C}"/>
  </hyperlinks>
  <printOptions horizontalCentered="1" verticalCentered="1"/>
  <pageMargins left="0.51181102362204722" right="0.51181102362204722" top="0.7857142857142857" bottom="0.7857142857142857" header="0.31496062992125984" footer="0.31496062992125984"/>
  <pageSetup paperSize="9" scale="89" orientation="landscape" r:id="rId2"/>
  <headerFooter>
    <oddHeader xml:space="preserve">&amp;L
</oddHeader>
  </headerFooter>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4F2ED-D04E-4BCC-AB0B-365B506E4D2F}">
  <dimension ref="B2:Q55"/>
  <sheetViews>
    <sheetView showGridLines="0" zoomScale="85" zoomScaleNormal="85" workbookViewId="0">
      <pane xSplit="2" ySplit="4" topLeftCell="C5" activePane="bottomRight" state="frozen"/>
      <selection activeCell="D16" sqref="D16:D17"/>
      <selection pane="topRight" activeCell="D16" sqref="D16:D17"/>
      <selection pane="bottomLeft" activeCell="D16" sqref="D16:D17"/>
      <selection pane="bottomRight" activeCell="C5" sqref="C5"/>
    </sheetView>
  </sheetViews>
  <sheetFormatPr defaultColWidth="9.28515625" defaultRowHeight="15" x14ac:dyDescent="0.25"/>
  <cols>
    <col min="1" max="1" width="2.7109375" style="354" customWidth="1"/>
    <col min="2" max="2" width="35.7109375" style="354" customWidth="1"/>
    <col min="3" max="3" width="136.7109375" style="354" bestFit="1" customWidth="1"/>
    <col min="4" max="4" width="23.42578125" style="354" customWidth="1"/>
    <col min="5" max="5" width="13.7109375" style="354" customWidth="1"/>
    <col min="6" max="6" width="14.28515625" style="354" customWidth="1"/>
    <col min="7" max="7" width="12.7109375" style="354" bestFit="1" customWidth="1"/>
    <col min="8" max="8" width="13" style="354" bestFit="1" customWidth="1"/>
    <col min="9" max="9" width="13" style="354" customWidth="1"/>
    <col min="10" max="16" width="12.7109375" style="354" bestFit="1" customWidth="1"/>
    <col min="17" max="17" width="12.5703125" style="354" bestFit="1" customWidth="1"/>
    <col min="18" max="16384" width="9.28515625" style="354"/>
  </cols>
  <sheetData>
    <row r="2" spans="2:17" x14ac:dyDescent="0.25">
      <c r="B2" s="697" t="s">
        <v>576</v>
      </c>
      <c r="C2" s="697"/>
      <c r="D2" s="698" t="s">
        <v>575</v>
      </c>
      <c r="E2" s="698"/>
      <c r="F2" s="698"/>
      <c r="G2" s="698"/>
      <c r="H2" s="698"/>
      <c r="I2" s="698"/>
      <c r="J2" s="698"/>
      <c r="K2" s="698"/>
      <c r="L2" s="698"/>
      <c r="M2" s="698"/>
      <c r="N2" s="698"/>
      <c r="O2" s="698"/>
      <c r="P2" s="698"/>
      <c r="Q2" s="419"/>
    </row>
    <row r="3" spans="2:17" ht="17.45" customHeight="1" x14ac:dyDescent="0.25">
      <c r="B3" s="410" t="s">
        <v>574</v>
      </c>
      <c r="C3" s="412" t="s">
        <v>268</v>
      </c>
      <c r="D3" s="414"/>
      <c r="E3" s="415">
        <v>45870</v>
      </c>
      <c r="F3" s="416">
        <v>45909</v>
      </c>
      <c r="G3" s="416">
        <f t="shared" ref="G3:P3" si="0">DATE(YEAR(F3),MONTH(F3)+1,DAY(F3))</f>
        <v>45939</v>
      </c>
      <c r="H3" s="416">
        <f t="shared" si="0"/>
        <v>45970</v>
      </c>
      <c r="I3" s="416">
        <f t="shared" si="0"/>
        <v>46000</v>
      </c>
      <c r="J3" s="416">
        <f t="shared" si="0"/>
        <v>46031</v>
      </c>
      <c r="K3" s="416">
        <f t="shared" si="0"/>
        <v>46062</v>
      </c>
      <c r="L3" s="416">
        <f t="shared" si="0"/>
        <v>46090</v>
      </c>
      <c r="M3" s="416">
        <f t="shared" si="0"/>
        <v>46121</v>
      </c>
      <c r="N3" s="416">
        <f t="shared" si="0"/>
        <v>46151</v>
      </c>
      <c r="O3" s="416">
        <f t="shared" si="0"/>
        <v>46182</v>
      </c>
      <c r="P3" s="416">
        <f t="shared" si="0"/>
        <v>46212</v>
      </c>
      <c r="Q3" s="419" t="s">
        <v>35</v>
      </c>
    </row>
    <row r="4" spans="2:17" ht="25.15" customHeight="1" x14ac:dyDescent="0.25">
      <c r="B4" s="411" t="s">
        <v>573</v>
      </c>
      <c r="C4" s="413" t="s">
        <v>626</v>
      </c>
      <c r="D4" s="417">
        <v>0</v>
      </c>
      <c r="E4" s="417">
        <v>1</v>
      </c>
      <c r="F4" s="417">
        <f t="shared" ref="F4:P4" si="1">E4+1</f>
        <v>2</v>
      </c>
      <c r="G4" s="417">
        <f t="shared" si="1"/>
        <v>3</v>
      </c>
      <c r="H4" s="417">
        <f t="shared" si="1"/>
        <v>4</v>
      </c>
      <c r="I4" s="417">
        <f t="shared" si="1"/>
        <v>5</v>
      </c>
      <c r="J4" s="417">
        <f t="shared" si="1"/>
        <v>6</v>
      </c>
      <c r="K4" s="417">
        <f t="shared" si="1"/>
        <v>7</v>
      </c>
      <c r="L4" s="417">
        <f t="shared" si="1"/>
        <v>8</v>
      </c>
      <c r="M4" s="417">
        <f t="shared" si="1"/>
        <v>9</v>
      </c>
      <c r="N4" s="417">
        <f t="shared" si="1"/>
        <v>10</v>
      </c>
      <c r="O4" s="417">
        <f t="shared" si="1"/>
        <v>11</v>
      </c>
      <c r="P4" s="417">
        <f t="shared" si="1"/>
        <v>12</v>
      </c>
      <c r="Q4" s="419"/>
    </row>
    <row r="5" spans="2:17" ht="25.15" customHeight="1" x14ac:dyDescent="0.25">
      <c r="B5" s="382" t="s">
        <v>572</v>
      </c>
      <c r="C5" s="383">
        <v>184000</v>
      </c>
      <c r="D5" s="418">
        <f>SUM(D9+D11+D13+D15+D17+D19+D21+D23+D25+D27+D29)</f>
        <v>183200</v>
      </c>
      <c r="E5" s="418">
        <f>SUM(E33:E46)+E9+E11+E13+E15+E17+E19+E21+E23+E25+E27+E29</f>
        <v>10888.230000000001</v>
      </c>
      <c r="F5" s="418">
        <f t="shared" ref="F5:P5" si="2">SUM(F33:F46)+F9+F11+F13+F15+F17+F19+F21+F23+F25+F27</f>
        <v>10805.458000000001</v>
      </c>
      <c r="G5" s="418">
        <f t="shared" si="2"/>
        <v>7986.0038000000013</v>
      </c>
      <c r="H5" s="418">
        <f t="shared" si="2"/>
        <v>8234.6041800000021</v>
      </c>
      <c r="I5" s="418">
        <f t="shared" si="2"/>
        <v>9058.0645980000045</v>
      </c>
      <c r="J5" s="418">
        <f t="shared" si="2"/>
        <v>9963.8710578000027</v>
      </c>
      <c r="K5" s="418">
        <f t="shared" si="2"/>
        <v>10960.258163580005</v>
      </c>
      <c r="L5" s="418">
        <f t="shared" si="2"/>
        <v>12056.283979938009</v>
      </c>
      <c r="M5" s="418">
        <f t="shared" si="2"/>
        <v>13261.912377931811</v>
      </c>
      <c r="N5" s="418">
        <f t="shared" si="2"/>
        <v>14588.103615724989</v>
      </c>
      <c r="O5" s="418">
        <f t="shared" si="2"/>
        <v>16046.91397729749</v>
      </c>
      <c r="P5" s="418">
        <f t="shared" si="2"/>
        <v>17651.605375027244</v>
      </c>
      <c r="Q5" s="420">
        <f>SUM(D5:P5)</f>
        <v>324701.30912529957</v>
      </c>
    </row>
    <row r="6" spans="2:17" x14ac:dyDescent="0.25">
      <c r="B6" s="382" t="s">
        <v>571</v>
      </c>
      <c r="C6" s="383">
        <v>0</v>
      </c>
      <c r="D6" s="418">
        <f>D5</f>
        <v>183200</v>
      </c>
      <c r="E6" s="418">
        <f t="shared" ref="E6:P6" si="3">D6+E5</f>
        <v>194088.23</v>
      </c>
      <c r="F6" s="418">
        <f t="shared" si="3"/>
        <v>204893.68800000002</v>
      </c>
      <c r="G6" s="418">
        <f t="shared" si="3"/>
        <v>212879.69180000003</v>
      </c>
      <c r="H6" s="418">
        <f t="shared" si="3"/>
        <v>221114.29598000002</v>
      </c>
      <c r="I6" s="418">
        <f t="shared" si="3"/>
        <v>230172.36057800002</v>
      </c>
      <c r="J6" s="418">
        <f t="shared" si="3"/>
        <v>240136.23163580004</v>
      </c>
      <c r="K6" s="418">
        <f t="shared" si="3"/>
        <v>251096.48979938004</v>
      </c>
      <c r="L6" s="418">
        <f t="shared" si="3"/>
        <v>263152.77377931803</v>
      </c>
      <c r="M6" s="418">
        <f t="shared" si="3"/>
        <v>276414.68615724985</v>
      </c>
      <c r="N6" s="418">
        <f t="shared" si="3"/>
        <v>291002.78977297485</v>
      </c>
      <c r="O6" s="418">
        <f t="shared" si="3"/>
        <v>307049.70375027234</v>
      </c>
      <c r="P6" s="418">
        <f t="shared" si="3"/>
        <v>324701.30912529957</v>
      </c>
    </row>
    <row r="7" spans="2:17" x14ac:dyDescent="0.25">
      <c r="B7" s="414" t="s">
        <v>534</v>
      </c>
      <c r="C7" s="364" t="s">
        <v>570</v>
      </c>
      <c r="D7" s="364"/>
    </row>
    <row r="8" spans="2:17" x14ac:dyDescent="0.25">
      <c r="B8" s="414" t="s">
        <v>569</v>
      </c>
      <c r="C8" s="375" t="s">
        <v>627</v>
      </c>
      <c r="D8" s="374"/>
      <c r="E8" s="374"/>
      <c r="F8" s="373"/>
      <c r="G8" s="372"/>
      <c r="H8" s="372"/>
      <c r="I8" s="372"/>
      <c r="J8" s="372"/>
      <c r="K8" s="372"/>
      <c r="L8" s="372"/>
      <c r="M8" s="372"/>
      <c r="N8" s="372"/>
      <c r="O8" s="372"/>
      <c r="P8" s="372"/>
      <c r="Q8" s="371"/>
    </row>
    <row r="9" spans="2:17" x14ac:dyDescent="0.25">
      <c r="B9" s="381" t="s">
        <v>607</v>
      </c>
      <c r="C9" s="380" t="s">
        <v>606</v>
      </c>
      <c r="D9" s="368">
        <v>8000</v>
      </c>
      <c r="E9" s="368">
        <v>4000</v>
      </c>
      <c r="F9" s="367">
        <f>E9*(1+F8)</f>
        <v>4000</v>
      </c>
      <c r="G9" s="367">
        <v>500</v>
      </c>
      <c r="H9" s="367">
        <v>0</v>
      </c>
      <c r="I9" s="367">
        <f t="shared" ref="I9:P9" si="4">H9*(1+I8)</f>
        <v>0</v>
      </c>
      <c r="J9" s="367">
        <f t="shared" si="4"/>
        <v>0</v>
      </c>
      <c r="K9" s="367">
        <f t="shared" si="4"/>
        <v>0</v>
      </c>
      <c r="L9" s="367">
        <f t="shared" si="4"/>
        <v>0</v>
      </c>
      <c r="M9" s="367">
        <f t="shared" si="4"/>
        <v>0</v>
      </c>
      <c r="N9" s="367">
        <f t="shared" si="4"/>
        <v>0</v>
      </c>
      <c r="O9" s="367">
        <f t="shared" si="4"/>
        <v>0</v>
      </c>
      <c r="P9" s="367">
        <f t="shared" si="4"/>
        <v>0</v>
      </c>
      <c r="Q9" s="421">
        <f>SUM(E9:P9)</f>
        <v>8500</v>
      </c>
    </row>
    <row r="10" spans="2:17" x14ac:dyDescent="0.25">
      <c r="B10" s="376" t="s">
        <v>568</v>
      </c>
      <c r="C10" s="375" t="s">
        <v>567</v>
      </c>
      <c r="D10" s="374"/>
      <c r="E10" s="374"/>
      <c r="F10" s="373">
        <v>0.1</v>
      </c>
      <c r="G10" s="372">
        <f t="shared" ref="G10:P10" si="5">F10</f>
        <v>0.1</v>
      </c>
      <c r="H10" s="372">
        <f t="shared" si="5"/>
        <v>0.1</v>
      </c>
      <c r="I10" s="372">
        <f t="shared" si="5"/>
        <v>0.1</v>
      </c>
      <c r="J10" s="372">
        <f t="shared" si="5"/>
        <v>0.1</v>
      </c>
      <c r="K10" s="372">
        <f t="shared" si="5"/>
        <v>0.1</v>
      </c>
      <c r="L10" s="372">
        <f t="shared" si="5"/>
        <v>0.1</v>
      </c>
      <c r="M10" s="372">
        <f t="shared" si="5"/>
        <v>0.1</v>
      </c>
      <c r="N10" s="372">
        <f t="shared" si="5"/>
        <v>0.1</v>
      </c>
      <c r="O10" s="372">
        <f t="shared" si="5"/>
        <v>0.1</v>
      </c>
      <c r="P10" s="372">
        <f t="shared" si="5"/>
        <v>0.1</v>
      </c>
      <c r="Q10" s="371"/>
    </row>
    <row r="11" spans="2:17" x14ac:dyDescent="0.25">
      <c r="B11" s="379" t="s">
        <v>608</v>
      </c>
      <c r="C11" s="378" t="s">
        <v>609</v>
      </c>
      <c r="D11" s="368">
        <v>21000</v>
      </c>
      <c r="E11" s="368">
        <v>794.96</v>
      </c>
      <c r="F11" s="367">
        <f t="shared" ref="F11:P11" si="6">E11*(1+F10)</f>
        <v>874.45600000000013</v>
      </c>
      <c r="G11" s="367">
        <f t="shared" si="6"/>
        <v>961.90160000000026</v>
      </c>
      <c r="H11" s="367">
        <f t="shared" si="6"/>
        <v>1058.0917600000005</v>
      </c>
      <c r="I11" s="367">
        <f t="shared" si="6"/>
        <v>1163.9009360000007</v>
      </c>
      <c r="J11" s="367">
        <f t="shared" si="6"/>
        <v>1280.2910296000009</v>
      </c>
      <c r="K11" s="367">
        <f t="shared" si="6"/>
        <v>1408.3201325600012</v>
      </c>
      <c r="L11" s="367">
        <f t="shared" si="6"/>
        <v>1549.1521458160014</v>
      </c>
      <c r="M11" s="367">
        <f t="shared" si="6"/>
        <v>1704.0673603976018</v>
      </c>
      <c r="N11" s="367">
        <f t="shared" si="6"/>
        <v>1874.474096437362</v>
      </c>
      <c r="O11" s="367">
        <f t="shared" si="6"/>
        <v>2061.9215060810984</v>
      </c>
      <c r="P11" s="367">
        <f t="shared" si="6"/>
        <v>2268.1136566892083</v>
      </c>
      <c r="Q11" s="421">
        <f>SUM(E11:P11)</f>
        <v>16999.650223581273</v>
      </c>
    </row>
    <row r="12" spans="2:17" x14ac:dyDescent="0.25">
      <c r="B12" s="376" t="s">
        <v>568</v>
      </c>
      <c r="C12" s="375" t="s">
        <v>567</v>
      </c>
      <c r="D12" s="374"/>
      <c r="E12" s="374"/>
      <c r="F12" s="373">
        <v>0.1</v>
      </c>
      <c r="G12" s="372">
        <f t="shared" ref="G12:P12" si="7">F12</f>
        <v>0.1</v>
      </c>
      <c r="H12" s="372">
        <f t="shared" si="7"/>
        <v>0.1</v>
      </c>
      <c r="I12" s="372">
        <f t="shared" si="7"/>
        <v>0.1</v>
      </c>
      <c r="J12" s="372">
        <f t="shared" si="7"/>
        <v>0.1</v>
      </c>
      <c r="K12" s="372">
        <f t="shared" si="7"/>
        <v>0.1</v>
      </c>
      <c r="L12" s="372">
        <f t="shared" si="7"/>
        <v>0.1</v>
      </c>
      <c r="M12" s="372">
        <f t="shared" si="7"/>
        <v>0.1</v>
      </c>
      <c r="N12" s="372">
        <f t="shared" si="7"/>
        <v>0.1</v>
      </c>
      <c r="O12" s="372">
        <f t="shared" si="7"/>
        <v>0.1</v>
      </c>
      <c r="P12" s="372">
        <f t="shared" si="7"/>
        <v>0.1</v>
      </c>
      <c r="Q12" s="371"/>
    </row>
    <row r="13" spans="2:17" x14ac:dyDescent="0.25">
      <c r="B13" s="379" t="s">
        <v>610</v>
      </c>
      <c r="C13" s="378" t="s">
        <v>611</v>
      </c>
      <c r="D13" s="368">
        <v>13200</v>
      </c>
      <c r="E13" s="368">
        <v>617.29</v>
      </c>
      <c r="F13" s="367">
        <f t="shared" ref="F13:P13" si="8">E13*(1+F12)</f>
        <v>679.01900000000001</v>
      </c>
      <c r="G13" s="367">
        <f t="shared" si="8"/>
        <v>746.92090000000007</v>
      </c>
      <c r="H13" s="367">
        <f t="shared" si="8"/>
        <v>821.6129900000002</v>
      </c>
      <c r="I13" s="367">
        <f t="shared" si="8"/>
        <v>903.77428900000029</v>
      </c>
      <c r="J13" s="367">
        <f t="shared" si="8"/>
        <v>994.15171790000045</v>
      </c>
      <c r="K13" s="367">
        <f t="shared" si="8"/>
        <v>1093.5668896900006</v>
      </c>
      <c r="L13" s="367">
        <f t="shared" si="8"/>
        <v>1202.9235786590007</v>
      </c>
      <c r="M13" s="367">
        <f t="shared" si="8"/>
        <v>1323.2159365249008</v>
      </c>
      <c r="N13" s="367">
        <f t="shared" si="8"/>
        <v>1455.5375301773911</v>
      </c>
      <c r="O13" s="367">
        <f t="shared" si="8"/>
        <v>1601.0912831951302</v>
      </c>
      <c r="P13" s="367">
        <f t="shared" si="8"/>
        <v>1761.2004115146435</v>
      </c>
      <c r="Q13" s="421">
        <f>SUM(E13:P13)</f>
        <v>13200.304526661066</v>
      </c>
    </row>
    <row r="14" spans="2:17" x14ac:dyDescent="0.25">
      <c r="B14" s="376" t="s">
        <v>568</v>
      </c>
      <c r="C14" s="375" t="s">
        <v>567</v>
      </c>
      <c r="D14" s="374"/>
      <c r="E14" s="374"/>
      <c r="F14" s="373">
        <v>0.1</v>
      </c>
      <c r="G14" s="372">
        <f t="shared" ref="G14:P14" si="9">F14</f>
        <v>0.1</v>
      </c>
      <c r="H14" s="372">
        <f t="shared" si="9"/>
        <v>0.1</v>
      </c>
      <c r="I14" s="372">
        <f t="shared" si="9"/>
        <v>0.1</v>
      </c>
      <c r="J14" s="372">
        <f t="shared" si="9"/>
        <v>0.1</v>
      </c>
      <c r="K14" s="372">
        <f t="shared" si="9"/>
        <v>0.1</v>
      </c>
      <c r="L14" s="372">
        <f t="shared" si="9"/>
        <v>0.1</v>
      </c>
      <c r="M14" s="372">
        <f t="shared" si="9"/>
        <v>0.1</v>
      </c>
      <c r="N14" s="372">
        <f t="shared" si="9"/>
        <v>0.1</v>
      </c>
      <c r="O14" s="372">
        <f t="shared" si="9"/>
        <v>0.1</v>
      </c>
      <c r="P14" s="372">
        <f t="shared" si="9"/>
        <v>0.1</v>
      </c>
      <c r="Q14" s="371"/>
    </row>
    <row r="15" spans="2:17" x14ac:dyDescent="0.25">
      <c r="B15" s="370" t="s">
        <v>612</v>
      </c>
      <c r="C15" s="378" t="s">
        <v>613</v>
      </c>
      <c r="D15" s="368">
        <v>50000</v>
      </c>
      <c r="E15" s="368">
        <v>1496.43</v>
      </c>
      <c r="F15" s="367">
        <f t="shared" ref="F15:P15" si="10">E15*(1+F14)</f>
        <v>1646.0730000000001</v>
      </c>
      <c r="G15" s="367">
        <f t="shared" si="10"/>
        <v>1810.6803000000002</v>
      </c>
      <c r="H15" s="367">
        <f t="shared" si="10"/>
        <v>1991.7483300000004</v>
      </c>
      <c r="I15" s="367">
        <f t="shared" si="10"/>
        <v>2190.9231630000004</v>
      </c>
      <c r="J15" s="367">
        <f t="shared" si="10"/>
        <v>2410.0154793000006</v>
      </c>
      <c r="K15" s="367">
        <f t="shared" si="10"/>
        <v>2651.0170272300011</v>
      </c>
      <c r="L15" s="367">
        <f t="shared" si="10"/>
        <v>2916.1187299530015</v>
      </c>
      <c r="M15" s="367">
        <f t="shared" si="10"/>
        <v>3207.730602948302</v>
      </c>
      <c r="N15" s="367">
        <f t="shared" si="10"/>
        <v>3528.5036632431325</v>
      </c>
      <c r="O15" s="367">
        <f t="shared" si="10"/>
        <v>3881.3540295674461</v>
      </c>
      <c r="P15" s="367">
        <f t="shared" si="10"/>
        <v>4269.4894325241912</v>
      </c>
      <c r="Q15" s="421">
        <f>SUM(E15:P15)</f>
        <v>32000.083757766079</v>
      </c>
    </row>
    <row r="16" spans="2:17" x14ac:dyDescent="0.25">
      <c r="B16" s="376" t="s">
        <v>568</v>
      </c>
      <c r="C16" s="375" t="s">
        <v>567</v>
      </c>
      <c r="D16" s="374"/>
      <c r="E16" s="374"/>
      <c r="F16" s="373">
        <v>0.1</v>
      </c>
      <c r="G16" s="372">
        <f t="shared" ref="G16:P16" si="11">F16</f>
        <v>0.1</v>
      </c>
      <c r="H16" s="372">
        <f t="shared" si="11"/>
        <v>0.1</v>
      </c>
      <c r="I16" s="372">
        <f t="shared" si="11"/>
        <v>0.1</v>
      </c>
      <c r="J16" s="372">
        <f t="shared" si="11"/>
        <v>0.1</v>
      </c>
      <c r="K16" s="372">
        <f t="shared" si="11"/>
        <v>0.1</v>
      </c>
      <c r="L16" s="372">
        <f t="shared" si="11"/>
        <v>0.1</v>
      </c>
      <c r="M16" s="372">
        <f t="shared" si="11"/>
        <v>0.1</v>
      </c>
      <c r="N16" s="372">
        <f t="shared" si="11"/>
        <v>0.1</v>
      </c>
      <c r="O16" s="372">
        <f t="shared" si="11"/>
        <v>0.1</v>
      </c>
      <c r="P16" s="372">
        <f t="shared" si="11"/>
        <v>0.1</v>
      </c>
      <c r="Q16" s="371"/>
    </row>
    <row r="17" spans="2:17" x14ac:dyDescent="0.25">
      <c r="B17" s="370" t="s">
        <v>614</v>
      </c>
      <c r="C17" s="369" t="s">
        <v>615</v>
      </c>
      <c r="D17" s="377">
        <v>5000</v>
      </c>
      <c r="E17" s="368">
        <v>233.8</v>
      </c>
      <c r="F17" s="367">
        <f t="shared" ref="F17:P17" si="12">E17*(1+F16)</f>
        <v>257.18</v>
      </c>
      <c r="G17" s="367">
        <f t="shared" si="12"/>
        <v>282.89800000000002</v>
      </c>
      <c r="H17" s="367">
        <f t="shared" si="12"/>
        <v>311.18780000000004</v>
      </c>
      <c r="I17" s="367">
        <f t="shared" si="12"/>
        <v>342.30658000000005</v>
      </c>
      <c r="J17" s="367">
        <f t="shared" si="12"/>
        <v>376.53723800000012</v>
      </c>
      <c r="K17" s="367">
        <f t="shared" si="12"/>
        <v>414.19096180000014</v>
      </c>
      <c r="L17" s="367">
        <f t="shared" si="12"/>
        <v>455.61005798000019</v>
      </c>
      <c r="M17" s="367">
        <f t="shared" si="12"/>
        <v>501.17106377800025</v>
      </c>
      <c r="N17" s="367">
        <f t="shared" si="12"/>
        <v>551.28817015580034</v>
      </c>
      <c r="O17" s="367">
        <f t="shared" si="12"/>
        <v>606.41698717138047</v>
      </c>
      <c r="P17" s="367">
        <f t="shared" si="12"/>
        <v>667.05868588851854</v>
      </c>
      <c r="Q17" s="421">
        <f>SUM(E17:P17)</f>
        <v>4999.6455447737007</v>
      </c>
    </row>
    <row r="18" spans="2:17" x14ac:dyDescent="0.25">
      <c r="B18" s="376" t="s">
        <v>568</v>
      </c>
      <c r="C18" s="375" t="s">
        <v>567</v>
      </c>
      <c r="D18" s="374"/>
      <c r="E18" s="374"/>
      <c r="F18" s="373">
        <v>0.1</v>
      </c>
      <c r="G18" s="372">
        <f t="shared" ref="G18:P18" si="13">F18</f>
        <v>0.1</v>
      </c>
      <c r="H18" s="372">
        <f t="shared" si="13"/>
        <v>0.1</v>
      </c>
      <c r="I18" s="372">
        <f t="shared" si="13"/>
        <v>0.1</v>
      </c>
      <c r="J18" s="372">
        <f t="shared" si="13"/>
        <v>0.1</v>
      </c>
      <c r="K18" s="372">
        <f t="shared" si="13"/>
        <v>0.1</v>
      </c>
      <c r="L18" s="372">
        <f t="shared" si="13"/>
        <v>0.1</v>
      </c>
      <c r="M18" s="372">
        <f t="shared" si="13"/>
        <v>0.1</v>
      </c>
      <c r="N18" s="372">
        <f t="shared" si="13"/>
        <v>0.1</v>
      </c>
      <c r="O18" s="372">
        <f t="shared" si="13"/>
        <v>0.1</v>
      </c>
      <c r="P18" s="372">
        <f t="shared" si="13"/>
        <v>0.1</v>
      </c>
      <c r="Q18" s="371"/>
    </row>
    <row r="19" spans="2:17" ht="30" x14ac:dyDescent="0.25">
      <c r="B19" s="370" t="s">
        <v>616</v>
      </c>
      <c r="C19" s="369" t="s">
        <v>617</v>
      </c>
      <c r="D19" s="368">
        <v>12000</v>
      </c>
      <c r="E19" s="368">
        <v>542.45000000000005</v>
      </c>
      <c r="F19" s="367">
        <f t="shared" ref="F19:P19" si="14">E19*(1+F18)</f>
        <v>596.69500000000005</v>
      </c>
      <c r="G19" s="367">
        <f t="shared" si="14"/>
        <v>656.36450000000013</v>
      </c>
      <c r="H19" s="367">
        <f t="shared" si="14"/>
        <v>722.00095000000022</v>
      </c>
      <c r="I19" s="367">
        <f t="shared" si="14"/>
        <v>794.20104500000025</v>
      </c>
      <c r="J19" s="367">
        <f t="shared" si="14"/>
        <v>873.62114950000034</v>
      </c>
      <c r="K19" s="367">
        <f t="shared" si="14"/>
        <v>960.98326445000043</v>
      </c>
      <c r="L19" s="367">
        <f t="shared" si="14"/>
        <v>1057.0815908950005</v>
      </c>
      <c r="M19" s="367">
        <f t="shared" si="14"/>
        <v>1162.7897499845008</v>
      </c>
      <c r="N19" s="367">
        <f t="shared" si="14"/>
        <v>1279.0687249829509</v>
      </c>
      <c r="O19" s="367">
        <f t="shared" si="14"/>
        <v>1406.975597481246</v>
      </c>
      <c r="P19" s="367">
        <f t="shared" si="14"/>
        <v>1547.6731572293709</v>
      </c>
      <c r="Q19" s="421">
        <f>SUM(E19:P19)</f>
        <v>11599.904729523072</v>
      </c>
    </row>
    <row r="20" spans="2:17" x14ac:dyDescent="0.25">
      <c r="B20" s="376" t="s">
        <v>568</v>
      </c>
      <c r="C20" s="375" t="s">
        <v>567</v>
      </c>
      <c r="D20" s="374"/>
      <c r="E20" s="374"/>
      <c r="F20" s="373">
        <v>0.1</v>
      </c>
      <c r="G20" s="372">
        <f t="shared" ref="G20:P20" si="15">F20</f>
        <v>0.1</v>
      </c>
      <c r="H20" s="372">
        <f t="shared" si="15"/>
        <v>0.1</v>
      </c>
      <c r="I20" s="372">
        <f t="shared" si="15"/>
        <v>0.1</v>
      </c>
      <c r="J20" s="372">
        <f t="shared" si="15"/>
        <v>0.1</v>
      </c>
      <c r="K20" s="372">
        <f t="shared" si="15"/>
        <v>0.1</v>
      </c>
      <c r="L20" s="372">
        <f t="shared" si="15"/>
        <v>0.1</v>
      </c>
      <c r="M20" s="372">
        <f t="shared" si="15"/>
        <v>0.1</v>
      </c>
      <c r="N20" s="372">
        <f t="shared" si="15"/>
        <v>0.1</v>
      </c>
      <c r="O20" s="372">
        <f t="shared" si="15"/>
        <v>0.1</v>
      </c>
      <c r="P20" s="372">
        <f t="shared" si="15"/>
        <v>0.1</v>
      </c>
      <c r="Q20" s="371"/>
    </row>
    <row r="21" spans="2:17" x14ac:dyDescent="0.25">
      <c r="B21" s="370" t="s">
        <v>618</v>
      </c>
      <c r="C21" s="369" t="s">
        <v>619</v>
      </c>
      <c r="D21" s="368">
        <v>15000</v>
      </c>
      <c r="E21" s="368">
        <v>869.8</v>
      </c>
      <c r="F21" s="367">
        <f t="shared" ref="F21:P21" si="16">E21*(1+F20)</f>
        <v>956.78</v>
      </c>
      <c r="G21" s="367">
        <f t="shared" si="16"/>
        <v>1052.4580000000001</v>
      </c>
      <c r="H21" s="367">
        <f t="shared" si="16"/>
        <v>1157.7038000000002</v>
      </c>
      <c r="I21" s="367">
        <f t="shared" si="16"/>
        <v>1273.4741800000004</v>
      </c>
      <c r="J21" s="367">
        <f t="shared" si="16"/>
        <v>1400.8215980000004</v>
      </c>
      <c r="K21" s="367">
        <f t="shared" si="16"/>
        <v>1540.9037578000007</v>
      </c>
      <c r="L21" s="367">
        <f t="shared" si="16"/>
        <v>1694.9941335800008</v>
      </c>
      <c r="M21" s="367">
        <f t="shared" si="16"/>
        <v>1864.4935469380011</v>
      </c>
      <c r="N21" s="367">
        <f t="shared" si="16"/>
        <v>2050.9429016318013</v>
      </c>
      <c r="O21" s="367">
        <f t="shared" si="16"/>
        <v>2256.0371917949815</v>
      </c>
      <c r="P21" s="367">
        <f t="shared" si="16"/>
        <v>2481.64091097448</v>
      </c>
      <c r="Q21" s="421">
        <f>SUM(E21:P21)</f>
        <v>18600.050020719267</v>
      </c>
    </row>
    <row r="22" spans="2:17" x14ac:dyDescent="0.25">
      <c r="B22" s="376" t="s">
        <v>568</v>
      </c>
      <c r="C22" s="375" t="s">
        <v>567</v>
      </c>
      <c r="D22" s="374"/>
      <c r="E22" s="374"/>
      <c r="F22" s="373">
        <v>0.1</v>
      </c>
      <c r="G22" s="372">
        <f t="shared" ref="G22:P22" si="17">F22</f>
        <v>0.1</v>
      </c>
      <c r="H22" s="372">
        <f t="shared" si="17"/>
        <v>0.1</v>
      </c>
      <c r="I22" s="372">
        <f t="shared" si="17"/>
        <v>0.1</v>
      </c>
      <c r="J22" s="372">
        <f t="shared" si="17"/>
        <v>0.1</v>
      </c>
      <c r="K22" s="372">
        <f t="shared" si="17"/>
        <v>0.1</v>
      </c>
      <c r="L22" s="372">
        <f t="shared" si="17"/>
        <v>0.1</v>
      </c>
      <c r="M22" s="372">
        <f t="shared" si="17"/>
        <v>0.1</v>
      </c>
      <c r="N22" s="372">
        <f t="shared" si="17"/>
        <v>0.1</v>
      </c>
      <c r="O22" s="372">
        <f t="shared" si="17"/>
        <v>0.1</v>
      </c>
      <c r="P22" s="372">
        <f t="shared" si="17"/>
        <v>0.1</v>
      </c>
      <c r="Q22" s="371"/>
    </row>
    <row r="23" spans="2:17" x14ac:dyDescent="0.25">
      <c r="B23" s="370" t="s">
        <v>620</v>
      </c>
      <c r="C23" s="369" t="s">
        <v>621</v>
      </c>
      <c r="D23" s="368">
        <v>16000</v>
      </c>
      <c r="E23" s="368">
        <v>514.4</v>
      </c>
      <c r="F23" s="367">
        <f t="shared" ref="F23:P23" si="18">E23*(1+F22)</f>
        <v>565.84</v>
      </c>
      <c r="G23" s="367">
        <f t="shared" si="18"/>
        <v>622.42400000000009</v>
      </c>
      <c r="H23" s="367">
        <f t="shared" si="18"/>
        <v>684.66640000000018</v>
      </c>
      <c r="I23" s="367">
        <f t="shared" si="18"/>
        <v>753.13304000000028</v>
      </c>
      <c r="J23" s="367">
        <f t="shared" si="18"/>
        <v>828.44634400000041</v>
      </c>
      <c r="K23" s="367">
        <f t="shared" si="18"/>
        <v>911.29097840000054</v>
      </c>
      <c r="L23" s="367">
        <f t="shared" si="18"/>
        <v>1002.4200762400006</v>
      </c>
      <c r="M23" s="367">
        <f t="shared" si="18"/>
        <v>1102.6620838640008</v>
      </c>
      <c r="N23" s="367">
        <f t="shared" si="18"/>
        <v>1212.928292250401</v>
      </c>
      <c r="O23" s="367">
        <f t="shared" si="18"/>
        <v>1334.2211214754411</v>
      </c>
      <c r="P23" s="367">
        <f t="shared" si="18"/>
        <v>1467.6432336229855</v>
      </c>
      <c r="Q23" s="421">
        <f>SUM(E23:P23)</f>
        <v>11000.07556985283</v>
      </c>
    </row>
    <row r="24" spans="2:17" x14ac:dyDescent="0.25">
      <c r="B24" s="376" t="s">
        <v>568</v>
      </c>
      <c r="C24" s="375" t="s">
        <v>567</v>
      </c>
      <c r="D24" s="374"/>
      <c r="E24" s="374"/>
      <c r="F24" s="373">
        <v>0.1</v>
      </c>
      <c r="G24" s="372">
        <f t="shared" ref="G24:P24" si="19">F24</f>
        <v>0.1</v>
      </c>
      <c r="H24" s="372">
        <f t="shared" si="19"/>
        <v>0.1</v>
      </c>
      <c r="I24" s="372">
        <f t="shared" si="19"/>
        <v>0.1</v>
      </c>
      <c r="J24" s="372">
        <f t="shared" si="19"/>
        <v>0.1</v>
      </c>
      <c r="K24" s="372">
        <f t="shared" si="19"/>
        <v>0.1</v>
      </c>
      <c r="L24" s="372">
        <f t="shared" si="19"/>
        <v>0.1</v>
      </c>
      <c r="M24" s="372">
        <f t="shared" si="19"/>
        <v>0.1</v>
      </c>
      <c r="N24" s="372">
        <f t="shared" si="19"/>
        <v>0.1</v>
      </c>
      <c r="O24" s="372">
        <f t="shared" si="19"/>
        <v>0.1</v>
      </c>
      <c r="P24" s="372">
        <f t="shared" si="19"/>
        <v>0.1</v>
      </c>
      <c r="Q24" s="371"/>
    </row>
    <row r="25" spans="2:17" x14ac:dyDescent="0.25">
      <c r="B25" s="370" t="s">
        <v>622</v>
      </c>
      <c r="C25" s="369" t="s">
        <v>623</v>
      </c>
      <c r="D25" s="368">
        <v>14000</v>
      </c>
      <c r="E25" s="368">
        <v>701.45</v>
      </c>
      <c r="F25" s="367">
        <f t="shared" ref="F25:P25" si="20">E25*(1+F24)</f>
        <v>771.59500000000014</v>
      </c>
      <c r="G25" s="367">
        <f t="shared" si="20"/>
        <v>848.75450000000023</v>
      </c>
      <c r="H25" s="367">
        <f t="shared" si="20"/>
        <v>933.62995000000035</v>
      </c>
      <c r="I25" s="367">
        <f t="shared" si="20"/>
        <v>1026.9929450000004</v>
      </c>
      <c r="J25" s="367">
        <f t="shared" si="20"/>
        <v>1129.6922395000006</v>
      </c>
      <c r="K25" s="367">
        <f t="shared" si="20"/>
        <v>1242.6614634500008</v>
      </c>
      <c r="L25" s="367">
        <f t="shared" si="20"/>
        <v>1366.927609795001</v>
      </c>
      <c r="M25" s="367">
        <f t="shared" si="20"/>
        <v>1503.6203707745012</v>
      </c>
      <c r="N25" s="367">
        <f t="shared" si="20"/>
        <v>1653.9824078519514</v>
      </c>
      <c r="O25" s="367">
        <f t="shared" si="20"/>
        <v>1819.3806486371466</v>
      </c>
      <c r="P25" s="367">
        <f t="shared" si="20"/>
        <v>2001.3187135008613</v>
      </c>
      <c r="Q25" s="421">
        <f>SUM(E25:P25)</f>
        <v>15000.005848509465</v>
      </c>
    </row>
    <row r="26" spans="2:17" x14ac:dyDescent="0.25">
      <c r="B26" s="376" t="s">
        <v>568</v>
      </c>
      <c r="C26" s="375" t="s">
        <v>567</v>
      </c>
      <c r="D26" s="374"/>
      <c r="E26" s="374"/>
      <c r="F26" s="373">
        <v>0.1</v>
      </c>
      <c r="G26" s="372">
        <f t="shared" ref="G26:P26" si="21">F26</f>
        <v>0.1</v>
      </c>
      <c r="H26" s="372">
        <f t="shared" si="21"/>
        <v>0.1</v>
      </c>
      <c r="I26" s="372">
        <f t="shared" si="21"/>
        <v>0.1</v>
      </c>
      <c r="J26" s="372">
        <f t="shared" si="21"/>
        <v>0.1</v>
      </c>
      <c r="K26" s="372">
        <f t="shared" si="21"/>
        <v>0.1</v>
      </c>
      <c r="L26" s="372">
        <f t="shared" si="21"/>
        <v>0.1</v>
      </c>
      <c r="M26" s="372">
        <f t="shared" si="21"/>
        <v>0.1</v>
      </c>
      <c r="N26" s="372">
        <f t="shared" si="21"/>
        <v>0.1</v>
      </c>
      <c r="O26" s="372">
        <f t="shared" si="21"/>
        <v>0.1</v>
      </c>
      <c r="P26" s="372">
        <f t="shared" si="21"/>
        <v>0.1</v>
      </c>
      <c r="Q26" s="371"/>
    </row>
    <row r="27" spans="2:17" x14ac:dyDescent="0.25">
      <c r="B27" s="370" t="s">
        <v>624</v>
      </c>
      <c r="C27" s="369" t="s">
        <v>625</v>
      </c>
      <c r="D27" s="368">
        <v>9000</v>
      </c>
      <c r="E27" s="368">
        <v>416.2</v>
      </c>
      <c r="F27" s="367">
        <f t="shared" ref="F27:P27" si="22">E27*(1+F26)</f>
        <v>457.82000000000005</v>
      </c>
      <c r="G27" s="367">
        <f t="shared" si="22"/>
        <v>503.60200000000009</v>
      </c>
      <c r="H27" s="367">
        <f t="shared" si="22"/>
        <v>553.96220000000017</v>
      </c>
      <c r="I27" s="367">
        <f t="shared" si="22"/>
        <v>609.35842000000025</v>
      </c>
      <c r="J27" s="367">
        <f t="shared" si="22"/>
        <v>670.29426200000034</v>
      </c>
      <c r="K27" s="367">
        <f t="shared" si="22"/>
        <v>737.32368820000045</v>
      </c>
      <c r="L27" s="367">
        <f t="shared" si="22"/>
        <v>811.05605702000059</v>
      </c>
      <c r="M27" s="367">
        <f t="shared" si="22"/>
        <v>892.16166272200076</v>
      </c>
      <c r="N27" s="367">
        <f t="shared" si="22"/>
        <v>981.37782899420085</v>
      </c>
      <c r="O27" s="367">
        <f t="shared" si="22"/>
        <v>1079.5156118936211</v>
      </c>
      <c r="P27" s="367">
        <f t="shared" si="22"/>
        <v>1187.4671730829832</v>
      </c>
      <c r="Q27" s="421">
        <f>SUM(E27:P27)</f>
        <v>8900.138903912808</v>
      </c>
    </row>
    <row r="28" spans="2:17" x14ac:dyDescent="0.25">
      <c r="B28" s="376" t="s">
        <v>568</v>
      </c>
      <c r="C28" s="375" t="s">
        <v>567</v>
      </c>
      <c r="D28" s="374"/>
      <c r="E28" s="374"/>
      <c r="F28" s="373">
        <v>0.1</v>
      </c>
      <c r="G28" s="372">
        <f t="shared" ref="G28:P28" si="23">F28</f>
        <v>0.1</v>
      </c>
      <c r="H28" s="372">
        <f t="shared" si="23"/>
        <v>0.1</v>
      </c>
      <c r="I28" s="372">
        <f t="shared" si="23"/>
        <v>0.1</v>
      </c>
      <c r="J28" s="372">
        <f t="shared" si="23"/>
        <v>0.1</v>
      </c>
      <c r="K28" s="372">
        <f t="shared" si="23"/>
        <v>0.1</v>
      </c>
      <c r="L28" s="372">
        <f t="shared" si="23"/>
        <v>0.1</v>
      </c>
      <c r="M28" s="372">
        <f t="shared" si="23"/>
        <v>0.1</v>
      </c>
      <c r="N28" s="372">
        <f t="shared" si="23"/>
        <v>0.1</v>
      </c>
      <c r="O28" s="372">
        <f t="shared" si="23"/>
        <v>0.1</v>
      </c>
      <c r="P28" s="372">
        <f t="shared" si="23"/>
        <v>0.1</v>
      </c>
      <c r="Q28" s="371"/>
    </row>
    <row r="29" spans="2:17" x14ac:dyDescent="0.25">
      <c r="B29" s="370" t="s">
        <v>172</v>
      </c>
      <c r="C29" s="369" t="s">
        <v>566</v>
      </c>
      <c r="D29" s="368">
        <v>20000</v>
      </c>
      <c r="E29" s="368">
        <v>701.45</v>
      </c>
      <c r="F29" s="367">
        <f t="shared" ref="F29:P29" si="24">E29*(1+F28)</f>
        <v>771.59500000000014</v>
      </c>
      <c r="G29" s="367">
        <f t="shared" si="24"/>
        <v>848.75450000000023</v>
      </c>
      <c r="H29" s="367">
        <f t="shared" si="24"/>
        <v>933.62995000000035</v>
      </c>
      <c r="I29" s="367">
        <f t="shared" si="24"/>
        <v>1026.9929450000004</v>
      </c>
      <c r="J29" s="367">
        <f t="shared" si="24"/>
        <v>1129.6922395000006</v>
      </c>
      <c r="K29" s="367">
        <f t="shared" si="24"/>
        <v>1242.6614634500008</v>
      </c>
      <c r="L29" s="367">
        <f t="shared" si="24"/>
        <v>1366.927609795001</v>
      </c>
      <c r="M29" s="367">
        <f t="shared" si="24"/>
        <v>1503.6203707745012</v>
      </c>
      <c r="N29" s="367">
        <f t="shared" si="24"/>
        <v>1653.9824078519514</v>
      </c>
      <c r="O29" s="367">
        <f t="shared" si="24"/>
        <v>1819.3806486371466</v>
      </c>
      <c r="P29" s="367">
        <f t="shared" si="24"/>
        <v>2001.3187135008613</v>
      </c>
      <c r="Q29" s="421">
        <f>SUM(E29:P29)</f>
        <v>15000.005848509465</v>
      </c>
    </row>
    <row r="30" spans="2:17" x14ac:dyDescent="0.25">
      <c r="B30" s="366"/>
      <c r="D30" s="358"/>
      <c r="E30" s="358"/>
      <c r="F30" s="365"/>
      <c r="G30" s="365"/>
      <c r="H30" s="365"/>
      <c r="I30" s="365"/>
      <c r="J30" s="365"/>
      <c r="K30" s="365"/>
      <c r="L30" s="365"/>
      <c r="M30" s="365"/>
      <c r="N30" s="365"/>
      <c r="O30" s="365"/>
      <c r="P30" s="365"/>
      <c r="Q30" s="422"/>
    </row>
    <row r="31" spans="2:17" x14ac:dyDescent="0.25">
      <c r="B31" s="366"/>
      <c r="D31" s="358"/>
      <c r="E31" s="358"/>
      <c r="F31" s="365"/>
      <c r="G31" s="365"/>
      <c r="H31" s="365"/>
      <c r="I31" s="365"/>
      <c r="J31" s="365"/>
      <c r="K31" s="365"/>
      <c r="L31" s="365"/>
      <c r="M31" s="365"/>
      <c r="N31" s="365"/>
      <c r="O31" s="365"/>
      <c r="P31" s="365"/>
      <c r="Q31" s="422"/>
    </row>
    <row r="32" spans="2:17" x14ac:dyDescent="0.25">
      <c r="B32" s="414" t="s">
        <v>565</v>
      </c>
    </row>
    <row r="33" spans="2:17" x14ac:dyDescent="0.25">
      <c r="B33" s="354" t="s">
        <v>564</v>
      </c>
      <c r="D33" s="358">
        <v>183200</v>
      </c>
      <c r="E33" s="358">
        <v>0</v>
      </c>
      <c r="F33" s="363">
        <f t="shared" ref="F33:P33" si="25">E33</f>
        <v>0</v>
      </c>
      <c r="G33" s="363">
        <f t="shared" si="25"/>
        <v>0</v>
      </c>
      <c r="H33" s="363">
        <f t="shared" si="25"/>
        <v>0</v>
      </c>
      <c r="I33" s="363">
        <f t="shared" si="25"/>
        <v>0</v>
      </c>
      <c r="J33" s="363">
        <f t="shared" si="25"/>
        <v>0</v>
      </c>
      <c r="K33" s="363">
        <f t="shared" si="25"/>
        <v>0</v>
      </c>
      <c r="L33" s="363">
        <f t="shared" si="25"/>
        <v>0</v>
      </c>
      <c r="M33" s="363">
        <f t="shared" si="25"/>
        <v>0</v>
      </c>
      <c r="N33" s="363">
        <f t="shared" si="25"/>
        <v>0</v>
      </c>
      <c r="O33" s="363">
        <f t="shared" si="25"/>
        <v>0</v>
      </c>
      <c r="P33" s="363">
        <f t="shared" si="25"/>
        <v>0</v>
      </c>
      <c r="Q33" s="423">
        <f>SUM(D33:P33)</f>
        <v>183200</v>
      </c>
    </row>
    <row r="34" spans="2:17" x14ac:dyDescent="0.25">
      <c r="B34" s="354" t="s">
        <v>563</v>
      </c>
      <c r="D34" s="358"/>
      <c r="E34" s="358"/>
      <c r="F34" s="363">
        <f t="shared" ref="F34:P34" si="26">E34</f>
        <v>0</v>
      </c>
      <c r="G34" s="363">
        <f t="shared" si="26"/>
        <v>0</v>
      </c>
      <c r="H34" s="363">
        <f t="shared" si="26"/>
        <v>0</v>
      </c>
      <c r="I34" s="363">
        <f t="shared" si="26"/>
        <v>0</v>
      </c>
      <c r="J34" s="363">
        <f t="shared" si="26"/>
        <v>0</v>
      </c>
      <c r="K34" s="363">
        <f t="shared" si="26"/>
        <v>0</v>
      </c>
      <c r="L34" s="363">
        <f t="shared" si="26"/>
        <v>0</v>
      </c>
      <c r="M34" s="363">
        <f t="shared" si="26"/>
        <v>0</v>
      </c>
      <c r="N34" s="363">
        <f t="shared" si="26"/>
        <v>0</v>
      </c>
      <c r="O34" s="363">
        <f t="shared" si="26"/>
        <v>0</v>
      </c>
      <c r="P34" s="363">
        <f t="shared" si="26"/>
        <v>0</v>
      </c>
      <c r="Q34" s="362">
        <f>SUM(D34:P34)</f>
        <v>0</v>
      </c>
    </row>
    <row r="35" spans="2:17" x14ac:dyDescent="0.25">
      <c r="B35" s="354" t="s">
        <v>562</v>
      </c>
      <c r="D35" s="358"/>
      <c r="E35" s="358"/>
      <c r="F35" s="363">
        <f t="shared" ref="F35:P35" si="27">E35</f>
        <v>0</v>
      </c>
      <c r="G35" s="363">
        <f t="shared" si="27"/>
        <v>0</v>
      </c>
      <c r="H35" s="363">
        <f t="shared" si="27"/>
        <v>0</v>
      </c>
      <c r="I35" s="363">
        <f t="shared" si="27"/>
        <v>0</v>
      </c>
      <c r="J35" s="363">
        <f t="shared" si="27"/>
        <v>0</v>
      </c>
      <c r="K35" s="363">
        <f t="shared" si="27"/>
        <v>0</v>
      </c>
      <c r="L35" s="363">
        <f t="shared" si="27"/>
        <v>0</v>
      </c>
      <c r="M35" s="363">
        <f t="shared" si="27"/>
        <v>0</v>
      </c>
      <c r="N35" s="363">
        <f t="shared" si="27"/>
        <v>0</v>
      </c>
      <c r="O35" s="363">
        <f t="shared" si="27"/>
        <v>0</v>
      </c>
      <c r="P35" s="363">
        <f t="shared" si="27"/>
        <v>0</v>
      </c>
      <c r="Q35" s="362">
        <f>SUM(D35:P35)</f>
        <v>0</v>
      </c>
    </row>
    <row r="36" spans="2:17" x14ac:dyDescent="0.25">
      <c r="B36" s="364"/>
      <c r="C36" s="424"/>
      <c r="D36" s="425"/>
      <c r="E36" s="425"/>
      <c r="F36" s="426"/>
      <c r="G36" s="426"/>
      <c r="H36" s="426"/>
      <c r="I36" s="426"/>
      <c r="J36" s="426"/>
      <c r="K36" s="426"/>
      <c r="L36" s="426"/>
      <c r="M36" s="426"/>
      <c r="N36" s="426"/>
      <c r="O36" s="426"/>
      <c r="P36" s="426"/>
      <c r="Q36" s="427"/>
    </row>
    <row r="37" spans="2:17" x14ac:dyDescent="0.25">
      <c r="B37" s="364"/>
      <c r="C37" s="424"/>
      <c r="D37" s="425"/>
      <c r="E37" s="425"/>
      <c r="F37" s="426"/>
      <c r="G37" s="426"/>
      <c r="H37" s="426"/>
      <c r="I37" s="426"/>
      <c r="J37" s="426"/>
      <c r="K37" s="426"/>
      <c r="L37" s="426"/>
      <c r="M37" s="426"/>
      <c r="N37" s="426"/>
      <c r="O37" s="426"/>
      <c r="P37" s="426"/>
      <c r="Q37" s="427"/>
    </row>
    <row r="38" spans="2:17" x14ac:dyDescent="0.25">
      <c r="B38" s="364"/>
      <c r="C38" s="424"/>
      <c r="D38" s="425"/>
      <c r="E38" s="425"/>
      <c r="F38" s="426"/>
      <c r="G38" s="426"/>
      <c r="H38" s="426"/>
      <c r="I38" s="426"/>
      <c r="J38" s="426"/>
      <c r="K38" s="426"/>
      <c r="L38" s="426"/>
      <c r="M38" s="426"/>
      <c r="N38" s="426"/>
      <c r="O38" s="426"/>
      <c r="P38" s="426"/>
      <c r="Q38" s="427"/>
    </row>
    <row r="39" spans="2:17" x14ac:dyDescent="0.25">
      <c r="B39" s="364"/>
      <c r="C39" s="424"/>
      <c r="D39" s="425"/>
      <c r="E39" s="425"/>
      <c r="F39" s="426"/>
      <c r="G39" s="426"/>
      <c r="H39" s="426"/>
      <c r="I39" s="426"/>
      <c r="J39" s="426"/>
      <c r="K39" s="426"/>
      <c r="L39" s="426"/>
      <c r="M39" s="426"/>
      <c r="N39" s="426"/>
      <c r="O39" s="426"/>
      <c r="P39" s="426"/>
      <c r="Q39" s="427"/>
    </row>
    <row r="40" spans="2:17" x14ac:dyDescent="0.25">
      <c r="B40" s="364"/>
      <c r="C40" s="424"/>
      <c r="D40" s="425"/>
      <c r="E40" s="425"/>
      <c r="F40" s="426"/>
      <c r="G40" s="426"/>
      <c r="H40" s="426"/>
      <c r="I40" s="426"/>
      <c r="J40" s="426"/>
      <c r="K40" s="426"/>
      <c r="L40" s="426"/>
      <c r="M40" s="426"/>
      <c r="N40" s="426"/>
      <c r="O40" s="426"/>
      <c r="P40" s="426"/>
      <c r="Q40" s="427"/>
    </row>
    <row r="41" spans="2:17" x14ac:dyDescent="0.25">
      <c r="B41" s="364"/>
      <c r="C41" s="424"/>
      <c r="D41" s="425"/>
      <c r="E41" s="425"/>
      <c r="F41" s="426"/>
      <c r="G41" s="426"/>
      <c r="H41" s="426"/>
      <c r="I41" s="426"/>
      <c r="J41" s="426"/>
      <c r="K41" s="426"/>
      <c r="L41" s="426"/>
      <c r="M41" s="426"/>
      <c r="N41" s="426"/>
      <c r="O41" s="426"/>
      <c r="P41" s="426"/>
      <c r="Q41" s="427"/>
    </row>
    <row r="42" spans="2:17" x14ac:dyDescent="0.25">
      <c r="B42" s="364"/>
      <c r="C42" s="424"/>
      <c r="D42" s="425"/>
      <c r="E42" s="425"/>
      <c r="F42" s="426"/>
      <c r="G42" s="426"/>
      <c r="H42" s="426"/>
      <c r="I42" s="426"/>
      <c r="J42" s="426"/>
      <c r="K42" s="426"/>
      <c r="L42" s="426"/>
      <c r="M42" s="426"/>
      <c r="N42" s="426"/>
      <c r="O42" s="426"/>
      <c r="P42" s="426"/>
      <c r="Q42" s="427"/>
    </row>
    <row r="43" spans="2:17" x14ac:dyDescent="0.25">
      <c r="B43" s="364"/>
      <c r="C43" s="424"/>
      <c r="D43" s="425"/>
      <c r="E43" s="425"/>
      <c r="F43" s="426"/>
      <c r="G43" s="426"/>
      <c r="H43" s="426"/>
      <c r="I43" s="426"/>
      <c r="J43" s="426"/>
      <c r="K43" s="426"/>
      <c r="L43" s="426"/>
      <c r="M43" s="426"/>
      <c r="N43" s="426"/>
      <c r="O43" s="426"/>
      <c r="P43" s="426"/>
      <c r="Q43" s="427"/>
    </row>
    <row r="44" spans="2:17" x14ac:dyDescent="0.25">
      <c r="B44" s="364"/>
      <c r="C44" s="424"/>
      <c r="D44" s="425"/>
      <c r="E44" s="425"/>
      <c r="F44" s="426"/>
      <c r="G44" s="426"/>
      <c r="H44" s="426"/>
      <c r="I44" s="426"/>
      <c r="J44" s="426"/>
      <c r="K44" s="426"/>
      <c r="L44" s="426"/>
      <c r="M44" s="426"/>
      <c r="N44" s="426"/>
      <c r="O44" s="426"/>
      <c r="P44" s="426"/>
      <c r="Q44" s="427"/>
    </row>
    <row r="45" spans="2:17" x14ac:dyDescent="0.25">
      <c r="B45" s="364"/>
      <c r="C45" s="424"/>
      <c r="D45" s="425"/>
      <c r="E45" s="425"/>
      <c r="F45" s="426"/>
      <c r="G45" s="426"/>
      <c r="H45" s="426"/>
      <c r="I45" s="426"/>
      <c r="J45" s="426"/>
      <c r="K45" s="426"/>
      <c r="L45" s="426"/>
      <c r="M45" s="426"/>
      <c r="N45" s="426"/>
      <c r="O45" s="426"/>
      <c r="P45" s="426"/>
      <c r="Q45" s="427"/>
    </row>
    <row r="46" spans="2:17" x14ac:dyDescent="0.25">
      <c r="C46" s="424"/>
      <c r="D46" s="425"/>
      <c r="E46" s="425"/>
      <c r="F46" s="426"/>
      <c r="G46" s="426"/>
      <c r="H46" s="426"/>
      <c r="I46" s="426"/>
      <c r="J46" s="426"/>
      <c r="K46" s="426"/>
      <c r="L46" s="426"/>
      <c r="M46" s="426"/>
      <c r="N46" s="426"/>
      <c r="O46" s="426"/>
      <c r="P46" s="426"/>
      <c r="Q46" s="427"/>
    </row>
    <row r="50" spans="2:9" x14ac:dyDescent="0.25">
      <c r="E50" s="361"/>
      <c r="F50" s="361"/>
      <c r="G50" s="361"/>
      <c r="H50" s="361"/>
      <c r="I50" s="361"/>
    </row>
    <row r="51" spans="2:9" x14ac:dyDescent="0.25">
      <c r="B51" s="360" t="s">
        <v>560</v>
      </c>
    </row>
    <row r="52" spans="2:9" x14ac:dyDescent="0.25">
      <c r="B52" s="357"/>
      <c r="C52" s="356"/>
      <c r="D52" s="356"/>
    </row>
    <row r="53" spans="2:9" x14ac:dyDescent="0.25">
      <c r="B53" s="357" t="s">
        <v>559</v>
      </c>
      <c r="C53" s="359"/>
      <c r="D53" s="359">
        <f>NPV(Param!D4,E5:P5)+D5</f>
        <v>324701.30912529957</v>
      </c>
    </row>
    <row r="54" spans="2:9" x14ac:dyDescent="0.25">
      <c r="B54" s="357" t="s">
        <v>558</v>
      </c>
      <c r="D54" s="358">
        <f>COUNTIF(D6:P6,"&lt;=0")</f>
        <v>0</v>
      </c>
    </row>
    <row r="55" spans="2:9" x14ac:dyDescent="0.25">
      <c r="B55" s="357" t="s">
        <v>557</v>
      </c>
      <c r="C55" s="356"/>
      <c r="D55" s="355">
        <f>SUM(E5:P5)/-D5</f>
        <v>-0.77238705854421164</v>
      </c>
    </row>
  </sheetData>
  <mergeCells count="2">
    <mergeCell ref="B2:C2"/>
    <mergeCell ref="D2:P2"/>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6C33-BFEC-417F-AD27-19710356D7AB}">
  <dimension ref="A2:Q61"/>
  <sheetViews>
    <sheetView showGridLines="0" zoomScaleNormal="100" workbookViewId="0">
      <pane xSplit="2" ySplit="4" topLeftCell="C25" activePane="bottomRight" state="frozen"/>
      <selection activeCell="D16" sqref="D16:D17"/>
      <selection pane="topRight" activeCell="D16" sqref="D16:D17"/>
      <selection pane="bottomLeft" activeCell="D16" sqref="D16:D17"/>
      <selection pane="bottomRight" activeCell="D17" sqref="D17"/>
    </sheetView>
  </sheetViews>
  <sheetFormatPr defaultColWidth="9.28515625" defaultRowHeight="15" x14ac:dyDescent="0.25"/>
  <cols>
    <col min="1" max="1" width="2.7109375" style="354" customWidth="1"/>
    <col min="2" max="2" width="41.42578125" style="354" customWidth="1"/>
    <col min="3" max="3" width="86.5703125" style="354" bestFit="1" customWidth="1"/>
    <col min="4" max="4" width="12.7109375" style="354" customWidth="1"/>
    <col min="5" max="5" width="13.5703125" style="354" customWidth="1"/>
    <col min="6" max="6" width="13" style="354" customWidth="1"/>
    <col min="7" max="16" width="12.7109375" style="354" bestFit="1" customWidth="1"/>
    <col min="17" max="17" width="12.5703125" style="384" bestFit="1" customWidth="1"/>
    <col min="18" max="16384" width="9.28515625" style="354"/>
  </cols>
  <sheetData>
    <row r="2" spans="2:17" x14ac:dyDescent="0.25">
      <c r="B2" s="697" t="str">
        <f>Orcado!B2</f>
        <v>Identificação do Projeto</v>
      </c>
      <c r="C2" s="697"/>
      <c r="D2" s="428"/>
      <c r="E2" s="699" t="s">
        <v>575</v>
      </c>
      <c r="F2" s="699"/>
      <c r="G2" s="699"/>
      <c r="H2" s="699"/>
      <c r="I2" s="699"/>
      <c r="J2" s="699"/>
      <c r="K2" s="699"/>
      <c r="L2" s="699"/>
      <c r="M2" s="699"/>
      <c r="N2" s="699"/>
      <c r="O2" s="699"/>
      <c r="P2" s="699"/>
      <c r="Q2" s="395"/>
    </row>
    <row r="3" spans="2:17" x14ac:dyDescent="0.25">
      <c r="B3" s="414" t="s">
        <v>574</v>
      </c>
      <c r="C3" s="429" t="s">
        <v>628</v>
      </c>
      <c r="D3" s="428"/>
      <c r="E3" s="415">
        <f>Orcado!E3</f>
        <v>45870</v>
      </c>
      <c r="F3" s="415">
        <f>Orcado!F3</f>
        <v>45909</v>
      </c>
      <c r="G3" s="415">
        <f>Orcado!G3</f>
        <v>45939</v>
      </c>
      <c r="H3" s="415">
        <f>Orcado!H3</f>
        <v>45970</v>
      </c>
      <c r="I3" s="415">
        <f>Orcado!I3</f>
        <v>46000</v>
      </c>
      <c r="J3" s="415">
        <f>Orcado!J3</f>
        <v>46031</v>
      </c>
      <c r="K3" s="415">
        <v>46023</v>
      </c>
      <c r="L3" s="415">
        <f>Orcado!L3</f>
        <v>46090</v>
      </c>
      <c r="M3" s="415">
        <f>Orcado!M3</f>
        <v>46121</v>
      </c>
      <c r="N3" s="415">
        <f>Orcado!N3</f>
        <v>46151</v>
      </c>
      <c r="O3" s="415">
        <f>Orcado!O3</f>
        <v>46182</v>
      </c>
      <c r="P3" s="415">
        <f>Orcado!P3</f>
        <v>46212</v>
      </c>
      <c r="Q3" s="396" t="s">
        <v>35</v>
      </c>
    </row>
    <row r="4" spans="2:17" x14ac:dyDescent="0.25">
      <c r="B4" s="414" t="s">
        <v>573</v>
      </c>
      <c r="C4" s="430" t="s">
        <v>629</v>
      </c>
      <c r="D4" s="417">
        <v>0</v>
      </c>
      <c r="E4" s="417">
        <v>1</v>
      </c>
      <c r="F4" s="417">
        <f t="shared" ref="F4:P4" si="0">E4+1</f>
        <v>2</v>
      </c>
      <c r="G4" s="417">
        <f t="shared" si="0"/>
        <v>3</v>
      </c>
      <c r="H4" s="417">
        <f t="shared" si="0"/>
        <v>4</v>
      </c>
      <c r="I4" s="417">
        <f t="shared" si="0"/>
        <v>5</v>
      </c>
      <c r="J4" s="417">
        <f t="shared" si="0"/>
        <v>6</v>
      </c>
      <c r="K4" s="417">
        <f t="shared" si="0"/>
        <v>7</v>
      </c>
      <c r="L4" s="417">
        <f t="shared" si="0"/>
        <v>8</v>
      </c>
      <c r="M4" s="417">
        <f t="shared" si="0"/>
        <v>9</v>
      </c>
      <c r="N4" s="417">
        <f t="shared" si="0"/>
        <v>10</v>
      </c>
      <c r="O4" s="417">
        <f t="shared" si="0"/>
        <v>11</v>
      </c>
      <c r="P4" s="417">
        <f t="shared" si="0"/>
        <v>12</v>
      </c>
      <c r="Q4" s="395"/>
    </row>
    <row r="5" spans="2:17" x14ac:dyDescent="0.25">
      <c r="B5" s="364" t="s">
        <v>577</v>
      </c>
      <c r="D5" s="418">
        <f>SUM(D9+D11+D13+D15+D17+D19+D21+D23+D25+D27+D29)</f>
        <v>168500</v>
      </c>
      <c r="E5" s="418">
        <f>SUM(E39:E52)+E9+E11+E13+E15+E17+E19+E21+E23+E25+E27+E29</f>
        <v>7987.4</v>
      </c>
      <c r="F5" s="418">
        <f t="shared" ref="F5:P5" si="1">SUM(F9+F11+F13+F15+F17+F19+F21+F23+F25+F27+F29)</f>
        <v>8708.1400000000012</v>
      </c>
      <c r="G5" s="418">
        <f t="shared" si="1"/>
        <v>9500.9540000000015</v>
      </c>
      <c r="H5" s="418">
        <f t="shared" si="1"/>
        <v>10373.049400000004</v>
      </c>
      <c r="I5" s="418">
        <f t="shared" si="1"/>
        <v>11332.354340000004</v>
      </c>
      <c r="J5" s="418">
        <f t="shared" si="1"/>
        <v>12387.589774000005</v>
      </c>
      <c r="K5" s="418">
        <f t="shared" si="1"/>
        <v>13548.348751400006</v>
      </c>
      <c r="L5" s="418">
        <f t="shared" si="1"/>
        <v>14825.183626540009</v>
      </c>
      <c r="M5" s="418">
        <f t="shared" si="1"/>
        <v>16229.701989194014</v>
      </c>
      <c r="N5" s="418">
        <f t="shared" si="1"/>
        <v>17774.672188113411</v>
      </c>
      <c r="O5" s="418">
        <f t="shared" si="1"/>
        <v>19474.139406924758</v>
      </c>
      <c r="P5" s="418">
        <f t="shared" si="1"/>
        <v>21343.553347617235</v>
      </c>
      <c r="Q5" s="394">
        <f>SUM(E5:P5)</f>
        <v>163485.08682378946</v>
      </c>
    </row>
    <row r="6" spans="2:17" x14ac:dyDescent="0.25">
      <c r="B6" s="364" t="s">
        <v>571</v>
      </c>
      <c r="D6" s="418">
        <f>D5</f>
        <v>168500</v>
      </c>
      <c r="E6" s="418">
        <f t="shared" ref="E6:P6" si="2">D6+E5</f>
        <v>176487.4</v>
      </c>
      <c r="F6" s="418">
        <f t="shared" si="2"/>
        <v>185195.54</v>
      </c>
      <c r="G6" s="418">
        <f t="shared" si="2"/>
        <v>194696.49400000001</v>
      </c>
      <c r="H6" s="418">
        <f t="shared" si="2"/>
        <v>205069.54340000002</v>
      </c>
      <c r="I6" s="418">
        <f t="shared" si="2"/>
        <v>216401.89774000001</v>
      </c>
      <c r="J6" s="418">
        <f t="shared" si="2"/>
        <v>228789.48751400001</v>
      </c>
      <c r="K6" s="418">
        <f t="shared" si="2"/>
        <v>242337.83626540002</v>
      </c>
      <c r="L6" s="418">
        <f t="shared" si="2"/>
        <v>257163.01989194003</v>
      </c>
      <c r="M6" s="418">
        <f t="shared" si="2"/>
        <v>273392.72188113403</v>
      </c>
      <c r="N6" s="418">
        <f t="shared" si="2"/>
        <v>291167.39406924741</v>
      </c>
      <c r="O6" s="418">
        <f t="shared" si="2"/>
        <v>310641.53347617219</v>
      </c>
      <c r="P6" s="418">
        <f t="shared" si="2"/>
        <v>331985.0868237894</v>
      </c>
    </row>
    <row r="7" spans="2:17" x14ac:dyDescent="0.25">
      <c r="B7" s="414" t="s">
        <v>533</v>
      </c>
      <c r="C7" s="364" t="s">
        <v>570</v>
      </c>
      <c r="D7" s="364"/>
    </row>
    <row r="8" spans="2:17" x14ac:dyDescent="0.25">
      <c r="B8" s="414" t="s">
        <v>569</v>
      </c>
      <c r="C8" s="375"/>
      <c r="D8" s="374"/>
      <c r="E8" s="374"/>
      <c r="F8" s="374"/>
      <c r="G8" s="374"/>
      <c r="H8" s="374"/>
      <c r="I8" s="374"/>
      <c r="J8" s="374"/>
      <c r="K8" s="374"/>
      <c r="L8" s="374"/>
      <c r="M8" s="374"/>
      <c r="N8" s="375"/>
      <c r="O8" s="375"/>
      <c r="P8" s="375"/>
      <c r="Q8" s="391"/>
    </row>
    <row r="9" spans="2:17" ht="30" x14ac:dyDescent="0.25">
      <c r="B9" s="393" t="str">
        <f>Orcado!B9</f>
        <v>Planejamento e Definição do Escopo</v>
      </c>
      <c r="C9" s="380" t="s">
        <v>630</v>
      </c>
      <c r="D9" s="368">
        <v>8500</v>
      </c>
      <c r="E9" s="368">
        <v>780</v>
      </c>
      <c r="F9" s="367">
        <f t="shared" ref="F9:P9" si="3">E9*(1+F8)</f>
        <v>780</v>
      </c>
      <c r="G9" s="367">
        <f t="shared" si="3"/>
        <v>780</v>
      </c>
      <c r="H9" s="367">
        <f t="shared" si="3"/>
        <v>780</v>
      </c>
      <c r="I9" s="367">
        <f t="shared" si="3"/>
        <v>780</v>
      </c>
      <c r="J9" s="367">
        <f t="shared" si="3"/>
        <v>780</v>
      </c>
      <c r="K9" s="367">
        <f t="shared" si="3"/>
        <v>780</v>
      </c>
      <c r="L9" s="367">
        <f t="shared" si="3"/>
        <v>780</v>
      </c>
      <c r="M9" s="367">
        <f t="shared" si="3"/>
        <v>780</v>
      </c>
      <c r="N9" s="367">
        <f t="shared" si="3"/>
        <v>780</v>
      </c>
      <c r="O9" s="367">
        <f t="shared" si="3"/>
        <v>780</v>
      </c>
      <c r="P9" s="367">
        <f t="shared" si="3"/>
        <v>780</v>
      </c>
      <c r="Q9" s="389">
        <f>SUM(E9:P9)</f>
        <v>9360</v>
      </c>
    </row>
    <row r="10" spans="2:17" x14ac:dyDescent="0.25">
      <c r="B10" s="392"/>
      <c r="C10" s="375"/>
      <c r="D10" s="374"/>
      <c r="E10" s="374"/>
      <c r="F10" s="373">
        <v>0.1</v>
      </c>
      <c r="G10" s="373">
        <v>0.1</v>
      </c>
      <c r="H10" s="373">
        <v>0.1</v>
      </c>
      <c r="I10" s="373">
        <v>0.1</v>
      </c>
      <c r="J10" s="373">
        <v>0.1</v>
      </c>
      <c r="K10" s="373">
        <v>0.1</v>
      </c>
      <c r="L10" s="373">
        <v>0.1</v>
      </c>
      <c r="M10" s="373">
        <v>0.1</v>
      </c>
      <c r="N10" s="373">
        <v>0.1</v>
      </c>
      <c r="O10" s="373">
        <v>0.1</v>
      </c>
      <c r="P10" s="373">
        <v>0.1</v>
      </c>
      <c r="Q10" s="391"/>
    </row>
    <row r="11" spans="2:17" x14ac:dyDescent="0.25">
      <c r="B11" s="390" t="str">
        <f>Orcado!B11</f>
        <v>Análise de Dados e Modelagem</v>
      </c>
      <c r="C11" s="378" t="s">
        <v>631</v>
      </c>
      <c r="D11" s="368">
        <v>20300</v>
      </c>
      <c r="E11" s="368">
        <v>780</v>
      </c>
      <c r="F11" s="367">
        <f t="shared" ref="F11:P11" si="4">E11*(1+F10)</f>
        <v>858.00000000000011</v>
      </c>
      <c r="G11" s="367">
        <f t="shared" si="4"/>
        <v>943.80000000000018</v>
      </c>
      <c r="H11" s="367">
        <f t="shared" si="4"/>
        <v>1038.1800000000003</v>
      </c>
      <c r="I11" s="367">
        <f t="shared" si="4"/>
        <v>1141.9980000000005</v>
      </c>
      <c r="J11" s="367">
        <f t="shared" si="4"/>
        <v>1256.1978000000006</v>
      </c>
      <c r="K11" s="367">
        <f t="shared" si="4"/>
        <v>1381.8175800000008</v>
      </c>
      <c r="L11" s="367">
        <f t="shared" si="4"/>
        <v>1519.999338000001</v>
      </c>
      <c r="M11" s="367">
        <f t="shared" si="4"/>
        <v>1671.9992718000012</v>
      </c>
      <c r="N11" s="367">
        <f t="shared" si="4"/>
        <v>1839.1991989800015</v>
      </c>
      <c r="O11" s="367">
        <f t="shared" si="4"/>
        <v>2023.1191188780017</v>
      </c>
      <c r="P11" s="367">
        <f t="shared" si="4"/>
        <v>2225.431030765802</v>
      </c>
      <c r="Q11" s="389">
        <f>SUM(E11:P11)</f>
        <v>16679.74133842381</v>
      </c>
    </row>
    <row r="12" spans="2:17" x14ac:dyDescent="0.25">
      <c r="B12" s="392"/>
      <c r="C12" s="375"/>
      <c r="D12" s="374"/>
      <c r="E12" s="374"/>
      <c r="F12" s="373">
        <v>0.1</v>
      </c>
      <c r="G12" s="372">
        <f t="shared" ref="G12:P12" si="5">F12</f>
        <v>0.1</v>
      </c>
      <c r="H12" s="372">
        <f t="shared" si="5"/>
        <v>0.1</v>
      </c>
      <c r="I12" s="372">
        <f t="shared" si="5"/>
        <v>0.1</v>
      </c>
      <c r="J12" s="372">
        <f t="shared" si="5"/>
        <v>0.1</v>
      </c>
      <c r="K12" s="372">
        <f t="shared" si="5"/>
        <v>0.1</v>
      </c>
      <c r="L12" s="372">
        <f t="shared" si="5"/>
        <v>0.1</v>
      </c>
      <c r="M12" s="372">
        <f t="shared" si="5"/>
        <v>0.1</v>
      </c>
      <c r="N12" s="372">
        <f t="shared" si="5"/>
        <v>0.1</v>
      </c>
      <c r="O12" s="372">
        <f t="shared" si="5"/>
        <v>0.1</v>
      </c>
      <c r="P12" s="372">
        <f t="shared" si="5"/>
        <v>0.1</v>
      </c>
      <c r="Q12" s="391"/>
    </row>
    <row r="13" spans="2:17" x14ac:dyDescent="0.25">
      <c r="B13" s="390" t="str">
        <f>Orcado!B13</f>
        <v>Design de Interface (UI/UX)</v>
      </c>
      <c r="C13" s="378" t="s">
        <v>632</v>
      </c>
      <c r="D13" s="368">
        <v>13900</v>
      </c>
      <c r="E13" s="368">
        <v>700</v>
      </c>
      <c r="F13" s="367">
        <f t="shared" ref="F13:P13" si="6">E13*(1+F12)</f>
        <v>770.00000000000011</v>
      </c>
      <c r="G13" s="367">
        <f t="shared" si="6"/>
        <v>847.00000000000023</v>
      </c>
      <c r="H13" s="367">
        <f t="shared" si="6"/>
        <v>931.70000000000027</v>
      </c>
      <c r="I13" s="367">
        <f t="shared" si="6"/>
        <v>1024.8700000000003</v>
      </c>
      <c r="J13" s="367">
        <f t="shared" si="6"/>
        <v>1127.3570000000004</v>
      </c>
      <c r="K13" s="367">
        <f t="shared" si="6"/>
        <v>1240.0927000000006</v>
      </c>
      <c r="L13" s="367">
        <f t="shared" si="6"/>
        <v>1364.1019700000008</v>
      </c>
      <c r="M13" s="367">
        <f t="shared" si="6"/>
        <v>1500.512167000001</v>
      </c>
      <c r="N13" s="367">
        <f t="shared" si="6"/>
        <v>1650.5633837000012</v>
      </c>
      <c r="O13" s="367">
        <f t="shared" si="6"/>
        <v>1815.6197220700014</v>
      </c>
      <c r="P13" s="367">
        <f t="shared" si="6"/>
        <v>1997.1816942770017</v>
      </c>
      <c r="Q13" s="389">
        <f>SUM(E13:P13)</f>
        <v>14968.998637047009</v>
      </c>
    </row>
    <row r="14" spans="2:17" x14ac:dyDescent="0.25">
      <c r="B14" s="392"/>
      <c r="C14" s="375"/>
      <c r="D14" s="374"/>
      <c r="E14" s="374"/>
      <c r="F14" s="373">
        <v>0.1</v>
      </c>
      <c r="G14" s="372">
        <f t="shared" ref="G14:P14" si="7">F14</f>
        <v>0.1</v>
      </c>
      <c r="H14" s="372">
        <f t="shared" si="7"/>
        <v>0.1</v>
      </c>
      <c r="I14" s="372">
        <f t="shared" si="7"/>
        <v>0.1</v>
      </c>
      <c r="J14" s="372">
        <f t="shared" si="7"/>
        <v>0.1</v>
      </c>
      <c r="K14" s="372">
        <f t="shared" si="7"/>
        <v>0.1</v>
      </c>
      <c r="L14" s="372">
        <f t="shared" si="7"/>
        <v>0.1</v>
      </c>
      <c r="M14" s="372">
        <f t="shared" si="7"/>
        <v>0.1</v>
      </c>
      <c r="N14" s="372">
        <f t="shared" si="7"/>
        <v>0.1</v>
      </c>
      <c r="O14" s="372">
        <f t="shared" si="7"/>
        <v>0.1</v>
      </c>
      <c r="P14" s="372">
        <f t="shared" si="7"/>
        <v>0.1</v>
      </c>
      <c r="Q14" s="391"/>
    </row>
    <row r="15" spans="2:17" x14ac:dyDescent="0.25">
      <c r="B15" s="390" t="str">
        <f>Orcado!B15</f>
        <v>Desenvolvimento Backend e Frontend</v>
      </c>
      <c r="C15" s="378" t="s">
        <v>633</v>
      </c>
      <c r="D15" s="368">
        <v>52000</v>
      </c>
      <c r="E15" s="368">
        <v>1700</v>
      </c>
      <c r="F15" s="367">
        <f t="shared" ref="F15:P15" si="8">E15*(1+F14)</f>
        <v>1870.0000000000002</v>
      </c>
      <c r="G15" s="367">
        <f t="shared" si="8"/>
        <v>2057.0000000000005</v>
      </c>
      <c r="H15" s="367">
        <f t="shared" si="8"/>
        <v>2262.7000000000007</v>
      </c>
      <c r="I15" s="367">
        <f t="shared" si="8"/>
        <v>2488.9700000000012</v>
      </c>
      <c r="J15" s="367">
        <f t="shared" si="8"/>
        <v>2737.8670000000016</v>
      </c>
      <c r="K15" s="367">
        <f t="shared" si="8"/>
        <v>3011.6537000000021</v>
      </c>
      <c r="L15" s="367">
        <f t="shared" si="8"/>
        <v>3312.8190700000027</v>
      </c>
      <c r="M15" s="367">
        <f t="shared" si="8"/>
        <v>3644.1009770000032</v>
      </c>
      <c r="N15" s="367">
        <f t="shared" si="8"/>
        <v>4008.511074700004</v>
      </c>
      <c r="O15" s="367">
        <f t="shared" si="8"/>
        <v>4409.3621821700044</v>
      </c>
      <c r="P15" s="367">
        <f t="shared" si="8"/>
        <v>4850.2984003870051</v>
      </c>
      <c r="Q15" s="389">
        <f>SUM(E15:P15)</f>
        <v>36353.282404257021</v>
      </c>
    </row>
    <row r="16" spans="2:17" x14ac:dyDescent="0.25">
      <c r="B16" s="392"/>
      <c r="C16" s="375"/>
      <c r="D16" s="374"/>
      <c r="E16" s="374"/>
      <c r="F16" s="373">
        <v>0.1</v>
      </c>
      <c r="G16" s="372">
        <f t="shared" ref="G16:P16" si="9">F16</f>
        <v>0.1</v>
      </c>
      <c r="H16" s="372">
        <f t="shared" si="9"/>
        <v>0.1</v>
      </c>
      <c r="I16" s="372">
        <f t="shared" si="9"/>
        <v>0.1</v>
      </c>
      <c r="J16" s="372">
        <f t="shared" si="9"/>
        <v>0.1</v>
      </c>
      <c r="K16" s="372">
        <f t="shared" si="9"/>
        <v>0.1</v>
      </c>
      <c r="L16" s="372">
        <f t="shared" si="9"/>
        <v>0.1</v>
      </c>
      <c r="M16" s="372">
        <f t="shared" si="9"/>
        <v>0.1</v>
      </c>
      <c r="N16" s="372">
        <f t="shared" si="9"/>
        <v>0.1</v>
      </c>
      <c r="O16" s="372">
        <f t="shared" si="9"/>
        <v>0.1</v>
      </c>
      <c r="P16" s="372">
        <f t="shared" si="9"/>
        <v>0.1</v>
      </c>
      <c r="Q16" s="391"/>
    </row>
    <row r="17" spans="2:17" x14ac:dyDescent="0.25">
      <c r="B17" s="390" t="str">
        <f>Orcado!B17</f>
        <v>Integração de Dados da Cannoli</v>
      </c>
      <c r="C17" s="369" t="s">
        <v>634</v>
      </c>
      <c r="D17" s="368">
        <v>4500</v>
      </c>
      <c r="E17" s="368">
        <v>203</v>
      </c>
      <c r="F17" s="368">
        <f t="shared" ref="F17:P17" si="10">E17*(1+F16)</f>
        <v>223.3</v>
      </c>
      <c r="G17" s="368">
        <f t="shared" si="10"/>
        <v>245.63000000000002</v>
      </c>
      <c r="H17" s="368">
        <f t="shared" si="10"/>
        <v>270.19300000000004</v>
      </c>
      <c r="I17" s="368">
        <f t="shared" si="10"/>
        <v>297.21230000000008</v>
      </c>
      <c r="J17" s="368">
        <f t="shared" si="10"/>
        <v>326.93353000000013</v>
      </c>
      <c r="K17" s="368">
        <f t="shared" si="10"/>
        <v>359.62688300000019</v>
      </c>
      <c r="L17" s="368">
        <f t="shared" si="10"/>
        <v>395.58957130000022</v>
      </c>
      <c r="M17" s="368">
        <f t="shared" si="10"/>
        <v>435.14852843000028</v>
      </c>
      <c r="N17" s="368">
        <f t="shared" si="10"/>
        <v>478.66338127300037</v>
      </c>
      <c r="O17" s="368">
        <f t="shared" si="10"/>
        <v>526.52971940030045</v>
      </c>
      <c r="P17" s="368">
        <f t="shared" si="10"/>
        <v>579.18269134033051</v>
      </c>
      <c r="Q17" s="389">
        <f>SUM(E17:P17)</f>
        <v>4341.0096047436318</v>
      </c>
    </row>
    <row r="18" spans="2:17" x14ac:dyDescent="0.25">
      <c r="B18" s="392"/>
      <c r="C18" s="375"/>
      <c r="D18" s="374"/>
      <c r="E18" s="374"/>
      <c r="F18" s="373">
        <v>0.1</v>
      </c>
      <c r="G18" s="372">
        <f t="shared" ref="G18:P18" si="11">F18</f>
        <v>0.1</v>
      </c>
      <c r="H18" s="372">
        <f t="shared" si="11"/>
        <v>0.1</v>
      </c>
      <c r="I18" s="372">
        <f t="shared" si="11"/>
        <v>0.1</v>
      </c>
      <c r="J18" s="372">
        <f t="shared" si="11"/>
        <v>0.1</v>
      </c>
      <c r="K18" s="372">
        <f t="shared" si="11"/>
        <v>0.1</v>
      </c>
      <c r="L18" s="372">
        <f t="shared" si="11"/>
        <v>0.1</v>
      </c>
      <c r="M18" s="372">
        <f t="shared" si="11"/>
        <v>0.1</v>
      </c>
      <c r="N18" s="372">
        <f t="shared" si="11"/>
        <v>0.1</v>
      </c>
      <c r="O18" s="372">
        <f t="shared" si="11"/>
        <v>0.1</v>
      </c>
      <c r="P18" s="372">
        <f t="shared" si="11"/>
        <v>0.1</v>
      </c>
      <c r="Q18" s="391"/>
    </row>
    <row r="19" spans="2:17" x14ac:dyDescent="0.25">
      <c r="B19" s="390" t="str">
        <f>Orcado!B19</f>
        <v>Testes e Validação de Funcionalidades</v>
      </c>
      <c r="C19" s="369" t="s">
        <v>635</v>
      </c>
      <c r="D19" s="368">
        <v>11600</v>
      </c>
      <c r="E19" s="368">
        <v>520</v>
      </c>
      <c r="F19" s="368">
        <f t="shared" ref="F19:P19" si="12">E19*(1+F18)</f>
        <v>572</v>
      </c>
      <c r="G19" s="368">
        <f t="shared" si="12"/>
        <v>629.20000000000005</v>
      </c>
      <c r="H19" s="368">
        <f t="shared" si="12"/>
        <v>692.12000000000012</v>
      </c>
      <c r="I19" s="368">
        <f t="shared" si="12"/>
        <v>761.33200000000022</v>
      </c>
      <c r="J19" s="368">
        <f t="shared" si="12"/>
        <v>837.46520000000032</v>
      </c>
      <c r="K19" s="368">
        <f t="shared" si="12"/>
        <v>921.21172000000047</v>
      </c>
      <c r="L19" s="368">
        <f t="shared" si="12"/>
        <v>1013.3328920000006</v>
      </c>
      <c r="M19" s="368">
        <f t="shared" si="12"/>
        <v>1114.6661812000007</v>
      </c>
      <c r="N19" s="368">
        <f t="shared" si="12"/>
        <v>1226.1327993200009</v>
      </c>
      <c r="O19" s="368">
        <f t="shared" si="12"/>
        <v>1348.7460792520012</v>
      </c>
      <c r="P19" s="368">
        <f t="shared" si="12"/>
        <v>1483.6206871772015</v>
      </c>
      <c r="Q19" s="389">
        <f>SUM(E19:P19)</f>
        <v>11119.827558949206</v>
      </c>
    </row>
    <row r="20" spans="2:17" x14ac:dyDescent="0.25">
      <c r="B20" s="392"/>
      <c r="C20" s="375"/>
      <c r="D20" s="374"/>
      <c r="E20" s="374"/>
      <c r="F20" s="373">
        <v>0.1</v>
      </c>
      <c r="G20" s="372">
        <f t="shared" ref="G20:P20" si="13">F20</f>
        <v>0.1</v>
      </c>
      <c r="H20" s="372">
        <f t="shared" si="13"/>
        <v>0.1</v>
      </c>
      <c r="I20" s="372">
        <f t="shared" si="13"/>
        <v>0.1</v>
      </c>
      <c r="J20" s="372">
        <f t="shared" si="13"/>
        <v>0.1</v>
      </c>
      <c r="K20" s="372">
        <f t="shared" si="13"/>
        <v>0.1</v>
      </c>
      <c r="L20" s="372">
        <f t="shared" si="13"/>
        <v>0.1</v>
      </c>
      <c r="M20" s="372">
        <f t="shared" si="13"/>
        <v>0.1</v>
      </c>
      <c r="N20" s="372">
        <f t="shared" si="13"/>
        <v>0.1</v>
      </c>
      <c r="O20" s="372">
        <f t="shared" si="13"/>
        <v>0.1</v>
      </c>
      <c r="P20" s="372">
        <f t="shared" si="13"/>
        <v>0.1</v>
      </c>
      <c r="Q20" s="391"/>
    </row>
    <row r="21" spans="2:17" x14ac:dyDescent="0.25">
      <c r="B21" s="390" t="str">
        <f>Orcado!B21</f>
        <v>Apresentação para a Cannoli</v>
      </c>
      <c r="C21" s="369" t="s">
        <v>636</v>
      </c>
      <c r="D21" s="368">
        <v>14500</v>
      </c>
      <c r="E21" s="368">
        <v>950</v>
      </c>
      <c r="F21" s="368">
        <f t="shared" ref="F21:P21" si="14">E21*(1+F20)</f>
        <v>1045</v>
      </c>
      <c r="G21" s="368">
        <f t="shared" si="14"/>
        <v>1149.5</v>
      </c>
      <c r="H21" s="368">
        <f t="shared" si="14"/>
        <v>1264.45</v>
      </c>
      <c r="I21" s="368">
        <f t="shared" si="14"/>
        <v>1390.8950000000002</v>
      </c>
      <c r="J21" s="368">
        <f t="shared" si="14"/>
        <v>1529.9845000000003</v>
      </c>
      <c r="K21" s="368">
        <f t="shared" si="14"/>
        <v>1682.9829500000003</v>
      </c>
      <c r="L21" s="368">
        <f t="shared" si="14"/>
        <v>1851.2812450000006</v>
      </c>
      <c r="M21" s="368">
        <f t="shared" si="14"/>
        <v>2036.4093695000008</v>
      </c>
      <c r="N21" s="368">
        <f t="shared" si="14"/>
        <v>2240.0503064500012</v>
      </c>
      <c r="O21" s="368">
        <f t="shared" si="14"/>
        <v>2464.0553370950015</v>
      </c>
      <c r="P21" s="368">
        <f t="shared" si="14"/>
        <v>2710.4608708045021</v>
      </c>
      <c r="Q21" s="389">
        <f>SUM(E21:P21)</f>
        <v>20315.069578849507</v>
      </c>
    </row>
    <row r="22" spans="2:17" x14ac:dyDescent="0.25">
      <c r="B22" s="392"/>
      <c r="C22" s="375"/>
      <c r="D22" s="374"/>
      <c r="E22" s="374"/>
      <c r="F22" s="373">
        <v>0.1</v>
      </c>
      <c r="G22" s="372">
        <f t="shared" ref="G22:P22" si="15">F22</f>
        <v>0.1</v>
      </c>
      <c r="H22" s="372">
        <f t="shared" si="15"/>
        <v>0.1</v>
      </c>
      <c r="I22" s="372">
        <f t="shared" si="15"/>
        <v>0.1</v>
      </c>
      <c r="J22" s="372">
        <f t="shared" si="15"/>
        <v>0.1</v>
      </c>
      <c r="K22" s="372">
        <f t="shared" si="15"/>
        <v>0.1</v>
      </c>
      <c r="L22" s="372">
        <f t="shared" si="15"/>
        <v>0.1</v>
      </c>
      <c r="M22" s="372">
        <f t="shared" si="15"/>
        <v>0.1</v>
      </c>
      <c r="N22" s="372">
        <f t="shared" si="15"/>
        <v>0.1</v>
      </c>
      <c r="O22" s="372">
        <f t="shared" si="15"/>
        <v>0.1</v>
      </c>
      <c r="P22" s="372">
        <f t="shared" si="15"/>
        <v>0.1</v>
      </c>
      <c r="Q22" s="391"/>
    </row>
    <row r="23" spans="2:17" x14ac:dyDescent="0.25">
      <c r="B23" s="390" t="str">
        <f>Orcado!B23</f>
        <v>Ajustes Pós-Feedback</v>
      </c>
      <c r="C23" s="369" t="s">
        <v>637</v>
      </c>
      <c r="D23" s="368">
        <v>16000</v>
      </c>
      <c r="E23" s="368">
        <v>514.4</v>
      </c>
      <c r="F23" s="368">
        <f t="shared" ref="F23:P23" si="16">E23*(1+F22)</f>
        <v>565.84</v>
      </c>
      <c r="G23" s="368">
        <f t="shared" si="16"/>
        <v>622.42400000000009</v>
      </c>
      <c r="H23" s="368">
        <f t="shared" si="16"/>
        <v>684.66640000000018</v>
      </c>
      <c r="I23" s="368">
        <f t="shared" si="16"/>
        <v>753.13304000000028</v>
      </c>
      <c r="J23" s="368">
        <f t="shared" si="16"/>
        <v>828.44634400000041</v>
      </c>
      <c r="K23" s="368">
        <f t="shared" si="16"/>
        <v>911.29097840000054</v>
      </c>
      <c r="L23" s="368">
        <f t="shared" si="16"/>
        <v>1002.4200762400006</v>
      </c>
      <c r="M23" s="368">
        <f t="shared" si="16"/>
        <v>1102.6620838640008</v>
      </c>
      <c r="N23" s="368">
        <f t="shared" si="16"/>
        <v>1212.928292250401</v>
      </c>
      <c r="O23" s="368">
        <f t="shared" si="16"/>
        <v>1334.2211214754411</v>
      </c>
      <c r="P23" s="368">
        <f t="shared" si="16"/>
        <v>1467.6432336229855</v>
      </c>
      <c r="Q23" s="389">
        <f>SUM(E23:P23)</f>
        <v>11000.07556985283</v>
      </c>
    </row>
    <row r="24" spans="2:17" x14ac:dyDescent="0.25">
      <c r="B24" s="392"/>
      <c r="C24" s="375"/>
      <c r="D24" s="374"/>
      <c r="E24" s="374"/>
      <c r="F24" s="373">
        <v>0.1</v>
      </c>
      <c r="G24" s="372">
        <f t="shared" ref="G24:P24" si="17">F24</f>
        <v>0.1</v>
      </c>
      <c r="H24" s="372">
        <f t="shared" si="17"/>
        <v>0.1</v>
      </c>
      <c r="I24" s="372">
        <f t="shared" si="17"/>
        <v>0.1</v>
      </c>
      <c r="J24" s="372">
        <f t="shared" si="17"/>
        <v>0.1</v>
      </c>
      <c r="K24" s="372">
        <f t="shared" si="17"/>
        <v>0.1</v>
      </c>
      <c r="L24" s="372">
        <f t="shared" si="17"/>
        <v>0.1</v>
      </c>
      <c r="M24" s="372">
        <f t="shared" si="17"/>
        <v>0.1</v>
      </c>
      <c r="N24" s="372">
        <f t="shared" si="17"/>
        <v>0.1</v>
      </c>
      <c r="O24" s="372">
        <f t="shared" si="17"/>
        <v>0.1</v>
      </c>
      <c r="P24" s="372">
        <f t="shared" si="17"/>
        <v>0.1</v>
      </c>
      <c r="Q24" s="391"/>
    </row>
    <row r="25" spans="2:17" x14ac:dyDescent="0.25">
      <c r="B25" s="390" t="str">
        <f>Orcado!B25</f>
        <v>Relatório e Demonstração Final</v>
      </c>
      <c r="C25" s="369" t="s">
        <v>638</v>
      </c>
      <c r="D25" s="368">
        <v>11600</v>
      </c>
      <c r="E25" s="368">
        <v>720</v>
      </c>
      <c r="F25" s="368">
        <f t="shared" ref="F25:P25" si="18">E25*(1+F24)</f>
        <v>792.00000000000011</v>
      </c>
      <c r="G25" s="368">
        <f t="shared" si="18"/>
        <v>871.20000000000016</v>
      </c>
      <c r="H25" s="368">
        <f t="shared" si="18"/>
        <v>958.32000000000028</v>
      </c>
      <c r="I25" s="368">
        <f t="shared" si="18"/>
        <v>1054.1520000000005</v>
      </c>
      <c r="J25" s="368">
        <f t="shared" si="18"/>
        <v>1159.5672000000006</v>
      </c>
      <c r="K25" s="368">
        <f t="shared" si="18"/>
        <v>1275.5239200000008</v>
      </c>
      <c r="L25" s="368">
        <f t="shared" si="18"/>
        <v>1403.0763120000011</v>
      </c>
      <c r="M25" s="368">
        <f t="shared" si="18"/>
        <v>1543.3839432000013</v>
      </c>
      <c r="N25" s="368">
        <f t="shared" si="18"/>
        <v>1697.7223375200017</v>
      </c>
      <c r="O25" s="368">
        <f t="shared" si="18"/>
        <v>1867.4945712720021</v>
      </c>
      <c r="P25" s="368">
        <f t="shared" si="18"/>
        <v>2054.2440283992023</v>
      </c>
      <c r="Q25" s="389">
        <f>SUM(E25:P25)</f>
        <v>15396.684312391208</v>
      </c>
    </row>
    <row r="26" spans="2:17" x14ac:dyDescent="0.25">
      <c r="B26" s="392"/>
      <c r="C26" s="375"/>
      <c r="D26" s="374"/>
      <c r="E26" s="374"/>
      <c r="F26" s="373">
        <v>0.1</v>
      </c>
      <c r="G26" s="372">
        <f t="shared" ref="G26:P26" si="19">F26</f>
        <v>0.1</v>
      </c>
      <c r="H26" s="372">
        <f t="shared" si="19"/>
        <v>0.1</v>
      </c>
      <c r="I26" s="372">
        <f t="shared" si="19"/>
        <v>0.1</v>
      </c>
      <c r="J26" s="372">
        <f t="shared" si="19"/>
        <v>0.1</v>
      </c>
      <c r="K26" s="372">
        <f t="shared" si="19"/>
        <v>0.1</v>
      </c>
      <c r="L26" s="372">
        <f t="shared" si="19"/>
        <v>0.1</v>
      </c>
      <c r="M26" s="372">
        <f t="shared" si="19"/>
        <v>0.1</v>
      </c>
      <c r="N26" s="372">
        <f t="shared" si="19"/>
        <v>0.1</v>
      </c>
      <c r="O26" s="372">
        <f t="shared" si="19"/>
        <v>0.1</v>
      </c>
      <c r="P26" s="372">
        <f t="shared" si="19"/>
        <v>0.1</v>
      </c>
      <c r="Q26" s="391"/>
    </row>
    <row r="27" spans="2:17" x14ac:dyDescent="0.25">
      <c r="B27" s="390" t="str">
        <f>Orcado!B27</f>
        <v>Encerramento do Projeto</v>
      </c>
      <c r="C27" s="369" t="s">
        <v>639</v>
      </c>
      <c r="D27" s="368">
        <v>6000</v>
      </c>
      <c r="E27" s="368">
        <v>410</v>
      </c>
      <c r="F27" s="368">
        <f t="shared" ref="F27:P27" si="20">E27*(1+F26)</f>
        <v>451.00000000000006</v>
      </c>
      <c r="G27" s="368">
        <f t="shared" si="20"/>
        <v>496.10000000000008</v>
      </c>
      <c r="H27" s="368">
        <f t="shared" si="20"/>
        <v>545.71000000000015</v>
      </c>
      <c r="I27" s="368">
        <f t="shared" si="20"/>
        <v>600.28100000000018</v>
      </c>
      <c r="J27" s="368">
        <f t="shared" si="20"/>
        <v>660.30910000000029</v>
      </c>
      <c r="K27" s="368">
        <f t="shared" si="20"/>
        <v>726.34001000000035</v>
      </c>
      <c r="L27" s="368">
        <f t="shared" si="20"/>
        <v>798.97401100000047</v>
      </c>
      <c r="M27" s="368">
        <f t="shared" si="20"/>
        <v>878.87141210000061</v>
      </c>
      <c r="N27" s="368">
        <f t="shared" si="20"/>
        <v>966.75855331000071</v>
      </c>
      <c r="O27" s="368">
        <f t="shared" si="20"/>
        <v>1063.4344086410008</v>
      </c>
      <c r="P27" s="368">
        <f t="shared" si="20"/>
        <v>1169.7778495051009</v>
      </c>
      <c r="Q27" s="389">
        <f>SUM(E27:P27)</f>
        <v>8767.5563445561056</v>
      </c>
    </row>
    <row r="28" spans="2:17" x14ac:dyDescent="0.25">
      <c r="B28" s="392"/>
      <c r="C28" s="375"/>
      <c r="D28" s="374"/>
      <c r="E28" s="374"/>
      <c r="F28" s="373">
        <v>0.1</v>
      </c>
      <c r="G28" s="372">
        <f t="shared" ref="G28:P28" si="21">F28</f>
        <v>0.1</v>
      </c>
      <c r="H28" s="372">
        <f t="shared" si="21"/>
        <v>0.1</v>
      </c>
      <c r="I28" s="372">
        <f t="shared" si="21"/>
        <v>0.1</v>
      </c>
      <c r="J28" s="372">
        <f t="shared" si="21"/>
        <v>0.1</v>
      </c>
      <c r="K28" s="372">
        <f t="shared" si="21"/>
        <v>0.1</v>
      </c>
      <c r="L28" s="372">
        <f t="shared" si="21"/>
        <v>0.1</v>
      </c>
      <c r="M28" s="372">
        <f t="shared" si="21"/>
        <v>0.1</v>
      </c>
      <c r="N28" s="372">
        <f t="shared" si="21"/>
        <v>0.1</v>
      </c>
      <c r="O28" s="372">
        <f t="shared" si="21"/>
        <v>0.1</v>
      </c>
      <c r="P28" s="372">
        <f t="shared" si="21"/>
        <v>0.1</v>
      </c>
      <c r="Q28" s="391"/>
    </row>
    <row r="29" spans="2:17" x14ac:dyDescent="0.25">
      <c r="B29" s="390" t="str">
        <f>Orcado!B29</f>
        <v>Expansão</v>
      </c>
      <c r="C29" s="369" t="s">
        <v>640</v>
      </c>
      <c r="D29" s="368">
        <v>9600</v>
      </c>
      <c r="E29" s="368">
        <v>710</v>
      </c>
      <c r="F29" s="368">
        <f t="shared" ref="F29:P29" si="22">E29*(1+F28)</f>
        <v>781.00000000000011</v>
      </c>
      <c r="G29" s="368">
        <f t="shared" si="22"/>
        <v>859.10000000000025</v>
      </c>
      <c r="H29" s="368">
        <f t="shared" si="22"/>
        <v>945.01000000000033</v>
      </c>
      <c r="I29" s="368">
        <f t="shared" si="22"/>
        <v>1039.5110000000004</v>
      </c>
      <c r="J29" s="368">
        <f t="shared" si="22"/>
        <v>1143.4621000000006</v>
      </c>
      <c r="K29" s="368">
        <f t="shared" si="22"/>
        <v>1257.8083100000008</v>
      </c>
      <c r="L29" s="368">
        <f t="shared" si="22"/>
        <v>1383.5891410000011</v>
      </c>
      <c r="M29" s="368">
        <f t="shared" si="22"/>
        <v>1521.9480551000013</v>
      </c>
      <c r="N29" s="368">
        <f t="shared" si="22"/>
        <v>1674.1428606100014</v>
      </c>
      <c r="O29" s="368">
        <f t="shared" si="22"/>
        <v>1841.5571466710016</v>
      </c>
      <c r="P29" s="368">
        <f t="shared" si="22"/>
        <v>2025.7128613381019</v>
      </c>
      <c r="Q29" s="389">
        <f>SUM(E29:P29)</f>
        <v>15182.841474719109</v>
      </c>
    </row>
    <row r="30" spans="2:17" x14ac:dyDescent="0.25">
      <c r="B30" s="364"/>
      <c r="D30" s="358"/>
      <c r="E30" s="358"/>
      <c r="F30" s="358"/>
      <c r="G30" s="358"/>
      <c r="H30" s="358"/>
      <c r="I30" s="358"/>
      <c r="J30" s="358"/>
      <c r="K30" s="358"/>
      <c r="L30" s="358"/>
      <c r="M30" s="358"/>
      <c r="N30" s="358"/>
      <c r="O30" s="358"/>
      <c r="P30" s="358"/>
      <c r="Q30" s="388"/>
    </row>
    <row r="31" spans="2:17" x14ac:dyDescent="0.25">
      <c r="B31" s="364"/>
      <c r="D31" s="358"/>
      <c r="E31" s="358"/>
      <c r="F31" s="358"/>
      <c r="G31" s="358"/>
      <c r="H31" s="358"/>
      <c r="I31" s="358"/>
      <c r="J31" s="358"/>
      <c r="K31" s="358"/>
      <c r="L31" s="358"/>
      <c r="M31" s="358"/>
      <c r="N31" s="358"/>
      <c r="O31" s="358"/>
      <c r="P31" s="358"/>
      <c r="Q31" s="388"/>
    </row>
    <row r="32" spans="2:17" x14ac:dyDescent="0.25">
      <c r="B32" s="364"/>
      <c r="D32" s="358"/>
      <c r="E32" s="358"/>
      <c r="F32" s="358"/>
      <c r="G32" s="358"/>
      <c r="H32" s="358"/>
      <c r="I32" s="358"/>
      <c r="J32" s="358"/>
      <c r="K32" s="358"/>
      <c r="L32" s="358"/>
      <c r="M32" s="358"/>
      <c r="N32" s="358"/>
      <c r="O32" s="358"/>
      <c r="P32" s="358"/>
      <c r="Q32" s="388"/>
    </row>
    <row r="33" spans="1:17" x14ac:dyDescent="0.25">
      <c r="B33" s="364"/>
      <c r="D33" s="358"/>
      <c r="E33" s="358"/>
      <c r="F33" s="358"/>
      <c r="G33" s="358"/>
      <c r="H33" s="358"/>
      <c r="I33" s="358"/>
      <c r="J33" s="358"/>
      <c r="K33" s="358"/>
      <c r="L33" s="358"/>
      <c r="M33" s="358"/>
      <c r="N33" s="358"/>
      <c r="O33" s="358"/>
      <c r="P33" s="358"/>
      <c r="Q33" s="388"/>
    </row>
    <row r="34" spans="1:17" x14ac:dyDescent="0.25">
      <c r="B34" s="364"/>
      <c r="D34" s="358"/>
      <c r="E34" s="358"/>
      <c r="F34" s="358"/>
      <c r="G34" s="358"/>
      <c r="H34" s="358"/>
      <c r="I34" s="358"/>
      <c r="J34" s="358"/>
      <c r="K34" s="358"/>
      <c r="L34" s="358"/>
      <c r="M34" s="358"/>
      <c r="N34" s="358"/>
      <c r="O34" s="358"/>
      <c r="P34" s="358"/>
      <c r="Q34" s="388"/>
    </row>
    <row r="35" spans="1:17" x14ac:dyDescent="0.25">
      <c r="B35" s="364"/>
      <c r="D35" s="358"/>
      <c r="E35" s="358"/>
      <c r="F35" s="358"/>
      <c r="G35" s="358"/>
      <c r="H35" s="358"/>
      <c r="I35" s="358"/>
      <c r="J35" s="358"/>
      <c r="K35" s="358"/>
      <c r="L35" s="358"/>
      <c r="M35" s="358"/>
      <c r="N35" s="358"/>
      <c r="O35" s="358"/>
      <c r="P35" s="358"/>
      <c r="Q35" s="388"/>
    </row>
    <row r="36" spans="1:17" x14ac:dyDescent="0.25">
      <c r="B36" s="364"/>
      <c r="D36" s="358"/>
      <c r="E36" s="358"/>
      <c r="F36" s="358"/>
      <c r="G36" s="358"/>
      <c r="H36" s="358"/>
      <c r="I36" s="358"/>
      <c r="J36" s="358"/>
      <c r="K36" s="358"/>
      <c r="L36" s="358"/>
      <c r="M36" s="358"/>
      <c r="N36" s="358"/>
      <c r="O36" s="358"/>
      <c r="P36" s="358"/>
      <c r="Q36" s="388"/>
    </row>
    <row r="37" spans="1:17" x14ac:dyDescent="0.25">
      <c r="B37" s="364"/>
      <c r="D37" s="358"/>
      <c r="E37" s="358"/>
      <c r="F37" s="358"/>
      <c r="G37" s="358"/>
      <c r="H37" s="358"/>
      <c r="I37" s="358"/>
      <c r="J37" s="358"/>
      <c r="K37" s="358"/>
      <c r="L37" s="358"/>
      <c r="M37" s="358"/>
      <c r="N37" s="358"/>
      <c r="O37" s="358"/>
      <c r="P37" s="358"/>
      <c r="Q37" s="388"/>
    </row>
    <row r="38" spans="1:17" x14ac:dyDescent="0.25">
      <c r="B38" s="414" t="s">
        <v>565</v>
      </c>
    </row>
    <row r="39" spans="1:17" x14ac:dyDescent="0.25">
      <c r="B39" s="354" t="str">
        <f>Orcado!B33</f>
        <v>Custo de Implementação</v>
      </c>
      <c r="D39" s="387">
        <v>160800</v>
      </c>
      <c r="E39" s="387">
        <v>0</v>
      </c>
      <c r="F39" s="386">
        <f t="shared" ref="F39:P39" si="23">E39</f>
        <v>0</v>
      </c>
      <c r="G39" s="386">
        <f t="shared" si="23"/>
        <v>0</v>
      </c>
      <c r="H39" s="386">
        <f t="shared" si="23"/>
        <v>0</v>
      </c>
      <c r="I39" s="386">
        <f t="shared" si="23"/>
        <v>0</v>
      </c>
      <c r="J39" s="386">
        <f t="shared" si="23"/>
        <v>0</v>
      </c>
      <c r="K39" s="386">
        <f t="shared" si="23"/>
        <v>0</v>
      </c>
      <c r="L39" s="386">
        <f t="shared" si="23"/>
        <v>0</v>
      </c>
      <c r="M39" s="386">
        <f t="shared" si="23"/>
        <v>0</v>
      </c>
      <c r="N39" s="386">
        <f t="shared" si="23"/>
        <v>0</v>
      </c>
      <c r="O39" s="386">
        <f t="shared" si="23"/>
        <v>0</v>
      </c>
      <c r="P39" s="386">
        <f t="shared" si="23"/>
        <v>0</v>
      </c>
      <c r="Q39" s="385">
        <f>SUM(D39:P39)</f>
        <v>160800</v>
      </c>
    </row>
    <row r="40" spans="1:17" x14ac:dyDescent="0.25">
      <c r="B40" s="354" t="str">
        <f>Orcado!B34</f>
        <v>Custo da Operação</v>
      </c>
      <c r="D40" s="387"/>
      <c r="E40" s="387"/>
      <c r="F40" s="386">
        <f t="shared" ref="F40:P40" si="24">E40</f>
        <v>0</v>
      </c>
      <c r="G40" s="386">
        <f t="shared" si="24"/>
        <v>0</v>
      </c>
      <c r="H40" s="386">
        <f t="shared" si="24"/>
        <v>0</v>
      </c>
      <c r="I40" s="386">
        <f t="shared" si="24"/>
        <v>0</v>
      </c>
      <c r="J40" s="386">
        <f t="shared" si="24"/>
        <v>0</v>
      </c>
      <c r="K40" s="386">
        <f t="shared" si="24"/>
        <v>0</v>
      </c>
      <c r="L40" s="386">
        <f t="shared" si="24"/>
        <v>0</v>
      </c>
      <c r="M40" s="386">
        <f t="shared" si="24"/>
        <v>0</v>
      </c>
      <c r="N40" s="386">
        <f t="shared" si="24"/>
        <v>0</v>
      </c>
      <c r="O40" s="386">
        <f t="shared" si="24"/>
        <v>0</v>
      </c>
      <c r="P40" s="386">
        <f t="shared" si="24"/>
        <v>0</v>
      </c>
      <c r="Q40" s="385">
        <f>SUM(D40:P40)</f>
        <v>0</v>
      </c>
    </row>
    <row r="41" spans="1:17" x14ac:dyDescent="0.25">
      <c r="B41" s="354" t="str">
        <f>Orcado!B35</f>
        <v>Custos de Treinamento</v>
      </c>
      <c r="D41" s="387"/>
      <c r="E41" s="387"/>
      <c r="F41" s="386">
        <f t="shared" ref="F41:P41" si="25">E41</f>
        <v>0</v>
      </c>
      <c r="G41" s="386">
        <f t="shared" si="25"/>
        <v>0</v>
      </c>
      <c r="H41" s="386">
        <f t="shared" si="25"/>
        <v>0</v>
      </c>
      <c r="I41" s="386">
        <f t="shared" si="25"/>
        <v>0</v>
      </c>
      <c r="J41" s="386">
        <f t="shared" si="25"/>
        <v>0</v>
      </c>
      <c r="K41" s="386">
        <f t="shared" si="25"/>
        <v>0</v>
      </c>
      <c r="L41" s="386">
        <f t="shared" si="25"/>
        <v>0</v>
      </c>
      <c r="M41" s="386">
        <f t="shared" si="25"/>
        <v>0</v>
      </c>
      <c r="N41" s="386">
        <f t="shared" si="25"/>
        <v>0</v>
      </c>
      <c r="O41" s="386">
        <f t="shared" si="25"/>
        <v>0</v>
      </c>
      <c r="P41" s="386">
        <f t="shared" si="25"/>
        <v>0</v>
      </c>
      <c r="Q41" s="385">
        <f>SUM(D41:P41)</f>
        <v>0</v>
      </c>
    </row>
    <row r="42" spans="1:17" x14ac:dyDescent="0.25">
      <c r="A42" s="424"/>
      <c r="B42" s="431"/>
      <c r="C42" s="424"/>
      <c r="D42" s="432"/>
      <c r="E42" s="432"/>
      <c r="F42" s="433"/>
      <c r="G42" s="433"/>
      <c r="H42" s="433"/>
      <c r="I42" s="433"/>
      <c r="J42" s="433"/>
      <c r="K42" s="433"/>
      <c r="L42" s="433"/>
      <c r="M42" s="433"/>
      <c r="N42" s="433"/>
      <c r="O42" s="433"/>
      <c r="P42" s="433"/>
      <c r="Q42" s="434"/>
    </row>
    <row r="43" spans="1:17" x14ac:dyDescent="0.25">
      <c r="A43" s="424"/>
      <c r="B43" s="431"/>
      <c r="C43" s="424"/>
      <c r="D43" s="432"/>
      <c r="E43" s="432"/>
      <c r="F43" s="433"/>
      <c r="G43" s="433"/>
      <c r="H43" s="433"/>
      <c r="I43" s="433"/>
      <c r="J43" s="433"/>
      <c r="K43" s="433"/>
      <c r="L43" s="433"/>
      <c r="M43" s="433"/>
      <c r="N43" s="433"/>
      <c r="O43" s="433"/>
      <c r="P43" s="433"/>
      <c r="Q43" s="434"/>
    </row>
    <row r="44" spans="1:17" x14ac:dyDescent="0.25">
      <c r="A44" s="424"/>
      <c r="B44" s="431"/>
      <c r="C44" s="424"/>
      <c r="D44" s="432"/>
      <c r="E44" s="432"/>
      <c r="F44" s="433"/>
      <c r="G44" s="433"/>
      <c r="H44" s="433"/>
      <c r="I44" s="433"/>
      <c r="J44" s="433"/>
      <c r="K44" s="433"/>
      <c r="L44" s="433"/>
      <c r="M44" s="433"/>
      <c r="N44" s="433"/>
      <c r="O44" s="433"/>
      <c r="P44" s="433"/>
      <c r="Q44" s="434"/>
    </row>
    <row r="45" spans="1:17" x14ac:dyDescent="0.25">
      <c r="A45" s="424"/>
      <c r="B45" s="431"/>
      <c r="C45" s="424"/>
      <c r="D45" s="432"/>
      <c r="E45" s="432"/>
      <c r="F45" s="433"/>
      <c r="G45" s="433"/>
      <c r="H45" s="433"/>
      <c r="I45" s="433"/>
      <c r="J45" s="433"/>
      <c r="K45" s="433"/>
      <c r="L45" s="433"/>
      <c r="M45" s="433"/>
      <c r="N45" s="433"/>
      <c r="O45" s="433"/>
      <c r="P45" s="433"/>
      <c r="Q45" s="434"/>
    </row>
    <row r="46" spans="1:17" x14ac:dyDescent="0.25">
      <c r="A46" s="424"/>
      <c r="B46" s="431"/>
      <c r="C46" s="424"/>
      <c r="D46" s="432"/>
      <c r="E46" s="432"/>
      <c r="F46" s="433"/>
      <c r="G46" s="433"/>
      <c r="H46" s="433"/>
      <c r="I46" s="433"/>
      <c r="J46" s="433"/>
      <c r="K46" s="433"/>
      <c r="L46" s="433"/>
      <c r="M46" s="433"/>
      <c r="N46" s="433"/>
      <c r="O46" s="433"/>
      <c r="P46" s="433"/>
      <c r="Q46" s="434"/>
    </row>
    <row r="47" spans="1:17" x14ac:dyDescent="0.25">
      <c r="A47" s="424"/>
      <c r="B47" s="431"/>
      <c r="C47" s="424"/>
      <c r="D47" s="432"/>
      <c r="E47" s="432"/>
      <c r="F47" s="433"/>
      <c r="G47" s="433"/>
      <c r="H47" s="433"/>
      <c r="I47" s="433"/>
      <c r="J47" s="433"/>
      <c r="K47" s="433"/>
      <c r="L47" s="433"/>
      <c r="M47" s="433"/>
      <c r="N47" s="433"/>
      <c r="O47" s="433"/>
      <c r="P47" s="433"/>
      <c r="Q47" s="434"/>
    </row>
    <row r="48" spans="1:17" x14ac:dyDescent="0.25">
      <c r="A48" s="424"/>
      <c r="B48" s="431"/>
      <c r="C48" s="424"/>
      <c r="D48" s="432"/>
      <c r="E48" s="432"/>
      <c r="F48" s="433"/>
      <c r="G48" s="433"/>
      <c r="H48" s="433"/>
      <c r="I48" s="433"/>
      <c r="J48" s="433"/>
      <c r="K48" s="433"/>
      <c r="L48" s="433"/>
      <c r="M48" s="433"/>
      <c r="N48" s="433"/>
      <c r="O48" s="433"/>
      <c r="P48" s="433"/>
      <c r="Q48" s="434"/>
    </row>
    <row r="49" spans="1:17" x14ac:dyDescent="0.25">
      <c r="A49" s="424"/>
      <c r="B49" s="431"/>
      <c r="C49" s="424"/>
      <c r="D49" s="432"/>
      <c r="E49" s="432"/>
      <c r="F49" s="433"/>
      <c r="G49" s="433"/>
      <c r="H49" s="433"/>
      <c r="I49" s="433"/>
      <c r="J49" s="433"/>
      <c r="K49" s="433"/>
      <c r="L49" s="433"/>
      <c r="M49" s="433"/>
      <c r="N49" s="433"/>
      <c r="O49" s="433"/>
      <c r="P49" s="433"/>
      <c r="Q49" s="434"/>
    </row>
    <row r="50" spans="1:17" x14ac:dyDescent="0.25">
      <c r="A50" s="424"/>
      <c r="B50" s="431"/>
      <c r="C50" s="424"/>
      <c r="D50" s="432"/>
      <c r="E50" s="432"/>
      <c r="F50" s="433"/>
      <c r="G50" s="433"/>
      <c r="H50" s="433"/>
      <c r="I50" s="433"/>
      <c r="J50" s="433"/>
      <c r="K50" s="433"/>
      <c r="L50" s="433"/>
      <c r="M50" s="433"/>
      <c r="N50" s="433"/>
      <c r="O50" s="433"/>
      <c r="P50" s="433"/>
      <c r="Q50" s="434"/>
    </row>
    <row r="51" spans="1:17" x14ac:dyDescent="0.25">
      <c r="A51" s="424"/>
      <c r="B51" s="431"/>
      <c r="C51" s="424"/>
      <c r="D51" s="432"/>
      <c r="E51" s="432"/>
      <c r="F51" s="433"/>
      <c r="G51" s="433"/>
      <c r="H51" s="433"/>
      <c r="I51" s="433"/>
      <c r="J51" s="433"/>
      <c r="K51" s="433"/>
      <c r="L51" s="433"/>
      <c r="M51" s="433"/>
      <c r="N51" s="433"/>
      <c r="O51" s="433"/>
      <c r="P51" s="433"/>
      <c r="Q51" s="434"/>
    </row>
    <row r="52" spans="1:17" x14ac:dyDescent="0.25">
      <c r="A52" s="424"/>
      <c r="B52" s="424"/>
      <c r="C52" s="424"/>
      <c r="D52" s="432"/>
      <c r="E52" s="432"/>
      <c r="F52" s="433"/>
      <c r="G52" s="433"/>
      <c r="H52" s="433"/>
      <c r="I52" s="433"/>
      <c r="J52" s="433"/>
      <c r="K52" s="433"/>
      <c r="L52" s="433"/>
      <c r="M52" s="433"/>
      <c r="N52" s="433"/>
      <c r="O52" s="433"/>
      <c r="P52" s="433"/>
      <c r="Q52" s="434"/>
    </row>
    <row r="53" spans="1:17" x14ac:dyDescent="0.25">
      <c r="A53" s="424"/>
      <c r="B53" s="424"/>
      <c r="C53" s="424"/>
      <c r="D53" s="424"/>
      <c r="E53" s="424"/>
      <c r="F53" s="424"/>
      <c r="G53" s="424"/>
      <c r="H53" s="424"/>
      <c r="I53" s="424"/>
      <c r="J53" s="424"/>
      <c r="K53" s="424"/>
      <c r="L53" s="424"/>
      <c r="M53" s="424"/>
      <c r="N53" s="424"/>
      <c r="O53" s="424"/>
      <c r="P53" s="424"/>
      <c r="Q53" s="435"/>
    </row>
    <row r="56" spans="1:17" x14ac:dyDescent="0.25">
      <c r="E56" s="361"/>
      <c r="F56" s="361"/>
      <c r="G56" s="361"/>
      <c r="H56" s="361"/>
      <c r="I56" s="361"/>
    </row>
    <row r="57" spans="1:17" x14ac:dyDescent="0.25">
      <c r="B57" s="360" t="s">
        <v>560</v>
      </c>
    </row>
    <row r="58" spans="1:17" x14ac:dyDescent="0.25">
      <c r="B58" s="357"/>
      <c r="C58" s="356"/>
      <c r="D58" s="356"/>
    </row>
    <row r="59" spans="1:17" x14ac:dyDescent="0.25">
      <c r="B59" s="357" t="s">
        <v>559</v>
      </c>
      <c r="C59" s="359"/>
      <c r="D59" s="359">
        <f>NPV(Param!D4,E5:P5)+D5</f>
        <v>331985.08682378946</v>
      </c>
    </row>
    <row r="60" spans="1:17" x14ac:dyDescent="0.25">
      <c r="B60" s="357" t="s">
        <v>558</v>
      </c>
      <c r="D60" s="358">
        <f>COUNTIF(D6:P6,"&lt;=0")</f>
        <v>0</v>
      </c>
    </row>
    <row r="61" spans="1:17" x14ac:dyDescent="0.25">
      <c r="B61" s="357" t="s">
        <v>557</v>
      </c>
      <c r="C61" s="356"/>
      <c r="D61" s="355">
        <f>SUM(E5:P5)/-D5</f>
        <v>-0.97023790399875054</v>
      </c>
    </row>
  </sheetData>
  <mergeCells count="2">
    <mergeCell ref="B2:C2"/>
    <mergeCell ref="E2:P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FB97B-F3AD-4AD1-942C-E6DE2A856A48}">
  <dimension ref="B1:Q26"/>
  <sheetViews>
    <sheetView showGridLines="0" topLeftCell="A7" workbookViewId="0">
      <selection activeCell="K32" sqref="K32"/>
    </sheetView>
  </sheetViews>
  <sheetFormatPr defaultColWidth="9.28515625" defaultRowHeight="15" x14ac:dyDescent="0.25"/>
  <cols>
    <col min="1" max="1" width="2.7109375" style="354" customWidth="1"/>
    <col min="2" max="2" width="10.7109375" style="354" customWidth="1"/>
    <col min="3" max="3" width="9.28515625" style="354"/>
    <col min="4" max="4" width="10" style="354" customWidth="1"/>
    <col min="5" max="6" width="9.28515625" style="354"/>
    <col min="7" max="7" width="10.28515625" style="354" customWidth="1"/>
    <col min="8" max="16384" width="9.28515625" style="354"/>
  </cols>
  <sheetData>
    <row r="1" spans="2:8" ht="15.75" thickBot="1" x14ac:dyDescent="0.3"/>
    <row r="2" spans="2:8" ht="30.75" thickTop="1" x14ac:dyDescent="0.25">
      <c r="B2" s="439" t="s">
        <v>584</v>
      </c>
      <c r="C2" s="700" t="s">
        <v>583</v>
      </c>
      <c r="D2" s="701"/>
      <c r="E2" s="700" t="s">
        <v>582</v>
      </c>
      <c r="F2" s="701"/>
      <c r="G2" s="440" t="s">
        <v>581</v>
      </c>
      <c r="H2" s="441" t="s">
        <v>580</v>
      </c>
    </row>
    <row r="3" spans="2:8" ht="45" x14ac:dyDescent="0.25">
      <c r="B3" s="442" t="s">
        <v>575</v>
      </c>
      <c r="C3" s="436" t="s">
        <v>534</v>
      </c>
      <c r="D3" s="437" t="s">
        <v>533</v>
      </c>
      <c r="E3" s="436" t="s">
        <v>534</v>
      </c>
      <c r="F3" s="437" t="s">
        <v>533</v>
      </c>
      <c r="G3" s="438" t="s">
        <v>579</v>
      </c>
      <c r="H3" s="443"/>
    </row>
    <row r="4" spans="2:8" x14ac:dyDescent="0.25">
      <c r="B4" s="444">
        <v>0</v>
      </c>
      <c r="C4" s="377">
        <f>HLOOKUP($B4,Orcado!$D$4:$P$5,2,FALSE)</f>
        <v>183200</v>
      </c>
      <c r="D4" s="377">
        <f>HLOOKUP($B4,Realizado!$D$4:$P$5,2,FALSE)</f>
        <v>168500</v>
      </c>
      <c r="E4" s="377">
        <f>C4</f>
        <v>183200</v>
      </c>
      <c r="F4" s="377">
        <f>D4</f>
        <v>168500</v>
      </c>
      <c r="G4" s="377">
        <f t="shared" ref="G4:G16" si="0">F4-E4</f>
        <v>-14700</v>
      </c>
      <c r="H4" s="445">
        <f>IF(E4=0,"",F4/E4-1)</f>
        <v>-8.0240174672489117E-2</v>
      </c>
    </row>
    <row r="5" spans="2:8" x14ac:dyDescent="0.25">
      <c r="B5" s="444">
        <f t="shared" ref="B5:B16" si="1">B4+1</f>
        <v>1</v>
      </c>
      <c r="C5" s="377">
        <f>HLOOKUP($B5,Orcado!$D$4:$P$5,2,FALSE)</f>
        <v>10888.230000000001</v>
      </c>
      <c r="D5" s="377">
        <f>HLOOKUP($B5,Realizado!$D$4:$P$5,2,FALSE)</f>
        <v>7987.4</v>
      </c>
      <c r="E5" s="377">
        <f t="shared" ref="E5:E16" si="2">E4+C5</f>
        <v>194088.23</v>
      </c>
      <c r="F5" s="377">
        <f t="shared" ref="F5:F16" si="3">F4+D5</f>
        <v>176487.4</v>
      </c>
      <c r="G5" s="377">
        <f t="shared" si="0"/>
        <v>-17600.830000000016</v>
      </c>
      <c r="H5" s="445">
        <f t="shared" ref="H5:H16" si="4">F5/E5-1</f>
        <v>-9.0684685001249266E-2</v>
      </c>
    </row>
    <row r="6" spans="2:8" x14ac:dyDescent="0.25">
      <c r="B6" s="444">
        <f t="shared" si="1"/>
        <v>2</v>
      </c>
      <c r="C6" s="377">
        <f>HLOOKUP($B6,Orcado!$D$4:$P$5,2,FALSE)</f>
        <v>10805.458000000001</v>
      </c>
      <c r="D6" s="377">
        <f>HLOOKUP($B6,Realizado!$D$4:$P$5,2,FALSE)</f>
        <v>8708.1400000000012</v>
      </c>
      <c r="E6" s="377">
        <f t="shared" si="2"/>
        <v>204893.68800000002</v>
      </c>
      <c r="F6" s="377">
        <f t="shared" si="3"/>
        <v>185195.54</v>
      </c>
      <c r="G6" s="377">
        <f t="shared" si="0"/>
        <v>-19698.148000000016</v>
      </c>
      <c r="H6" s="445">
        <f t="shared" si="4"/>
        <v>-9.6138383726100951E-2</v>
      </c>
    </row>
    <row r="7" spans="2:8" x14ac:dyDescent="0.25">
      <c r="B7" s="444">
        <f t="shared" si="1"/>
        <v>3</v>
      </c>
      <c r="C7" s="377">
        <f>HLOOKUP($B7,Orcado!$D$4:$P$5,2,FALSE)</f>
        <v>7986.0038000000013</v>
      </c>
      <c r="D7" s="377">
        <f>HLOOKUP($B7,Realizado!$D$4:$P$5,2,FALSE)</f>
        <v>9500.9540000000015</v>
      </c>
      <c r="E7" s="377">
        <f t="shared" si="2"/>
        <v>212879.69180000003</v>
      </c>
      <c r="F7" s="377">
        <f t="shared" si="3"/>
        <v>194696.49400000001</v>
      </c>
      <c r="G7" s="377">
        <f t="shared" si="0"/>
        <v>-18183.197800000024</v>
      </c>
      <c r="H7" s="445">
        <f t="shared" si="4"/>
        <v>-8.5415370748859853E-2</v>
      </c>
    </row>
    <row r="8" spans="2:8" x14ac:dyDescent="0.25">
      <c r="B8" s="444">
        <f t="shared" si="1"/>
        <v>4</v>
      </c>
      <c r="C8" s="377">
        <f>HLOOKUP($B8,Orcado!$D$4:$P$5,2,FALSE)</f>
        <v>8234.6041800000021</v>
      </c>
      <c r="D8" s="377">
        <f>HLOOKUP($B8,Realizado!$D$4:$P$5,2,FALSE)</f>
        <v>10373.049400000004</v>
      </c>
      <c r="E8" s="377">
        <f t="shared" si="2"/>
        <v>221114.29598000002</v>
      </c>
      <c r="F8" s="377">
        <f t="shared" si="3"/>
        <v>205069.54340000002</v>
      </c>
      <c r="G8" s="377">
        <f t="shared" si="0"/>
        <v>-16044.75258</v>
      </c>
      <c r="H8" s="445">
        <f t="shared" si="4"/>
        <v>-7.2563162453554209E-2</v>
      </c>
    </row>
    <row r="9" spans="2:8" x14ac:dyDescent="0.25">
      <c r="B9" s="444">
        <f t="shared" si="1"/>
        <v>5</v>
      </c>
      <c r="C9" s="377">
        <f>HLOOKUP($B9,Orcado!$D$4:$P$5,2,FALSE)</f>
        <v>9058.0645980000045</v>
      </c>
      <c r="D9" s="377">
        <f>HLOOKUP($B9,Realizado!$D$4:$P$5,2,FALSE)</f>
        <v>11332.354340000004</v>
      </c>
      <c r="E9" s="377">
        <f t="shared" si="2"/>
        <v>230172.36057800002</v>
      </c>
      <c r="F9" s="377">
        <f t="shared" si="3"/>
        <v>216401.89774000001</v>
      </c>
      <c r="G9" s="377">
        <f t="shared" si="0"/>
        <v>-13770.462838000007</v>
      </c>
      <c r="H9" s="445">
        <f t="shared" si="4"/>
        <v>-5.982674376462993E-2</v>
      </c>
    </row>
    <row r="10" spans="2:8" x14ac:dyDescent="0.25">
      <c r="B10" s="444">
        <f t="shared" si="1"/>
        <v>6</v>
      </c>
      <c r="C10" s="377">
        <f>HLOOKUP($B10,Orcado!$D$4:$P$5,2,FALSE)</f>
        <v>9963.8710578000027</v>
      </c>
      <c r="D10" s="377">
        <f>HLOOKUP($B10,Realizado!$D$4:$P$5,2,FALSE)</f>
        <v>12387.589774000005</v>
      </c>
      <c r="E10" s="377">
        <f t="shared" si="2"/>
        <v>240136.23163580004</v>
      </c>
      <c r="F10" s="377">
        <f t="shared" si="3"/>
        <v>228789.48751400001</v>
      </c>
      <c r="G10" s="377">
        <f t="shared" si="0"/>
        <v>-11346.744121800031</v>
      </c>
      <c r="H10" s="445">
        <f t="shared" si="4"/>
        <v>-4.7251279178099792E-2</v>
      </c>
    </row>
    <row r="11" spans="2:8" x14ac:dyDescent="0.25">
      <c r="B11" s="444">
        <f t="shared" si="1"/>
        <v>7</v>
      </c>
      <c r="C11" s="377">
        <f>HLOOKUP($B11,Orcado!$D$4:$P$5,2,FALSE)</f>
        <v>10960.258163580005</v>
      </c>
      <c r="D11" s="377">
        <f>HLOOKUP($B11,Realizado!$D$4:$P$5,2,FALSE)</f>
        <v>13548.348751400006</v>
      </c>
      <c r="E11" s="377">
        <f t="shared" si="2"/>
        <v>251096.48979938004</v>
      </c>
      <c r="F11" s="377">
        <f t="shared" si="3"/>
        <v>242337.83626540002</v>
      </c>
      <c r="G11" s="377">
        <f t="shared" si="0"/>
        <v>-8758.6535339800175</v>
      </c>
      <c r="H11" s="445">
        <f t="shared" si="4"/>
        <v>-3.4881624753010154E-2</v>
      </c>
    </row>
    <row r="12" spans="2:8" x14ac:dyDescent="0.25">
      <c r="B12" s="444">
        <f t="shared" si="1"/>
        <v>8</v>
      </c>
      <c r="C12" s="377">
        <f>HLOOKUP($B12,Orcado!$D$4:$P$5,2,FALSE)</f>
        <v>12056.283979938009</v>
      </c>
      <c r="D12" s="377">
        <f>HLOOKUP($B12,Realizado!$D$4:$P$5,2,FALSE)</f>
        <v>14825.183626540009</v>
      </c>
      <c r="E12" s="377">
        <f t="shared" si="2"/>
        <v>263152.77377931803</v>
      </c>
      <c r="F12" s="377">
        <f t="shared" si="3"/>
        <v>257163.01989194003</v>
      </c>
      <c r="G12" s="377">
        <f t="shared" si="0"/>
        <v>-5989.7538873779995</v>
      </c>
      <c r="H12" s="445">
        <f t="shared" si="4"/>
        <v>-2.2761507702750094E-2</v>
      </c>
    </row>
    <row r="13" spans="2:8" x14ac:dyDescent="0.25">
      <c r="B13" s="444">
        <f t="shared" si="1"/>
        <v>9</v>
      </c>
      <c r="C13" s="377">
        <f>HLOOKUP($B13,Orcado!$D$4:$P$5,2,FALSE)</f>
        <v>13261.912377931811</v>
      </c>
      <c r="D13" s="377">
        <f>HLOOKUP($B13,Realizado!$D$4:$P$5,2,FALSE)</f>
        <v>16229.701989194014</v>
      </c>
      <c r="E13" s="377">
        <f t="shared" si="2"/>
        <v>276414.68615724985</v>
      </c>
      <c r="F13" s="377">
        <f t="shared" si="3"/>
        <v>273392.72188113403</v>
      </c>
      <c r="G13" s="377">
        <f t="shared" si="0"/>
        <v>-3021.9642761158175</v>
      </c>
      <c r="H13" s="445">
        <f t="shared" si="4"/>
        <v>-1.0932719668869773E-2</v>
      </c>
    </row>
    <row r="14" spans="2:8" x14ac:dyDescent="0.25">
      <c r="B14" s="444">
        <f t="shared" si="1"/>
        <v>10</v>
      </c>
      <c r="C14" s="377">
        <f>HLOOKUP($B14,Orcado!$D$4:$P$5,2,FALSE)</f>
        <v>14588.103615724989</v>
      </c>
      <c r="D14" s="377">
        <f>HLOOKUP($B14,Realizado!$D$4:$P$5,2,FALSE)</f>
        <v>17774.672188113411</v>
      </c>
      <c r="E14" s="377">
        <f t="shared" si="2"/>
        <v>291002.78977297485</v>
      </c>
      <c r="F14" s="377">
        <f t="shared" si="3"/>
        <v>291167.39406924741</v>
      </c>
      <c r="G14" s="377">
        <f t="shared" si="0"/>
        <v>164.60429627256235</v>
      </c>
      <c r="H14" s="445">
        <f t="shared" si="4"/>
        <v>5.6564507990097823E-4</v>
      </c>
    </row>
    <row r="15" spans="2:8" x14ac:dyDescent="0.25">
      <c r="B15" s="444">
        <f t="shared" si="1"/>
        <v>11</v>
      </c>
      <c r="C15" s="377">
        <f>HLOOKUP($B15,Orcado!$D$4:$P$5,2,FALSE)</f>
        <v>16046.91397729749</v>
      </c>
      <c r="D15" s="377">
        <f>HLOOKUP($B15,Realizado!$D$4:$P$5,2,FALSE)</f>
        <v>19474.139406924758</v>
      </c>
      <c r="E15" s="377">
        <f t="shared" si="2"/>
        <v>307049.70375027234</v>
      </c>
      <c r="F15" s="377">
        <f t="shared" si="3"/>
        <v>310641.53347617219</v>
      </c>
      <c r="G15" s="377">
        <f t="shared" si="0"/>
        <v>3591.82972589985</v>
      </c>
      <c r="H15" s="445">
        <f t="shared" si="4"/>
        <v>1.1697877190661954E-2</v>
      </c>
    </row>
    <row r="16" spans="2:8" ht="15.75" thickBot="1" x14ac:dyDescent="0.3">
      <c r="B16" s="446">
        <f t="shared" si="1"/>
        <v>12</v>
      </c>
      <c r="C16" s="447">
        <f>HLOOKUP($B16,Orcado!$D$4:$P$5,2,FALSE)</f>
        <v>17651.605375027244</v>
      </c>
      <c r="D16" s="447">
        <f>HLOOKUP($B16,Realizado!$D$4:$P$5,2,FALSE)</f>
        <v>21343.553347617235</v>
      </c>
      <c r="E16" s="447">
        <f t="shared" si="2"/>
        <v>324701.30912529957</v>
      </c>
      <c r="F16" s="447">
        <f t="shared" si="3"/>
        <v>331985.0868237894</v>
      </c>
      <c r="G16" s="447">
        <f t="shared" si="0"/>
        <v>7283.7776984898373</v>
      </c>
      <c r="H16" s="454">
        <f t="shared" si="4"/>
        <v>2.2432240011939886E-2</v>
      </c>
    </row>
    <row r="17" spans="2:17" ht="15.75" thickTop="1" x14ac:dyDescent="0.25">
      <c r="B17" s="448" t="s">
        <v>134</v>
      </c>
      <c r="C17" s="449">
        <f>SUM(C4:C16)</f>
        <v>324701.30912529957</v>
      </c>
      <c r="D17" s="450">
        <f>SUM(D4:D16)</f>
        <v>331985.0868237894</v>
      </c>
      <c r="E17" s="455"/>
      <c r="F17" s="456"/>
      <c r="G17" s="456"/>
      <c r="H17" s="456"/>
    </row>
    <row r="18" spans="2:17" ht="15.75" thickBot="1" x14ac:dyDescent="0.3">
      <c r="B18" s="451" t="s">
        <v>578</v>
      </c>
      <c r="C18" s="452">
        <f>C17-D17</f>
        <v>-7283.7776984898373</v>
      </c>
      <c r="D18" s="453"/>
      <c r="E18" s="457"/>
    </row>
    <row r="19" spans="2:17" ht="15.75" thickTop="1" x14ac:dyDescent="0.25">
      <c r="I19" s="354" t="s">
        <v>646</v>
      </c>
    </row>
    <row r="20" spans="2:17" ht="15.75" thickBot="1" x14ac:dyDescent="0.3"/>
    <row r="21" spans="2:17" x14ac:dyDescent="0.25">
      <c r="B21" s="458" t="s">
        <v>643</v>
      </c>
      <c r="C21" s="459"/>
      <c r="D21" s="459"/>
      <c r="E21" s="459"/>
      <c r="F21" s="459"/>
      <c r="G21" s="459"/>
      <c r="H21" s="459"/>
      <c r="I21" s="459"/>
      <c r="J21" s="459"/>
      <c r="K21" s="459"/>
      <c r="L21" s="459"/>
      <c r="M21" s="459"/>
      <c r="N21" s="459"/>
      <c r="O21" s="459"/>
      <c r="P21" s="459"/>
      <c r="Q21" s="460"/>
    </row>
    <row r="22" spans="2:17" x14ac:dyDescent="0.25">
      <c r="B22" s="461" t="s">
        <v>641</v>
      </c>
      <c r="C22" s="462"/>
      <c r="D22" s="462"/>
      <c r="E22" s="462"/>
      <c r="F22" s="462"/>
      <c r="G22" s="462"/>
      <c r="H22" s="462"/>
      <c r="I22" s="462"/>
      <c r="J22" s="462"/>
      <c r="K22" s="462"/>
      <c r="L22" s="462"/>
      <c r="M22" s="462"/>
      <c r="N22" s="462"/>
      <c r="O22" s="462"/>
      <c r="P22" s="462"/>
      <c r="Q22" s="463"/>
    </row>
    <row r="23" spans="2:17" x14ac:dyDescent="0.25">
      <c r="B23" s="461" t="s">
        <v>642</v>
      </c>
      <c r="C23" s="462"/>
      <c r="D23" s="462"/>
      <c r="E23" s="462"/>
      <c r="F23" s="462"/>
      <c r="G23" s="462"/>
      <c r="H23" s="462"/>
      <c r="I23" s="462"/>
      <c r="J23" s="462"/>
      <c r="K23" s="462"/>
      <c r="L23" s="462"/>
      <c r="M23" s="462"/>
      <c r="N23" s="462"/>
      <c r="O23" s="462"/>
      <c r="P23" s="462"/>
      <c r="Q23" s="463"/>
    </row>
    <row r="24" spans="2:17" x14ac:dyDescent="0.25">
      <c r="B24" s="461"/>
      <c r="C24" s="462"/>
      <c r="D24" s="462"/>
      <c r="E24" s="462"/>
      <c r="F24" s="462"/>
      <c r="G24" s="462"/>
      <c r="H24" s="462"/>
      <c r="I24" s="462"/>
      <c r="J24" s="462"/>
      <c r="K24" s="462"/>
      <c r="L24" s="462"/>
      <c r="M24" s="462"/>
      <c r="N24" s="462"/>
      <c r="O24" s="462"/>
      <c r="P24" s="462"/>
      <c r="Q24" s="463"/>
    </row>
    <row r="25" spans="2:17" x14ac:dyDescent="0.25">
      <c r="B25" s="461" t="s">
        <v>644</v>
      </c>
      <c r="C25" s="462"/>
      <c r="D25" s="462"/>
      <c r="E25" s="462"/>
      <c r="F25" s="462"/>
      <c r="G25" s="462"/>
      <c r="H25" s="462"/>
      <c r="I25" s="462"/>
      <c r="J25" s="462"/>
      <c r="K25" s="462"/>
      <c r="L25" s="462"/>
      <c r="M25" s="462"/>
      <c r="N25" s="462"/>
      <c r="O25" s="462"/>
      <c r="P25" s="462"/>
      <c r="Q25" s="463"/>
    </row>
    <row r="26" spans="2:17" ht="15.75" thickBot="1" x14ac:dyDescent="0.3">
      <c r="B26" s="464" t="s">
        <v>645</v>
      </c>
      <c r="C26" s="465"/>
      <c r="D26" s="465"/>
      <c r="E26" s="465"/>
      <c r="F26" s="465"/>
      <c r="G26" s="465"/>
      <c r="H26" s="465"/>
      <c r="I26" s="465"/>
      <c r="J26" s="465"/>
      <c r="K26" s="465"/>
      <c r="L26" s="465"/>
      <c r="M26" s="465"/>
      <c r="N26" s="465"/>
      <c r="O26" s="465"/>
      <c r="P26" s="465"/>
      <c r="Q26" s="466"/>
    </row>
  </sheetData>
  <mergeCells count="2">
    <mergeCell ref="C2:D2"/>
    <mergeCell ref="E2:F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CCC51-6783-47CC-A787-52FA5CA40644}">
  <dimension ref="B2:I22"/>
  <sheetViews>
    <sheetView showGridLines="0" workbookViewId="0">
      <selection activeCell="C17" sqref="C17"/>
    </sheetView>
  </sheetViews>
  <sheetFormatPr defaultColWidth="9.28515625" defaultRowHeight="15" x14ac:dyDescent="0.25"/>
  <cols>
    <col min="1" max="1" width="2.7109375" style="354" customWidth="1"/>
    <col min="2" max="2" width="16.5703125" style="354" customWidth="1"/>
    <col min="3" max="3" width="60.28515625" style="354" bestFit="1" customWidth="1"/>
    <col min="4" max="4" width="33.42578125" style="354" customWidth="1"/>
    <col min="5" max="5" width="17.140625" style="354" customWidth="1"/>
    <col min="6" max="16384" width="9.28515625" style="354"/>
  </cols>
  <sheetData>
    <row r="2" spans="2:5" x14ac:dyDescent="0.25">
      <c r="B2" s="473" t="s">
        <v>592</v>
      </c>
      <c r="C2" s="473" t="s">
        <v>591</v>
      </c>
      <c r="D2" s="473" t="s">
        <v>590</v>
      </c>
      <c r="E2" s="475">
        <v>184000</v>
      </c>
    </row>
    <row r="3" spans="2:5" x14ac:dyDescent="0.25">
      <c r="B3" s="474" t="s">
        <v>570</v>
      </c>
      <c r="C3" s="474"/>
      <c r="D3" s="474" t="s">
        <v>589</v>
      </c>
      <c r="E3" s="476">
        <v>0.08</v>
      </c>
    </row>
    <row r="4" spans="2:5" x14ac:dyDescent="0.25">
      <c r="B4" s="402" t="s">
        <v>588</v>
      </c>
      <c r="C4" s="402" t="s">
        <v>649</v>
      </c>
      <c r="D4" s="401"/>
      <c r="E4" s="401"/>
    </row>
    <row r="5" spans="2:5" x14ac:dyDescent="0.25">
      <c r="B5" s="400"/>
      <c r="C5" s="400" t="s">
        <v>650</v>
      </c>
      <c r="D5" s="399"/>
      <c r="E5" s="399"/>
    </row>
    <row r="6" spans="2:5" x14ac:dyDescent="0.25">
      <c r="B6" s="400"/>
      <c r="C6" s="400" t="s">
        <v>651</v>
      </c>
      <c r="D6" s="399"/>
      <c r="E6" s="399"/>
    </row>
    <row r="7" spans="2:5" x14ac:dyDescent="0.25">
      <c r="B7" s="400"/>
      <c r="C7" s="400" t="s">
        <v>652</v>
      </c>
      <c r="D7" s="399"/>
      <c r="E7" s="399"/>
    </row>
    <row r="8" spans="2:5" x14ac:dyDescent="0.25">
      <c r="B8" s="400"/>
      <c r="C8" s="400" t="s">
        <v>653</v>
      </c>
      <c r="D8" s="399"/>
      <c r="E8" s="399"/>
    </row>
    <row r="9" spans="2:5" x14ac:dyDescent="0.25">
      <c r="B9" s="400"/>
      <c r="C9" s="400" t="s">
        <v>654</v>
      </c>
      <c r="D9" s="399"/>
      <c r="E9" s="399"/>
    </row>
    <row r="10" spans="2:5" x14ac:dyDescent="0.25">
      <c r="B10" s="400"/>
      <c r="C10" s="400" t="s">
        <v>655</v>
      </c>
      <c r="D10" s="399"/>
      <c r="E10" s="399"/>
    </row>
    <row r="11" spans="2:5" x14ac:dyDescent="0.25">
      <c r="B11" s="398"/>
      <c r="C11" s="398" t="s">
        <v>656</v>
      </c>
      <c r="D11" s="397"/>
      <c r="E11" s="397"/>
    </row>
    <row r="15" spans="2:5" x14ac:dyDescent="0.25">
      <c r="B15" s="477" t="s">
        <v>587</v>
      </c>
    </row>
    <row r="16" spans="2:5" x14ac:dyDescent="0.25">
      <c r="B16" s="472" t="s">
        <v>267</v>
      </c>
    </row>
    <row r="17" spans="2:9" x14ac:dyDescent="0.25">
      <c r="B17" s="414" t="s">
        <v>586</v>
      </c>
      <c r="C17" s="467" t="s">
        <v>628</v>
      </c>
    </row>
    <row r="18" spans="2:9" x14ac:dyDescent="0.25">
      <c r="B18" s="414" t="s">
        <v>585</v>
      </c>
      <c r="C18" s="471">
        <v>45870</v>
      </c>
      <c r="I18" s="354" t="s">
        <v>45</v>
      </c>
    </row>
    <row r="19" spans="2:9" x14ac:dyDescent="0.25">
      <c r="B19" s="414" t="s">
        <v>573</v>
      </c>
      <c r="C19" s="468" t="s">
        <v>629</v>
      </c>
    </row>
    <row r="20" spans="2:9" x14ac:dyDescent="0.25">
      <c r="B20" s="414" t="s">
        <v>647</v>
      </c>
      <c r="C20" s="468" t="s">
        <v>648</v>
      </c>
    </row>
    <row r="21" spans="2:9" x14ac:dyDescent="0.25">
      <c r="B21" s="469">
        <v>0</v>
      </c>
      <c r="C21" s="470"/>
    </row>
    <row r="22" spans="2:9" x14ac:dyDescent="0.25">
      <c r="B22" s="469"/>
      <c r="C22" s="470"/>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CB2A0-23B3-491C-A1BE-DD2458B37DA5}">
  <sheetPr codeName="Plan3"/>
  <dimension ref="A5:U16"/>
  <sheetViews>
    <sheetView showGridLines="0" workbookViewId="0">
      <selection activeCell="C11" sqref="C11:J11"/>
    </sheetView>
  </sheetViews>
  <sheetFormatPr defaultColWidth="8.85546875" defaultRowHeight="12.75" x14ac:dyDescent="0.2"/>
  <cols>
    <col min="1" max="1" width="3" style="301" customWidth="1"/>
    <col min="2" max="2" width="13.5703125" style="301" customWidth="1"/>
    <col min="3" max="3" width="4" style="301" customWidth="1"/>
    <col min="4" max="4" width="18.28515625" style="301" customWidth="1"/>
    <col min="5" max="9" width="11" style="301" customWidth="1"/>
    <col min="10" max="10" width="77.28515625" style="301" customWidth="1"/>
    <col min="11" max="11" width="3" style="301" customWidth="1"/>
    <col min="12" max="255" width="9" style="301" customWidth="1"/>
    <col min="256" max="16384" width="8.85546875" style="301"/>
  </cols>
  <sheetData>
    <row r="5" spans="1:21" ht="18" customHeight="1" x14ac:dyDescent="0.25">
      <c r="B5" s="708" t="s">
        <v>662</v>
      </c>
      <c r="C5" s="709"/>
      <c r="D5" s="709"/>
      <c r="E5" s="709"/>
      <c r="F5" s="709"/>
      <c r="G5" s="709"/>
      <c r="H5" s="709"/>
      <c r="I5" s="709"/>
      <c r="J5" s="710"/>
    </row>
    <row r="6" spans="1:21" ht="18" customHeight="1" x14ac:dyDescent="0.2">
      <c r="A6" s="300"/>
      <c r="B6" s="711" t="s">
        <v>267</v>
      </c>
      <c r="C6" s="712"/>
      <c r="D6" s="712"/>
      <c r="E6" s="713" t="s">
        <v>765</v>
      </c>
      <c r="F6" s="713"/>
      <c r="G6" s="713"/>
      <c r="H6" s="713"/>
      <c r="I6" s="713"/>
      <c r="J6" s="714"/>
      <c r="K6" s="300"/>
      <c r="L6" s="300"/>
      <c r="M6" s="300"/>
      <c r="N6" s="300"/>
      <c r="O6" s="300"/>
      <c r="P6" s="300"/>
      <c r="Q6" s="300"/>
      <c r="R6" s="300"/>
      <c r="S6" s="300"/>
      <c r="T6" s="300"/>
      <c r="U6" s="300"/>
    </row>
    <row r="7" spans="1:21" ht="18" customHeight="1" x14ac:dyDescent="0.2">
      <c r="A7" s="300"/>
      <c r="B7" s="711" t="s">
        <v>661</v>
      </c>
      <c r="C7" s="712"/>
      <c r="D7" s="712"/>
      <c r="E7" s="713" t="s">
        <v>766</v>
      </c>
      <c r="F7" s="713"/>
      <c r="G7" s="713"/>
      <c r="H7" s="713"/>
      <c r="I7" s="713"/>
      <c r="J7" s="714"/>
      <c r="K7" s="300"/>
      <c r="O7" s="300"/>
      <c r="P7" s="300"/>
      <c r="Q7" s="300"/>
      <c r="R7" s="300"/>
      <c r="S7" s="300"/>
      <c r="T7" s="300"/>
      <c r="U7" s="300"/>
    </row>
    <row r="8" spans="1:21" ht="18" customHeight="1" x14ac:dyDescent="0.2">
      <c r="A8" s="300"/>
      <c r="B8" s="715" t="s">
        <v>660</v>
      </c>
      <c r="C8" s="716"/>
      <c r="D8" s="716"/>
      <c r="E8" s="717">
        <v>45969</v>
      </c>
      <c r="F8" s="717"/>
      <c r="G8" s="717"/>
      <c r="H8" s="717"/>
      <c r="I8" s="717"/>
      <c r="J8" s="718"/>
      <c r="K8" s="300"/>
      <c r="O8" s="300"/>
      <c r="P8" s="300"/>
      <c r="Q8" s="300"/>
      <c r="R8" s="300"/>
      <c r="S8" s="300"/>
      <c r="T8" s="300"/>
      <c r="U8" s="300"/>
    </row>
    <row r="9" spans="1:21" ht="18" customHeight="1" x14ac:dyDescent="0.2">
      <c r="B9" s="705" t="s">
        <v>659</v>
      </c>
      <c r="C9" s="706"/>
      <c r="D9" s="706"/>
      <c r="E9" s="706"/>
      <c r="F9" s="706"/>
      <c r="G9" s="706"/>
      <c r="H9" s="706"/>
      <c r="I9" s="706"/>
      <c r="J9" s="707"/>
    </row>
    <row r="10" spans="1:21" s="489" customFormat="1" ht="30" customHeight="1" x14ac:dyDescent="0.2">
      <c r="B10" s="490">
        <v>45884</v>
      </c>
      <c r="C10" s="702" t="s">
        <v>767</v>
      </c>
      <c r="D10" s="703"/>
      <c r="E10" s="703"/>
      <c r="F10" s="703"/>
      <c r="G10" s="703"/>
      <c r="H10" s="703"/>
      <c r="I10" s="703"/>
      <c r="J10" s="704"/>
    </row>
    <row r="11" spans="1:21" s="489" customFormat="1" ht="30" customHeight="1" x14ac:dyDescent="0.2">
      <c r="B11" s="490">
        <v>45912</v>
      </c>
      <c r="C11" s="702" t="s">
        <v>768</v>
      </c>
      <c r="D11" s="703"/>
      <c r="E11" s="703"/>
      <c r="F11" s="703"/>
      <c r="G11" s="703"/>
      <c r="H11" s="703"/>
      <c r="I11" s="703"/>
      <c r="J11" s="704"/>
    </row>
    <row r="12" spans="1:21" s="489" customFormat="1" ht="30" customHeight="1" x14ac:dyDescent="0.2">
      <c r="B12" s="490">
        <v>45945</v>
      </c>
      <c r="C12" s="702" t="s">
        <v>769</v>
      </c>
      <c r="D12" s="703"/>
      <c r="E12" s="703"/>
      <c r="F12" s="703"/>
      <c r="G12" s="703"/>
      <c r="H12" s="703"/>
      <c r="I12" s="703"/>
      <c r="J12" s="704"/>
    </row>
    <row r="13" spans="1:21" s="489" customFormat="1" ht="30" customHeight="1" x14ac:dyDescent="0.2">
      <c r="B13" s="490">
        <v>45969</v>
      </c>
      <c r="C13" s="702" t="s">
        <v>770</v>
      </c>
      <c r="D13" s="703"/>
      <c r="E13" s="703"/>
      <c r="F13" s="703"/>
      <c r="G13" s="703"/>
      <c r="H13" s="703"/>
      <c r="I13" s="703"/>
      <c r="J13" s="704"/>
    </row>
    <row r="14" spans="1:21" s="489" customFormat="1" ht="30" customHeight="1" x14ac:dyDescent="0.2">
      <c r="B14" s="490"/>
      <c r="C14" s="719"/>
      <c r="D14" s="720"/>
      <c r="E14" s="720"/>
      <c r="F14" s="720"/>
      <c r="G14" s="720"/>
      <c r="H14" s="720"/>
      <c r="I14" s="720"/>
      <c r="J14" s="721"/>
    </row>
    <row r="15" spans="1:21" s="489" customFormat="1" ht="30" customHeight="1" x14ac:dyDescent="0.2">
      <c r="B15" s="490"/>
      <c r="C15" s="719"/>
      <c r="D15" s="720"/>
      <c r="E15" s="720"/>
      <c r="F15" s="720"/>
      <c r="G15" s="720"/>
      <c r="H15" s="720"/>
      <c r="I15" s="720"/>
      <c r="J15" s="721"/>
    </row>
    <row r="16" spans="1:21" s="489" customFormat="1" ht="30" customHeight="1" x14ac:dyDescent="0.2">
      <c r="B16" s="490"/>
      <c r="C16" s="719"/>
      <c r="D16" s="720"/>
      <c r="E16" s="720"/>
      <c r="F16" s="720"/>
      <c r="G16" s="720"/>
      <c r="H16" s="720"/>
      <c r="I16" s="720"/>
      <c r="J16" s="721"/>
    </row>
  </sheetData>
  <mergeCells count="15">
    <mergeCell ref="C15:J15"/>
    <mergeCell ref="C16:J16"/>
    <mergeCell ref="C11:J11"/>
    <mergeCell ref="C12:J12"/>
    <mergeCell ref="C13:J13"/>
    <mergeCell ref="C14:J14"/>
    <mergeCell ref="C10:J10"/>
    <mergeCell ref="B9:J9"/>
    <mergeCell ref="B5:J5"/>
    <mergeCell ref="B6:D6"/>
    <mergeCell ref="E6:J6"/>
    <mergeCell ref="E7:J7"/>
    <mergeCell ref="B7:D7"/>
    <mergeCell ref="B8:D8"/>
    <mergeCell ref="E8:J8"/>
  </mergeCells>
  <pageMargins left="0.75" right="0.75" top="1" bottom="1" header="0.49212598499999999" footer="0.49212598499999999"/>
  <pageSetup paperSize="9" orientation="portrait" horizontalDpi="300" verticalDpi="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DF157-3C61-4117-A0B3-4C9CA7955674}">
  <sheetPr codeName="Plan1">
    <pageSetUpPr fitToPage="1"/>
  </sheetPr>
  <dimension ref="A1:AJ27"/>
  <sheetViews>
    <sheetView showGridLines="0" zoomScale="130" zoomScaleNormal="130" workbookViewId="0">
      <pane xSplit="7" ySplit="7" topLeftCell="H14" activePane="bottomRight" state="frozen"/>
      <selection pane="topRight" activeCell="G1" sqref="G1"/>
      <selection pane="bottomLeft" activeCell="A5" sqref="A5"/>
      <selection pane="bottomRight" activeCell="F24" sqref="F24"/>
    </sheetView>
  </sheetViews>
  <sheetFormatPr defaultColWidth="9.140625" defaultRowHeight="11.25" x14ac:dyDescent="0.2"/>
  <cols>
    <col min="1" max="1" width="7.140625" style="491" customWidth="1"/>
    <col min="2" max="2" width="14.7109375" style="491" customWidth="1"/>
    <col min="3" max="3" width="13.28515625" style="491" customWidth="1"/>
    <col min="4" max="4" width="26.28515625" style="491" customWidth="1"/>
    <col min="5" max="5" width="25.85546875" style="494" customWidth="1"/>
    <col min="6" max="6" width="17.5703125" style="491" customWidth="1"/>
    <col min="7" max="7" width="13.140625" style="493" customWidth="1"/>
    <col min="8" max="8" width="13.7109375" style="493" customWidth="1"/>
    <col min="9" max="9" width="28.85546875" style="492" customWidth="1"/>
    <col min="10" max="10" width="27.7109375" style="492" customWidth="1"/>
    <col min="11" max="11" width="17.42578125" style="491" hidden="1" customWidth="1"/>
    <col min="12" max="12" width="15.7109375" style="491" customWidth="1"/>
    <col min="13" max="15" width="9.140625" style="491"/>
    <col min="16" max="16" width="8.85546875" style="491" customWidth="1"/>
    <col min="17" max="17" width="10" style="491" customWidth="1"/>
    <col min="18" max="18" width="14.28515625" style="491" customWidth="1"/>
    <col min="19" max="16384" width="9.140625" style="491"/>
  </cols>
  <sheetData>
    <row r="1" spans="1:36" ht="13.5" thickBot="1" x14ac:dyDescent="0.25">
      <c r="A1" s="734" t="s">
        <v>712</v>
      </c>
      <c r="B1" s="735"/>
      <c r="C1" s="735"/>
      <c r="D1" s="735"/>
      <c r="E1" s="735"/>
      <c r="F1" s="735"/>
      <c r="G1" s="735"/>
      <c r="H1" s="531"/>
      <c r="I1" s="530"/>
      <c r="J1" s="530"/>
      <c r="K1" s="529"/>
      <c r="L1" s="528"/>
      <c r="AF1" s="730" t="s">
        <v>711</v>
      </c>
      <c r="AG1" s="731"/>
      <c r="AH1" s="512"/>
      <c r="AI1" s="722" t="s">
        <v>710</v>
      </c>
      <c r="AJ1" s="723"/>
    </row>
    <row r="2" spans="1:36" ht="12.75" x14ac:dyDescent="0.2">
      <c r="A2" s="736"/>
      <c r="B2" s="737"/>
      <c r="C2" s="737"/>
      <c r="D2" s="737"/>
      <c r="E2" s="737"/>
      <c r="F2" s="737"/>
      <c r="G2" s="737"/>
      <c r="L2" s="526"/>
      <c r="AF2" s="525"/>
      <c r="AG2" s="524"/>
      <c r="AH2" s="512"/>
      <c r="AI2" s="523"/>
      <c r="AJ2" s="522"/>
    </row>
    <row r="3" spans="1:36" ht="12.75" x14ac:dyDescent="0.2">
      <c r="A3" s="736"/>
      <c r="B3" s="737"/>
      <c r="C3" s="737"/>
      <c r="D3" s="737"/>
      <c r="E3" s="737"/>
      <c r="F3" s="737"/>
      <c r="G3" s="737"/>
      <c r="J3" s="527"/>
      <c r="L3" s="526"/>
      <c r="AF3" s="525"/>
      <c r="AG3" s="524"/>
      <c r="AH3" s="512"/>
      <c r="AI3" s="523"/>
      <c r="AJ3" s="522"/>
    </row>
    <row r="4" spans="1:36" ht="12.75" x14ac:dyDescent="0.2">
      <c r="A4" s="736" t="str">
        <f>Capa!E6</f>
        <v xml:space="preserve">InovaTech – Dashboard Inteligente </v>
      </c>
      <c r="B4" s="737"/>
      <c r="C4" s="737"/>
      <c r="D4" s="737"/>
      <c r="E4" s="737"/>
      <c r="F4" s="737"/>
      <c r="G4" s="737"/>
      <c r="L4" s="526"/>
      <c r="AF4" s="525"/>
      <c r="AG4" s="524"/>
      <c r="AH4" s="512"/>
      <c r="AI4" s="523"/>
      <c r="AJ4" s="522"/>
    </row>
    <row r="5" spans="1:36" ht="26.25" thickBot="1" x14ac:dyDescent="0.25">
      <c r="A5" s="738"/>
      <c r="B5" s="739"/>
      <c r="C5" s="739"/>
      <c r="D5" s="739"/>
      <c r="E5" s="739"/>
      <c r="F5" s="739"/>
      <c r="G5" s="739"/>
      <c r="H5" s="520"/>
      <c r="I5" s="521"/>
      <c r="J5" s="521"/>
      <c r="K5" s="520"/>
      <c r="L5" s="519"/>
      <c r="AF5" s="518" t="s">
        <v>709</v>
      </c>
      <c r="AG5" s="517">
        <v>1</v>
      </c>
      <c r="AH5" s="512"/>
      <c r="AI5" s="518" t="s">
        <v>708</v>
      </c>
      <c r="AJ5" s="517">
        <v>1</v>
      </c>
    </row>
    <row r="6" spans="1:36" ht="26.25" thickBot="1" x14ac:dyDescent="0.25">
      <c r="A6" s="740" t="s">
        <v>707</v>
      </c>
      <c r="B6" s="566" t="s">
        <v>706</v>
      </c>
      <c r="C6" s="566"/>
      <c r="D6" s="742" t="s">
        <v>705</v>
      </c>
      <c r="E6" s="743"/>
      <c r="F6" s="744"/>
      <c r="G6" s="732" t="s">
        <v>704</v>
      </c>
      <c r="H6" s="732" t="s">
        <v>703</v>
      </c>
      <c r="I6" s="724" t="s">
        <v>702</v>
      </c>
      <c r="J6" s="726" t="s">
        <v>701</v>
      </c>
      <c r="K6" s="567"/>
      <c r="L6" s="728" t="s">
        <v>700</v>
      </c>
      <c r="AF6" s="511" t="s">
        <v>699</v>
      </c>
      <c r="AG6" s="510">
        <v>2</v>
      </c>
      <c r="AH6" s="512"/>
      <c r="AI6" s="511" t="s">
        <v>698</v>
      </c>
      <c r="AJ6" s="510">
        <v>2</v>
      </c>
    </row>
    <row r="7" spans="1:36" s="509" customFormat="1" ht="26.25" thickBot="1" x14ac:dyDescent="0.25">
      <c r="A7" s="741"/>
      <c r="B7" s="568" t="s">
        <v>697</v>
      </c>
      <c r="C7" s="568" t="s">
        <v>696</v>
      </c>
      <c r="D7" s="569" t="s">
        <v>812</v>
      </c>
      <c r="E7" s="569" t="s">
        <v>813</v>
      </c>
      <c r="F7" s="570" t="s">
        <v>814</v>
      </c>
      <c r="G7" s="733"/>
      <c r="H7" s="733"/>
      <c r="I7" s="725"/>
      <c r="J7" s="727"/>
      <c r="K7" s="571" t="s">
        <v>693</v>
      </c>
      <c r="L7" s="729"/>
      <c r="AF7" s="511" t="s">
        <v>692</v>
      </c>
      <c r="AG7" s="510">
        <v>3</v>
      </c>
      <c r="AH7" s="512"/>
      <c r="AI7" s="511" t="s">
        <v>691</v>
      </c>
      <c r="AJ7" s="510">
        <v>3</v>
      </c>
    </row>
    <row r="8" spans="1:36" ht="33.75" x14ac:dyDescent="0.2">
      <c r="A8" s="503" t="s">
        <v>690</v>
      </c>
      <c r="B8" s="496" t="s">
        <v>48</v>
      </c>
      <c r="C8" s="496" t="s">
        <v>771</v>
      </c>
      <c r="D8" s="501" t="s">
        <v>772</v>
      </c>
      <c r="E8" s="502" t="s">
        <v>783</v>
      </c>
      <c r="F8" s="501" t="s">
        <v>789</v>
      </c>
      <c r="G8" s="500" t="s">
        <v>795</v>
      </c>
      <c r="H8" s="499" t="s">
        <v>797</v>
      </c>
      <c r="I8" s="498" t="s">
        <v>800</v>
      </c>
      <c r="J8" s="497" t="s">
        <v>806</v>
      </c>
      <c r="K8" s="496" t="s">
        <v>689</v>
      </c>
      <c r="L8" s="495">
        <v>0.08</v>
      </c>
      <c r="AF8" s="505" t="s">
        <v>688</v>
      </c>
      <c r="AG8" s="504">
        <v>4</v>
      </c>
      <c r="AH8" s="506"/>
      <c r="AI8" s="505" t="s">
        <v>687</v>
      </c>
      <c r="AJ8" s="504">
        <v>4</v>
      </c>
    </row>
    <row r="9" spans="1:36" ht="57" thickBot="1" x14ac:dyDescent="0.25">
      <c r="A9" s="503" t="s">
        <v>686</v>
      </c>
      <c r="B9" s="496" t="s">
        <v>773</v>
      </c>
      <c r="C9" s="496" t="s">
        <v>685</v>
      </c>
      <c r="D9" s="501" t="s">
        <v>778</v>
      </c>
      <c r="E9" s="502" t="s">
        <v>784</v>
      </c>
      <c r="F9" s="501" t="s">
        <v>790</v>
      </c>
      <c r="G9" s="500" t="s">
        <v>796</v>
      </c>
      <c r="H9" s="499" t="s">
        <v>797</v>
      </c>
      <c r="I9" s="498" t="s">
        <v>801</v>
      </c>
      <c r="J9" s="497" t="s">
        <v>807</v>
      </c>
      <c r="K9" s="496"/>
      <c r="L9" s="495">
        <v>0.04</v>
      </c>
      <c r="AF9" s="508"/>
      <c r="AG9" s="507"/>
      <c r="AH9" s="506"/>
      <c r="AI9" s="505"/>
      <c r="AJ9" s="504"/>
    </row>
    <row r="10" spans="1:36" ht="45.75" thickBot="1" x14ac:dyDescent="0.25">
      <c r="A10" s="503" t="s">
        <v>684</v>
      </c>
      <c r="B10" s="496" t="s">
        <v>774</v>
      </c>
      <c r="C10" s="496" t="s">
        <v>683</v>
      </c>
      <c r="D10" s="501" t="s">
        <v>779</v>
      </c>
      <c r="E10" s="502" t="s">
        <v>785</v>
      </c>
      <c r="F10" s="501" t="s">
        <v>791</v>
      </c>
      <c r="G10" s="500" t="s">
        <v>795</v>
      </c>
      <c r="H10" s="499" t="s">
        <v>798</v>
      </c>
      <c r="I10" s="498" t="s">
        <v>802</v>
      </c>
      <c r="J10" s="497" t="s">
        <v>808</v>
      </c>
      <c r="K10" s="496"/>
      <c r="L10" s="495">
        <v>0.08</v>
      </c>
      <c r="AF10" s="508"/>
      <c r="AG10" s="507"/>
      <c r="AH10" s="506"/>
      <c r="AI10" s="505"/>
      <c r="AJ10" s="504"/>
    </row>
    <row r="11" spans="1:36" ht="34.5" thickBot="1" x14ac:dyDescent="0.25">
      <c r="A11" s="503" t="s">
        <v>682</v>
      </c>
      <c r="B11" s="496" t="s">
        <v>775</v>
      </c>
      <c r="C11" s="496" t="s">
        <v>681</v>
      </c>
      <c r="D11" s="501" t="s">
        <v>780</v>
      </c>
      <c r="E11" s="502" t="s">
        <v>786</v>
      </c>
      <c r="F11" s="501" t="s">
        <v>792</v>
      </c>
      <c r="G11" s="500" t="s">
        <v>796</v>
      </c>
      <c r="H11" s="499" t="s">
        <v>797</v>
      </c>
      <c r="I11" s="498" t="s">
        <v>803</v>
      </c>
      <c r="J11" s="497" t="s">
        <v>809</v>
      </c>
      <c r="K11" s="496"/>
      <c r="L11" s="495">
        <v>0.04</v>
      </c>
      <c r="AF11" s="508"/>
      <c r="AG11" s="507"/>
      <c r="AH11" s="506"/>
      <c r="AI11" s="505"/>
      <c r="AJ11" s="504"/>
    </row>
    <row r="12" spans="1:36" ht="45.75" thickBot="1" x14ac:dyDescent="0.25">
      <c r="A12" s="503" t="s">
        <v>680</v>
      </c>
      <c r="B12" s="496" t="s">
        <v>776</v>
      </c>
      <c r="C12" s="496" t="s">
        <v>679</v>
      </c>
      <c r="D12" s="501" t="s">
        <v>781</v>
      </c>
      <c r="E12" s="502" t="s">
        <v>787</v>
      </c>
      <c r="F12" s="501" t="s">
        <v>793</v>
      </c>
      <c r="G12" s="500" t="s">
        <v>795</v>
      </c>
      <c r="H12" s="499" t="s">
        <v>799</v>
      </c>
      <c r="I12" s="498" t="s">
        <v>804</v>
      </c>
      <c r="J12" s="498" t="s">
        <v>810</v>
      </c>
      <c r="K12" s="496"/>
      <c r="L12" s="495">
        <v>0.08</v>
      </c>
      <c r="AF12" s="508"/>
      <c r="AG12" s="507"/>
      <c r="AH12" s="506"/>
      <c r="AI12" s="505"/>
      <c r="AJ12" s="504"/>
    </row>
    <row r="13" spans="1:36" ht="34.5" thickBot="1" x14ac:dyDescent="0.25">
      <c r="A13" s="503" t="s">
        <v>678</v>
      </c>
      <c r="B13" s="496" t="s">
        <v>777</v>
      </c>
      <c r="C13" s="496" t="s">
        <v>677</v>
      </c>
      <c r="D13" s="501" t="s">
        <v>782</v>
      </c>
      <c r="E13" s="502" t="s">
        <v>788</v>
      </c>
      <c r="F13" s="501" t="s">
        <v>794</v>
      </c>
      <c r="G13" s="500" t="s">
        <v>796</v>
      </c>
      <c r="H13" s="499" t="s">
        <v>797</v>
      </c>
      <c r="I13" s="498" t="s">
        <v>805</v>
      </c>
      <c r="J13" s="497" t="s">
        <v>811</v>
      </c>
      <c r="K13" s="496"/>
      <c r="L13" s="495">
        <v>0.04</v>
      </c>
      <c r="AF13" s="508"/>
      <c r="AG13" s="507"/>
      <c r="AH13" s="506"/>
      <c r="AI13" s="505"/>
      <c r="AJ13" s="504"/>
    </row>
    <row r="14" spans="1:36" ht="13.5" thickBot="1" x14ac:dyDescent="0.25">
      <c r="A14" s="503" t="s">
        <v>676</v>
      </c>
      <c r="B14" s="496"/>
      <c r="C14" s="496"/>
      <c r="D14" s="501"/>
      <c r="E14" s="502"/>
      <c r="F14" s="501"/>
      <c r="G14" s="500"/>
      <c r="H14" s="499"/>
      <c r="I14" s="498"/>
      <c r="J14" s="497"/>
      <c r="K14" s="496"/>
      <c r="L14" s="495" t="str">
        <f>Qualificar!K14</f>
        <v/>
      </c>
      <c r="AF14" s="508"/>
      <c r="AG14" s="507"/>
      <c r="AH14" s="506"/>
      <c r="AI14" s="505"/>
      <c r="AJ14" s="504"/>
    </row>
    <row r="15" spans="1:36" ht="13.5" thickBot="1" x14ac:dyDescent="0.25">
      <c r="A15" s="503" t="s">
        <v>675</v>
      </c>
      <c r="B15" s="496"/>
      <c r="C15" s="496"/>
      <c r="D15" s="501"/>
      <c r="E15" s="502"/>
      <c r="F15" s="501"/>
      <c r="G15" s="500"/>
      <c r="H15" s="499"/>
      <c r="I15" s="498"/>
      <c r="J15" s="498"/>
      <c r="K15" s="496"/>
      <c r="L15" s="495" t="str">
        <f>Qualificar!K15</f>
        <v/>
      </c>
      <c r="AF15" s="508"/>
      <c r="AG15" s="507"/>
      <c r="AH15" s="506"/>
      <c r="AI15" s="505"/>
      <c r="AJ15" s="504"/>
    </row>
    <row r="16" spans="1:36" ht="13.5" thickBot="1" x14ac:dyDescent="0.25">
      <c r="A16" s="503" t="s">
        <v>674</v>
      </c>
      <c r="B16" s="496"/>
      <c r="C16" s="496"/>
      <c r="D16" s="501"/>
      <c r="E16" s="502"/>
      <c r="F16" s="501"/>
      <c r="G16" s="500"/>
      <c r="H16" s="499"/>
      <c r="I16" s="498"/>
      <c r="J16" s="498"/>
      <c r="K16" s="496"/>
      <c r="L16" s="495"/>
      <c r="AF16" s="508"/>
      <c r="AG16" s="507"/>
      <c r="AH16" s="506"/>
      <c r="AI16" s="505"/>
      <c r="AJ16" s="504"/>
    </row>
    <row r="17" spans="1:36" ht="13.5" thickBot="1" x14ac:dyDescent="0.25">
      <c r="A17" s="503" t="s">
        <v>673</v>
      </c>
      <c r="B17" s="496"/>
      <c r="C17" s="496"/>
      <c r="D17" s="501"/>
      <c r="E17" s="502"/>
      <c r="F17" s="501"/>
      <c r="G17" s="500"/>
      <c r="H17" s="499"/>
      <c r="I17" s="498"/>
      <c r="J17" s="497"/>
      <c r="K17" s="496"/>
      <c r="L17" s="495"/>
      <c r="AF17" s="508"/>
      <c r="AG17" s="507"/>
      <c r="AH17" s="506"/>
      <c r="AI17" s="505"/>
      <c r="AJ17" s="504"/>
    </row>
    <row r="18" spans="1:36" ht="13.5" thickBot="1" x14ac:dyDescent="0.25">
      <c r="A18" s="503" t="s">
        <v>672</v>
      </c>
      <c r="B18" s="496"/>
      <c r="C18" s="496"/>
      <c r="D18" s="501"/>
      <c r="E18" s="502"/>
      <c r="F18" s="501"/>
      <c r="G18" s="500"/>
      <c r="H18" s="499"/>
      <c r="I18" s="498"/>
      <c r="J18" s="497"/>
      <c r="K18" s="496"/>
      <c r="L18" s="495"/>
      <c r="AF18" s="508"/>
      <c r="AG18" s="507"/>
      <c r="AH18" s="506"/>
      <c r="AI18" s="505"/>
      <c r="AJ18" s="504"/>
    </row>
    <row r="19" spans="1:36" ht="13.5" thickBot="1" x14ac:dyDescent="0.25">
      <c r="A19" s="503" t="s">
        <v>671</v>
      </c>
      <c r="B19" s="496"/>
      <c r="C19" s="496"/>
      <c r="D19" s="501"/>
      <c r="E19" s="502"/>
      <c r="F19" s="501"/>
      <c r="G19" s="500"/>
      <c r="H19" s="499"/>
      <c r="I19" s="498"/>
      <c r="J19" s="497"/>
      <c r="K19" s="496"/>
      <c r="L19" s="495"/>
      <c r="AF19" s="508"/>
      <c r="AG19" s="507"/>
      <c r="AH19" s="506"/>
      <c r="AI19" s="505"/>
      <c r="AJ19" s="504"/>
    </row>
    <row r="20" spans="1:36" x14ac:dyDescent="0.2">
      <c r="A20" s="503" t="s">
        <v>670</v>
      </c>
      <c r="B20" s="496"/>
      <c r="C20" s="496"/>
      <c r="D20" s="501"/>
      <c r="E20" s="502"/>
      <c r="F20" s="501"/>
      <c r="G20" s="500"/>
      <c r="H20" s="499"/>
      <c r="I20" s="498"/>
      <c r="J20" s="498"/>
      <c r="K20" s="496"/>
      <c r="L20" s="495"/>
    </row>
    <row r="21" spans="1:36" x14ac:dyDescent="0.2">
      <c r="A21" s="503" t="s">
        <v>669</v>
      </c>
      <c r="B21" s="496"/>
      <c r="C21" s="496"/>
      <c r="D21" s="501"/>
      <c r="E21" s="502"/>
      <c r="F21" s="501"/>
      <c r="G21" s="500"/>
      <c r="H21" s="499"/>
      <c r="I21" s="498"/>
      <c r="J21" s="497"/>
      <c r="K21" s="496"/>
      <c r="L21" s="495"/>
    </row>
    <row r="22" spans="1:36" x14ac:dyDescent="0.2">
      <c r="A22" s="503" t="s">
        <v>668</v>
      </c>
      <c r="B22" s="496"/>
      <c r="C22" s="496"/>
      <c r="D22" s="501"/>
      <c r="E22" s="502"/>
      <c r="F22" s="501"/>
      <c r="G22" s="500"/>
      <c r="H22" s="499"/>
      <c r="I22" s="498"/>
      <c r="J22" s="497"/>
      <c r="K22" s="496"/>
      <c r="L22" s="495"/>
    </row>
    <row r="23" spans="1:36" x14ac:dyDescent="0.2">
      <c r="A23" s="503" t="s">
        <v>667</v>
      </c>
      <c r="B23" s="496"/>
      <c r="C23" s="496"/>
      <c r="D23" s="501"/>
      <c r="E23" s="502"/>
      <c r="F23" s="501"/>
      <c r="G23" s="500"/>
      <c r="H23" s="499"/>
      <c r="I23" s="498"/>
      <c r="J23" s="497"/>
      <c r="K23" s="496"/>
      <c r="L23" s="495"/>
    </row>
    <row r="24" spans="1:36" x14ac:dyDescent="0.2">
      <c r="A24" s="503" t="s">
        <v>666</v>
      </c>
      <c r="B24" s="496"/>
      <c r="C24" s="496"/>
      <c r="D24" s="501"/>
      <c r="E24" s="502"/>
      <c r="F24" s="501"/>
      <c r="G24" s="500"/>
      <c r="H24" s="499"/>
      <c r="I24" s="498"/>
      <c r="J24" s="497"/>
      <c r="K24" s="496"/>
      <c r="L24" s="495"/>
    </row>
    <row r="25" spans="1:36" x14ac:dyDescent="0.2">
      <c r="A25" s="503" t="s">
        <v>665</v>
      </c>
      <c r="B25" s="496"/>
      <c r="C25" s="496"/>
      <c r="D25" s="501"/>
      <c r="E25" s="502"/>
      <c r="F25" s="501"/>
      <c r="G25" s="500"/>
      <c r="H25" s="499"/>
      <c r="I25" s="498"/>
      <c r="J25" s="497"/>
      <c r="K25" s="496"/>
      <c r="L25" s="495"/>
    </row>
    <row r="26" spans="1:36" ht="12.6" customHeight="1" x14ac:dyDescent="0.2">
      <c r="A26" s="503" t="s">
        <v>664</v>
      </c>
      <c r="B26" s="496"/>
      <c r="C26" s="496"/>
      <c r="D26" s="501"/>
      <c r="E26" s="502"/>
      <c r="F26" s="501"/>
      <c r="G26" s="500"/>
      <c r="H26" s="499"/>
      <c r="I26" s="498"/>
      <c r="J26" s="497"/>
      <c r="K26" s="496"/>
      <c r="L26" s="495" t="str">
        <f>Qualificar!K26</f>
        <v/>
      </c>
    </row>
    <row r="27" spans="1:36" x14ac:dyDescent="0.2">
      <c r="A27" s="503" t="s">
        <v>663</v>
      </c>
      <c r="B27" s="496"/>
      <c r="C27" s="496"/>
      <c r="D27" s="501"/>
      <c r="E27" s="502"/>
      <c r="F27" s="501"/>
      <c r="G27" s="500"/>
      <c r="H27" s="499"/>
      <c r="I27" s="498"/>
      <c r="J27" s="497"/>
      <c r="K27" s="496"/>
      <c r="L27" s="495" t="str">
        <f>Qualificar!K27</f>
        <v/>
      </c>
    </row>
  </sheetData>
  <mergeCells count="11">
    <mergeCell ref="H6:H7"/>
    <mergeCell ref="A1:G3"/>
    <mergeCell ref="A4:G5"/>
    <mergeCell ref="A6:A7"/>
    <mergeCell ref="G6:G7"/>
    <mergeCell ref="D6:F6"/>
    <mergeCell ref="AI1:AJ1"/>
    <mergeCell ref="I6:I7"/>
    <mergeCell ref="J6:J7"/>
    <mergeCell ref="L6:L7"/>
    <mergeCell ref="AF1:AG1"/>
  </mergeCells>
  <conditionalFormatting sqref="L8:L27">
    <cfRule type="cellIs" dxfId="8" priority="1" stopIfTrue="1" operator="between">
      <formula>0.005</formula>
      <formula>0.04</formula>
    </cfRule>
    <cfRule type="cellIs" dxfId="7" priority="2" stopIfTrue="1" operator="between">
      <formula>0.05</formula>
      <formula>0.17</formula>
    </cfRule>
    <cfRule type="cellIs" dxfId="6" priority="3" stopIfTrue="1" operator="between">
      <formula>0.18</formula>
      <formula>0.81</formula>
    </cfRule>
  </conditionalFormatting>
  <dataValidations count="1">
    <dataValidation type="list" allowBlank="1" showInputMessage="1" showErrorMessage="1" sqref="H8:H27 JD8:JD27 SZ8:SZ27 ACV8:ACV27 AMR8:AMR27 AWN8:AWN27 BGJ8:BGJ27 BQF8:BQF27 CAB8:CAB27 CJX8:CJX27 CTT8:CTT27 DDP8:DDP27 DNL8:DNL27 DXH8:DXH27 EHD8:EHD27 EQZ8:EQZ27 FAV8:FAV27 FKR8:FKR27 FUN8:FUN27 GEJ8:GEJ27 GOF8:GOF27 GYB8:GYB27 HHX8:HHX27 HRT8:HRT27 IBP8:IBP27 ILL8:ILL27 IVH8:IVH27 JFD8:JFD27 JOZ8:JOZ27 JYV8:JYV27 KIR8:KIR27 KSN8:KSN27 LCJ8:LCJ27 LMF8:LMF27 LWB8:LWB27 MFX8:MFX27 MPT8:MPT27 MZP8:MZP27 NJL8:NJL27 NTH8:NTH27 ODD8:ODD27 OMZ8:OMZ27 OWV8:OWV27 PGR8:PGR27 PQN8:PQN27 QAJ8:QAJ27 QKF8:QKF27 QUB8:QUB27 RDX8:RDX27 RNT8:RNT27 RXP8:RXP27 SHL8:SHL27 SRH8:SRH27 TBD8:TBD27 TKZ8:TKZ27 TUV8:TUV27 UER8:UER27 UON8:UON27 UYJ8:UYJ27 VIF8:VIF27 VSB8:VSB27 WBX8:WBX27 WLT8:WLT27 WVP8:WVP27 H65544:H65563 JD65544:JD65563 SZ65544:SZ65563 ACV65544:ACV65563 AMR65544:AMR65563 AWN65544:AWN65563 BGJ65544:BGJ65563 BQF65544:BQF65563 CAB65544:CAB65563 CJX65544:CJX65563 CTT65544:CTT65563 DDP65544:DDP65563 DNL65544:DNL65563 DXH65544:DXH65563 EHD65544:EHD65563 EQZ65544:EQZ65563 FAV65544:FAV65563 FKR65544:FKR65563 FUN65544:FUN65563 GEJ65544:GEJ65563 GOF65544:GOF65563 GYB65544:GYB65563 HHX65544:HHX65563 HRT65544:HRT65563 IBP65544:IBP65563 ILL65544:ILL65563 IVH65544:IVH65563 JFD65544:JFD65563 JOZ65544:JOZ65563 JYV65544:JYV65563 KIR65544:KIR65563 KSN65544:KSN65563 LCJ65544:LCJ65563 LMF65544:LMF65563 LWB65544:LWB65563 MFX65544:MFX65563 MPT65544:MPT65563 MZP65544:MZP65563 NJL65544:NJL65563 NTH65544:NTH65563 ODD65544:ODD65563 OMZ65544:OMZ65563 OWV65544:OWV65563 PGR65544:PGR65563 PQN65544:PQN65563 QAJ65544:QAJ65563 QKF65544:QKF65563 QUB65544:QUB65563 RDX65544:RDX65563 RNT65544:RNT65563 RXP65544:RXP65563 SHL65544:SHL65563 SRH65544:SRH65563 TBD65544:TBD65563 TKZ65544:TKZ65563 TUV65544:TUV65563 UER65544:UER65563 UON65544:UON65563 UYJ65544:UYJ65563 VIF65544:VIF65563 VSB65544:VSB65563 WBX65544:WBX65563 WLT65544:WLT65563 WVP65544:WVP65563 H131080:H131099 JD131080:JD131099 SZ131080:SZ131099 ACV131080:ACV131099 AMR131080:AMR131099 AWN131080:AWN131099 BGJ131080:BGJ131099 BQF131080:BQF131099 CAB131080:CAB131099 CJX131080:CJX131099 CTT131080:CTT131099 DDP131080:DDP131099 DNL131080:DNL131099 DXH131080:DXH131099 EHD131080:EHD131099 EQZ131080:EQZ131099 FAV131080:FAV131099 FKR131080:FKR131099 FUN131080:FUN131099 GEJ131080:GEJ131099 GOF131080:GOF131099 GYB131080:GYB131099 HHX131080:HHX131099 HRT131080:HRT131099 IBP131080:IBP131099 ILL131080:ILL131099 IVH131080:IVH131099 JFD131080:JFD131099 JOZ131080:JOZ131099 JYV131080:JYV131099 KIR131080:KIR131099 KSN131080:KSN131099 LCJ131080:LCJ131099 LMF131080:LMF131099 LWB131080:LWB131099 MFX131080:MFX131099 MPT131080:MPT131099 MZP131080:MZP131099 NJL131080:NJL131099 NTH131080:NTH131099 ODD131080:ODD131099 OMZ131080:OMZ131099 OWV131080:OWV131099 PGR131080:PGR131099 PQN131080:PQN131099 QAJ131080:QAJ131099 QKF131080:QKF131099 QUB131080:QUB131099 RDX131080:RDX131099 RNT131080:RNT131099 RXP131080:RXP131099 SHL131080:SHL131099 SRH131080:SRH131099 TBD131080:TBD131099 TKZ131080:TKZ131099 TUV131080:TUV131099 UER131080:UER131099 UON131080:UON131099 UYJ131080:UYJ131099 VIF131080:VIF131099 VSB131080:VSB131099 WBX131080:WBX131099 WLT131080:WLT131099 WVP131080:WVP131099 H196616:H196635 JD196616:JD196635 SZ196616:SZ196635 ACV196616:ACV196635 AMR196616:AMR196635 AWN196616:AWN196635 BGJ196616:BGJ196635 BQF196616:BQF196635 CAB196616:CAB196635 CJX196616:CJX196635 CTT196616:CTT196635 DDP196616:DDP196635 DNL196616:DNL196635 DXH196616:DXH196635 EHD196616:EHD196635 EQZ196616:EQZ196635 FAV196616:FAV196635 FKR196616:FKR196635 FUN196616:FUN196635 GEJ196616:GEJ196635 GOF196616:GOF196635 GYB196616:GYB196635 HHX196616:HHX196635 HRT196616:HRT196635 IBP196616:IBP196635 ILL196616:ILL196635 IVH196616:IVH196635 JFD196616:JFD196635 JOZ196616:JOZ196635 JYV196616:JYV196635 KIR196616:KIR196635 KSN196616:KSN196635 LCJ196616:LCJ196635 LMF196616:LMF196635 LWB196616:LWB196635 MFX196616:MFX196635 MPT196616:MPT196635 MZP196616:MZP196635 NJL196616:NJL196635 NTH196616:NTH196635 ODD196616:ODD196635 OMZ196616:OMZ196635 OWV196616:OWV196635 PGR196616:PGR196635 PQN196616:PQN196635 QAJ196616:QAJ196635 QKF196616:QKF196635 QUB196616:QUB196635 RDX196616:RDX196635 RNT196616:RNT196635 RXP196616:RXP196635 SHL196616:SHL196635 SRH196616:SRH196635 TBD196616:TBD196635 TKZ196616:TKZ196635 TUV196616:TUV196635 UER196616:UER196635 UON196616:UON196635 UYJ196616:UYJ196635 VIF196616:VIF196635 VSB196616:VSB196635 WBX196616:WBX196635 WLT196616:WLT196635 WVP196616:WVP196635 H262152:H262171 JD262152:JD262171 SZ262152:SZ262171 ACV262152:ACV262171 AMR262152:AMR262171 AWN262152:AWN262171 BGJ262152:BGJ262171 BQF262152:BQF262171 CAB262152:CAB262171 CJX262152:CJX262171 CTT262152:CTT262171 DDP262152:DDP262171 DNL262152:DNL262171 DXH262152:DXH262171 EHD262152:EHD262171 EQZ262152:EQZ262171 FAV262152:FAV262171 FKR262152:FKR262171 FUN262152:FUN262171 GEJ262152:GEJ262171 GOF262152:GOF262171 GYB262152:GYB262171 HHX262152:HHX262171 HRT262152:HRT262171 IBP262152:IBP262171 ILL262152:ILL262171 IVH262152:IVH262171 JFD262152:JFD262171 JOZ262152:JOZ262171 JYV262152:JYV262171 KIR262152:KIR262171 KSN262152:KSN262171 LCJ262152:LCJ262171 LMF262152:LMF262171 LWB262152:LWB262171 MFX262152:MFX262171 MPT262152:MPT262171 MZP262152:MZP262171 NJL262152:NJL262171 NTH262152:NTH262171 ODD262152:ODD262171 OMZ262152:OMZ262171 OWV262152:OWV262171 PGR262152:PGR262171 PQN262152:PQN262171 QAJ262152:QAJ262171 QKF262152:QKF262171 QUB262152:QUB262171 RDX262152:RDX262171 RNT262152:RNT262171 RXP262152:RXP262171 SHL262152:SHL262171 SRH262152:SRH262171 TBD262152:TBD262171 TKZ262152:TKZ262171 TUV262152:TUV262171 UER262152:UER262171 UON262152:UON262171 UYJ262152:UYJ262171 VIF262152:VIF262171 VSB262152:VSB262171 WBX262152:WBX262171 WLT262152:WLT262171 WVP262152:WVP262171 H327688:H327707 JD327688:JD327707 SZ327688:SZ327707 ACV327688:ACV327707 AMR327688:AMR327707 AWN327688:AWN327707 BGJ327688:BGJ327707 BQF327688:BQF327707 CAB327688:CAB327707 CJX327688:CJX327707 CTT327688:CTT327707 DDP327688:DDP327707 DNL327688:DNL327707 DXH327688:DXH327707 EHD327688:EHD327707 EQZ327688:EQZ327707 FAV327688:FAV327707 FKR327688:FKR327707 FUN327688:FUN327707 GEJ327688:GEJ327707 GOF327688:GOF327707 GYB327688:GYB327707 HHX327688:HHX327707 HRT327688:HRT327707 IBP327688:IBP327707 ILL327688:ILL327707 IVH327688:IVH327707 JFD327688:JFD327707 JOZ327688:JOZ327707 JYV327688:JYV327707 KIR327688:KIR327707 KSN327688:KSN327707 LCJ327688:LCJ327707 LMF327688:LMF327707 LWB327688:LWB327707 MFX327688:MFX327707 MPT327688:MPT327707 MZP327688:MZP327707 NJL327688:NJL327707 NTH327688:NTH327707 ODD327688:ODD327707 OMZ327688:OMZ327707 OWV327688:OWV327707 PGR327688:PGR327707 PQN327688:PQN327707 QAJ327688:QAJ327707 QKF327688:QKF327707 QUB327688:QUB327707 RDX327688:RDX327707 RNT327688:RNT327707 RXP327688:RXP327707 SHL327688:SHL327707 SRH327688:SRH327707 TBD327688:TBD327707 TKZ327688:TKZ327707 TUV327688:TUV327707 UER327688:UER327707 UON327688:UON327707 UYJ327688:UYJ327707 VIF327688:VIF327707 VSB327688:VSB327707 WBX327688:WBX327707 WLT327688:WLT327707 WVP327688:WVP327707 H393224:H393243 JD393224:JD393243 SZ393224:SZ393243 ACV393224:ACV393243 AMR393224:AMR393243 AWN393224:AWN393243 BGJ393224:BGJ393243 BQF393224:BQF393243 CAB393224:CAB393243 CJX393224:CJX393243 CTT393224:CTT393243 DDP393224:DDP393243 DNL393224:DNL393243 DXH393224:DXH393243 EHD393224:EHD393243 EQZ393224:EQZ393243 FAV393224:FAV393243 FKR393224:FKR393243 FUN393224:FUN393243 GEJ393224:GEJ393243 GOF393224:GOF393243 GYB393224:GYB393243 HHX393224:HHX393243 HRT393224:HRT393243 IBP393224:IBP393243 ILL393224:ILL393243 IVH393224:IVH393243 JFD393224:JFD393243 JOZ393224:JOZ393243 JYV393224:JYV393243 KIR393224:KIR393243 KSN393224:KSN393243 LCJ393224:LCJ393243 LMF393224:LMF393243 LWB393224:LWB393243 MFX393224:MFX393243 MPT393224:MPT393243 MZP393224:MZP393243 NJL393224:NJL393243 NTH393224:NTH393243 ODD393224:ODD393243 OMZ393224:OMZ393243 OWV393224:OWV393243 PGR393224:PGR393243 PQN393224:PQN393243 QAJ393224:QAJ393243 QKF393224:QKF393243 QUB393224:QUB393243 RDX393224:RDX393243 RNT393224:RNT393243 RXP393224:RXP393243 SHL393224:SHL393243 SRH393224:SRH393243 TBD393224:TBD393243 TKZ393224:TKZ393243 TUV393224:TUV393243 UER393224:UER393243 UON393224:UON393243 UYJ393224:UYJ393243 VIF393224:VIF393243 VSB393224:VSB393243 WBX393224:WBX393243 WLT393224:WLT393243 WVP393224:WVP393243 H458760:H458779 JD458760:JD458779 SZ458760:SZ458779 ACV458760:ACV458779 AMR458760:AMR458779 AWN458760:AWN458779 BGJ458760:BGJ458779 BQF458760:BQF458779 CAB458760:CAB458779 CJX458760:CJX458779 CTT458760:CTT458779 DDP458760:DDP458779 DNL458760:DNL458779 DXH458760:DXH458779 EHD458760:EHD458779 EQZ458760:EQZ458779 FAV458760:FAV458779 FKR458760:FKR458779 FUN458760:FUN458779 GEJ458760:GEJ458779 GOF458760:GOF458779 GYB458760:GYB458779 HHX458760:HHX458779 HRT458760:HRT458779 IBP458760:IBP458779 ILL458760:ILL458779 IVH458760:IVH458779 JFD458760:JFD458779 JOZ458760:JOZ458779 JYV458760:JYV458779 KIR458760:KIR458779 KSN458760:KSN458779 LCJ458760:LCJ458779 LMF458760:LMF458779 LWB458760:LWB458779 MFX458760:MFX458779 MPT458760:MPT458779 MZP458760:MZP458779 NJL458760:NJL458779 NTH458760:NTH458779 ODD458760:ODD458779 OMZ458760:OMZ458779 OWV458760:OWV458779 PGR458760:PGR458779 PQN458760:PQN458779 QAJ458760:QAJ458779 QKF458760:QKF458779 QUB458760:QUB458779 RDX458760:RDX458779 RNT458760:RNT458779 RXP458760:RXP458779 SHL458760:SHL458779 SRH458760:SRH458779 TBD458760:TBD458779 TKZ458760:TKZ458779 TUV458760:TUV458779 UER458760:UER458779 UON458760:UON458779 UYJ458760:UYJ458779 VIF458760:VIF458779 VSB458760:VSB458779 WBX458760:WBX458779 WLT458760:WLT458779 WVP458760:WVP458779 H524296:H524315 JD524296:JD524315 SZ524296:SZ524315 ACV524296:ACV524315 AMR524296:AMR524315 AWN524296:AWN524315 BGJ524296:BGJ524315 BQF524296:BQF524315 CAB524296:CAB524315 CJX524296:CJX524315 CTT524296:CTT524315 DDP524296:DDP524315 DNL524296:DNL524315 DXH524296:DXH524315 EHD524296:EHD524315 EQZ524296:EQZ524315 FAV524296:FAV524315 FKR524296:FKR524315 FUN524296:FUN524315 GEJ524296:GEJ524315 GOF524296:GOF524315 GYB524296:GYB524315 HHX524296:HHX524315 HRT524296:HRT524315 IBP524296:IBP524315 ILL524296:ILL524315 IVH524296:IVH524315 JFD524296:JFD524315 JOZ524296:JOZ524315 JYV524296:JYV524315 KIR524296:KIR524315 KSN524296:KSN524315 LCJ524296:LCJ524315 LMF524296:LMF524315 LWB524296:LWB524315 MFX524296:MFX524315 MPT524296:MPT524315 MZP524296:MZP524315 NJL524296:NJL524315 NTH524296:NTH524315 ODD524296:ODD524315 OMZ524296:OMZ524315 OWV524296:OWV524315 PGR524296:PGR524315 PQN524296:PQN524315 QAJ524296:QAJ524315 QKF524296:QKF524315 QUB524296:QUB524315 RDX524296:RDX524315 RNT524296:RNT524315 RXP524296:RXP524315 SHL524296:SHL524315 SRH524296:SRH524315 TBD524296:TBD524315 TKZ524296:TKZ524315 TUV524296:TUV524315 UER524296:UER524315 UON524296:UON524315 UYJ524296:UYJ524315 VIF524296:VIF524315 VSB524296:VSB524315 WBX524296:WBX524315 WLT524296:WLT524315 WVP524296:WVP524315 H589832:H589851 JD589832:JD589851 SZ589832:SZ589851 ACV589832:ACV589851 AMR589832:AMR589851 AWN589832:AWN589851 BGJ589832:BGJ589851 BQF589832:BQF589851 CAB589832:CAB589851 CJX589832:CJX589851 CTT589832:CTT589851 DDP589832:DDP589851 DNL589832:DNL589851 DXH589832:DXH589851 EHD589832:EHD589851 EQZ589832:EQZ589851 FAV589832:FAV589851 FKR589832:FKR589851 FUN589832:FUN589851 GEJ589832:GEJ589851 GOF589832:GOF589851 GYB589832:GYB589851 HHX589832:HHX589851 HRT589832:HRT589851 IBP589832:IBP589851 ILL589832:ILL589851 IVH589832:IVH589851 JFD589832:JFD589851 JOZ589832:JOZ589851 JYV589832:JYV589851 KIR589832:KIR589851 KSN589832:KSN589851 LCJ589832:LCJ589851 LMF589832:LMF589851 LWB589832:LWB589851 MFX589832:MFX589851 MPT589832:MPT589851 MZP589832:MZP589851 NJL589832:NJL589851 NTH589832:NTH589851 ODD589832:ODD589851 OMZ589832:OMZ589851 OWV589832:OWV589851 PGR589832:PGR589851 PQN589832:PQN589851 QAJ589832:QAJ589851 QKF589832:QKF589851 QUB589832:QUB589851 RDX589832:RDX589851 RNT589832:RNT589851 RXP589832:RXP589851 SHL589832:SHL589851 SRH589832:SRH589851 TBD589832:TBD589851 TKZ589832:TKZ589851 TUV589832:TUV589851 UER589832:UER589851 UON589832:UON589851 UYJ589832:UYJ589851 VIF589832:VIF589851 VSB589832:VSB589851 WBX589832:WBX589851 WLT589832:WLT589851 WVP589832:WVP589851 H655368:H655387 JD655368:JD655387 SZ655368:SZ655387 ACV655368:ACV655387 AMR655368:AMR655387 AWN655368:AWN655387 BGJ655368:BGJ655387 BQF655368:BQF655387 CAB655368:CAB655387 CJX655368:CJX655387 CTT655368:CTT655387 DDP655368:DDP655387 DNL655368:DNL655387 DXH655368:DXH655387 EHD655368:EHD655387 EQZ655368:EQZ655387 FAV655368:FAV655387 FKR655368:FKR655387 FUN655368:FUN655387 GEJ655368:GEJ655387 GOF655368:GOF655387 GYB655368:GYB655387 HHX655368:HHX655387 HRT655368:HRT655387 IBP655368:IBP655387 ILL655368:ILL655387 IVH655368:IVH655387 JFD655368:JFD655387 JOZ655368:JOZ655387 JYV655368:JYV655387 KIR655368:KIR655387 KSN655368:KSN655387 LCJ655368:LCJ655387 LMF655368:LMF655387 LWB655368:LWB655387 MFX655368:MFX655387 MPT655368:MPT655387 MZP655368:MZP655387 NJL655368:NJL655387 NTH655368:NTH655387 ODD655368:ODD655387 OMZ655368:OMZ655387 OWV655368:OWV655387 PGR655368:PGR655387 PQN655368:PQN655387 QAJ655368:QAJ655387 QKF655368:QKF655387 QUB655368:QUB655387 RDX655368:RDX655387 RNT655368:RNT655387 RXP655368:RXP655387 SHL655368:SHL655387 SRH655368:SRH655387 TBD655368:TBD655387 TKZ655368:TKZ655387 TUV655368:TUV655387 UER655368:UER655387 UON655368:UON655387 UYJ655368:UYJ655387 VIF655368:VIF655387 VSB655368:VSB655387 WBX655368:WBX655387 WLT655368:WLT655387 WVP655368:WVP655387 H720904:H720923 JD720904:JD720923 SZ720904:SZ720923 ACV720904:ACV720923 AMR720904:AMR720923 AWN720904:AWN720923 BGJ720904:BGJ720923 BQF720904:BQF720923 CAB720904:CAB720923 CJX720904:CJX720923 CTT720904:CTT720923 DDP720904:DDP720923 DNL720904:DNL720923 DXH720904:DXH720923 EHD720904:EHD720923 EQZ720904:EQZ720923 FAV720904:FAV720923 FKR720904:FKR720923 FUN720904:FUN720923 GEJ720904:GEJ720923 GOF720904:GOF720923 GYB720904:GYB720923 HHX720904:HHX720923 HRT720904:HRT720923 IBP720904:IBP720923 ILL720904:ILL720923 IVH720904:IVH720923 JFD720904:JFD720923 JOZ720904:JOZ720923 JYV720904:JYV720923 KIR720904:KIR720923 KSN720904:KSN720923 LCJ720904:LCJ720923 LMF720904:LMF720923 LWB720904:LWB720923 MFX720904:MFX720923 MPT720904:MPT720923 MZP720904:MZP720923 NJL720904:NJL720923 NTH720904:NTH720923 ODD720904:ODD720923 OMZ720904:OMZ720923 OWV720904:OWV720923 PGR720904:PGR720923 PQN720904:PQN720923 QAJ720904:QAJ720923 QKF720904:QKF720923 QUB720904:QUB720923 RDX720904:RDX720923 RNT720904:RNT720923 RXP720904:RXP720923 SHL720904:SHL720923 SRH720904:SRH720923 TBD720904:TBD720923 TKZ720904:TKZ720923 TUV720904:TUV720923 UER720904:UER720923 UON720904:UON720923 UYJ720904:UYJ720923 VIF720904:VIF720923 VSB720904:VSB720923 WBX720904:WBX720923 WLT720904:WLT720923 WVP720904:WVP720923 H786440:H786459 JD786440:JD786459 SZ786440:SZ786459 ACV786440:ACV786459 AMR786440:AMR786459 AWN786440:AWN786459 BGJ786440:BGJ786459 BQF786440:BQF786459 CAB786440:CAB786459 CJX786440:CJX786459 CTT786440:CTT786459 DDP786440:DDP786459 DNL786440:DNL786459 DXH786440:DXH786459 EHD786440:EHD786459 EQZ786440:EQZ786459 FAV786440:FAV786459 FKR786440:FKR786459 FUN786440:FUN786459 GEJ786440:GEJ786459 GOF786440:GOF786459 GYB786440:GYB786459 HHX786440:HHX786459 HRT786440:HRT786459 IBP786440:IBP786459 ILL786440:ILL786459 IVH786440:IVH786459 JFD786440:JFD786459 JOZ786440:JOZ786459 JYV786440:JYV786459 KIR786440:KIR786459 KSN786440:KSN786459 LCJ786440:LCJ786459 LMF786440:LMF786459 LWB786440:LWB786459 MFX786440:MFX786459 MPT786440:MPT786459 MZP786440:MZP786459 NJL786440:NJL786459 NTH786440:NTH786459 ODD786440:ODD786459 OMZ786440:OMZ786459 OWV786440:OWV786459 PGR786440:PGR786459 PQN786440:PQN786459 QAJ786440:QAJ786459 QKF786440:QKF786459 QUB786440:QUB786459 RDX786440:RDX786459 RNT786440:RNT786459 RXP786440:RXP786459 SHL786440:SHL786459 SRH786440:SRH786459 TBD786440:TBD786459 TKZ786440:TKZ786459 TUV786440:TUV786459 UER786440:UER786459 UON786440:UON786459 UYJ786440:UYJ786459 VIF786440:VIF786459 VSB786440:VSB786459 WBX786440:WBX786459 WLT786440:WLT786459 WVP786440:WVP786459 H851976:H851995 JD851976:JD851995 SZ851976:SZ851995 ACV851976:ACV851995 AMR851976:AMR851995 AWN851976:AWN851995 BGJ851976:BGJ851995 BQF851976:BQF851995 CAB851976:CAB851995 CJX851976:CJX851995 CTT851976:CTT851995 DDP851976:DDP851995 DNL851976:DNL851995 DXH851976:DXH851995 EHD851976:EHD851995 EQZ851976:EQZ851995 FAV851976:FAV851995 FKR851976:FKR851995 FUN851976:FUN851995 GEJ851976:GEJ851995 GOF851976:GOF851995 GYB851976:GYB851995 HHX851976:HHX851995 HRT851976:HRT851995 IBP851976:IBP851995 ILL851976:ILL851995 IVH851976:IVH851995 JFD851976:JFD851995 JOZ851976:JOZ851995 JYV851976:JYV851995 KIR851976:KIR851995 KSN851976:KSN851995 LCJ851976:LCJ851995 LMF851976:LMF851995 LWB851976:LWB851995 MFX851976:MFX851995 MPT851976:MPT851995 MZP851976:MZP851995 NJL851976:NJL851995 NTH851976:NTH851995 ODD851976:ODD851995 OMZ851976:OMZ851995 OWV851976:OWV851995 PGR851976:PGR851995 PQN851976:PQN851995 QAJ851976:QAJ851995 QKF851976:QKF851995 QUB851976:QUB851995 RDX851976:RDX851995 RNT851976:RNT851995 RXP851976:RXP851995 SHL851976:SHL851995 SRH851976:SRH851995 TBD851976:TBD851995 TKZ851976:TKZ851995 TUV851976:TUV851995 UER851976:UER851995 UON851976:UON851995 UYJ851976:UYJ851995 VIF851976:VIF851995 VSB851976:VSB851995 WBX851976:WBX851995 WLT851976:WLT851995 WVP851976:WVP851995 H917512:H917531 JD917512:JD917531 SZ917512:SZ917531 ACV917512:ACV917531 AMR917512:AMR917531 AWN917512:AWN917531 BGJ917512:BGJ917531 BQF917512:BQF917531 CAB917512:CAB917531 CJX917512:CJX917531 CTT917512:CTT917531 DDP917512:DDP917531 DNL917512:DNL917531 DXH917512:DXH917531 EHD917512:EHD917531 EQZ917512:EQZ917531 FAV917512:FAV917531 FKR917512:FKR917531 FUN917512:FUN917531 GEJ917512:GEJ917531 GOF917512:GOF917531 GYB917512:GYB917531 HHX917512:HHX917531 HRT917512:HRT917531 IBP917512:IBP917531 ILL917512:ILL917531 IVH917512:IVH917531 JFD917512:JFD917531 JOZ917512:JOZ917531 JYV917512:JYV917531 KIR917512:KIR917531 KSN917512:KSN917531 LCJ917512:LCJ917531 LMF917512:LMF917531 LWB917512:LWB917531 MFX917512:MFX917531 MPT917512:MPT917531 MZP917512:MZP917531 NJL917512:NJL917531 NTH917512:NTH917531 ODD917512:ODD917531 OMZ917512:OMZ917531 OWV917512:OWV917531 PGR917512:PGR917531 PQN917512:PQN917531 QAJ917512:QAJ917531 QKF917512:QKF917531 QUB917512:QUB917531 RDX917512:RDX917531 RNT917512:RNT917531 RXP917512:RXP917531 SHL917512:SHL917531 SRH917512:SRH917531 TBD917512:TBD917531 TKZ917512:TKZ917531 TUV917512:TUV917531 UER917512:UER917531 UON917512:UON917531 UYJ917512:UYJ917531 VIF917512:VIF917531 VSB917512:VSB917531 WBX917512:WBX917531 WLT917512:WLT917531 WVP917512:WVP917531 H983048:H983067 JD983048:JD983067 SZ983048:SZ983067 ACV983048:ACV983067 AMR983048:AMR983067 AWN983048:AWN983067 BGJ983048:BGJ983067 BQF983048:BQF983067 CAB983048:CAB983067 CJX983048:CJX983067 CTT983048:CTT983067 DDP983048:DDP983067 DNL983048:DNL983067 DXH983048:DXH983067 EHD983048:EHD983067 EQZ983048:EQZ983067 FAV983048:FAV983067 FKR983048:FKR983067 FUN983048:FUN983067 GEJ983048:GEJ983067 GOF983048:GOF983067 GYB983048:GYB983067 HHX983048:HHX983067 HRT983048:HRT983067 IBP983048:IBP983067 ILL983048:ILL983067 IVH983048:IVH983067 JFD983048:JFD983067 JOZ983048:JOZ983067 JYV983048:JYV983067 KIR983048:KIR983067 KSN983048:KSN983067 LCJ983048:LCJ983067 LMF983048:LMF983067 LWB983048:LWB983067 MFX983048:MFX983067 MPT983048:MPT983067 MZP983048:MZP983067 NJL983048:NJL983067 NTH983048:NTH983067 ODD983048:ODD983067 OMZ983048:OMZ983067 OWV983048:OWV983067 PGR983048:PGR983067 PQN983048:PQN983067 QAJ983048:QAJ983067 QKF983048:QKF983067 QUB983048:QUB983067 RDX983048:RDX983067 RNT983048:RNT983067 RXP983048:RXP983067 SHL983048:SHL983067 SRH983048:SRH983067 TBD983048:TBD983067 TKZ983048:TKZ983067 TUV983048:TUV983067 UER983048:UER983067 UON983048:UON983067 UYJ983048:UYJ983067 VIF983048:VIF983067 VSB983048:VSB983067 WBX983048:WBX983067 WLT983048:WLT983067 WVP983048:WVP983067" xr:uid="{F19597C1-FC68-49A3-888E-805046C58295}">
      <formula1>"Evitar,Transferir,Mitigar,Aceitar"</formula1>
    </dataValidation>
  </dataValidations>
  <pageMargins left="0.39370078740157483" right="0.39370078740157483" top="0.39370078740157483" bottom="0.39370078740157483" header="0.31496062992125984" footer="0.31496062992125984"/>
  <pageSetup paperSize="9" scale="82" fitToHeight="3" orientation="landscape" r:id="rId1"/>
  <headerFooter alignWithMargins="0">
    <oddFooter>&amp;R&amp;D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0FEE-B805-4547-977A-5CA9DD71176A}">
  <sheetPr codeName="Plan2">
    <pageSetUpPr fitToPage="1"/>
  </sheetPr>
  <dimension ref="A1:AJ52"/>
  <sheetViews>
    <sheetView showGridLines="0" zoomScaleNormal="100" workbookViewId="0">
      <pane xSplit="5" ySplit="7" topLeftCell="F20" activePane="bottomRight" state="frozen"/>
      <selection pane="topRight" activeCell="G1" sqref="G1"/>
      <selection pane="bottomLeft" activeCell="A5" sqref="A5"/>
      <selection pane="bottomRight" activeCell="J10" sqref="J10"/>
    </sheetView>
  </sheetViews>
  <sheetFormatPr defaultColWidth="9.140625" defaultRowHeight="11.25" x14ac:dyDescent="0.2"/>
  <cols>
    <col min="1" max="1" width="4.7109375" style="491" customWidth="1"/>
    <col min="2" max="2" width="18.28515625" style="491" customWidth="1"/>
    <col min="3" max="3" width="17.7109375" style="494" customWidth="1"/>
    <col min="4" max="4" width="22.5703125" style="491" customWidth="1"/>
    <col min="5" max="5" width="9.5703125" style="493" customWidth="1"/>
    <col min="6" max="6" width="17.140625" style="494" customWidth="1"/>
    <col min="7" max="7" width="13.140625" style="493" customWidth="1"/>
    <col min="8" max="8" width="14.28515625" style="493" customWidth="1"/>
    <col min="9" max="9" width="10" style="493" customWidth="1"/>
    <col min="10" max="10" width="11.5703125" style="493" customWidth="1"/>
    <col min="11" max="11" width="11" style="491" customWidth="1"/>
    <col min="12" max="12" width="17.42578125" style="491" hidden="1" customWidth="1"/>
    <col min="13" max="13" width="11.7109375" style="491" customWidth="1"/>
    <col min="14" max="15" width="9.140625" style="491"/>
    <col min="16" max="16" width="8.85546875" style="491" customWidth="1"/>
    <col min="17" max="17" width="10" style="491" customWidth="1"/>
    <col min="18" max="18" width="14.28515625" style="491" customWidth="1"/>
    <col min="19" max="16384" width="9.140625" style="491"/>
  </cols>
  <sheetData>
    <row r="1" spans="1:36" ht="13.5" customHeight="1" thickBot="1" x14ac:dyDescent="0.25">
      <c r="A1" s="736" t="s">
        <v>741</v>
      </c>
      <c r="B1" s="737"/>
      <c r="C1" s="737"/>
      <c r="D1" s="737"/>
      <c r="E1" s="737"/>
      <c r="AF1" s="730" t="s">
        <v>711</v>
      </c>
      <c r="AG1" s="731"/>
      <c r="AH1" s="512"/>
      <c r="AI1" s="722" t="s">
        <v>710</v>
      </c>
      <c r="AJ1" s="723"/>
    </row>
    <row r="2" spans="1:36" ht="24" customHeight="1" thickBot="1" x14ac:dyDescent="0.25">
      <c r="A2" s="736"/>
      <c r="B2" s="737"/>
      <c r="C2" s="737"/>
      <c r="D2" s="737"/>
      <c r="E2" s="737"/>
      <c r="K2" s="548" t="s">
        <v>740</v>
      </c>
      <c r="L2" s="547"/>
      <c r="M2" s="547">
        <v>8000</v>
      </c>
      <c r="N2" s="546" t="s">
        <v>739</v>
      </c>
      <c r="AF2" s="525"/>
      <c r="AG2" s="524"/>
      <c r="AH2" s="512"/>
      <c r="AI2" s="523"/>
      <c r="AJ2" s="522"/>
    </row>
    <row r="3" spans="1:36" ht="23.25" customHeight="1" x14ac:dyDescent="0.2">
      <c r="A3" s="736"/>
      <c r="B3" s="737"/>
      <c r="C3" s="737"/>
      <c r="D3" s="737"/>
      <c r="E3" s="737"/>
      <c r="K3" s="545" t="s">
        <v>738</v>
      </c>
      <c r="L3" s="544"/>
      <c r="M3" s="544">
        <v>30</v>
      </c>
      <c r="N3" s="543" t="s">
        <v>737</v>
      </c>
      <c r="AF3" s="525"/>
      <c r="AG3" s="524"/>
      <c r="AH3" s="512"/>
      <c r="AI3" s="523"/>
      <c r="AJ3" s="522"/>
    </row>
    <row r="4" spans="1:36" ht="22.5" customHeight="1" x14ac:dyDescent="0.2">
      <c r="A4" s="736" t="str">
        <f>Identificar!A4</f>
        <v xml:space="preserve">InovaTech – Dashboard Inteligente </v>
      </c>
      <c r="B4" s="737"/>
      <c r="C4" s="737"/>
      <c r="D4" s="737"/>
      <c r="E4" s="737"/>
      <c r="AF4" s="525"/>
      <c r="AG4" s="524"/>
      <c r="AH4" s="512"/>
      <c r="AI4" s="523"/>
      <c r="AJ4" s="522"/>
    </row>
    <row r="5" spans="1:36" ht="26.25" thickBot="1" x14ac:dyDescent="0.25">
      <c r="A5" s="738"/>
      <c r="B5" s="739"/>
      <c r="C5" s="739"/>
      <c r="D5" s="739"/>
      <c r="E5" s="739"/>
      <c r="I5" s="491"/>
      <c r="AF5" s="518" t="s">
        <v>709</v>
      </c>
      <c r="AG5" s="517">
        <v>1</v>
      </c>
      <c r="AH5" s="512"/>
      <c r="AI5" s="518" t="s">
        <v>708</v>
      </c>
      <c r="AJ5" s="517">
        <v>1</v>
      </c>
    </row>
    <row r="6" spans="1:36" ht="26.25" thickBot="1" x14ac:dyDescent="0.25">
      <c r="A6" s="753" t="s">
        <v>707</v>
      </c>
      <c r="B6" s="755" t="s">
        <v>705</v>
      </c>
      <c r="C6" s="756"/>
      <c r="D6" s="757"/>
      <c r="E6" s="758" t="s">
        <v>704</v>
      </c>
      <c r="F6" s="745" t="s">
        <v>736</v>
      </c>
      <c r="G6" s="749" t="s">
        <v>735</v>
      </c>
      <c r="H6" s="750"/>
      <c r="I6" s="750"/>
      <c r="J6" s="751"/>
      <c r="K6" s="747" t="s">
        <v>734</v>
      </c>
      <c r="L6" s="516"/>
      <c r="M6" s="747" t="s">
        <v>561</v>
      </c>
      <c r="N6" s="747" t="s">
        <v>733</v>
      </c>
      <c r="AF6" s="511" t="s">
        <v>699</v>
      </c>
      <c r="AG6" s="510">
        <v>2</v>
      </c>
      <c r="AH6" s="512"/>
      <c r="AI6" s="511" t="s">
        <v>698</v>
      </c>
      <c r="AJ6" s="510">
        <v>2</v>
      </c>
    </row>
    <row r="7" spans="1:36" s="509" customFormat="1" ht="34.5" thickBot="1" x14ac:dyDescent="0.25">
      <c r="A7" s="754"/>
      <c r="B7" s="515" t="s">
        <v>695</v>
      </c>
      <c r="C7" s="515" t="s">
        <v>694</v>
      </c>
      <c r="D7" s="514" t="s">
        <v>732</v>
      </c>
      <c r="E7" s="759"/>
      <c r="F7" s="746"/>
      <c r="G7" s="542" t="s">
        <v>731</v>
      </c>
      <c r="H7" s="541" t="s">
        <v>730</v>
      </c>
      <c r="I7" s="541" t="s">
        <v>729</v>
      </c>
      <c r="J7" s="540" t="s">
        <v>728</v>
      </c>
      <c r="K7" s="748"/>
      <c r="L7" s="513" t="s">
        <v>693</v>
      </c>
      <c r="M7" s="752"/>
      <c r="N7" s="748"/>
      <c r="AF7" s="511" t="s">
        <v>692</v>
      </c>
      <c r="AG7" s="510">
        <v>3</v>
      </c>
      <c r="AH7" s="512"/>
      <c r="AI7" s="511" t="s">
        <v>691</v>
      </c>
      <c r="AJ7" s="510">
        <v>3</v>
      </c>
    </row>
    <row r="8" spans="1:36" ht="33.75" x14ac:dyDescent="0.2">
      <c r="A8" s="503" t="str">
        <f>IF(Identificar!A8&lt;&gt;"",Identificar!A8,"")</f>
        <v>R01</v>
      </c>
      <c r="B8" s="503" t="str">
        <f>IF(Identificar!D8&lt;&gt;"",Identificar!D8,"")</f>
        <v>Como resultado de sobrecarga de tarefas da equipe técnica.</v>
      </c>
      <c r="C8" s="503" t="str">
        <f>IF(Identificar!E8&lt;&gt;"",Identificar!E8,"")</f>
        <v>Pode ocorrer atraso na entrega dos módulos principais.</v>
      </c>
      <c r="D8" s="503" t="str">
        <f>IF(Identificar!F8&lt;&gt;"",Identificar!F8,"")</f>
        <v>O cronograma geral do projeto pode ser impactado.</v>
      </c>
      <c r="E8" s="503" t="str">
        <f>IF(Identificar!G8&lt;&gt;"",Identificar!G8,"")</f>
        <v>Bruna</v>
      </c>
      <c r="F8" s="538" t="s">
        <v>716</v>
      </c>
      <c r="G8" s="537" t="s">
        <v>718</v>
      </c>
      <c r="H8" s="536" t="s">
        <v>726</v>
      </c>
      <c r="I8" s="535">
        <f t="shared" ref="I8:I27" si="0">IF(G8&lt;&gt;"",IF(H8&lt;&gt;"",RIGHT(G8,4)*RIGHT(H8,4),""),"")</f>
        <v>2.8699999999999997</v>
      </c>
      <c r="J8" s="534" t="str">
        <f>IF(I8&lt;&gt;"",VLOOKUP(I8,'Sensibilidade ao Risco'!$E$2:$F$30,2,FALSE),"")</f>
        <v>Moderada - 0,20</v>
      </c>
      <c r="K8" s="496">
        <f t="shared" ref="K8:K27" si="1">IF(F8&lt;&gt;"",IF(J8&lt;&gt;"",(RIGHT(J8,3))*(RIGHT(F8,3)),""),"")</f>
        <v>8.0000000000000016E-2</v>
      </c>
      <c r="L8" s="539" t="s">
        <v>689</v>
      </c>
      <c r="M8" s="533">
        <f>ROUNDUP(Quantificar!G8/Qualificar!$M$2,2)</f>
        <v>1</v>
      </c>
      <c r="N8" s="533">
        <f>ROUNDUP(Quantificar!H8/Qualificar!$M$3,2)</f>
        <v>0.17</v>
      </c>
      <c r="AF8" s="505" t="s">
        <v>688</v>
      </c>
      <c r="AG8" s="504">
        <v>4</v>
      </c>
      <c r="AH8" s="506"/>
      <c r="AI8" s="505" t="s">
        <v>687</v>
      </c>
      <c r="AJ8" s="504">
        <v>4</v>
      </c>
    </row>
    <row r="9" spans="1:36" ht="45.75" thickBot="1" x14ac:dyDescent="0.25">
      <c r="A9" s="503" t="str">
        <f>IF(Identificar!A9&lt;&gt;"",Identificar!A9,"")</f>
        <v>R02</v>
      </c>
      <c r="B9" s="503" t="str">
        <f>IF(Identificar!D9&lt;&gt;"",Identificar!D9,"")</f>
        <v>Como resultado de incompatibilidade entre o banco de dados e as APIs de coleta.</v>
      </c>
      <c r="C9" s="503" t="str">
        <f>IF(Identificar!E9&lt;&gt;"",Identificar!E9,"")</f>
        <v>Pode ocorrer falha na consolidação dos dados de vendas e clientes.</v>
      </c>
      <c r="D9" s="503" t="str">
        <f>IF(Identificar!F9&lt;&gt;"",Identificar!F9,"")</f>
        <v>As análises e relatórios podem apresentar informações incorretas.</v>
      </c>
      <c r="E9" s="503" t="str">
        <f>IF(Identificar!G9&lt;&gt;"",Identificar!G9,"")</f>
        <v>Rafaela</v>
      </c>
      <c r="F9" s="538" t="s">
        <v>725</v>
      </c>
      <c r="G9" s="537" t="s">
        <v>715</v>
      </c>
      <c r="H9" s="536" t="s">
        <v>720</v>
      </c>
      <c r="I9" s="535">
        <f t="shared" si="0"/>
        <v>3.9600000000000004</v>
      </c>
      <c r="J9" s="534" t="str">
        <f>IF(I9&lt;&gt;"",VLOOKUP(I9,'Sensibilidade ao Risco'!$E$2:$F$30,2,FALSE),"")</f>
        <v>Muito Alta - 0,80</v>
      </c>
      <c r="K9" s="496">
        <f t="shared" si="1"/>
        <v>4.0000000000000008E-2</v>
      </c>
      <c r="L9" s="496"/>
      <c r="M9" s="533">
        <f>ROUNDUP(Quantificar!G9/Qualificar!$M$2,2)</f>
        <v>0.5</v>
      </c>
      <c r="N9" s="533">
        <f>ROUNDUP(Quantificar!H9/Qualificar!$M$3,2)</f>
        <v>0.17</v>
      </c>
      <c r="AF9" s="508"/>
      <c r="AG9" s="507"/>
      <c r="AH9" s="506"/>
      <c r="AI9" s="505"/>
      <c r="AJ9" s="504"/>
    </row>
    <row r="10" spans="1:36" ht="57" thickBot="1" x14ac:dyDescent="0.25">
      <c r="A10" s="503" t="str">
        <f>IF(Identificar!A10&lt;&gt;"",Identificar!A10,"")</f>
        <v>R03</v>
      </c>
      <c r="B10" s="503" t="str">
        <f>IF(Identificar!D10&lt;&gt;"",Identificar!D10,"")</f>
        <v>Como resultado de mudanças solicitadas pelo cliente (Cannoli) após início do desenvolvimento.</v>
      </c>
      <c r="C10" s="503" t="str">
        <f>IF(Identificar!E10&lt;&gt;"",Identificar!E10,"")</f>
        <v>Pode ocorrer aumento de esforço e retrabalho.</v>
      </c>
      <c r="D10" s="503" t="str">
        <f>IF(Identificar!F10&lt;&gt;"",Identificar!F10,"")</f>
        <v>O custo e o prazo do projeto podem ser ampliados.</v>
      </c>
      <c r="E10" s="503" t="str">
        <f>IF(Identificar!G10&lt;&gt;"",Identificar!G10,"")</f>
        <v>Bruna</v>
      </c>
      <c r="F10" s="538" t="s">
        <v>719</v>
      </c>
      <c r="G10" s="537" t="s">
        <v>718</v>
      </c>
      <c r="H10" s="536" t="s">
        <v>717</v>
      </c>
      <c r="I10" s="535">
        <f t="shared" si="0"/>
        <v>3.36</v>
      </c>
      <c r="J10" s="534" t="str">
        <f>IF(I10&lt;&gt;"",VLOOKUP(I10,'Sensibilidade ao Risco'!$E$2:$F$30,2,FALSE),"")</f>
        <v>Muito Alta - 0,80</v>
      </c>
      <c r="K10" s="496">
        <f t="shared" si="1"/>
        <v>0.16000000000000003</v>
      </c>
      <c r="L10" s="496"/>
      <c r="M10" s="533">
        <f>ROUNDUP(Quantificar!G10/Qualificar!$M$2,2)</f>
        <v>5</v>
      </c>
      <c r="N10" s="533">
        <f>ROUNDUP(Quantificar!H10/Qualificar!$M$3,2)</f>
        <v>1</v>
      </c>
      <c r="AF10" s="508"/>
      <c r="AG10" s="507"/>
      <c r="AH10" s="506"/>
      <c r="AI10" s="505"/>
      <c r="AJ10" s="504"/>
    </row>
    <row r="11" spans="1:36" ht="45.75" thickBot="1" x14ac:dyDescent="0.25">
      <c r="A11" s="503" t="str">
        <f>IF(Identificar!A11&lt;&gt;"",Identificar!A11,"")</f>
        <v>R04</v>
      </c>
      <c r="B11" s="503" t="str">
        <f>IF(Identificar!D11&lt;&gt;"",Identificar!D11,"")</f>
        <v>Como resultado de falhas de autenticação ou vazamento de informações.</v>
      </c>
      <c r="C11" s="503" t="str">
        <f>IF(Identificar!E11&lt;&gt;"",Identificar!E11,"")</f>
        <v>Pode ocorrer comprometimento da privacidade dos dados.</v>
      </c>
      <c r="D11" s="503" t="str">
        <f>IF(Identificar!F11&lt;&gt;"",Identificar!F11,"")</f>
        <v>O projeto pode sofrer sanções relacionadas à LGPD.</v>
      </c>
      <c r="E11" s="503" t="str">
        <f>IF(Identificar!G11&lt;&gt;"",Identificar!G11,"")</f>
        <v>Rafaela</v>
      </c>
      <c r="F11" s="538" t="s">
        <v>722</v>
      </c>
      <c r="G11" s="537" t="s">
        <v>721</v>
      </c>
      <c r="H11" s="536" t="s">
        <v>717</v>
      </c>
      <c r="I11" s="535">
        <f t="shared" si="0"/>
        <v>2.88</v>
      </c>
      <c r="J11" s="534" t="str">
        <f>IF(I11&lt;&gt;"",VLOOKUP(I11,'Sensibilidade ao Risco'!$E$2:$F$30,2,FALSE),"")</f>
        <v>Alta - 0,40</v>
      </c>
      <c r="K11" s="496">
        <f t="shared" si="1"/>
        <v>4.0000000000000008E-2</v>
      </c>
      <c r="L11" s="496"/>
      <c r="M11" s="533">
        <f>ROUNDUP(Quantificar!G11/Qualificar!$M$2,2)</f>
        <v>1</v>
      </c>
      <c r="N11" s="533">
        <f>ROUNDUP(Quantificar!H11/Qualificar!$M$3,2)</f>
        <v>0.17</v>
      </c>
      <c r="AF11" s="508"/>
      <c r="AG11" s="507"/>
      <c r="AH11" s="506"/>
      <c r="AI11" s="505"/>
      <c r="AJ11" s="504"/>
    </row>
    <row r="12" spans="1:36" ht="45.75" thickBot="1" x14ac:dyDescent="0.25">
      <c r="A12" s="503" t="str">
        <f>IF(Identificar!A12&lt;&gt;"",Identificar!A12,"")</f>
        <v>R05</v>
      </c>
      <c r="B12" s="503" t="str">
        <f>IF(Identificar!D12&lt;&gt;"",Identificar!D12,"")</f>
        <v>Como resultado de falha no servidor local ou ambiente de hospedagem.</v>
      </c>
      <c r="C12" s="503" t="str">
        <f>IF(Identificar!E12&lt;&gt;"",Identificar!E12,"")</f>
        <v>Pode ocorrer indisponibilidade temporária do dashboard.</v>
      </c>
      <c r="D12" s="503" t="str">
        <f>IF(Identificar!F12&lt;&gt;"",Identificar!F12,"")</f>
        <v>A coleta de dados e a visualização de métricas podem ser interrompidas.</v>
      </c>
      <c r="E12" s="503" t="str">
        <f>IF(Identificar!G12&lt;&gt;"",Identificar!G12,"")</f>
        <v>Bruna</v>
      </c>
      <c r="F12" s="538" t="s">
        <v>716</v>
      </c>
      <c r="G12" s="537" t="s">
        <v>721</v>
      </c>
      <c r="H12" s="536" t="s">
        <v>723</v>
      </c>
      <c r="I12" s="535">
        <f t="shared" si="0"/>
        <v>2.52</v>
      </c>
      <c r="J12" s="534" t="str">
        <f>IF(I12&lt;&gt;"",VLOOKUP(I12,'Sensibilidade ao Risco'!$E$2:$F$30,2,FALSE),"")</f>
        <v>Moderada - 0,20</v>
      </c>
      <c r="K12" s="496">
        <f t="shared" si="1"/>
        <v>8.0000000000000016E-2</v>
      </c>
      <c r="L12" s="496"/>
      <c r="M12" s="533">
        <f>ROUNDUP(Quantificar!G12/Qualificar!$M$2,2)</f>
        <v>1</v>
      </c>
      <c r="N12" s="533">
        <f>ROUNDUP(Quantificar!H12/Qualificar!$M$3,2)</f>
        <v>0.17</v>
      </c>
      <c r="AF12" s="508"/>
      <c r="AG12" s="507"/>
      <c r="AH12" s="506"/>
      <c r="AI12" s="505"/>
      <c r="AJ12" s="504"/>
    </row>
    <row r="13" spans="1:36" ht="45.75" thickBot="1" x14ac:dyDescent="0.25">
      <c r="A13" s="503" t="str">
        <f>IF(Identificar!A13&lt;&gt;"",Identificar!A13,"")</f>
        <v>R06</v>
      </c>
      <c r="B13" s="503" t="str">
        <f>IF(Identificar!D13&lt;&gt;"",Identificar!D13,"")</f>
        <v>Como resultado de ausência de testes automatizados e revisões de código.</v>
      </c>
      <c r="C13" s="503" t="str">
        <f>IF(Identificar!E13&lt;&gt;"",Identificar!E13,"")</f>
        <v>Pode ocorrer falha na funcionalidade de KPIs e relatórios.</v>
      </c>
      <c r="D13" s="503" t="str">
        <f>IF(Identificar!F13&lt;&gt;"",Identificar!F13,"")</f>
        <v>A confiabilidade dos indicadores pode ser comprometida.</v>
      </c>
      <c r="E13" s="503" t="str">
        <f>IF(Identificar!G13&lt;&gt;"",Identificar!G13,"")</f>
        <v>Rafaela</v>
      </c>
      <c r="F13" s="538" t="s">
        <v>716</v>
      </c>
      <c r="G13" s="537" t="s">
        <v>815</v>
      </c>
      <c r="H13" s="536" t="s">
        <v>723</v>
      </c>
      <c r="I13" s="535">
        <f t="shared" si="0"/>
        <v>2.3100000000000005</v>
      </c>
      <c r="J13" s="534" t="str">
        <f>IF(I13&lt;&gt;"",VLOOKUP(I13,'Sensibilidade ao Risco'!$E$2:$F$30,2,FALSE),"")</f>
        <v>Baixa - 0,10</v>
      </c>
      <c r="K13" s="496">
        <f t="shared" si="1"/>
        <v>4.0000000000000008E-2</v>
      </c>
      <c r="L13" s="496"/>
      <c r="M13" s="533">
        <f>ROUNDUP(Quantificar!G13/Qualificar!$M$2,2)</f>
        <v>0.63</v>
      </c>
      <c r="N13" s="533">
        <f>ROUNDUP(Quantificar!H13/Qualificar!$M$3,2)</f>
        <v>0.17</v>
      </c>
      <c r="AF13" s="508"/>
      <c r="AG13" s="507"/>
      <c r="AH13" s="506"/>
      <c r="AI13" s="505"/>
      <c r="AJ13" s="504"/>
    </row>
    <row r="14" spans="1:36" ht="13.5" thickBot="1" x14ac:dyDescent="0.25">
      <c r="A14" s="503" t="str">
        <f>IF(Identificar!A14&lt;&gt;"",Identificar!A14,"")</f>
        <v>R07</v>
      </c>
      <c r="B14" s="503" t="str">
        <f>IF(Identificar!D14&lt;&gt;"",Identificar!D14,"")</f>
        <v/>
      </c>
      <c r="C14" s="503" t="str">
        <f>IF(Identificar!E14&lt;&gt;"",Identificar!E14,"")</f>
        <v/>
      </c>
      <c r="D14" s="503" t="str">
        <f>IF(Identificar!F14&lt;&gt;"",Identificar!F14,"")</f>
        <v/>
      </c>
      <c r="E14" s="503" t="str">
        <f>IF(Identificar!G14&lt;&gt;"",Identificar!G14,"")</f>
        <v/>
      </c>
      <c r="F14" s="538"/>
      <c r="G14" s="537"/>
      <c r="H14" s="536"/>
      <c r="I14" s="535" t="str">
        <f t="shared" si="0"/>
        <v/>
      </c>
      <c r="J14" s="534" t="str">
        <f>IF(I14&lt;&gt;"",VLOOKUP(I14,'Sensibilidade ao Risco'!$E$2:$F$30,2,FALSE),"")</f>
        <v/>
      </c>
      <c r="K14" s="496" t="str">
        <f t="shared" si="1"/>
        <v/>
      </c>
      <c r="L14" s="496"/>
      <c r="M14" s="533">
        <f>ROUNDUP(Quantificar!G14/Qualificar!$M$2,2)</f>
        <v>0</v>
      </c>
      <c r="N14" s="533">
        <f>ROUNDUP(Quantificar!H14/Qualificar!$M$3,2)</f>
        <v>0</v>
      </c>
      <c r="AF14" s="508"/>
      <c r="AG14" s="507"/>
      <c r="AH14" s="506"/>
      <c r="AI14" s="505"/>
      <c r="AJ14" s="504"/>
    </row>
    <row r="15" spans="1:36" ht="13.5" thickBot="1" x14ac:dyDescent="0.25">
      <c r="A15" s="503" t="str">
        <f>IF(Identificar!A15&lt;&gt;"",Identificar!A15,"")</f>
        <v>R08</v>
      </c>
      <c r="B15" s="503" t="str">
        <f>IF(Identificar!D15&lt;&gt;"",Identificar!D15,"")</f>
        <v/>
      </c>
      <c r="C15" s="503" t="str">
        <f>IF(Identificar!E15&lt;&gt;"",Identificar!E15,"")</f>
        <v/>
      </c>
      <c r="D15" s="503" t="str">
        <f>IF(Identificar!F15&lt;&gt;"",Identificar!F15,"")</f>
        <v/>
      </c>
      <c r="E15" s="503" t="str">
        <f>IF(Identificar!G15&lt;&gt;"",Identificar!G15,"")</f>
        <v/>
      </c>
      <c r="F15" s="538"/>
      <c r="G15" s="537"/>
      <c r="H15" s="536"/>
      <c r="I15" s="535" t="str">
        <f t="shared" si="0"/>
        <v/>
      </c>
      <c r="J15" s="534" t="str">
        <f>IF(I15&lt;&gt;"",VLOOKUP(I15,'Sensibilidade ao Risco'!$E$2:$F$30,2,FALSE),"")</f>
        <v/>
      </c>
      <c r="K15" s="496" t="str">
        <f t="shared" si="1"/>
        <v/>
      </c>
      <c r="L15" s="496"/>
      <c r="M15" s="533">
        <f>ROUNDUP(Quantificar!G15/Qualificar!$M$2,2)</f>
        <v>0</v>
      </c>
      <c r="N15" s="533">
        <f>ROUNDUP(Quantificar!H15/Qualificar!$M$3,2)</f>
        <v>0</v>
      </c>
      <c r="AF15" s="508"/>
      <c r="AG15" s="507"/>
      <c r="AH15" s="506"/>
      <c r="AI15" s="505"/>
      <c r="AJ15" s="504"/>
    </row>
    <row r="16" spans="1:36" ht="13.5" thickBot="1" x14ac:dyDescent="0.25">
      <c r="A16" s="503" t="str">
        <f>IF(Identificar!A16&lt;&gt;"",Identificar!A16,"")</f>
        <v>R09</v>
      </c>
      <c r="B16" s="503" t="str">
        <f>IF(Identificar!D16&lt;&gt;"",Identificar!D16,"")</f>
        <v/>
      </c>
      <c r="C16" s="503" t="str">
        <f>IF(Identificar!E16&lt;&gt;"",Identificar!E16,"")</f>
        <v/>
      </c>
      <c r="D16" s="503" t="str">
        <f>IF(Identificar!F16&lt;&gt;"",Identificar!F16,"")</f>
        <v/>
      </c>
      <c r="E16" s="503" t="str">
        <f>IF(Identificar!G16&lt;&gt;"",Identificar!G16,"")</f>
        <v/>
      </c>
      <c r="F16" s="538"/>
      <c r="G16" s="537"/>
      <c r="H16" s="536"/>
      <c r="I16" s="535" t="str">
        <f t="shared" si="0"/>
        <v/>
      </c>
      <c r="J16" s="534" t="str">
        <f>IF(I16&lt;&gt;"",VLOOKUP(I16,'Sensibilidade ao Risco'!$E$2:$F$30,2,FALSE),"")</f>
        <v/>
      </c>
      <c r="K16" s="496" t="str">
        <f t="shared" si="1"/>
        <v/>
      </c>
      <c r="L16" s="496"/>
      <c r="M16" s="533">
        <f>ROUNDUP(Quantificar!G16/Qualificar!$M$2,2)</f>
        <v>0</v>
      </c>
      <c r="N16" s="533">
        <f>ROUNDUP(Quantificar!H16/Qualificar!$M$3,2)</f>
        <v>0</v>
      </c>
      <c r="AF16" s="508"/>
      <c r="AG16" s="507"/>
      <c r="AH16" s="506"/>
      <c r="AI16" s="505"/>
      <c r="AJ16" s="504"/>
    </row>
    <row r="17" spans="1:36" ht="13.5" thickBot="1" x14ac:dyDescent="0.25">
      <c r="A17" s="503" t="str">
        <f>IF(Identificar!A17&lt;&gt;"",Identificar!A17,"")</f>
        <v>R10</v>
      </c>
      <c r="B17" s="503" t="str">
        <f>IF(Identificar!D17&lt;&gt;"",Identificar!D17,"")</f>
        <v/>
      </c>
      <c r="C17" s="503" t="str">
        <f>IF(Identificar!E17&lt;&gt;"",Identificar!E17,"")</f>
        <v/>
      </c>
      <c r="D17" s="503" t="str">
        <f>IF(Identificar!F17&lt;&gt;"",Identificar!F17,"")</f>
        <v/>
      </c>
      <c r="E17" s="503" t="str">
        <f>IF(Identificar!G17&lt;&gt;"",Identificar!G17,"")</f>
        <v/>
      </c>
      <c r="F17" s="538"/>
      <c r="G17" s="537"/>
      <c r="H17" s="536"/>
      <c r="I17" s="535" t="str">
        <f t="shared" si="0"/>
        <v/>
      </c>
      <c r="J17" s="534" t="str">
        <f>IF(I17&lt;&gt;"",VLOOKUP(I17,'Sensibilidade ao Risco'!$E$2:$F$30,2,FALSE),"")</f>
        <v/>
      </c>
      <c r="K17" s="496" t="str">
        <f t="shared" si="1"/>
        <v/>
      </c>
      <c r="L17" s="496"/>
      <c r="M17" s="533">
        <f>ROUNDUP(Quantificar!G17/Qualificar!$M$2,2)</f>
        <v>0</v>
      </c>
      <c r="N17" s="533">
        <f>ROUNDUP(Quantificar!H17/Qualificar!$M$3,2)</f>
        <v>0</v>
      </c>
      <c r="AF17" s="508"/>
      <c r="AG17" s="507"/>
      <c r="AH17" s="506"/>
      <c r="AI17" s="505"/>
      <c r="AJ17" s="504"/>
    </row>
    <row r="18" spans="1:36" ht="13.5" thickBot="1" x14ac:dyDescent="0.25">
      <c r="A18" s="503" t="str">
        <f>IF(Identificar!A18&lt;&gt;"",Identificar!A18,"")</f>
        <v>R11</v>
      </c>
      <c r="B18" s="503" t="str">
        <f>IF(Identificar!D18&lt;&gt;"",Identificar!D18,"")</f>
        <v/>
      </c>
      <c r="C18" s="503" t="str">
        <f>IF(Identificar!E18&lt;&gt;"",Identificar!E18,"")</f>
        <v/>
      </c>
      <c r="D18" s="503" t="str">
        <f>IF(Identificar!F18&lt;&gt;"",Identificar!F18,"")</f>
        <v/>
      </c>
      <c r="E18" s="503" t="str">
        <f>IF(Identificar!G18&lt;&gt;"",Identificar!G18,"")</f>
        <v/>
      </c>
      <c r="F18" s="538"/>
      <c r="G18" s="537"/>
      <c r="H18" s="536"/>
      <c r="I18" s="535" t="str">
        <f t="shared" si="0"/>
        <v/>
      </c>
      <c r="J18" s="534" t="str">
        <f>IF(I18&lt;&gt;"",VLOOKUP(I18,'Sensibilidade ao Risco'!$E$2:$F$30,2,FALSE),"")</f>
        <v/>
      </c>
      <c r="K18" s="496" t="str">
        <f t="shared" si="1"/>
        <v/>
      </c>
      <c r="L18" s="496"/>
      <c r="M18" s="533">
        <f>ROUNDUP(Quantificar!G18/Qualificar!$M$2,2)</f>
        <v>0</v>
      </c>
      <c r="N18" s="533">
        <f>ROUNDUP(Quantificar!H18/Qualificar!$M$3,2)</f>
        <v>0</v>
      </c>
      <c r="AF18" s="508"/>
      <c r="AG18" s="507"/>
      <c r="AH18" s="506"/>
      <c r="AI18" s="505"/>
      <c r="AJ18" s="504"/>
    </row>
    <row r="19" spans="1:36" ht="13.5" thickBot="1" x14ac:dyDescent="0.25">
      <c r="A19" s="503" t="str">
        <f>IF(Identificar!A19&lt;&gt;"",Identificar!A19,"")</f>
        <v>R12</v>
      </c>
      <c r="B19" s="503" t="str">
        <f>IF(Identificar!D19&lt;&gt;"",Identificar!D19,"")</f>
        <v/>
      </c>
      <c r="C19" s="503" t="str">
        <f>IF(Identificar!E19&lt;&gt;"",Identificar!E19,"")</f>
        <v/>
      </c>
      <c r="D19" s="503" t="str">
        <f>IF(Identificar!F19&lt;&gt;"",Identificar!F19,"")</f>
        <v/>
      </c>
      <c r="E19" s="503" t="str">
        <f>IF(Identificar!G19&lt;&gt;"",Identificar!G19,"")</f>
        <v/>
      </c>
      <c r="F19" s="538"/>
      <c r="G19" s="537"/>
      <c r="H19" s="536"/>
      <c r="I19" s="535" t="str">
        <f t="shared" si="0"/>
        <v/>
      </c>
      <c r="J19" s="534" t="str">
        <f>IF(I19&lt;&gt;"",VLOOKUP(I19,'Sensibilidade ao Risco'!$E$2:$F$30,2,FALSE),"")</f>
        <v/>
      </c>
      <c r="K19" s="496" t="str">
        <f t="shared" si="1"/>
        <v/>
      </c>
      <c r="L19" s="496"/>
      <c r="M19" s="533">
        <f>ROUNDUP(Quantificar!G19/Qualificar!$M$2,2)</f>
        <v>0</v>
      </c>
      <c r="N19" s="533">
        <f>ROUNDUP(Quantificar!H19/Qualificar!$M$3,2)</f>
        <v>0</v>
      </c>
      <c r="AF19" s="508"/>
      <c r="AG19" s="507"/>
      <c r="AH19" s="506"/>
      <c r="AI19" s="505"/>
      <c r="AJ19" s="504"/>
    </row>
    <row r="20" spans="1:36" x14ac:dyDescent="0.2">
      <c r="A20" s="503" t="str">
        <f>IF(Identificar!A20&lt;&gt;"",Identificar!A20,"")</f>
        <v>R13</v>
      </c>
      <c r="B20" s="503" t="str">
        <f>IF(Identificar!D20&lt;&gt;"",Identificar!D20,"")</f>
        <v/>
      </c>
      <c r="C20" s="503" t="str">
        <f>IF(Identificar!E20&lt;&gt;"",Identificar!E20,"")</f>
        <v/>
      </c>
      <c r="D20" s="503" t="str">
        <f>IF(Identificar!F20&lt;&gt;"",Identificar!F20,"")</f>
        <v/>
      </c>
      <c r="E20" s="503" t="str">
        <f>IF(Identificar!G20&lt;&gt;"",Identificar!G20,"")</f>
        <v/>
      </c>
      <c r="F20" s="538"/>
      <c r="G20" s="537"/>
      <c r="H20" s="536"/>
      <c r="I20" s="535" t="str">
        <f t="shared" si="0"/>
        <v/>
      </c>
      <c r="J20" s="534" t="str">
        <f>IF(I20&lt;&gt;"",VLOOKUP(I20,'Sensibilidade ao Risco'!$E$2:$F$30,2,FALSE),"")</f>
        <v/>
      </c>
      <c r="K20" s="496" t="str">
        <f t="shared" si="1"/>
        <v/>
      </c>
      <c r="L20" s="496"/>
      <c r="M20" s="533">
        <f>ROUNDUP(Quantificar!G20/Qualificar!$M$2,2)</f>
        <v>0</v>
      </c>
      <c r="N20" s="533">
        <f>ROUNDUP(Quantificar!H20/Qualificar!$M$3,2)</f>
        <v>0</v>
      </c>
    </row>
    <row r="21" spans="1:36" x14ac:dyDescent="0.2">
      <c r="A21" s="503" t="str">
        <f>IF(Identificar!A21&lt;&gt;"",Identificar!A21,"")</f>
        <v>R14</v>
      </c>
      <c r="B21" s="503" t="str">
        <f>IF(Identificar!D21&lt;&gt;"",Identificar!D21,"")</f>
        <v/>
      </c>
      <c r="C21" s="503" t="str">
        <f>IF(Identificar!E21&lt;&gt;"",Identificar!E21,"")</f>
        <v/>
      </c>
      <c r="D21" s="503" t="str">
        <f>IF(Identificar!F21&lt;&gt;"",Identificar!F21,"")</f>
        <v/>
      </c>
      <c r="E21" s="503" t="str">
        <f>IF(Identificar!G21&lt;&gt;"",Identificar!G21,"")</f>
        <v/>
      </c>
      <c r="F21" s="538"/>
      <c r="G21" s="537"/>
      <c r="H21" s="536"/>
      <c r="I21" s="535" t="str">
        <f t="shared" si="0"/>
        <v/>
      </c>
      <c r="J21" s="534" t="str">
        <f>IF(I21&lt;&gt;"",VLOOKUP(I21,'Sensibilidade ao Risco'!$E$2:$F$30,2,FALSE),"")</f>
        <v/>
      </c>
      <c r="K21" s="496" t="str">
        <f t="shared" si="1"/>
        <v/>
      </c>
      <c r="L21" s="496"/>
      <c r="M21" s="533">
        <f>ROUNDUP(Quantificar!G21/Qualificar!$M$2,2)</f>
        <v>0</v>
      </c>
      <c r="N21" s="533">
        <f>ROUNDUP(Quantificar!H21/Qualificar!$M$3,2)</f>
        <v>0</v>
      </c>
    </row>
    <row r="22" spans="1:36" x14ac:dyDescent="0.2">
      <c r="A22" s="503" t="str">
        <f>IF(Identificar!A22&lt;&gt;"",Identificar!A22,"")</f>
        <v>R15</v>
      </c>
      <c r="B22" s="503" t="str">
        <f>IF(Identificar!D22&lt;&gt;"",Identificar!D22,"")</f>
        <v/>
      </c>
      <c r="C22" s="503" t="str">
        <f>IF(Identificar!E22&lt;&gt;"",Identificar!E22,"")</f>
        <v/>
      </c>
      <c r="D22" s="503" t="str">
        <f>IF(Identificar!F22&lt;&gt;"",Identificar!F22,"")</f>
        <v/>
      </c>
      <c r="E22" s="503" t="str">
        <f>IF(Identificar!G22&lt;&gt;"",Identificar!G22,"")</f>
        <v/>
      </c>
      <c r="F22" s="538"/>
      <c r="G22" s="537"/>
      <c r="H22" s="536"/>
      <c r="I22" s="535" t="str">
        <f t="shared" si="0"/>
        <v/>
      </c>
      <c r="J22" s="534" t="str">
        <f>IF(I22&lt;&gt;"",VLOOKUP(I22,'Sensibilidade ao Risco'!$E$2:$F$30,2,FALSE),"")</f>
        <v/>
      </c>
      <c r="K22" s="496" t="str">
        <f t="shared" si="1"/>
        <v/>
      </c>
      <c r="L22" s="496"/>
      <c r="M22" s="533">
        <f>ROUNDUP(Quantificar!G22/Qualificar!$M$2,2)</f>
        <v>0</v>
      </c>
      <c r="N22" s="533">
        <f>ROUNDUP(Quantificar!H22/Qualificar!$M$3,2)</f>
        <v>0</v>
      </c>
    </row>
    <row r="23" spans="1:36" x14ac:dyDescent="0.2">
      <c r="A23" s="503" t="str">
        <f>IF(Identificar!A23&lt;&gt;"",Identificar!A23,"")</f>
        <v>R16</v>
      </c>
      <c r="B23" s="503" t="str">
        <f>IF(Identificar!D23&lt;&gt;"",Identificar!D23,"")</f>
        <v/>
      </c>
      <c r="C23" s="503" t="str">
        <f>IF(Identificar!E23&lt;&gt;"",Identificar!E23,"")</f>
        <v/>
      </c>
      <c r="D23" s="503" t="str">
        <f>IF(Identificar!F23&lt;&gt;"",Identificar!F23,"")</f>
        <v/>
      </c>
      <c r="E23" s="503" t="str">
        <f>IF(Identificar!G23&lt;&gt;"",Identificar!G23,"")</f>
        <v/>
      </c>
      <c r="F23" s="538"/>
      <c r="G23" s="537"/>
      <c r="H23" s="536"/>
      <c r="I23" s="535" t="str">
        <f t="shared" si="0"/>
        <v/>
      </c>
      <c r="J23" s="534" t="str">
        <f>IF(I23&lt;&gt;"",VLOOKUP(I23,'Sensibilidade ao Risco'!$E$2:$F$30,2,FALSE),"")</f>
        <v/>
      </c>
      <c r="K23" s="496" t="str">
        <f t="shared" si="1"/>
        <v/>
      </c>
      <c r="L23" s="496"/>
      <c r="M23" s="533">
        <f>ROUNDUP(Quantificar!G23/Qualificar!$M$2,2)</f>
        <v>0</v>
      </c>
      <c r="N23" s="533">
        <f>ROUNDUP(Quantificar!H23/Qualificar!$M$3,2)</f>
        <v>0</v>
      </c>
    </row>
    <row r="24" spans="1:36" x14ac:dyDescent="0.2">
      <c r="A24" s="503" t="str">
        <f>IF(Identificar!A24&lt;&gt;"",Identificar!A24,"")</f>
        <v>R17</v>
      </c>
      <c r="B24" s="503" t="str">
        <f>IF(Identificar!D24&lt;&gt;"",Identificar!D24,"")</f>
        <v/>
      </c>
      <c r="C24" s="503" t="str">
        <f>IF(Identificar!E24&lt;&gt;"",Identificar!E24,"")</f>
        <v/>
      </c>
      <c r="D24" s="503" t="str">
        <f>IF(Identificar!F24&lt;&gt;"",Identificar!F24,"")</f>
        <v/>
      </c>
      <c r="E24" s="503" t="str">
        <f>IF(Identificar!G24&lt;&gt;"",Identificar!G24,"")</f>
        <v/>
      </c>
      <c r="F24" s="538"/>
      <c r="G24" s="537"/>
      <c r="H24" s="536"/>
      <c r="I24" s="535" t="str">
        <f t="shared" si="0"/>
        <v/>
      </c>
      <c r="J24" s="534" t="str">
        <f>IF(I24&lt;&gt;"",VLOOKUP(I24,'Sensibilidade ao Risco'!$E$2:$F$30,2,FALSE),"")</f>
        <v/>
      </c>
      <c r="K24" s="496" t="str">
        <f t="shared" si="1"/>
        <v/>
      </c>
      <c r="L24" s="496"/>
      <c r="M24" s="533">
        <f>ROUNDUP(Quantificar!G24/Qualificar!$M$2,2)</f>
        <v>0</v>
      </c>
      <c r="N24" s="533">
        <f>ROUNDUP(Quantificar!H24/Qualificar!$M$3,2)</f>
        <v>0</v>
      </c>
    </row>
    <row r="25" spans="1:36" x14ac:dyDescent="0.2">
      <c r="A25" s="503" t="str">
        <f>IF(Identificar!A25&lt;&gt;"",Identificar!A25,"")</f>
        <v>R18</v>
      </c>
      <c r="B25" s="503" t="str">
        <f>IF(Identificar!D25&lt;&gt;"",Identificar!D25,"")</f>
        <v/>
      </c>
      <c r="C25" s="503" t="str">
        <f>IF(Identificar!E25&lt;&gt;"",Identificar!E25,"")</f>
        <v/>
      </c>
      <c r="D25" s="503" t="str">
        <f>IF(Identificar!F25&lt;&gt;"",Identificar!F25,"")</f>
        <v/>
      </c>
      <c r="E25" s="503" t="str">
        <f>IF(Identificar!G25&lt;&gt;"",Identificar!G25,"")</f>
        <v/>
      </c>
      <c r="F25" s="538"/>
      <c r="G25" s="537"/>
      <c r="H25" s="536"/>
      <c r="I25" s="535" t="str">
        <f t="shared" si="0"/>
        <v/>
      </c>
      <c r="J25" s="534" t="str">
        <f>IF(I25&lt;&gt;"",VLOOKUP(I25,'Sensibilidade ao Risco'!$E$2:$F$30,2,FALSE),"")</f>
        <v/>
      </c>
      <c r="K25" s="496" t="str">
        <f t="shared" si="1"/>
        <v/>
      </c>
      <c r="L25" s="496"/>
      <c r="M25" s="533">
        <f>ROUNDUP(Quantificar!G25/Qualificar!$M$2,2)</f>
        <v>0</v>
      </c>
      <c r="N25" s="533">
        <f>ROUNDUP(Quantificar!H25/Qualificar!$M$3,2)</f>
        <v>0</v>
      </c>
    </row>
    <row r="26" spans="1:36" x14ac:dyDescent="0.2">
      <c r="A26" s="503" t="str">
        <f>IF(Identificar!A26&lt;&gt;"",Identificar!A26,"")</f>
        <v>R19</v>
      </c>
      <c r="B26" s="503" t="str">
        <f>IF(Identificar!D26&lt;&gt;"",Identificar!D26,"")</f>
        <v/>
      </c>
      <c r="C26" s="503" t="str">
        <f>IF(Identificar!E26&lt;&gt;"",Identificar!E26,"")</f>
        <v/>
      </c>
      <c r="D26" s="503" t="str">
        <f>IF(Identificar!F26&lt;&gt;"",Identificar!F26,"")</f>
        <v/>
      </c>
      <c r="E26" s="503" t="str">
        <f>IF(Identificar!G26&lt;&gt;"",Identificar!G26,"")</f>
        <v/>
      </c>
      <c r="F26" s="538"/>
      <c r="G26" s="537"/>
      <c r="H26" s="536"/>
      <c r="I26" s="535" t="str">
        <f t="shared" si="0"/>
        <v/>
      </c>
      <c r="J26" s="534" t="str">
        <f>IF(I26&lt;&gt;"",VLOOKUP(I26,'Sensibilidade ao Risco'!$E$2:$F$30,2,FALSE),"")</f>
        <v/>
      </c>
      <c r="K26" s="496" t="str">
        <f t="shared" si="1"/>
        <v/>
      </c>
      <c r="L26" s="496"/>
      <c r="M26" s="533">
        <f>ROUNDUP(Quantificar!G26/Qualificar!$M$2,2)</f>
        <v>0</v>
      </c>
      <c r="N26" s="533">
        <f>ROUNDUP(Quantificar!H26/Qualificar!$M$3,2)</f>
        <v>0</v>
      </c>
    </row>
    <row r="27" spans="1:36" x14ac:dyDescent="0.2">
      <c r="A27" s="503" t="str">
        <f>IF(Identificar!A27&lt;&gt;"",Identificar!A27,"")</f>
        <v>R20</v>
      </c>
      <c r="B27" s="503" t="str">
        <f>IF(Identificar!D27&lt;&gt;"",Identificar!D27,"")</f>
        <v/>
      </c>
      <c r="C27" s="503" t="str">
        <f>IF(Identificar!E27&lt;&gt;"",Identificar!E27,"")</f>
        <v/>
      </c>
      <c r="D27" s="503" t="str">
        <f>IF(Identificar!F27&lt;&gt;"",Identificar!F27,"")</f>
        <v/>
      </c>
      <c r="E27" s="503" t="str">
        <f>IF(Identificar!G27&lt;&gt;"",Identificar!G27,"")</f>
        <v/>
      </c>
      <c r="F27" s="538"/>
      <c r="G27" s="537"/>
      <c r="H27" s="536"/>
      <c r="I27" s="535" t="str">
        <f t="shared" si="0"/>
        <v/>
      </c>
      <c r="J27" s="534" t="str">
        <f>IF(I27&lt;&gt;"",VLOOKUP(I27,'Sensibilidade ao Risco'!$E$2:$F$30,2,FALSE),"")</f>
        <v/>
      </c>
      <c r="K27" s="496" t="str">
        <f t="shared" si="1"/>
        <v/>
      </c>
      <c r="L27" s="496"/>
      <c r="M27" s="533">
        <f>ROUNDUP(Quantificar!G27/Qualificar!$M$2,2)</f>
        <v>0</v>
      </c>
      <c r="N27" s="533">
        <f>ROUNDUP(Quantificar!H27/Qualificar!$M$3,2)</f>
        <v>0</v>
      </c>
    </row>
    <row r="28" spans="1:36" x14ac:dyDescent="0.2">
      <c r="A28" s="503"/>
      <c r="B28" s="503"/>
      <c r="C28" s="503"/>
      <c r="D28" s="503"/>
      <c r="E28" s="503"/>
      <c r="F28" s="538"/>
      <c r="G28" s="537"/>
      <c r="H28" s="536"/>
      <c r="I28" s="535"/>
      <c r="J28" s="534"/>
      <c r="K28" s="496"/>
      <c r="L28" s="496"/>
      <c r="M28" s="533"/>
      <c r="N28" s="533"/>
    </row>
    <row r="48" spans="6:8" ht="22.5" x14ac:dyDescent="0.2">
      <c r="F48" s="532" t="s">
        <v>727</v>
      </c>
      <c r="G48" s="532" t="s">
        <v>726</v>
      </c>
      <c r="H48" s="532" t="s">
        <v>725</v>
      </c>
    </row>
    <row r="49" spans="6:8" ht="22.5" x14ac:dyDescent="0.2">
      <c r="F49" s="532" t="s">
        <v>724</v>
      </c>
      <c r="G49" s="532" t="s">
        <v>723</v>
      </c>
      <c r="H49" s="532" t="s">
        <v>722</v>
      </c>
    </row>
    <row r="50" spans="6:8" ht="22.5" x14ac:dyDescent="0.2">
      <c r="F50" s="532" t="s">
        <v>721</v>
      </c>
      <c r="G50" s="532" t="s">
        <v>720</v>
      </c>
      <c r="H50" s="532" t="s">
        <v>719</v>
      </c>
    </row>
    <row r="51" spans="6:8" ht="22.5" x14ac:dyDescent="0.2">
      <c r="F51" s="532" t="s">
        <v>718</v>
      </c>
      <c r="G51" s="532" t="s">
        <v>717</v>
      </c>
      <c r="H51" s="532" t="s">
        <v>716</v>
      </c>
    </row>
    <row r="52" spans="6:8" ht="22.5" x14ac:dyDescent="0.2">
      <c r="F52" s="532" t="s">
        <v>715</v>
      </c>
      <c r="G52" s="532" t="s">
        <v>714</v>
      </c>
      <c r="H52" s="532" t="s">
        <v>713</v>
      </c>
    </row>
  </sheetData>
  <autoFilter ref="A6:K27" xr:uid="{C2A949C3-95FB-493F-ADEE-97714C86EF13}">
    <filterColumn colId="1" showButton="0"/>
    <filterColumn colId="2" showButton="0"/>
    <filterColumn colId="8" showButton="0"/>
  </autoFilter>
  <mergeCells count="12">
    <mergeCell ref="A1:E3"/>
    <mergeCell ref="AI1:AJ1"/>
    <mergeCell ref="F6:F7"/>
    <mergeCell ref="K6:K7"/>
    <mergeCell ref="G6:J6"/>
    <mergeCell ref="AF1:AG1"/>
    <mergeCell ref="M6:M7"/>
    <mergeCell ref="A4:E5"/>
    <mergeCell ref="A6:A7"/>
    <mergeCell ref="N6:N7"/>
    <mergeCell ref="B6:D6"/>
    <mergeCell ref="E6:E7"/>
  </mergeCells>
  <conditionalFormatting sqref="K8:K28">
    <cfRule type="cellIs" dxfId="5" priority="1" stopIfTrue="1" operator="between">
      <formula>0.005</formula>
      <formula>0.04</formula>
    </cfRule>
    <cfRule type="cellIs" dxfId="4" priority="2" stopIfTrue="1" operator="between">
      <formula>0.05</formula>
      <formula>0.17</formula>
    </cfRule>
    <cfRule type="cellIs" dxfId="3" priority="3" stopIfTrue="1" operator="between">
      <formula>0.18</formula>
      <formula>0.81</formula>
    </cfRule>
  </conditionalFormatting>
  <dataValidations count="3">
    <dataValidation type="list" allowBlank="1" showInputMessage="1" showErrorMessage="1" sqref="F8:F28 JB8:JB28 SX8:SX28 ACT8:ACT28 AMP8:AMP28 AWL8:AWL28 BGH8:BGH28 BQD8:BQD28 BZZ8:BZZ28 CJV8:CJV28 CTR8:CTR28 DDN8:DDN28 DNJ8:DNJ28 DXF8:DXF28 EHB8:EHB28 EQX8:EQX28 FAT8:FAT28 FKP8:FKP28 FUL8:FUL28 GEH8:GEH28 GOD8:GOD28 GXZ8:GXZ28 HHV8:HHV28 HRR8:HRR28 IBN8:IBN28 ILJ8:ILJ28 IVF8:IVF28 JFB8:JFB28 JOX8:JOX28 JYT8:JYT28 KIP8:KIP28 KSL8:KSL28 LCH8:LCH28 LMD8:LMD28 LVZ8:LVZ28 MFV8:MFV28 MPR8:MPR28 MZN8:MZN28 NJJ8:NJJ28 NTF8:NTF28 ODB8:ODB28 OMX8:OMX28 OWT8:OWT28 PGP8:PGP28 PQL8:PQL28 QAH8:QAH28 QKD8:QKD28 QTZ8:QTZ28 RDV8:RDV28 RNR8:RNR28 RXN8:RXN28 SHJ8:SHJ28 SRF8:SRF28 TBB8:TBB28 TKX8:TKX28 TUT8:TUT28 UEP8:UEP28 UOL8:UOL28 UYH8:UYH28 VID8:VID28 VRZ8:VRZ28 WBV8:WBV28 WLR8:WLR28 WVN8:WVN28 F65544:F65564 JB65544:JB65564 SX65544:SX65564 ACT65544:ACT65564 AMP65544:AMP65564 AWL65544:AWL65564 BGH65544:BGH65564 BQD65544:BQD65564 BZZ65544:BZZ65564 CJV65544:CJV65564 CTR65544:CTR65564 DDN65544:DDN65564 DNJ65544:DNJ65564 DXF65544:DXF65564 EHB65544:EHB65564 EQX65544:EQX65564 FAT65544:FAT65564 FKP65544:FKP65564 FUL65544:FUL65564 GEH65544:GEH65564 GOD65544:GOD65564 GXZ65544:GXZ65564 HHV65544:HHV65564 HRR65544:HRR65564 IBN65544:IBN65564 ILJ65544:ILJ65564 IVF65544:IVF65564 JFB65544:JFB65564 JOX65544:JOX65564 JYT65544:JYT65564 KIP65544:KIP65564 KSL65544:KSL65564 LCH65544:LCH65564 LMD65544:LMD65564 LVZ65544:LVZ65564 MFV65544:MFV65564 MPR65544:MPR65564 MZN65544:MZN65564 NJJ65544:NJJ65564 NTF65544:NTF65564 ODB65544:ODB65564 OMX65544:OMX65564 OWT65544:OWT65564 PGP65544:PGP65564 PQL65544:PQL65564 QAH65544:QAH65564 QKD65544:QKD65564 QTZ65544:QTZ65564 RDV65544:RDV65564 RNR65544:RNR65564 RXN65544:RXN65564 SHJ65544:SHJ65564 SRF65544:SRF65564 TBB65544:TBB65564 TKX65544:TKX65564 TUT65544:TUT65564 UEP65544:UEP65564 UOL65544:UOL65564 UYH65544:UYH65564 VID65544:VID65564 VRZ65544:VRZ65564 WBV65544:WBV65564 WLR65544:WLR65564 WVN65544:WVN65564 F131080:F131100 JB131080:JB131100 SX131080:SX131100 ACT131080:ACT131100 AMP131080:AMP131100 AWL131080:AWL131100 BGH131080:BGH131100 BQD131080:BQD131100 BZZ131080:BZZ131100 CJV131080:CJV131100 CTR131080:CTR131100 DDN131080:DDN131100 DNJ131080:DNJ131100 DXF131080:DXF131100 EHB131080:EHB131100 EQX131080:EQX131100 FAT131080:FAT131100 FKP131080:FKP131100 FUL131080:FUL131100 GEH131080:GEH131100 GOD131080:GOD131100 GXZ131080:GXZ131100 HHV131080:HHV131100 HRR131080:HRR131100 IBN131080:IBN131100 ILJ131080:ILJ131100 IVF131080:IVF131100 JFB131080:JFB131100 JOX131080:JOX131100 JYT131080:JYT131100 KIP131080:KIP131100 KSL131080:KSL131100 LCH131080:LCH131100 LMD131080:LMD131100 LVZ131080:LVZ131100 MFV131080:MFV131100 MPR131080:MPR131100 MZN131080:MZN131100 NJJ131080:NJJ131100 NTF131080:NTF131100 ODB131080:ODB131100 OMX131080:OMX131100 OWT131080:OWT131100 PGP131080:PGP131100 PQL131080:PQL131100 QAH131080:QAH131100 QKD131080:QKD131100 QTZ131080:QTZ131100 RDV131080:RDV131100 RNR131080:RNR131100 RXN131080:RXN131100 SHJ131080:SHJ131100 SRF131080:SRF131100 TBB131080:TBB131100 TKX131080:TKX131100 TUT131080:TUT131100 UEP131080:UEP131100 UOL131080:UOL131100 UYH131080:UYH131100 VID131080:VID131100 VRZ131080:VRZ131100 WBV131080:WBV131100 WLR131080:WLR131100 WVN131080:WVN131100 F196616:F196636 JB196616:JB196636 SX196616:SX196636 ACT196616:ACT196636 AMP196616:AMP196636 AWL196616:AWL196636 BGH196616:BGH196636 BQD196616:BQD196636 BZZ196616:BZZ196636 CJV196616:CJV196636 CTR196616:CTR196636 DDN196616:DDN196636 DNJ196616:DNJ196636 DXF196616:DXF196636 EHB196616:EHB196636 EQX196616:EQX196636 FAT196616:FAT196636 FKP196616:FKP196636 FUL196616:FUL196636 GEH196616:GEH196636 GOD196616:GOD196636 GXZ196616:GXZ196636 HHV196616:HHV196636 HRR196616:HRR196636 IBN196616:IBN196636 ILJ196616:ILJ196636 IVF196616:IVF196636 JFB196616:JFB196636 JOX196616:JOX196636 JYT196616:JYT196636 KIP196616:KIP196636 KSL196616:KSL196636 LCH196616:LCH196636 LMD196616:LMD196636 LVZ196616:LVZ196636 MFV196616:MFV196636 MPR196616:MPR196636 MZN196616:MZN196636 NJJ196616:NJJ196636 NTF196616:NTF196636 ODB196616:ODB196636 OMX196616:OMX196636 OWT196616:OWT196636 PGP196616:PGP196636 PQL196616:PQL196636 QAH196616:QAH196636 QKD196616:QKD196636 QTZ196616:QTZ196636 RDV196616:RDV196636 RNR196616:RNR196636 RXN196616:RXN196636 SHJ196616:SHJ196636 SRF196616:SRF196636 TBB196616:TBB196636 TKX196616:TKX196636 TUT196616:TUT196636 UEP196616:UEP196636 UOL196616:UOL196636 UYH196616:UYH196636 VID196616:VID196636 VRZ196616:VRZ196636 WBV196616:WBV196636 WLR196616:WLR196636 WVN196616:WVN196636 F262152:F262172 JB262152:JB262172 SX262152:SX262172 ACT262152:ACT262172 AMP262152:AMP262172 AWL262152:AWL262172 BGH262152:BGH262172 BQD262152:BQD262172 BZZ262152:BZZ262172 CJV262152:CJV262172 CTR262152:CTR262172 DDN262152:DDN262172 DNJ262152:DNJ262172 DXF262152:DXF262172 EHB262152:EHB262172 EQX262152:EQX262172 FAT262152:FAT262172 FKP262152:FKP262172 FUL262152:FUL262172 GEH262152:GEH262172 GOD262152:GOD262172 GXZ262152:GXZ262172 HHV262152:HHV262172 HRR262152:HRR262172 IBN262152:IBN262172 ILJ262152:ILJ262172 IVF262152:IVF262172 JFB262152:JFB262172 JOX262152:JOX262172 JYT262152:JYT262172 KIP262152:KIP262172 KSL262152:KSL262172 LCH262152:LCH262172 LMD262152:LMD262172 LVZ262152:LVZ262172 MFV262152:MFV262172 MPR262152:MPR262172 MZN262152:MZN262172 NJJ262152:NJJ262172 NTF262152:NTF262172 ODB262152:ODB262172 OMX262152:OMX262172 OWT262152:OWT262172 PGP262152:PGP262172 PQL262152:PQL262172 QAH262152:QAH262172 QKD262152:QKD262172 QTZ262152:QTZ262172 RDV262152:RDV262172 RNR262152:RNR262172 RXN262152:RXN262172 SHJ262152:SHJ262172 SRF262152:SRF262172 TBB262152:TBB262172 TKX262152:TKX262172 TUT262152:TUT262172 UEP262152:UEP262172 UOL262152:UOL262172 UYH262152:UYH262172 VID262152:VID262172 VRZ262152:VRZ262172 WBV262152:WBV262172 WLR262152:WLR262172 WVN262152:WVN262172 F327688:F327708 JB327688:JB327708 SX327688:SX327708 ACT327688:ACT327708 AMP327688:AMP327708 AWL327688:AWL327708 BGH327688:BGH327708 BQD327688:BQD327708 BZZ327688:BZZ327708 CJV327688:CJV327708 CTR327688:CTR327708 DDN327688:DDN327708 DNJ327688:DNJ327708 DXF327688:DXF327708 EHB327688:EHB327708 EQX327688:EQX327708 FAT327688:FAT327708 FKP327688:FKP327708 FUL327688:FUL327708 GEH327688:GEH327708 GOD327688:GOD327708 GXZ327688:GXZ327708 HHV327688:HHV327708 HRR327688:HRR327708 IBN327688:IBN327708 ILJ327688:ILJ327708 IVF327688:IVF327708 JFB327688:JFB327708 JOX327688:JOX327708 JYT327688:JYT327708 KIP327688:KIP327708 KSL327688:KSL327708 LCH327688:LCH327708 LMD327688:LMD327708 LVZ327688:LVZ327708 MFV327688:MFV327708 MPR327688:MPR327708 MZN327688:MZN327708 NJJ327688:NJJ327708 NTF327688:NTF327708 ODB327688:ODB327708 OMX327688:OMX327708 OWT327688:OWT327708 PGP327688:PGP327708 PQL327688:PQL327708 QAH327688:QAH327708 QKD327688:QKD327708 QTZ327688:QTZ327708 RDV327688:RDV327708 RNR327688:RNR327708 RXN327688:RXN327708 SHJ327688:SHJ327708 SRF327688:SRF327708 TBB327688:TBB327708 TKX327688:TKX327708 TUT327688:TUT327708 UEP327688:UEP327708 UOL327688:UOL327708 UYH327688:UYH327708 VID327688:VID327708 VRZ327688:VRZ327708 WBV327688:WBV327708 WLR327688:WLR327708 WVN327688:WVN327708 F393224:F393244 JB393224:JB393244 SX393224:SX393244 ACT393224:ACT393244 AMP393224:AMP393244 AWL393224:AWL393244 BGH393224:BGH393244 BQD393224:BQD393244 BZZ393224:BZZ393244 CJV393224:CJV393244 CTR393224:CTR393244 DDN393224:DDN393244 DNJ393224:DNJ393244 DXF393224:DXF393244 EHB393224:EHB393244 EQX393224:EQX393244 FAT393224:FAT393244 FKP393224:FKP393244 FUL393224:FUL393244 GEH393224:GEH393244 GOD393224:GOD393244 GXZ393224:GXZ393244 HHV393224:HHV393244 HRR393224:HRR393244 IBN393224:IBN393244 ILJ393224:ILJ393244 IVF393224:IVF393244 JFB393224:JFB393244 JOX393224:JOX393244 JYT393224:JYT393244 KIP393224:KIP393244 KSL393224:KSL393244 LCH393224:LCH393244 LMD393224:LMD393244 LVZ393224:LVZ393244 MFV393224:MFV393244 MPR393224:MPR393244 MZN393224:MZN393244 NJJ393224:NJJ393244 NTF393224:NTF393244 ODB393224:ODB393244 OMX393224:OMX393244 OWT393224:OWT393244 PGP393224:PGP393244 PQL393224:PQL393244 QAH393224:QAH393244 QKD393224:QKD393244 QTZ393224:QTZ393244 RDV393224:RDV393244 RNR393224:RNR393244 RXN393224:RXN393244 SHJ393224:SHJ393244 SRF393224:SRF393244 TBB393224:TBB393244 TKX393224:TKX393244 TUT393224:TUT393244 UEP393224:UEP393244 UOL393224:UOL393244 UYH393224:UYH393244 VID393224:VID393244 VRZ393224:VRZ393244 WBV393224:WBV393244 WLR393224:WLR393244 WVN393224:WVN393244 F458760:F458780 JB458760:JB458780 SX458760:SX458780 ACT458760:ACT458780 AMP458760:AMP458780 AWL458760:AWL458780 BGH458760:BGH458780 BQD458760:BQD458780 BZZ458760:BZZ458780 CJV458760:CJV458780 CTR458760:CTR458780 DDN458760:DDN458780 DNJ458760:DNJ458780 DXF458760:DXF458780 EHB458760:EHB458780 EQX458760:EQX458780 FAT458760:FAT458780 FKP458760:FKP458780 FUL458760:FUL458780 GEH458760:GEH458780 GOD458760:GOD458780 GXZ458760:GXZ458780 HHV458760:HHV458780 HRR458760:HRR458780 IBN458760:IBN458780 ILJ458760:ILJ458780 IVF458760:IVF458780 JFB458760:JFB458780 JOX458760:JOX458780 JYT458760:JYT458780 KIP458760:KIP458780 KSL458760:KSL458780 LCH458760:LCH458780 LMD458760:LMD458780 LVZ458760:LVZ458780 MFV458760:MFV458780 MPR458760:MPR458780 MZN458760:MZN458780 NJJ458760:NJJ458780 NTF458760:NTF458780 ODB458760:ODB458780 OMX458760:OMX458780 OWT458760:OWT458780 PGP458760:PGP458780 PQL458760:PQL458780 QAH458760:QAH458780 QKD458760:QKD458780 QTZ458760:QTZ458780 RDV458760:RDV458780 RNR458760:RNR458780 RXN458760:RXN458780 SHJ458760:SHJ458780 SRF458760:SRF458780 TBB458760:TBB458780 TKX458760:TKX458780 TUT458760:TUT458780 UEP458760:UEP458780 UOL458760:UOL458780 UYH458760:UYH458780 VID458760:VID458780 VRZ458760:VRZ458780 WBV458760:WBV458780 WLR458760:WLR458780 WVN458760:WVN458780 F524296:F524316 JB524296:JB524316 SX524296:SX524316 ACT524296:ACT524316 AMP524296:AMP524316 AWL524296:AWL524316 BGH524296:BGH524316 BQD524296:BQD524316 BZZ524296:BZZ524316 CJV524296:CJV524316 CTR524296:CTR524316 DDN524296:DDN524316 DNJ524296:DNJ524316 DXF524296:DXF524316 EHB524296:EHB524316 EQX524296:EQX524316 FAT524296:FAT524316 FKP524296:FKP524316 FUL524296:FUL524316 GEH524296:GEH524316 GOD524296:GOD524316 GXZ524296:GXZ524316 HHV524296:HHV524316 HRR524296:HRR524316 IBN524296:IBN524316 ILJ524296:ILJ524316 IVF524296:IVF524316 JFB524296:JFB524316 JOX524296:JOX524316 JYT524296:JYT524316 KIP524296:KIP524316 KSL524296:KSL524316 LCH524296:LCH524316 LMD524296:LMD524316 LVZ524296:LVZ524316 MFV524296:MFV524316 MPR524296:MPR524316 MZN524296:MZN524316 NJJ524296:NJJ524316 NTF524296:NTF524316 ODB524296:ODB524316 OMX524296:OMX524316 OWT524296:OWT524316 PGP524296:PGP524316 PQL524296:PQL524316 QAH524296:QAH524316 QKD524296:QKD524316 QTZ524296:QTZ524316 RDV524296:RDV524316 RNR524296:RNR524316 RXN524296:RXN524316 SHJ524296:SHJ524316 SRF524296:SRF524316 TBB524296:TBB524316 TKX524296:TKX524316 TUT524296:TUT524316 UEP524296:UEP524316 UOL524296:UOL524316 UYH524296:UYH524316 VID524296:VID524316 VRZ524296:VRZ524316 WBV524296:WBV524316 WLR524296:WLR524316 WVN524296:WVN524316 F589832:F589852 JB589832:JB589852 SX589832:SX589852 ACT589832:ACT589852 AMP589832:AMP589852 AWL589832:AWL589852 BGH589832:BGH589852 BQD589832:BQD589852 BZZ589832:BZZ589852 CJV589832:CJV589852 CTR589832:CTR589852 DDN589832:DDN589852 DNJ589832:DNJ589852 DXF589832:DXF589852 EHB589832:EHB589852 EQX589832:EQX589852 FAT589832:FAT589852 FKP589832:FKP589852 FUL589832:FUL589852 GEH589832:GEH589852 GOD589832:GOD589852 GXZ589832:GXZ589852 HHV589832:HHV589852 HRR589832:HRR589852 IBN589832:IBN589852 ILJ589832:ILJ589852 IVF589832:IVF589852 JFB589832:JFB589852 JOX589832:JOX589852 JYT589832:JYT589852 KIP589832:KIP589852 KSL589832:KSL589852 LCH589832:LCH589852 LMD589832:LMD589852 LVZ589832:LVZ589852 MFV589832:MFV589852 MPR589832:MPR589852 MZN589832:MZN589852 NJJ589832:NJJ589852 NTF589832:NTF589852 ODB589832:ODB589852 OMX589832:OMX589852 OWT589832:OWT589852 PGP589832:PGP589852 PQL589832:PQL589852 QAH589832:QAH589852 QKD589832:QKD589852 QTZ589832:QTZ589852 RDV589832:RDV589852 RNR589832:RNR589852 RXN589832:RXN589852 SHJ589832:SHJ589852 SRF589832:SRF589852 TBB589832:TBB589852 TKX589832:TKX589852 TUT589832:TUT589852 UEP589832:UEP589852 UOL589832:UOL589852 UYH589832:UYH589852 VID589832:VID589852 VRZ589832:VRZ589852 WBV589832:WBV589852 WLR589832:WLR589852 WVN589832:WVN589852 F655368:F655388 JB655368:JB655388 SX655368:SX655388 ACT655368:ACT655388 AMP655368:AMP655388 AWL655368:AWL655388 BGH655368:BGH655388 BQD655368:BQD655388 BZZ655368:BZZ655388 CJV655368:CJV655388 CTR655368:CTR655388 DDN655368:DDN655388 DNJ655368:DNJ655388 DXF655368:DXF655388 EHB655368:EHB655388 EQX655368:EQX655388 FAT655368:FAT655388 FKP655368:FKP655388 FUL655368:FUL655388 GEH655368:GEH655388 GOD655368:GOD655388 GXZ655368:GXZ655388 HHV655368:HHV655388 HRR655368:HRR655388 IBN655368:IBN655388 ILJ655368:ILJ655388 IVF655368:IVF655388 JFB655368:JFB655388 JOX655368:JOX655388 JYT655368:JYT655388 KIP655368:KIP655388 KSL655368:KSL655388 LCH655368:LCH655388 LMD655368:LMD655388 LVZ655368:LVZ655388 MFV655368:MFV655388 MPR655368:MPR655388 MZN655368:MZN655388 NJJ655368:NJJ655388 NTF655368:NTF655388 ODB655368:ODB655388 OMX655368:OMX655388 OWT655368:OWT655388 PGP655368:PGP655388 PQL655368:PQL655388 QAH655368:QAH655388 QKD655368:QKD655388 QTZ655368:QTZ655388 RDV655368:RDV655388 RNR655368:RNR655388 RXN655368:RXN655388 SHJ655368:SHJ655388 SRF655368:SRF655388 TBB655368:TBB655388 TKX655368:TKX655388 TUT655368:TUT655388 UEP655368:UEP655388 UOL655368:UOL655388 UYH655368:UYH655388 VID655368:VID655388 VRZ655368:VRZ655388 WBV655368:WBV655388 WLR655368:WLR655388 WVN655368:WVN655388 F720904:F720924 JB720904:JB720924 SX720904:SX720924 ACT720904:ACT720924 AMP720904:AMP720924 AWL720904:AWL720924 BGH720904:BGH720924 BQD720904:BQD720924 BZZ720904:BZZ720924 CJV720904:CJV720924 CTR720904:CTR720924 DDN720904:DDN720924 DNJ720904:DNJ720924 DXF720904:DXF720924 EHB720904:EHB720924 EQX720904:EQX720924 FAT720904:FAT720924 FKP720904:FKP720924 FUL720904:FUL720924 GEH720904:GEH720924 GOD720904:GOD720924 GXZ720904:GXZ720924 HHV720904:HHV720924 HRR720904:HRR720924 IBN720904:IBN720924 ILJ720904:ILJ720924 IVF720904:IVF720924 JFB720904:JFB720924 JOX720904:JOX720924 JYT720904:JYT720924 KIP720904:KIP720924 KSL720904:KSL720924 LCH720904:LCH720924 LMD720904:LMD720924 LVZ720904:LVZ720924 MFV720904:MFV720924 MPR720904:MPR720924 MZN720904:MZN720924 NJJ720904:NJJ720924 NTF720904:NTF720924 ODB720904:ODB720924 OMX720904:OMX720924 OWT720904:OWT720924 PGP720904:PGP720924 PQL720904:PQL720924 QAH720904:QAH720924 QKD720904:QKD720924 QTZ720904:QTZ720924 RDV720904:RDV720924 RNR720904:RNR720924 RXN720904:RXN720924 SHJ720904:SHJ720924 SRF720904:SRF720924 TBB720904:TBB720924 TKX720904:TKX720924 TUT720904:TUT720924 UEP720904:UEP720924 UOL720904:UOL720924 UYH720904:UYH720924 VID720904:VID720924 VRZ720904:VRZ720924 WBV720904:WBV720924 WLR720904:WLR720924 WVN720904:WVN720924 F786440:F786460 JB786440:JB786460 SX786440:SX786460 ACT786440:ACT786460 AMP786440:AMP786460 AWL786440:AWL786460 BGH786440:BGH786460 BQD786440:BQD786460 BZZ786440:BZZ786460 CJV786440:CJV786460 CTR786440:CTR786460 DDN786440:DDN786460 DNJ786440:DNJ786460 DXF786440:DXF786460 EHB786440:EHB786460 EQX786440:EQX786460 FAT786440:FAT786460 FKP786440:FKP786460 FUL786440:FUL786460 GEH786440:GEH786460 GOD786440:GOD786460 GXZ786440:GXZ786460 HHV786440:HHV786460 HRR786440:HRR786460 IBN786440:IBN786460 ILJ786440:ILJ786460 IVF786440:IVF786460 JFB786440:JFB786460 JOX786440:JOX786460 JYT786440:JYT786460 KIP786440:KIP786460 KSL786440:KSL786460 LCH786440:LCH786460 LMD786440:LMD786460 LVZ786440:LVZ786460 MFV786440:MFV786460 MPR786440:MPR786460 MZN786440:MZN786460 NJJ786440:NJJ786460 NTF786440:NTF786460 ODB786440:ODB786460 OMX786440:OMX786460 OWT786440:OWT786460 PGP786440:PGP786460 PQL786440:PQL786460 QAH786440:QAH786460 QKD786440:QKD786460 QTZ786440:QTZ786460 RDV786440:RDV786460 RNR786440:RNR786460 RXN786440:RXN786460 SHJ786440:SHJ786460 SRF786440:SRF786460 TBB786440:TBB786460 TKX786440:TKX786460 TUT786440:TUT786460 UEP786440:UEP786460 UOL786440:UOL786460 UYH786440:UYH786460 VID786440:VID786460 VRZ786440:VRZ786460 WBV786440:WBV786460 WLR786440:WLR786460 WVN786440:WVN786460 F851976:F851996 JB851976:JB851996 SX851976:SX851996 ACT851976:ACT851996 AMP851976:AMP851996 AWL851976:AWL851996 BGH851976:BGH851996 BQD851976:BQD851996 BZZ851976:BZZ851996 CJV851976:CJV851996 CTR851976:CTR851996 DDN851976:DDN851996 DNJ851976:DNJ851996 DXF851976:DXF851996 EHB851976:EHB851996 EQX851976:EQX851996 FAT851976:FAT851996 FKP851976:FKP851996 FUL851976:FUL851996 GEH851976:GEH851996 GOD851976:GOD851996 GXZ851976:GXZ851996 HHV851976:HHV851996 HRR851976:HRR851996 IBN851976:IBN851996 ILJ851976:ILJ851996 IVF851976:IVF851996 JFB851976:JFB851996 JOX851976:JOX851996 JYT851976:JYT851996 KIP851976:KIP851996 KSL851976:KSL851996 LCH851976:LCH851996 LMD851976:LMD851996 LVZ851976:LVZ851996 MFV851976:MFV851996 MPR851976:MPR851996 MZN851976:MZN851996 NJJ851976:NJJ851996 NTF851976:NTF851996 ODB851976:ODB851996 OMX851976:OMX851996 OWT851976:OWT851996 PGP851976:PGP851996 PQL851976:PQL851996 QAH851976:QAH851996 QKD851976:QKD851996 QTZ851976:QTZ851996 RDV851976:RDV851996 RNR851976:RNR851996 RXN851976:RXN851996 SHJ851976:SHJ851996 SRF851976:SRF851996 TBB851976:TBB851996 TKX851976:TKX851996 TUT851976:TUT851996 UEP851976:UEP851996 UOL851976:UOL851996 UYH851976:UYH851996 VID851976:VID851996 VRZ851976:VRZ851996 WBV851976:WBV851996 WLR851976:WLR851996 WVN851976:WVN851996 F917512:F917532 JB917512:JB917532 SX917512:SX917532 ACT917512:ACT917532 AMP917512:AMP917532 AWL917512:AWL917532 BGH917512:BGH917532 BQD917512:BQD917532 BZZ917512:BZZ917532 CJV917512:CJV917532 CTR917512:CTR917532 DDN917512:DDN917532 DNJ917512:DNJ917532 DXF917512:DXF917532 EHB917512:EHB917532 EQX917512:EQX917532 FAT917512:FAT917532 FKP917512:FKP917532 FUL917512:FUL917532 GEH917512:GEH917532 GOD917512:GOD917532 GXZ917512:GXZ917532 HHV917512:HHV917532 HRR917512:HRR917532 IBN917512:IBN917532 ILJ917512:ILJ917532 IVF917512:IVF917532 JFB917512:JFB917532 JOX917512:JOX917532 JYT917512:JYT917532 KIP917512:KIP917532 KSL917512:KSL917532 LCH917512:LCH917532 LMD917512:LMD917532 LVZ917512:LVZ917532 MFV917512:MFV917532 MPR917512:MPR917532 MZN917512:MZN917532 NJJ917512:NJJ917532 NTF917512:NTF917532 ODB917512:ODB917532 OMX917512:OMX917532 OWT917512:OWT917532 PGP917512:PGP917532 PQL917512:PQL917532 QAH917512:QAH917532 QKD917512:QKD917532 QTZ917512:QTZ917532 RDV917512:RDV917532 RNR917512:RNR917532 RXN917512:RXN917532 SHJ917512:SHJ917532 SRF917512:SRF917532 TBB917512:TBB917532 TKX917512:TKX917532 TUT917512:TUT917532 UEP917512:UEP917532 UOL917512:UOL917532 UYH917512:UYH917532 VID917512:VID917532 VRZ917512:VRZ917532 WBV917512:WBV917532 WLR917512:WLR917532 WVN917512:WVN917532 F983048:F983068 JB983048:JB983068 SX983048:SX983068 ACT983048:ACT983068 AMP983048:AMP983068 AWL983048:AWL983068 BGH983048:BGH983068 BQD983048:BQD983068 BZZ983048:BZZ983068 CJV983048:CJV983068 CTR983048:CTR983068 DDN983048:DDN983068 DNJ983048:DNJ983068 DXF983048:DXF983068 EHB983048:EHB983068 EQX983048:EQX983068 FAT983048:FAT983068 FKP983048:FKP983068 FUL983048:FUL983068 GEH983048:GEH983068 GOD983048:GOD983068 GXZ983048:GXZ983068 HHV983048:HHV983068 HRR983048:HRR983068 IBN983048:IBN983068 ILJ983048:ILJ983068 IVF983048:IVF983068 JFB983048:JFB983068 JOX983048:JOX983068 JYT983048:JYT983068 KIP983048:KIP983068 KSL983048:KSL983068 LCH983048:LCH983068 LMD983048:LMD983068 LVZ983048:LVZ983068 MFV983048:MFV983068 MPR983048:MPR983068 MZN983048:MZN983068 NJJ983048:NJJ983068 NTF983048:NTF983068 ODB983048:ODB983068 OMX983048:OMX983068 OWT983048:OWT983068 PGP983048:PGP983068 PQL983048:PQL983068 QAH983048:QAH983068 QKD983048:QKD983068 QTZ983048:QTZ983068 RDV983048:RDV983068 RNR983048:RNR983068 RXN983048:RXN983068 SHJ983048:SHJ983068 SRF983048:SRF983068 TBB983048:TBB983068 TKX983048:TKX983068 TUT983048:TUT983068 UEP983048:UEP983068 UOL983048:UOL983068 UYH983048:UYH983068 VID983048:VID983068 VRZ983048:VRZ983068 WBV983048:WBV983068 WLR983048:WLR983068 WVN983048:WVN983068" xr:uid="{2F979A40-1971-4427-A08D-5B2B984C2343}">
      <formula1>$H$48:$H$52</formula1>
    </dataValidation>
    <dataValidation type="list" allowBlank="1" showInputMessage="1" showErrorMessage="1" sqref="G8:G28 JC8:JC28 SY8:SY28 ACU8:ACU28 AMQ8:AMQ28 AWM8:AWM28 BGI8:BGI28 BQE8:BQE28 CAA8:CAA28 CJW8:CJW28 CTS8:CTS28 DDO8:DDO28 DNK8:DNK28 DXG8:DXG28 EHC8:EHC28 EQY8:EQY28 FAU8:FAU28 FKQ8:FKQ28 FUM8:FUM28 GEI8:GEI28 GOE8:GOE28 GYA8:GYA28 HHW8:HHW28 HRS8:HRS28 IBO8:IBO28 ILK8:ILK28 IVG8:IVG28 JFC8:JFC28 JOY8:JOY28 JYU8:JYU28 KIQ8:KIQ28 KSM8:KSM28 LCI8:LCI28 LME8:LME28 LWA8:LWA28 MFW8:MFW28 MPS8:MPS28 MZO8:MZO28 NJK8:NJK28 NTG8:NTG28 ODC8:ODC28 OMY8:OMY28 OWU8:OWU28 PGQ8:PGQ28 PQM8:PQM28 QAI8:QAI28 QKE8:QKE28 QUA8:QUA28 RDW8:RDW28 RNS8:RNS28 RXO8:RXO28 SHK8:SHK28 SRG8:SRG28 TBC8:TBC28 TKY8:TKY28 TUU8:TUU28 UEQ8:UEQ28 UOM8:UOM28 UYI8:UYI28 VIE8:VIE28 VSA8:VSA28 WBW8:WBW28 WLS8:WLS28 WVO8:WVO28 G65544:G65564 JC65544:JC65564 SY65544:SY65564 ACU65544:ACU65564 AMQ65544:AMQ65564 AWM65544:AWM65564 BGI65544:BGI65564 BQE65544:BQE65564 CAA65544:CAA65564 CJW65544:CJW65564 CTS65544:CTS65564 DDO65544:DDO65564 DNK65544:DNK65564 DXG65544:DXG65564 EHC65544:EHC65564 EQY65544:EQY65564 FAU65544:FAU65564 FKQ65544:FKQ65564 FUM65544:FUM65564 GEI65544:GEI65564 GOE65544:GOE65564 GYA65544:GYA65564 HHW65544:HHW65564 HRS65544:HRS65564 IBO65544:IBO65564 ILK65544:ILK65564 IVG65544:IVG65564 JFC65544:JFC65564 JOY65544:JOY65564 JYU65544:JYU65564 KIQ65544:KIQ65564 KSM65544:KSM65564 LCI65544:LCI65564 LME65544:LME65564 LWA65544:LWA65564 MFW65544:MFW65564 MPS65544:MPS65564 MZO65544:MZO65564 NJK65544:NJK65564 NTG65544:NTG65564 ODC65544:ODC65564 OMY65544:OMY65564 OWU65544:OWU65564 PGQ65544:PGQ65564 PQM65544:PQM65564 QAI65544:QAI65564 QKE65544:QKE65564 QUA65544:QUA65564 RDW65544:RDW65564 RNS65544:RNS65564 RXO65544:RXO65564 SHK65544:SHK65564 SRG65544:SRG65564 TBC65544:TBC65564 TKY65544:TKY65564 TUU65544:TUU65564 UEQ65544:UEQ65564 UOM65544:UOM65564 UYI65544:UYI65564 VIE65544:VIE65564 VSA65544:VSA65564 WBW65544:WBW65564 WLS65544:WLS65564 WVO65544:WVO65564 G131080:G131100 JC131080:JC131100 SY131080:SY131100 ACU131080:ACU131100 AMQ131080:AMQ131100 AWM131080:AWM131100 BGI131080:BGI131100 BQE131080:BQE131100 CAA131080:CAA131100 CJW131080:CJW131100 CTS131080:CTS131100 DDO131080:DDO131100 DNK131080:DNK131100 DXG131080:DXG131100 EHC131080:EHC131100 EQY131080:EQY131100 FAU131080:FAU131100 FKQ131080:FKQ131100 FUM131080:FUM131100 GEI131080:GEI131100 GOE131080:GOE131100 GYA131080:GYA131100 HHW131080:HHW131100 HRS131080:HRS131100 IBO131080:IBO131100 ILK131080:ILK131100 IVG131080:IVG131100 JFC131080:JFC131100 JOY131080:JOY131100 JYU131080:JYU131100 KIQ131080:KIQ131100 KSM131080:KSM131100 LCI131080:LCI131100 LME131080:LME131100 LWA131080:LWA131100 MFW131080:MFW131100 MPS131080:MPS131100 MZO131080:MZO131100 NJK131080:NJK131100 NTG131080:NTG131100 ODC131080:ODC131100 OMY131080:OMY131100 OWU131080:OWU131100 PGQ131080:PGQ131100 PQM131080:PQM131100 QAI131080:QAI131100 QKE131080:QKE131100 QUA131080:QUA131100 RDW131080:RDW131100 RNS131080:RNS131100 RXO131080:RXO131100 SHK131080:SHK131100 SRG131080:SRG131100 TBC131080:TBC131100 TKY131080:TKY131100 TUU131080:TUU131100 UEQ131080:UEQ131100 UOM131080:UOM131100 UYI131080:UYI131100 VIE131080:VIE131100 VSA131080:VSA131100 WBW131080:WBW131100 WLS131080:WLS131100 WVO131080:WVO131100 G196616:G196636 JC196616:JC196636 SY196616:SY196636 ACU196616:ACU196636 AMQ196616:AMQ196636 AWM196616:AWM196636 BGI196616:BGI196636 BQE196616:BQE196636 CAA196616:CAA196636 CJW196616:CJW196636 CTS196616:CTS196636 DDO196616:DDO196636 DNK196616:DNK196636 DXG196616:DXG196636 EHC196616:EHC196636 EQY196616:EQY196636 FAU196616:FAU196636 FKQ196616:FKQ196636 FUM196616:FUM196636 GEI196616:GEI196636 GOE196616:GOE196636 GYA196616:GYA196636 HHW196616:HHW196636 HRS196616:HRS196636 IBO196616:IBO196636 ILK196616:ILK196636 IVG196616:IVG196636 JFC196616:JFC196636 JOY196616:JOY196636 JYU196616:JYU196636 KIQ196616:KIQ196636 KSM196616:KSM196636 LCI196616:LCI196636 LME196616:LME196636 LWA196616:LWA196636 MFW196616:MFW196636 MPS196616:MPS196636 MZO196616:MZO196636 NJK196616:NJK196636 NTG196616:NTG196636 ODC196616:ODC196636 OMY196616:OMY196636 OWU196616:OWU196636 PGQ196616:PGQ196636 PQM196616:PQM196636 QAI196616:QAI196636 QKE196616:QKE196636 QUA196616:QUA196636 RDW196616:RDW196636 RNS196616:RNS196636 RXO196616:RXO196636 SHK196616:SHK196636 SRG196616:SRG196636 TBC196616:TBC196636 TKY196616:TKY196636 TUU196616:TUU196636 UEQ196616:UEQ196636 UOM196616:UOM196636 UYI196616:UYI196636 VIE196616:VIE196636 VSA196616:VSA196636 WBW196616:WBW196636 WLS196616:WLS196636 WVO196616:WVO196636 G262152:G262172 JC262152:JC262172 SY262152:SY262172 ACU262152:ACU262172 AMQ262152:AMQ262172 AWM262152:AWM262172 BGI262152:BGI262172 BQE262152:BQE262172 CAA262152:CAA262172 CJW262152:CJW262172 CTS262152:CTS262172 DDO262152:DDO262172 DNK262152:DNK262172 DXG262152:DXG262172 EHC262152:EHC262172 EQY262152:EQY262172 FAU262152:FAU262172 FKQ262152:FKQ262172 FUM262152:FUM262172 GEI262152:GEI262172 GOE262152:GOE262172 GYA262152:GYA262172 HHW262152:HHW262172 HRS262152:HRS262172 IBO262152:IBO262172 ILK262152:ILK262172 IVG262152:IVG262172 JFC262152:JFC262172 JOY262152:JOY262172 JYU262152:JYU262172 KIQ262152:KIQ262172 KSM262152:KSM262172 LCI262152:LCI262172 LME262152:LME262172 LWA262152:LWA262172 MFW262152:MFW262172 MPS262152:MPS262172 MZO262152:MZO262172 NJK262152:NJK262172 NTG262152:NTG262172 ODC262152:ODC262172 OMY262152:OMY262172 OWU262152:OWU262172 PGQ262152:PGQ262172 PQM262152:PQM262172 QAI262152:QAI262172 QKE262152:QKE262172 QUA262152:QUA262172 RDW262152:RDW262172 RNS262152:RNS262172 RXO262152:RXO262172 SHK262152:SHK262172 SRG262152:SRG262172 TBC262152:TBC262172 TKY262152:TKY262172 TUU262152:TUU262172 UEQ262152:UEQ262172 UOM262152:UOM262172 UYI262152:UYI262172 VIE262152:VIE262172 VSA262152:VSA262172 WBW262152:WBW262172 WLS262152:WLS262172 WVO262152:WVO262172 G327688:G327708 JC327688:JC327708 SY327688:SY327708 ACU327688:ACU327708 AMQ327688:AMQ327708 AWM327688:AWM327708 BGI327688:BGI327708 BQE327688:BQE327708 CAA327688:CAA327708 CJW327688:CJW327708 CTS327688:CTS327708 DDO327688:DDO327708 DNK327688:DNK327708 DXG327688:DXG327708 EHC327688:EHC327708 EQY327688:EQY327708 FAU327688:FAU327708 FKQ327688:FKQ327708 FUM327688:FUM327708 GEI327688:GEI327708 GOE327688:GOE327708 GYA327688:GYA327708 HHW327688:HHW327708 HRS327688:HRS327708 IBO327688:IBO327708 ILK327688:ILK327708 IVG327688:IVG327708 JFC327688:JFC327708 JOY327688:JOY327708 JYU327688:JYU327708 KIQ327688:KIQ327708 KSM327688:KSM327708 LCI327688:LCI327708 LME327688:LME327708 LWA327688:LWA327708 MFW327688:MFW327708 MPS327688:MPS327708 MZO327688:MZO327708 NJK327688:NJK327708 NTG327688:NTG327708 ODC327688:ODC327708 OMY327688:OMY327708 OWU327688:OWU327708 PGQ327688:PGQ327708 PQM327688:PQM327708 QAI327688:QAI327708 QKE327688:QKE327708 QUA327688:QUA327708 RDW327688:RDW327708 RNS327688:RNS327708 RXO327688:RXO327708 SHK327688:SHK327708 SRG327688:SRG327708 TBC327688:TBC327708 TKY327688:TKY327708 TUU327688:TUU327708 UEQ327688:UEQ327708 UOM327688:UOM327708 UYI327688:UYI327708 VIE327688:VIE327708 VSA327688:VSA327708 WBW327688:WBW327708 WLS327688:WLS327708 WVO327688:WVO327708 G393224:G393244 JC393224:JC393244 SY393224:SY393244 ACU393224:ACU393244 AMQ393224:AMQ393244 AWM393224:AWM393244 BGI393224:BGI393244 BQE393224:BQE393244 CAA393224:CAA393244 CJW393224:CJW393244 CTS393224:CTS393244 DDO393224:DDO393244 DNK393224:DNK393244 DXG393224:DXG393244 EHC393224:EHC393244 EQY393224:EQY393244 FAU393224:FAU393244 FKQ393224:FKQ393244 FUM393224:FUM393244 GEI393224:GEI393244 GOE393224:GOE393244 GYA393224:GYA393244 HHW393224:HHW393244 HRS393224:HRS393244 IBO393224:IBO393244 ILK393224:ILK393244 IVG393224:IVG393244 JFC393224:JFC393244 JOY393224:JOY393244 JYU393224:JYU393244 KIQ393224:KIQ393244 KSM393224:KSM393244 LCI393224:LCI393244 LME393224:LME393244 LWA393224:LWA393244 MFW393224:MFW393244 MPS393224:MPS393244 MZO393224:MZO393244 NJK393224:NJK393244 NTG393224:NTG393244 ODC393224:ODC393244 OMY393224:OMY393244 OWU393224:OWU393244 PGQ393224:PGQ393244 PQM393224:PQM393244 QAI393224:QAI393244 QKE393224:QKE393244 QUA393224:QUA393244 RDW393224:RDW393244 RNS393224:RNS393244 RXO393224:RXO393244 SHK393224:SHK393244 SRG393224:SRG393244 TBC393224:TBC393244 TKY393224:TKY393244 TUU393224:TUU393244 UEQ393224:UEQ393244 UOM393224:UOM393244 UYI393224:UYI393244 VIE393224:VIE393244 VSA393224:VSA393244 WBW393224:WBW393244 WLS393224:WLS393244 WVO393224:WVO393244 G458760:G458780 JC458760:JC458780 SY458760:SY458780 ACU458760:ACU458780 AMQ458760:AMQ458780 AWM458760:AWM458780 BGI458760:BGI458780 BQE458760:BQE458780 CAA458760:CAA458780 CJW458760:CJW458780 CTS458760:CTS458780 DDO458760:DDO458780 DNK458760:DNK458780 DXG458760:DXG458780 EHC458760:EHC458780 EQY458760:EQY458780 FAU458760:FAU458780 FKQ458760:FKQ458780 FUM458760:FUM458780 GEI458760:GEI458780 GOE458760:GOE458780 GYA458760:GYA458780 HHW458760:HHW458780 HRS458760:HRS458780 IBO458760:IBO458780 ILK458760:ILK458780 IVG458760:IVG458780 JFC458760:JFC458780 JOY458760:JOY458780 JYU458760:JYU458780 KIQ458760:KIQ458780 KSM458760:KSM458780 LCI458760:LCI458780 LME458760:LME458780 LWA458760:LWA458780 MFW458760:MFW458780 MPS458760:MPS458780 MZO458760:MZO458780 NJK458760:NJK458780 NTG458760:NTG458780 ODC458760:ODC458780 OMY458760:OMY458780 OWU458760:OWU458780 PGQ458760:PGQ458780 PQM458760:PQM458780 QAI458760:QAI458780 QKE458760:QKE458780 QUA458760:QUA458780 RDW458760:RDW458780 RNS458760:RNS458780 RXO458760:RXO458780 SHK458760:SHK458780 SRG458760:SRG458780 TBC458760:TBC458780 TKY458760:TKY458780 TUU458760:TUU458780 UEQ458760:UEQ458780 UOM458760:UOM458780 UYI458760:UYI458780 VIE458760:VIE458780 VSA458760:VSA458780 WBW458760:WBW458780 WLS458760:WLS458780 WVO458760:WVO458780 G524296:G524316 JC524296:JC524316 SY524296:SY524316 ACU524296:ACU524316 AMQ524296:AMQ524316 AWM524296:AWM524316 BGI524296:BGI524316 BQE524296:BQE524316 CAA524296:CAA524316 CJW524296:CJW524316 CTS524296:CTS524316 DDO524296:DDO524316 DNK524296:DNK524316 DXG524296:DXG524316 EHC524296:EHC524316 EQY524296:EQY524316 FAU524296:FAU524316 FKQ524296:FKQ524316 FUM524296:FUM524316 GEI524296:GEI524316 GOE524296:GOE524316 GYA524296:GYA524316 HHW524296:HHW524316 HRS524296:HRS524316 IBO524296:IBO524316 ILK524296:ILK524316 IVG524296:IVG524316 JFC524296:JFC524316 JOY524296:JOY524316 JYU524296:JYU524316 KIQ524296:KIQ524316 KSM524296:KSM524316 LCI524296:LCI524316 LME524296:LME524316 LWA524296:LWA524316 MFW524296:MFW524316 MPS524296:MPS524316 MZO524296:MZO524316 NJK524296:NJK524316 NTG524296:NTG524316 ODC524296:ODC524316 OMY524296:OMY524316 OWU524296:OWU524316 PGQ524296:PGQ524316 PQM524296:PQM524316 QAI524296:QAI524316 QKE524296:QKE524316 QUA524296:QUA524316 RDW524296:RDW524316 RNS524296:RNS524316 RXO524296:RXO524316 SHK524296:SHK524316 SRG524296:SRG524316 TBC524296:TBC524316 TKY524296:TKY524316 TUU524296:TUU524316 UEQ524296:UEQ524316 UOM524296:UOM524316 UYI524296:UYI524316 VIE524296:VIE524316 VSA524296:VSA524316 WBW524296:WBW524316 WLS524296:WLS524316 WVO524296:WVO524316 G589832:G589852 JC589832:JC589852 SY589832:SY589852 ACU589832:ACU589852 AMQ589832:AMQ589852 AWM589832:AWM589852 BGI589832:BGI589852 BQE589832:BQE589852 CAA589832:CAA589852 CJW589832:CJW589852 CTS589832:CTS589852 DDO589832:DDO589852 DNK589832:DNK589852 DXG589832:DXG589852 EHC589832:EHC589852 EQY589832:EQY589852 FAU589832:FAU589852 FKQ589832:FKQ589852 FUM589832:FUM589852 GEI589832:GEI589852 GOE589832:GOE589852 GYA589832:GYA589852 HHW589832:HHW589852 HRS589832:HRS589852 IBO589832:IBO589852 ILK589832:ILK589852 IVG589832:IVG589852 JFC589832:JFC589852 JOY589832:JOY589852 JYU589832:JYU589852 KIQ589832:KIQ589852 KSM589832:KSM589852 LCI589832:LCI589852 LME589832:LME589852 LWA589832:LWA589852 MFW589832:MFW589852 MPS589832:MPS589852 MZO589832:MZO589852 NJK589832:NJK589852 NTG589832:NTG589852 ODC589832:ODC589852 OMY589832:OMY589852 OWU589832:OWU589852 PGQ589832:PGQ589852 PQM589832:PQM589852 QAI589832:QAI589852 QKE589832:QKE589852 QUA589832:QUA589852 RDW589832:RDW589852 RNS589832:RNS589852 RXO589832:RXO589852 SHK589832:SHK589852 SRG589832:SRG589852 TBC589832:TBC589852 TKY589832:TKY589852 TUU589832:TUU589852 UEQ589832:UEQ589852 UOM589832:UOM589852 UYI589832:UYI589852 VIE589832:VIE589852 VSA589832:VSA589852 WBW589832:WBW589852 WLS589832:WLS589852 WVO589832:WVO589852 G655368:G655388 JC655368:JC655388 SY655368:SY655388 ACU655368:ACU655388 AMQ655368:AMQ655388 AWM655368:AWM655388 BGI655368:BGI655388 BQE655368:BQE655388 CAA655368:CAA655388 CJW655368:CJW655388 CTS655368:CTS655388 DDO655368:DDO655388 DNK655368:DNK655388 DXG655368:DXG655388 EHC655368:EHC655388 EQY655368:EQY655388 FAU655368:FAU655388 FKQ655368:FKQ655388 FUM655368:FUM655388 GEI655368:GEI655388 GOE655368:GOE655388 GYA655368:GYA655388 HHW655368:HHW655388 HRS655368:HRS655388 IBO655368:IBO655388 ILK655368:ILK655388 IVG655368:IVG655388 JFC655368:JFC655388 JOY655368:JOY655388 JYU655368:JYU655388 KIQ655368:KIQ655388 KSM655368:KSM655388 LCI655368:LCI655388 LME655368:LME655388 LWA655368:LWA655388 MFW655368:MFW655388 MPS655368:MPS655388 MZO655368:MZO655388 NJK655368:NJK655388 NTG655368:NTG655388 ODC655368:ODC655388 OMY655368:OMY655388 OWU655368:OWU655388 PGQ655368:PGQ655388 PQM655368:PQM655388 QAI655368:QAI655388 QKE655368:QKE655388 QUA655368:QUA655388 RDW655368:RDW655388 RNS655368:RNS655388 RXO655368:RXO655388 SHK655368:SHK655388 SRG655368:SRG655388 TBC655368:TBC655388 TKY655368:TKY655388 TUU655368:TUU655388 UEQ655368:UEQ655388 UOM655368:UOM655388 UYI655368:UYI655388 VIE655368:VIE655388 VSA655368:VSA655388 WBW655368:WBW655388 WLS655368:WLS655388 WVO655368:WVO655388 G720904:G720924 JC720904:JC720924 SY720904:SY720924 ACU720904:ACU720924 AMQ720904:AMQ720924 AWM720904:AWM720924 BGI720904:BGI720924 BQE720904:BQE720924 CAA720904:CAA720924 CJW720904:CJW720924 CTS720904:CTS720924 DDO720904:DDO720924 DNK720904:DNK720924 DXG720904:DXG720924 EHC720904:EHC720924 EQY720904:EQY720924 FAU720904:FAU720924 FKQ720904:FKQ720924 FUM720904:FUM720924 GEI720904:GEI720924 GOE720904:GOE720924 GYA720904:GYA720924 HHW720904:HHW720924 HRS720904:HRS720924 IBO720904:IBO720924 ILK720904:ILK720924 IVG720904:IVG720924 JFC720904:JFC720924 JOY720904:JOY720924 JYU720904:JYU720924 KIQ720904:KIQ720924 KSM720904:KSM720924 LCI720904:LCI720924 LME720904:LME720924 LWA720904:LWA720924 MFW720904:MFW720924 MPS720904:MPS720924 MZO720904:MZO720924 NJK720904:NJK720924 NTG720904:NTG720924 ODC720904:ODC720924 OMY720904:OMY720924 OWU720904:OWU720924 PGQ720904:PGQ720924 PQM720904:PQM720924 QAI720904:QAI720924 QKE720904:QKE720924 QUA720904:QUA720924 RDW720904:RDW720924 RNS720904:RNS720924 RXO720904:RXO720924 SHK720904:SHK720924 SRG720904:SRG720924 TBC720904:TBC720924 TKY720904:TKY720924 TUU720904:TUU720924 UEQ720904:UEQ720924 UOM720904:UOM720924 UYI720904:UYI720924 VIE720904:VIE720924 VSA720904:VSA720924 WBW720904:WBW720924 WLS720904:WLS720924 WVO720904:WVO720924 G786440:G786460 JC786440:JC786460 SY786440:SY786460 ACU786440:ACU786460 AMQ786440:AMQ786460 AWM786440:AWM786460 BGI786440:BGI786460 BQE786440:BQE786460 CAA786440:CAA786460 CJW786440:CJW786460 CTS786440:CTS786460 DDO786440:DDO786460 DNK786440:DNK786460 DXG786440:DXG786460 EHC786440:EHC786460 EQY786440:EQY786460 FAU786440:FAU786460 FKQ786440:FKQ786460 FUM786440:FUM786460 GEI786440:GEI786460 GOE786440:GOE786460 GYA786440:GYA786460 HHW786440:HHW786460 HRS786440:HRS786460 IBO786440:IBO786460 ILK786440:ILK786460 IVG786440:IVG786460 JFC786440:JFC786460 JOY786440:JOY786460 JYU786440:JYU786460 KIQ786440:KIQ786460 KSM786440:KSM786460 LCI786440:LCI786460 LME786440:LME786460 LWA786440:LWA786460 MFW786440:MFW786460 MPS786440:MPS786460 MZO786440:MZO786460 NJK786440:NJK786460 NTG786440:NTG786460 ODC786440:ODC786460 OMY786440:OMY786460 OWU786440:OWU786460 PGQ786440:PGQ786460 PQM786440:PQM786460 QAI786440:QAI786460 QKE786440:QKE786460 QUA786440:QUA786460 RDW786440:RDW786460 RNS786440:RNS786460 RXO786440:RXO786460 SHK786440:SHK786460 SRG786440:SRG786460 TBC786440:TBC786460 TKY786440:TKY786460 TUU786440:TUU786460 UEQ786440:UEQ786460 UOM786440:UOM786460 UYI786440:UYI786460 VIE786440:VIE786460 VSA786440:VSA786460 WBW786440:WBW786460 WLS786440:WLS786460 WVO786440:WVO786460 G851976:G851996 JC851976:JC851996 SY851976:SY851996 ACU851976:ACU851996 AMQ851976:AMQ851996 AWM851976:AWM851996 BGI851976:BGI851996 BQE851976:BQE851996 CAA851976:CAA851996 CJW851976:CJW851996 CTS851976:CTS851996 DDO851976:DDO851996 DNK851976:DNK851996 DXG851976:DXG851996 EHC851976:EHC851996 EQY851976:EQY851996 FAU851976:FAU851996 FKQ851976:FKQ851996 FUM851976:FUM851996 GEI851976:GEI851996 GOE851976:GOE851996 GYA851976:GYA851996 HHW851976:HHW851996 HRS851976:HRS851996 IBO851976:IBO851996 ILK851976:ILK851996 IVG851976:IVG851996 JFC851976:JFC851996 JOY851976:JOY851996 JYU851976:JYU851996 KIQ851976:KIQ851996 KSM851976:KSM851996 LCI851976:LCI851996 LME851976:LME851996 LWA851976:LWA851996 MFW851976:MFW851996 MPS851976:MPS851996 MZO851976:MZO851996 NJK851976:NJK851996 NTG851976:NTG851996 ODC851976:ODC851996 OMY851976:OMY851996 OWU851976:OWU851996 PGQ851976:PGQ851996 PQM851976:PQM851996 QAI851976:QAI851996 QKE851976:QKE851996 QUA851976:QUA851996 RDW851976:RDW851996 RNS851976:RNS851996 RXO851976:RXO851996 SHK851976:SHK851996 SRG851976:SRG851996 TBC851976:TBC851996 TKY851976:TKY851996 TUU851976:TUU851996 UEQ851976:UEQ851996 UOM851976:UOM851996 UYI851976:UYI851996 VIE851976:VIE851996 VSA851976:VSA851996 WBW851976:WBW851996 WLS851976:WLS851996 WVO851976:WVO851996 G917512:G917532 JC917512:JC917532 SY917512:SY917532 ACU917512:ACU917532 AMQ917512:AMQ917532 AWM917512:AWM917532 BGI917512:BGI917532 BQE917512:BQE917532 CAA917512:CAA917532 CJW917512:CJW917532 CTS917512:CTS917532 DDO917512:DDO917532 DNK917512:DNK917532 DXG917512:DXG917532 EHC917512:EHC917532 EQY917512:EQY917532 FAU917512:FAU917532 FKQ917512:FKQ917532 FUM917512:FUM917532 GEI917512:GEI917532 GOE917512:GOE917532 GYA917512:GYA917532 HHW917512:HHW917532 HRS917512:HRS917532 IBO917512:IBO917532 ILK917512:ILK917532 IVG917512:IVG917532 JFC917512:JFC917532 JOY917512:JOY917532 JYU917512:JYU917532 KIQ917512:KIQ917532 KSM917512:KSM917532 LCI917512:LCI917532 LME917512:LME917532 LWA917512:LWA917532 MFW917512:MFW917532 MPS917512:MPS917532 MZO917512:MZO917532 NJK917512:NJK917532 NTG917512:NTG917532 ODC917512:ODC917532 OMY917512:OMY917532 OWU917512:OWU917532 PGQ917512:PGQ917532 PQM917512:PQM917532 QAI917512:QAI917532 QKE917512:QKE917532 QUA917512:QUA917532 RDW917512:RDW917532 RNS917512:RNS917532 RXO917512:RXO917532 SHK917512:SHK917532 SRG917512:SRG917532 TBC917512:TBC917532 TKY917512:TKY917532 TUU917512:TUU917532 UEQ917512:UEQ917532 UOM917512:UOM917532 UYI917512:UYI917532 VIE917512:VIE917532 VSA917512:VSA917532 WBW917512:WBW917532 WLS917512:WLS917532 WVO917512:WVO917532 G983048:G983068 JC983048:JC983068 SY983048:SY983068 ACU983048:ACU983068 AMQ983048:AMQ983068 AWM983048:AWM983068 BGI983048:BGI983068 BQE983048:BQE983068 CAA983048:CAA983068 CJW983048:CJW983068 CTS983048:CTS983068 DDO983048:DDO983068 DNK983048:DNK983068 DXG983048:DXG983068 EHC983048:EHC983068 EQY983048:EQY983068 FAU983048:FAU983068 FKQ983048:FKQ983068 FUM983048:FUM983068 GEI983048:GEI983068 GOE983048:GOE983068 GYA983048:GYA983068 HHW983048:HHW983068 HRS983048:HRS983068 IBO983048:IBO983068 ILK983048:ILK983068 IVG983048:IVG983068 JFC983048:JFC983068 JOY983048:JOY983068 JYU983048:JYU983068 KIQ983048:KIQ983068 KSM983048:KSM983068 LCI983048:LCI983068 LME983048:LME983068 LWA983048:LWA983068 MFW983048:MFW983068 MPS983048:MPS983068 MZO983048:MZO983068 NJK983048:NJK983068 NTG983048:NTG983068 ODC983048:ODC983068 OMY983048:OMY983068 OWU983048:OWU983068 PGQ983048:PGQ983068 PQM983048:PQM983068 QAI983048:QAI983068 QKE983048:QKE983068 QUA983048:QUA983068 RDW983048:RDW983068 RNS983048:RNS983068 RXO983048:RXO983068 SHK983048:SHK983068 SRG983048:SRG983068 TBC983048:TBC983068 TKY983048:TKY983068 TUU983048:TUU983068 UEQ983048:UEQ983068 UOM983048:UOM983068 UYI983048:UYI983068 VIE983048:VIE983068 VSA983048:VSA983068 WBW983048:WBW983068 WLS983048:WLS983068 WVO983048:WVO983068" xr:uid="{D4DB918D-48E6-4080-A0D5-D5AC3D6116BD}">
      <formula1>$F$48:$F$52</formula1>
    </dataValidation>
    <dataValidation type="list" allowBlank="1" showInputMessage="1" showErrorMessage="1" sqref="H8:H28 JD8:JD28 SZ8:SZ28 ACV8:ACV28 AMR8:AMR28 AWN8:AWN28 BGJ8:BGJ28 BQF8:BQF28 CAB8:CAB28 CJX8:CJX28 CTT8:CTT28 DDP8:DDP28 DNL8:DNL28 DXH8:DXH28 EHD8:EHD28 EQZ8:EQZ28 FAV8:FAV28 FKR8:FKR28 FUN8:FUN28 GEJ8:GEJ28 GOF8:GOF28 GYB8:GYB28 HHX8:HHX28 HRT8:HRT28 IBP8:IBP28 ILL8:ILL28 IVH8:IVH28 JFD8:JFD28 JOZ8:JOZ28 JYV8:JYV28 KIR8:KIR28 KSN8:KSN28 LCJ8:LCJ28 LMF8:LMF28 LWB8:LWB28 MFX8:MFX28 MPT8:MPT28 MZP8:MZP28 NJL8:NJL28 NTH8:NTH28 ODD8:ODD28 OMZ8:OMZ28 OWV8:OWV28 PGR8:PGR28 PQN8:PQN28 QAJ8:QAJ28 QKF8:QKF28 QUB8:QUB28 RDX8:RDX28 RNT8:RNT28 RXP8:RXP28 SHL8:SHL28 SRH8:SRH28 TBD8:TBD28 TKZ8:TKZ28 TUV8:TUV28 UER8:UER28 UON8:UON28 UYJ8:UYJ28 VIF8:VIF28 VSB8:VSB28 WBX8:WBX28 WLT8:WLT28 WVP8:WVP28 H65544:H65564 JD65544:JD65564 SZ65544:SZ65564 ACV65544:ACV65564 AMR65544:AMR65564 AWN65544:AWN65564 BGJ65544:BGJ65564 BQF65544:BQF65564 CAB65544:CAB65564 CJX65544:CJX65564 CTT65544:CTT65564 DDP65544:DDP65564 DNL65544:DNL65564 DXH65544:DXH65564 EHD65544:EHD65564 EQZ65544:EQZ65564 FAV65544:FAV65564 FKR65544:FKR65564 FUN65544:FUN65564 GEJ65544:GEJ65564 GOF65544:GOF65564 GYB65544:GYB65564 HHX65544:HHX65564 HRT65544:HRT65564 IBP65544:IBP65564 ILL65544:ILL65564 IVH65544:IVH65564 JFD65544:JFD65564 JOZ65544:JOZ65564 JYV65544:JYV65564 KIR65544:KIR65564 KSN65544:KSN65564 LCJ65544:LCJ65564 LMF65544:LMF65564 LWB65544:LWB65564 MFX65544:MFX65564 MPT65544:MPT65564 MZP65544:MZP65564 NJL65544:NJL65564 NTH65544:NTH65564 ODD65544:ODD65564 OMZ65544:OMZ65564 OWV65544:OWV65564 PGR65544:PGR65564 PQN65544:PQN65564 QAJ65544:QAJ65564 QKF65544:QKF65564 QUB65544:QUB65564 RDX65544:RDX65564 RNT65544:RNT65564 RXP65544:RXP65564 SHL65544:SHL65564 SRH65544:SRH65564 TBD65544:TBD65564 TKZ65544:TKZ65564 TUV65544:TUV65564 UER65544:UER65564 UON65544:UON65564 UYJ65544:UYJ65564 VIF65544:VIF65564 VSB65544:VSB65564 WBX65544:WBX65564 WLT65544:WLT65564 WVP65544:WVP65564 H131080:H131100 JD131080:JD131100 SZ131080:SZ131100 ACV131080:ACV131100 AMR131080:AMR131100 AWN131080:AWN131100 BGJ131080:BGJ131100 BQF131080:BQF131100 CAB131080:CAB131100 CJX131080:CJX131100 CTT131080:CTT131100 DDP131080:DDP131100 DNL131080:DNL131100 DXH131080:DXH131100 EHD131080:EHD131100 EQZ131080:EQZ131100 FAV131080:FAV131100 FKR131080:FKR131100 FUN131080:FUN131100 GEJ131080:GEJ131100 GOF131080:GOF131100 GYB131080:GYB131100 HHX131080:HHX131100 HRT131080:HRT131100 IBP131080:IBP131100 ILL131080:ILL131100 IVH131080:IVH131100 JFD131080:JFD131100 JOZ131080:JOZ131100 JYV131080:JYV131100 KIR131080:KIR131100 KSN131080:KSN131100 LCJ131080:LCJ131100 LMF131080:LMF131100 LWB131080:LWB131100 MFX131080:MFX131100 MPT131080:MPT131100 MZP131080:MZP131100 NJL131080:NJL131100 NTH131080:NTH131100 ODD131080:ODD131100 OMZ131080:OMZ131100 OWV131080:OWV131100 PGR131080:PGR131100 PQN131080:PQN131100 QAJ131080:QAJ131100 QKF131080:QKF131100 QUB131080:QUB131100 RDX131080:RDX131100 RNT131080:RNT131100 RXP131080:RXP131100 SHL131080:SHL131100 SRH131080:SRH131100 TBD131080:TBD131100 TKZ131080:TKZ131100 TUV131080:TUV131100 UER131080:UER131100 UON131080:UON131100 UYJ131080:UYJ131100 VIF131080:VIF131100 VSB131080:VSB131100 WBX131080:WBX131100 WLT131080:WLT131100 WVP131080:WVP131100 H196616:H196636 JD196616:JD196636 SZ196616:SZ196636 ACV196616:ACV196636 AMR196616:AMR196636 AWN196616:AWN196636 BGJ196616:BGJ196636 BQF196616:BQF196636 CAB196616:CAB196636 CJX196616:CJX196636 CTT196616:CTT196636 DDP196616:DDP196636 DNL196616:DNL196636 DXH196616:DXH196636 EHD196616:EHD196636 EQZ196616:EQZ196636 FAV196616:FAV196636 FKR196616:FKR196636 FUN196616:FUN196636 GEJ196616:GEJ196636 GOF196616:GOF196636 GYB196616:GYB196636 HHX196616:HHX196636 HRT196616:HRT196636 IBP196616:IBP196636 ILL196616:ILL196636 IVH196616:IVH196636 JFD196616:JFD196636 JOZ196616:JOZ196636 JYV196616:JYV196636 KIR196616:KIR196636 KSN196616:KSN196636 LCJ196616:LCJ196636 LMF196616:LMF196636 LWB196616:LWB196636 MFX196616:MFX196636 MPT196616:MPT196636 MZP196616:MZP196636 NJL196616:NJL196636 NTH196616:NTH196636 ODD196616:ODD196636 OMZ196616:OMZ196636 OWV196616:OWV196636 PGR196616:PGR196636 PQN196616:PQN196636 QAJ196616:QAJ196636 QKF196616:QKF196636 QUB196616:QUB196636 RDX196616:RDX196636 RNT196616:RNT196636 RXP196616:RXP196636 SHL196616:SHL196636 SRH196616:SRH196636 TBD196616:TBD196636 TKZ196616:TKZ196636 TUV196616:TUV196636 UER196616:UER196636 UON196616:UON196636 UYJ196616:UYJ196636 VIF196616:VIF196636 VSB196616:VSB196636 WBX196616:WBX196636 WLT196616:WLT196636 WVP196616:WVP196636 H262152:H262172 JD262152:JD262172 SZ262152:SZ262172 ACV262152:ACV262172 AMR262152:AMR262172 AWN262152:AWN262172 BGJ262152:BGJ262172 BQF262152:BQF262172 CAB262152:CAB262172 CJX262152:CJX262172 CTT262152:CTT262172 DDP262152:DDP262172 DNL262152:DNL262172 DXH262152:DXH262172 EHD262152:EHD262172 EQZ262152:EQZ262172 FAV262152:FAV262172 FKR262152:FKR262172 FUN262152:FUN262172 GEJ262152:GEJ262172 GOF262152:GOF262172 GYB262152:GYB262172 HHX262152:HHX262172 HRT262152:HRT262172 IBP262152:IBP262172 ILL262152:ILL262172 IVH262152:IVH262172 JFD262152:JFD262172 JOZ262152:JOZ262172 JYV262152:JYV262172 KIR262152:KIR262172 KSN262152:KSN262172 LCJ262152:LCJ262172 LMF262152:LMF262172 LWB262152:LWB262172 MFX262152:MFX262172 MPT262152:MPT262172 MZP262152:MZP262172 NJL262152:NJL262172 NTH262152:NTH262172 ODD262152:ODD262172 OMZ262152:OMZ262172 OWV262152:OWV262172 PGR262152:PGR262172 PQN262152:PQN262172 QAJ262152:QAJ262172 QKF262152:QKF262172 QUB262152:QUB262172 RDX262152:RDX262172 RNT262152:RNT262172 RXP262152:RXP262172 SHL262152:SHL262172 SRH262152:SRH262172 TBD262152:TBD262172 TKZ262152:TKZ262172 TUV262152:TUV262172 UER262152:UER262172 UON262152:UON262172 UYJ262152:UYJ262172 VIF262152:VIF262172 VSB262152:VSB262172 WBX262152:WBX262172 WLT262152:WLT262172 WVP262152:WVP262172 H327688:H327708 JD327688:JD327708 SZ327688:SZ327708 ACV327688:ACV327708 AMR327688:AMR327708 AWN327688:AWN327708 BGJ327688:BGJ327708 BQF327688:BQF327708 CAB327688:CAB327708 CJX327688:CJX327708 CTT327688:CTT327708 DDP327688:DDP327708 DNL327688:DNL327708 DXH327688:DXH327708 EHD327688:EHD327708 EQZ327688:EQZ327708 FAV327688:FAV327708 FKR327688:FKR327708 FUN327688:FUN327708 GEJ327688:GEJ327708 GOF327688:GOF327708 GYB327688:GYB327708 HHX327688:HHX327708 HRT327688:HRT327708 IBP327688:IBP327708 ILL327688:ILL327708 IVH327688:IVH327708 JFD327688:JFD327708 JOZ327688:JOZ327708 JYV327688:JYV327708 KIR327688:KIR327708 KSN327688:KSN327708 LCJ327688:LCJ327708 LMF327688:LMF327708 LWB327688:LWB327708 MFX327688:MFX327708 MPT327688:MPT327708 MZP327688:MZP327708 NJL327688:NJL327708 NTH327688:NTH327708 ODD327688:ODD327708 OMZ327688:OMZ327708 OWV327688:OWV327708 PGR327688:PGR327708 PQN327688:PQN327708 QAJ327688:QAJ327708 QKF327688:QKF327708 QUB327688:QUB327708 RDX327688:RDX327708 RNT327688:RNT327708 RXP327688:RXP327708 SHL327688:SHL327708 SRH327688:SRH327708 TBD327688:TBD327708 TKZ327688:TKZ327708 TUV327688:TUV327708 UER327688:UER327708 UON327688:UON327708 UYJ327688:UYJ327708 VIF327688:VIF327708 VSB327688:VSB327708 WBX327688:WBX327708 WLT327688:WLT327708 WVP327688:WVP327708 H393224:H393244 JD393224:JD393244 SZ393224:SZ393244 ACV393224:ACV393244 AMR393224:AMR393244 AWN393224:AWN393244 BGJ393224:BGJ393244 BQF393224:BQF393244 CAB393224:CAB393244 CJX393224:CJX393244 CTT393224:CTT393244 DDP393224:DDP393244 DNL393224:DNL393244 DXH393224:DXH393244 EHD393224:EHD393244 EQZ393224:EQZ393244 FAV393224:FAV393244 FKR393224:FKR393244 FUN393224:FUN393244 GEJ393224:GEJ393244 GOF393224:GOF393244 GYB393224:GYB393244 HHX393224:HHX393244 HRT393224:HRT393244 IBP393224:IBP393244 ILL393224:ILL393244 IVH393224:IVH393244 JFD393224:JFD393244 JOZ393224:JOZ393244 JYV393224:JYV393244 KIR393224:KIR393244 KSN393224:KSN393244 LCJ393224:LCJ393244 LMF393224:LMF393244 LWB393224:LWB393244 MFX393224:MFX393244 MPT393224:MPT393244 MZP393224:MZP393244 NJL393224:NJL393244 NTH393224:NTH393244 ODD393224:ODD393244 OMZ393224:OMZ393244 OWV393224:OWV393244 PGR393224:PGR393244 PQN393224:PQN393244 QAJ393224:QAJ393244 QKF393224:QKF393244 QUB393224:QUB393244 RDX393224:RDX393244 RNT393224:RNT393244 RXP393224:RXP393244 SHL393224:SHL393244 SRH393224:SRH393244 TBD393224:TBD393244 TKZ393224:TKZ393244 TUV393224:TUV393244 UER393224:UER393244 UON393224:UON393244 UYJ393224:UYJ393244 VIF393224:VIF393244 VSB393224:VSB393244 WBX393224:WBX393244 WLT393224:WLT393244 WVP393224:WVP393244 H458760:H458780 JD458760:JD458780 SZ458760:SZ458780 ACV458760:ACV458780 AMR458760:AMR458780 AWN458760:AWN458780 BGJ458760:BGJ458780 BQF458760:BQF458780 CAB458760:CAB458780 CJX458760:CJX458780 CTT458760:CTT458780 DDP458760:DDP458780 DNL458760:DNL458780 DXH458760:DXH458780 EHD458760:EHD458780 EQZ458760:EQZ458780 FAV458760:FAV458780 FKR458760:FKR458780 FUN458760:FUN458780 GEJ458760:GEJ458780 GOF458760:GOF458780 GYB458760:GYB458780 HHX458760:HHX458780 HRT458760:HRT458780 IBP458760:IBP458780 ILL458760:ILL458780 IVH458760:IVH458780 JFD458760:JFD458780 JOZ458760:JOZ458780 JYV458760:JYV458780 KIR458760:KIR458780 KSN458760:KSN458780 LCJ458760:LCJ458780 LMF458760:LMF458780 LWB458760:LWB458780 MFX458760:MFX458780 MPT458760:MPT458780 MZP458760:MZP458780 NJL458760:NJL458780 NTH458760:NTH458780 ODD458760:ODD458780 OMZ458760:OMZ458780 OWV458760:OWV458780 PGR458760:PGR458780 PQN458760:PQN458780 QAJ458760:QAJ458780 QKF458760:QKF458780 QUB458760:QUB458780 RDX458760:RDX458780 RNT458760:RNT458780 RXP458760:RXP458780 SHL458760:SHL458780 SRH458760:SRH458780 TBD458760:TBD458780 TKZ458760:TKZ458780 TUV458760:TUV458780 UER458760:UER458780 UON458760:UON458780 UYJ458760:UYJ458780 VIF458760:VIF458780 VSB458760:VSB458780 WBX458760:WBX458780 WLT458760:WLT458780 WVP458760:WVP458780 H524296:H524316 JD524296:JD524316 SZ524296:SZ524316 ACV524296:ACV524316 AMR524296:AMR524316 AWN524296:AWN524316 BGJ524296:BGJ524316 BQF524296:BQF524316 CAB524296:CAB524316 CJX524296:CJX524316 CTT524296:CTT524316 DDP524296:DDP524316 DNL524296:DNL524316 DXH524296:DXH524316 EHD524296:EHD524316 EQZ524296:EQZ524316 FAV524296:FAV524316 FKR524296:FKR524316 FUN524296:FUN524316 GEJ524296:GEJ524316 GOF524296:GOF524316 GYB524296:GYB524316 HHX524296:HHX524316 HRT524296:HRT524316 IBP524296:IBP524316 ILL524296:ILL524316 IVH524296:IVH524316 JFD524296:JFD524316 JOZ524296:JOZ524316 JYV524296:JYV524316 KIR524296:KIR524316 KSN524296:KSN524316 LCJ524296:LCJ524316 LMF524296:LMF524316 LWB524296:LWB524316 MFX524296:MFX524316 MPT524296:MPT524316 MZP524296:MZP524316 NJL524296:NJL524316 NTH524296:NTH524316 ODD524296:ODD524316 OMZ524296:OMZ524316 OWV524296:OWV524316 PGR524296:PGR524316 PQN524296:PQN524316 QAJ524296:QAJ524316 QKF524296:QKF524316 QUB524296:QUB524316 RDX524296:RDX524316 RNT524296:RNT524316 RXP524296:RXP524316 SHL524296:SHL524316 SRH524296:SRH524316 TBD524296:TBD524316 TKZ524296:TKZ524316 TUV524296:TUV524316 UER524296:UER524316 UON524296:UON524316 UYJ524296:UYJ524316 VIF524296:VIF524316 VSB524296:VSB524316 WBX524296:WBX524316 WLT524296:WLT524316 WVP524296:WVP524316 H589832:H589852 JD589832:JD589852 SZ589832:SZ589852 ACV589832:ACV589852 AMR589832:AMR589852 AWN589832:AWN589852 BGJ589832:BGJ589852 BQF589832:BQF589852 CAB589832:CAB589852 CJX589832:CJX589852 CTT589832:CTT589852 DDP589832:DDP589852 DNL589832:DNL589852 DXH589832:DXH589852 EHD589832:EHD589852 EQZ589832:EQZ589852 FAV589832:FAV589852 FKR589832:FKR589852 FUN589832:FUN589852 GEJ589832:GEJ589852 GOF589832:GOF589852 GYB589832:GYB589852 HHX589832:HHX589852 HRT589832:HRT589852 IBP589832:IBP589852 ILL589832:ILL589852 IVH589832:IVH589852 JFD589832:JFD589852 JOZ589832:JOZ589852 JYV589832:JYV589852 KIR589832:KIR589852 KSN589832:KSN589852 LCJ589832:LCJ589852 LMF589832:LMF589852 LWB589832:LWB589852 MFX589832:MFX589852 MPT589832:MPT589852 MZP589832:MZP589852 NJL589832:NJL589852 NTH589832:NTH589852 ODD589832:ODD589852 OMZ589832:OMZ589852 OWV589832:OWV589852 PGR589832:PGR589852 PQN589832:PQN589852 QAJ589832:QAJ589852 QKF589832:QKF589852 QUB589832:QUB589852 RDX589832:RDX589852 RNT589832:RNT589852 RXP589832:RXP589852 SHL589832:SHL589852 SRH589832:SRH589852 TBD589832:TBD589852 TKZ589832:TKZ589852 TUV589832:TUV589852 UER589832:UER589852 UON589832:UON589852 UYJ589832:UYJ589852 VIF589832:VIF589852 VSB589832:VSB589852 WBX589832:WBX589852 WLT589832:WLT589852 WVP589832:WVP589852 H655368:H655388 JD655368:JD655388 SZ655368:SZ655388 ACV655368:ACV655388 AMR655368:AMR655388 AWN655368:AWN655388 BGJ655368:BGJ655388 BQF655368:BQF655388 CAB655368:CAB655388 CJX655368:CJX655388 CTT655368:CTT655388 DDP655368:DDP655388 DNL655368:DNL655388 DXH655368:DXH655388 EHD655368:EHD655388 EQZ655368:EQZ655388 FAV655368:FAV655388 FKR655368:FKR655388 FUN655368:FUN655388 GEJ655368:GEJ655388 GOF655368:GOF655388 GYB655368:GYB655388 HHX655368:HHX655388 HRT655368:HRT655388 IBP655368:IBP655388 ILL655368:ILL655388 IVH655368:IVH655388 JFD655368:JFD655388 JOZ655368:JOZ655388 JYV655368:JYV655388 KIR655368:KIR655388 KSN655368:KSN655388 LCJ655368:LCJ655388 LMF655368:LMF655388 LWB655368:LWB655388 MFX655368:MFX655388 MPT655368:MPT655388 MZP655368:MZP655388 NJL655368:NJL655388 NTH655368:NTH655388 ODD655368:ODD655388 OMZ655368:OMZ655388 OWV655368:OWV655388 PGR655368:PGR655388 PQN655368:PQN655388 QAJ655368:QAJ655388 QKF655368:QKF655388 QUB655368:QUB655388 RDX655368:RDX655388 RNT655368:RNT655388 RXP655368:RXP655388 SHL655368:SHL655388 SRH655368:SRH655388 TBD655368:TBD655388 TKZ655368:TKZ655388 TUV655368:TUV655388 UER655368:UER655388 UON655368:UON655388 UYJ655368:UYJ655388 VIF655368:VIF655388 VSB655368:VSB655388 WBX655368:WBX655388 WLT655368:WLT655388 WVP655368:WVP655388 H720904:H720924 JD720904:JD720924 SZ720904:SZ720924 ACV720904:ACV720924 AMR720904:AMR720924 AWN720904:AWN720924 BGJ720904:BGJ720924 BQF720904:BQF720924 CAB720904:CAB720924 CJX720904:CJX720924 CTT720904:CTT720924 DDP720904:DDP720924 DNL720904:DNL720924 DXH720904:DXH720924 EHD720904:EHD720924 EQZ720904:EQZ720924 FAV720904:FAV720924 FKR720904:FKR720924 FUN720904:FUN720924 GEJ720904:GEJ720924 GOF720904:GOF720924 GYB720904:GYB720924 HHX720904:HHX720924 HRT720904:HRT720924 IBP720904:IBP720924 ILL720904:ILL720924 IVH720904:IVH720924 JFD720904:JFD720924 JOZ720904:JOZ720924 JYV720904:JYV720924 KIR720904:KIR720924 KSN720904:KSN720924 LCJ720904:LCJ720924 LMF720904:LMF720924 LWB720904:LWB720924 MFX720904:MFX720924 MPT720904:MPT720924 MZP720904:MZP720924 NJL720904:NJL720924 NTH720904:NTH720924 ODD720904:ODD720924 OMZ720904:OMZ720924 OWV720904:OWV720924 PGR720904:PGR720924 PQN720904:PQN720924 QAJ720904:QAJ720924 QKF720904:QKF720924 QUB720904:QUB720924 RDX720904:RDX720924 RNT720904:RNT720924 RXP720904:RXP720924 SHL720904:SHL720924 SRH720904:SRH720924 TBD720904:TBD720924 TKZ720904:TKZ720924 TUV720904:TUV720924 UER720904:UER720924 UON720904:UON720924 UYJ720904:UYJ720924 VIF720904:VIF720924 VSB720904:VSB720924 WBX720904:WBX720924 WLT720904:WLT720924 WVP720904:WVP720924 H786440:H786460 JD786440:JD786460 SZ786440:SZ786460 ACV786440:ACV786460 AMR786440:AMR786460 AWN786440:AWN786460 BGJ786440:BGJ786460 BQF786440:BQF786460 CAB786440:CAB786460 CJX786440:CJX786460 CTT786440:CTT786460 DDP786440:DDP786460 DNL786440:DNL786460 DXH786440:DXH786460 EHD786440:EHD786460 EQZ786440:EQZ786460 FAV786440:FAV786460 FKR786440:FKR786460 FUN786440:FUN786460 GEJ786440:GEJ786460 GOF786440:GOF786460 GYB786440:GYB786460 HHX786440:HHX786460 HRT786440:HRT786460 IBP786440:IBP786460 ILL786440:ILL786460 IVH786440:IVH786460 JFD786440:JFD786460 JOZ786440:JOZ786460 JYV786440:JYV786460 KIR786440:KIR786460 KSN786440:KSN786460 LCJ786440:LCJ786460 LMF786440:LMF786460 LWB786440:LWB786460 MFX786440:MFX786460 MPT786440:MPT786460 MZP786440:MZP786460 NJL786440:NJL786460 NTH786440:NTH786460 ODD786440:ODD786460 OMZ786440:OMZ786460 OWV786440:OWV786460 PGR786440:PGR786460 PQN786440:PQN786460 QAJ786440:QAJ786460 QKF786440:QKF786460 QUB786440:QUB786460 RDX786440:RDX786460 RNT786440:RNT786460 RXP786440:RXP786460 SHL786440:SHL786460 SRH786440:SRH786460 TBD786440:TBD786460 TKZ786440:TKZ786460 TUV786440:TUV786460 UER786440:UER786460 UON786440:UON786460 UYJ786440:UYJ786460 VIF786440:VIF786460 VSB786440:VSB786460 WBX786440:WBX786460 WLT786440:WLT786460 WVP786440:WVP786460 H851976:H851996 JD851976:JD851996 SZ851976:SZ851996 ACV851976:ACV851996 AMR851976:AMR851996 AWN851976:AWN851996 BGJ851976:BGJ851996 BQF851976:BQF851996 CAB851976:CAB851996 CJX851976:CJX851996 CTT851976:CTT851996 DDP851976:DDP851996 DNL851976:DNL851996 DXH851976:DXH851996 EHD851976:EHD851996 EQZ851976:EQZ851996 FAV851976:FAV851996 FKR851976:FKR851996 FUN851976:FUN851996 GEJ851976:GEJ851996 GOF851976:GOF851996 GYB851976:GYB851996 HHX851976:HHX851996 HRT851976:HRT851996 IBP851976:IBP851996 ILL851976:ILL851996 IVH851976:IVH851996 JFD851976:JFD851996 JOZ851976:JOZ851996 JYV851976:JYV851996 KIR851976:KIR851996 KSN851976:KSN851996 LCJ851976:LCJ851996 LMF851976:LMF851996 LWB851976:LWB851996 MFX851976:MFX851996 MPT851976:MPT851996 MZP851976:MZP851996 NJL851976:NJL851996 NTH851976:NTH851996 ODD851976:ODD851996 OMZ851976:OMZ851996 OWV851976:OWV851996 PGR851976:PGR851996 PQN851976:PQN851996 QAJ851976:QAJ851996 QKF851976:QKF851996 QUB851976:QUB851996 RDX851976:RDX851996 RNT851976:RNT851996 RXP851976:RXP851996 SHL851976:SHL851996 SRH851976:SRH851996 TBD851976:TBD851996 TKZ851976:TKZ851996 TUV851976:TUV851996 UER851976:UER851996 UON851976:UON851996 UYJ851976:UYJ851996 VIF851976:VIF851996 VSB851976:VSB851996 WBX851976:WBX851996 WLT851976:WLT851996 WVP851976:WVP851996 H917512:H917532 JD917512:JD917532 SZ917512:SZ917532 ACV917512:ACV917532 AMR917512:AMR917532 AWN917512:AWN917532 BGJ917512:BGJ917532 BQF917512:BQF917532 CAB917512:CAB917532 CJX917512:CJX917532 CTT917512:CTT917532 DDP917512:DDP917532 DNL917512:DNL917532 DXH917512:DXH917532 EHD917512:EHD917532 EQZ917512:EQZ917532 FAV917512:FAV917532 FKR917512:FKR917532 FUN917512:FUN917532 GEJ917512:GEJ917532 GOF917512:GOF917532 GYB917512:GYB917532 HHX917512:HHX917532 HRT917512:HRT917532 IBP917512:IBP917532 ILL917512:ILL917532 IVH917512:IVH917532 JFD917512:JFD917532 JOZ917512:JOZ917532 JYV917512:JYV917532 KIR917512:KIR917532 KSN917512:KSN917532 LCJ917512:LCJ917532 LMF917512:LMF917532 LWB917512:LWB917532 MFX917512:MFX917532 MPT917512:MPT917532 MZP917512:MZP917532 NJL917512:NJL917532 NTH917512:NTH917532 ODD917512:ODD917532 OMZ917512:OMZ917532 OWV917512:OWV917532 PGR917512:PGR917532 PQN917512:PQN917532 QAJ917512:QAJ917532 QKF917512:QKF917532 QUB917512:QUB917532 RDX917512:RDX917532 RNT917512:RNT917532 RXP917512:RXP917532 SHL917512:SHL917532 SRH917512:SRH917532 TBD917512:TBD917532 TKZ917512:TKZ917532 TUV917512:TUV917532 UER917512:UER917532 UON917512:UON917532 UYJ917512:UYJ917532 VIF917512:VIF917532 VSB917512:VSB917532 WBX917512:WBX917532 WLT917512:WLT917532 WVP917512:WVP917532 H983048:H983068 JD983048:JD983068 SZ983048:SZ983068 ACV983048:ACV983068 AMR983048:AMR983068 AWN983048:AWN983068 BGJ983048:BGJ983068 BQF983048:BQF983068 CAB983048:CAB983068 CJX983048:CJX983068 CTT983048:CTT983068 DDP983048:DDP983068 DNL983048:DNL983068 DXH983048:DXH983068 EHD983048:EHD983068 EQZ983048:EQZ983068 FAV983048:FAV983068 FKR983048:FKR983068 FUN983048:FUN983068 GEJ983048:GEJ983068 GOF983048:GOF983068 GYB983048:GYB983068 HHX983048:HHX983068 HRT983048:HRT983068 IBP983048:IBP983068 ILL983048:ILL983068 IVH983048:IVH983068 JFD983048:JFD983068 JOZ983048:JOZ983068 JYV983048:JYV983068 KIR983048:KIR983068 KSN983048:KSN983068 LCJ983048:LCJ983068 LMF983048:LMF983068 LWB983048:LWB983068 MFX983048:MFX983068 MPT983048:MPT983068 MZP983048:MZP983068 NJL983048:NJL983068 NTH983048:NTH983068 ODD983048:ODD983068 OMZ983048:OMZ983068 OWV983048:OWV983068 PGR983048:PGR983068 PQN983048:PQN983068 QAJ983048:QAJ983068 QKF983048:QKF983068 QUB983048:QUB983068 RDX983048:RDX983068 RNT983048:RNT983068 RXP983048:RXP983068 SHL983048:SHL983068 SRH983048:SRH983068 TBD983048:TBD983068 TKZ983048:TKZ983068 TUV983048:TUV983068 UER983048:UER983068 UON983048:UON983068 UYJ983048:UYJ983068 VIF983048:VIF983068 VSB983048:VSB983068 WBX983048:WBX983068 WLT983048:WLT983068 WVP983048:WVP983068" xr:uid="{CB75E33A-4B42-4A0C-857A-5680E304B02C}">
      <formula1>$G$48:$G$52</formula1>
    </dataValidation>
  </dataValidation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5B6DC-897A-416B-A787-8B8FF5047360}">
  <sheetPr codeName="Plan4">
    <pageSetUpPr fitToPage="1"/>
  </sheetPr>
  <dimension ref="A1:AF29"/>
  <sheetViews>
    <sheetView showGridLines="0" zoomScaleNormal="100" workbookViewId="0">
      <pane xSplit="5" ySplit="7" topLeftCell="F8" activePane="bottomRight" state="frozen"/>
      <selection pane="topRight" activeCell="G1" sqref="G1"/>
      <selection pane="bottomLeft" activeCell="A5" sqref="A5"/>
      <selection pane="bottomRight" activeCell="G12" sqref="G12"/>
    </sheetView>
  </sheetViews>
  <sheetFormatPr defaultColWidth="9.140625" defaultRowHeight="11.25" x14ac:dyDescent="0.2"/>
  <cols>
    <col min="1" max="1" width="4.7109375" style="491" customWidth="1"/>
    <col min="2" max="2" width="30.85546875" style="491" customWidth="1"/>
    <col min="3" max="3" width="25" style="494" customWidth="1"/>
    <col min="4" max="4" width="32.7109375" style="491" customWidth="1"/>
    <col min="5" max="5" width="9.5703125" style="493" customWidth="1"/>
    <col min="6" max="6" width="17.42578125" style="491" customWidth="1"/>
    <col min="7" max="8" width="23.5703125" style="492" customWidth="1"/>
    <col min="9" max="9" width="26.28515625" style="492" customWidth="1"/>
    <col min="10" max="11" width="24.28515625" style="491" customWidth="1"/>
    <col min="12" max="12" width="8.85546875" style="491" customWidth="1"/>
    <col min="13" max="13" width="10" style="491" customWidth="1"/>
    <col min="14" max="14" width="14.28515625" style="491" customWidth="1"/>
    <col min="15" max="16384" width="9.140625" style="491"/>
  </cols>
  <sheetData>
    <row r="1" spans="1:32" ht="13.5" thickBot="1" x14ac:dyDescent="0.25">
      <c r="A1" s="734" t="s">
        <v>746</v>
      </c>
      <c r="B1" s="735"/>
      <c r="C1" s="735"/>
      <c r="D1" s="760"/>
      <c r="AB1" s="730" t="s">
        <v>711</v>
      </c>
      <c r="AC1" s="731"/>
      <c r="AD1" s="512"/>
      <c r="AE1" s="722" t="s">
        <v>710</v>
      </c>
      <c r="AF1" s="723"/>
    </row>
    <row r="2" spans="1:32" ht="12.75" x14ac:dyDescent="0.2">
      <c r="A2" s="736"/>
      <c r="B2" s="737"/>
      <c r="C2" s="737"/>
      <c r="D2" s="761"/>
      <c r="AB2" s="525"/>
      <c r="AC2" s="524"/>
      <c r="AD2" s="512"/>
      <c r="AE2" s="523"/>
      <c r="AF2" s="522"/>
    </row>
    <row r="3" spans="1:32" ht="13.5" thickBot="1" x14ac:dyDescent="0.25">
      <c r="A3" s="738"/>
      <c r="B3" s="739"/>
      <c r="C3" s="739"/>
      <c r="D3" s="762"/>
      <c r="AB3" s="525"/>
      <c r="AC3" s="524"/>
      <c r="AD3" s="512"/>
      <c r="AE3" s="523"/>
      <c r="AF3" s="522"/>
    </row>
    <row r="4" spans="1:32" ht="12.75" x14ac:dyDescent="0.2">
      <c r="A4" s="734" t="str">
        <f>Identificar!A4</f>
        <v xml:space="preserve">InovaTech – Dashboard Inteligente </v>
      </c>
      <c r="B4" s="735"/>
      <c r="C4" s="735"/>
      <c r="D4" s="760"/>
      <c r="AB4" s="525"/>
      <c r="AC4" s="524"/>
      <c r="AD4" s="512"/>
      <c r="AE4" s="523"/>
      <c r="AF4" s="522"/>
    </row>
    <row r="5" spans="1:32" ht="26.25" thickBot="1" x14ac:dyDescent="0.25">
      <c r="A5" s="738"/>
      <c r="B5" s="739"/>
      <c r="C5" s="739"/>
      <c r="D5" s="762"/>
      <c r="E5" s="491"/>
      <c r="AB5" s="518" t="s">
        <v>709</v>
      </c>
      <c r="AC5" s="517">
        <v>1</v>
      </c>
      <c r="AD5" s="512"/>
      <c r="AE5" s="518" t="s">
        <v>708</v>
      </c>
      <c r="AF5" s="517">
        <v>1</v>
      </c>
    </row>
    <row r="6" spans="1:32" ht="27" customHeight="1" thickBot="1" x14ac:dyDescent="0.25">
      <c r="A6" s="753" t="s">
        <v>707</v>
      </c>
      <c r="B6" s="755" t="s">
        <v>705</v>
      </c>
      <c r="C6" s="756"/>
      <c r="D6" s="757"/>
      <c r="E6" s="758" t="s">
        <v>704</v>
      </c>
      <c r="F6" s="516"/>
      <c r="G6" s="763" t="s">
        <v>903</v>
      </c>
      <c r="H6" s="763" t="s">
        <v>745</v>
      </c>
      <c r="I6" s="763" t="s">
        <v>744</v>
      </c>
      <c r="J6" s="763" t="s">
        <v>702</v>
      </c>
      <c r="K6" s="766" t="s">
        <v>701</v>
      </c>
      <c r="AB6" s="511" t="s">
        <v>699</v>
      </c>
      <c r="AC6" s="510">
        <v>2</v>
      </c>
      <c r="AD6" s="512"/>
      <c r="AE6" s="511" t="s">
        <v>698</v>
      </c>
      <c r="AF6" s="510">
        <v>2</v>
      </c>
    </row>
    <row r="7" spans="1:32" s="509" customFormat="1" ht="52.5" customHeight="1" thickBot="1" x14ac:dyDescent="0.25">
      <c r="A7" s="754"/>
      <c r="B7" s="515" t="s">
        <v>695</v>
      </c>
      <c r="C7" s="515" t="s">
        <v>694</v>
      </c>
      <c r="D7" s="514" t="s">
        <v>732</v>
      </c>
      <c r="E7" s="759"/>
      <c r="F7" s="513" t="s">
        <v>693</v>
      </c>
      <c r="G7" s="764"/>
      <c r="H7" s="764"/>
      <c r="I7" s="764"/>
      <c r="J7" s="765"/>
      <c r="K7" s="767"/>
      <c r="AB7" s="511" t="s">
        <v>692</v>
      </c>
      <c r="AC7" s="510">
        <v>3</v>
      </c>
      <c r="AD7" s="512"/>
      <c r="AE7" s="511" t="s">
        <v>691</v>
      </c>
      <c r="AF7" s="510">
        <v>3</v>
      </c>
    </row>
    <row r="8" spans="1:32" ht="31.5" x14ac:dyDescent="0.2">
      <c r="A8" s="503" t="str">
        <f>IF(Identificar!A8&lt;&gt;"",Identificar!A8,"")</f>
        <v>R01</v>
      </c>
      <c r="B8" s="503" t="str">
        <f>IF(Identificar!D8&lt;&gt;"",Identificar!D8,"")</f>
        <v>Como resultado de sobrecarga de tarefas da equipe técnica.</v>
      </c>
      <c r="C8" s="503" t="str">
        <f>IF(Identificar!E8&lt;&gt;"",Identificar!E8,"")</f>
        <v>Pode ocorrer atraso na entrega dos módulos principais.</v>
      </c>
      <c r="D8" s="503" t="str">
        <f>IF(Identificar!F8&lt;&gt;"",Identificar!F8,"")</f>
        <v>O cronograma geral do projeto pode ser impactado.</v>
      </c>
      <c r="E8" s="503" t="str">
        <f>IF(Identificar!G8&lt;&gt;"",Identificar!G8,"")</f>
        <v>Bruna</v>
      </c>
      <c r="F8" s="496" t="s">
        <v>689</v>
      </c>
      <c r="G8" s="551">
        <v>8000</v>
      </c>
      <c r="H8" s="550">
        <v>5</v>
      </c>
      <c r="I8" s="550" t="s">
        <v>742</v>
      </c>
      <c r="J8" s="549" t="str">
        <f>Identificar!I8</f>
        <v>Replanejar atividades e dividir tarefas entre os membros.</v>
      </c>
      <c r="K8" s="549" t="str">
        <f>Identificar!J8</f>
        <v>Redirecionar tarefas prioritárias e ajustar cronograma.</v>
      </c>
      <c r="AB8" s="505" t="s">
        <v>688</v>
      </c>
      <c r="AC8" s="504">
        <v>4</v>
      </c>
      <c r="AD8" s="506"/>
      <c r="AE8" s="505" t="s">
        <v>687</v>
      </c>
      <c r="AF8" s="504">
        <v>4</v>
      </c>
    </row>
    <row r="9" spans="1:32" ht="34.5" thickBot="1" x14ac:dyDescent="0.25">
      <c r="A9" s="503" t="str">
        <f>IF(Identificar!A9&lt;&gt;"",Identificar!A9,"")</f>
        <v>R02</v>
      </c>
      <c r="B9" s="503" t="str">
        <f>IF(Identificar!D9&lt;&gt;"",Identificar!D9,"")</f>
        <v>Como resultado de incompatibilidade entre o banco de dados e as APIs de coleta.</v>
      </c>
      <c r="C9" s="503" t="str">
        <f>IF(Identificar!E9&lt;&gt;"",Identificar!E9,"")</f>
        <v>Pode ocorrer falha na consolidação dos dados de vendas e clientes.</v>
      </c>
      <c r="D9" s="503" t="str">
        <f>IF(Identificar!F9&lt;&gt;"",Identificar!F9,"")</f>
        <v>As análises e relatórios podem apresentar informações incorretas.</v>
      </c>
      <c r="E9" s="503" t="str">
        <f>IF(Identificar!G9&lt;&gt;"",Identificar!G9,"")</f>
        <v>Rafaela</v>
      </c>
      <c r="F9" s="496" t="s">
        <v>816</v>
      </c>
      <c r="G9" s="551">
        <v>4000</v>
      </c>
      <c r="H9" s="550">
        <v>5</v>
      </c>
      <c r="I9" s="550" t="s">
        <v>742</v>
      </c>
      <c r="J9" s="549" t="str">
        <f>Identificar!I9</f>
        <v>Realizar testes de integração com dados simulados antes da implantação.</v>
      </c>
      <c r="K9" s="549" t="str">
        <f>Identificar!J9</f>
        <v>Corrigir scripts de integração e restaurar backup anterior.</v>
      </c>
      <c r="AB9" s="508"/>
      <c r="AC9" s="507"/>
      <c r="AD9" s="506"/>
      <c r="AE9" s="505"/>
      <c r="AF9" s="504"/>
    </row>
    <row r="10" spans="1:32" ht="45.75" thickBot="1" x14ac:dyDescent="0.25">
      <c r="A10" s="503" t="str">
        <f>IF(Identificar!A10&lt;&gt;"",Identificar!A10,"")</f>
        <v>R03</v>
      </c>
      <c r="B10" s="503" t="str">
        <f>IF(Identificar!D10&lt;&gt;"",Identificar!D10,"")</f>
        <v>Como resultado de mudanças solicitadas pelo cliente (Cannoli) após início do desenvolvimento.</v>
      </c>
      <c r="C10" s="503" t="str">
        <f>IF(Identificar!E10&lt;&gt;"",Identificar!E10,"")</f>
        <v>Pode ocorrer aumento de esforço e retrabalho.</v>
      </c>
      <c r="D10" s="503" t="str">
        <f>IF(Identificar!F10&lt;&gt;"",Identificar!F10,"")</f>
        <v>O custo e o prazo do projeto podem ser ampliados.</v>
      </c>
      <c r="E10" s="503" t="str">
        <f>IF(Identificar!G10&lt;&gt;"",Identificar!G10,"")</f>
        <v>Bruna</v>
      </c>
      <c r="F10" s="496" t="s">
        <v>817</v>
      </c>
      <c r="G10" s="551">
        <v>40000</v>
      </c>
      <c r="H10" s="550">
        <v>30</v>
      </c>
      <c r="I10" s="550" t="s">
        <v>743</v>
      </c>
      <c r="J10" s="549" t="str">
        <f>Identificar!I10</f>
        <v>Validar requisitos com o cliente antes de iniciar o desenvolvimento.</v>
      </c>
      <c r="K10" s="549" t="str">
        <f>Identificar!J10</f>
        <v>Avaliar impacto e renegociar escopo.</v>
      </c>
      <c r="AB10" s="508"/>
      <c r="AC10" s="507"/>
      <c r="AD10" s="506"/>
      <c r="AE10" s="505"/>
      <c r="AF10" s="504"/>
    </row>
    <row r="11" spans="1:32" ht="45.75" thickBot="1" x14ac:dyDescent="0.25">
      <c r="A11" s="503" t="str">
        <f>IF(Identificar!A11&lt;&gt;"",Identificar!A11,"")</f>
        <v>R04</v>
      </c>
      <c r="B11" s="503" t="str">
        <f>IF(Identificar!D11&lt;&gt;"",Identificar!D11,"")</f>
        <v>Como resultado de falhas de autenticação ou vazamento de informações.</v>
      </c>
      <c r="C11" s="503" t="str">
        <f>IF(Identificar!E11&lt;&gt;"",Identificar!E11,"")</f>
        <v>Pode ocorrer comprometimento da privacidade dos dados.</v>
      </c>
      <c r="D11" s="503" t="str">
        <f>IF(Identificar!F11&lt;&gt;"",Identificar!F11,"")</f>
        <v>O projeto pode sofrer sanções relacionadas à LGPD.</v>
      </c>
      <c r="E11" s="503" t="str">
        <f>IF(Identificar!G11&lt;&gt;"",Identificar!G11,"")</f>
        <v>Rafaela</v>
      </c>
      <c r="F11" s="496" t="s">
        <v>818</v>
      </c>
      <c r="G11" s="551">
        <v>8000</v>
      </c>
      <c r="H11" s="550">
        <v>5</v>
      </c>
      <c r="I11" s="550" t="s">
        <v>742</v>
      </c>
      <c r="J11" s="549" t="str">
        <f>Identificar!I11</f>
        <v>Implementar controle de acesso e criptografia.</v>
      </c>
      <c r="K11" s="549" t="str">
        <f>Identificar!J11</f>
        <v>Desativar sistema temporariamente e revisar logs de acesso.</v>
      </c>
      <c r="AB11" s="508"/>
      <c r="AC11" s="507"/>
      <c r="AD11" s="506"/>
      <c r="AE11" s="505"/>
      <c r="AF11" s="504"/>
    </row>
    <row r="12" spans="1:32" ht="45.75" thickBot="1" x14ac:dyDescent="0.25">
      <c r="A12" s="503" t="str">
        <f>IF(Identificar!A12&lt;&gt;"",Identificar!A12,"")</f>
        <v>R05</v>
      </c>
      <c r="B12" s="503" t="str">
        <f>IF(Identificar!D12&lt;&gt;"",Identificar!D12,"")</f>
        <v>Como resultado de falha no servidor local ou ambiente de hospedagem.</v>
      </c>
      <c r="C12" s="503" t="str">
        <f>IF(Identificar!E12&lt;&gt;"",Identificar!E12,"")</f>
        <v>Pode ocorrer indisponibilidade temporária do dashboard.</v>
      </c>
      <c r="D12" s="503" t="str">
        <f>IF(Identificar!F12&lt;&gt;"",Identificar!F12,"")</f>
        <v>A coleta de dados e a visualização de métricas podem ser interrompidas.</v>
      </c>
      <c r="E12" s="503" t="str">
        <f>IF(Identificar!G12&lt;&gt;"",Identificar!G12,"")</f>
        <v>Bruna</v>
      </c>
      <c r="F12" s="496" t="s">
        <v>819</v>
      </c>
      <c r="G12" s="551">
        <v>8000</v>
      </c>
      <c r="H12" s="550">
        <v>5</v>
      </c>
      <c r="I12" s="550" t="s">
        <v>742</v>
      </c>
      <c r="J12" s="549" t="str">
        <f>Identificar!I12</f>
        <v>Utilizar backup automático e hospedagem em ambiente redundante.</v>
      </c>
      <c r="K12" s="549" t="str">
        <f>Identificar!J12</f>
        <v>Migrar sistema para servidor de contingência.</v>
      </c>
      <c r="AB12" s="508"/>
      <c r="AC12" s="507"/>
      <c r="AD12" s="506"/>
      <c r="AE12" s="505"/>
      <c r="AF12" s="504"/>
    </row>
    <row r="13" spans="1:32" ht="34.5" thickBot="1" x14ac:dyDescent="0.25">
      <c r="A13" s="503" t="str">
        <f>IF(Identificar!A13&lt;&gt;"",Identificar!A13,"")</f>
        <v>R06</v>
      </c>
      <c r="B13" s="503" t="str">
        <f>IF(Identificar!D13&lt;&gt;"",Identificar!D13,"")</f>
        <v>Como resultado de ausência de testes automatizados e revisões de código.</v>
      </c>
      <c r="C13" s="503" t="str">
        <f>IF(Identificar!E13&lt;&gt;"",Identificar!E13,"")</f>
        <v>Pode ocorrer falha na funcionalidade de KPIs e relatórios.</v>
      </c>
      <c r="D13" s="503" t="str">
        <f>IF(Identificar!F13&lt;&gt;"",Identificar!F13,"")</f>
        <v>A confiabilidade dos indicadores pode ser comprometida.</v>
      </c>
      <c r="E13" s="503" t="str">
        <f>IF(Identificar!G13&lt;&gt;"",Identificar!G13,"")</f>
        <v>Rafaela</v>
      </c>
      <c r="F13" s="496" t="s">
        <v>820</v>
      </c>
      <c r="G13" s="551">
        <v>5000</v>
      </c>
      <c r="H13" s="550">
        <v>5</v>
      </c>
      <c r="I13" s="550" t="s">
        <v>742</v>
      </c>
      <c r="J13" s="549" t="str">
        <f>Identificar!I13</f>
        <v>Adotar testes unitários e revisões de código entre pares.</v>
      </c>
      <c r="K13" s="549" t="str">
        <f>Identificar!J13</f>
        <v>Corrigir bugs detectados após implantação e emitir patch corretivo.</v>
      </c>
      <c r="AB13" s="508"/>
      <c r="AC13" s="507"/>
      <c r="AD13" s="506"/>
      <c r="AE13" s="505"/>
      <c r="AF13" s="504"/>
    </row>
    <row r="14" spans="1:32" ht="16.5" thickBot="1" x14ac:dyDescent="0.25">
      <c r="A14" s="503" t="str">
        <f>IF(Identificar!A14&lt;&gt;"",Identificar!A14,"")</f>
        <v>R07</v>
      </c>
      <c r="B14" s="503" t="str">
        <f>IF(Identificar!D14&lt;&gt;"",Identificar!D14,"")</f>
        <v/>
      </c>
      <c r="C14" s="503" t="str">
        <f>IF(Identificar!E14&lt;&gt;"",Identificar!E14,"")</f>
        <v/>
      </c>
      <c r="D14" s="503" t="str">
        <f>IF(Identificar!F14&lt;&gt;"",Identificar!F14,"")</f>
        <v/>
      </c>
      <c r="E14" s="503" t="str">
        <f>IF(Identificar!G14&lt;&gt;"",Identificar!G14,"")</f>
        <v/>
      </c>
      <c r="F14" s="496"/>
      <c r="G14" s="551"/>
      <c r="H14" s="550"/>
      <c r="I14" s="550"/>
      <c r="J14" s="549">
        <f>Identificar!I14</f>
        <v>0</v>
      </c>
      <c r="K14" s="549">
        <f>Identificar!J14</f>
        <v>0</v>
      </c>
      <c r="AB14" s="508"/>
      <c r="AC14" s="507"/>
      <c r="AD14" s="506"/>
      <c r="AE14" s="505"/>
      <c r="AF14" s="504"/>
    </row>
    <row r="15" spans="1:32" ht="16.5" thickBot="1" x14ac:dyDescent="0.25">
      <c r="A15" s="503" t="str">
        <f>IF(Identificar!A15&lt;&gt;"",Identificar!A15,"")</f>
        <v>R08</v>
      </c>
      <c r="B15" s="503" t="str">
        <f>IF(Identificar!D15&lt;&gt;"",Identificar!D15,"")</f>
        <v/>
      </c>
      <c r="C15" s="503" t="str">
        <f>IF(Identificar!E15&lt;&gt;"",Identificar!E15,"")</f>
        <v/>
      </c>
      <c r="D15" s="503" t="str">
        <f>IF(Identificar!F15&lt;&gt;"",Identificar!F15,"")</f>
        <v/>
      </c>
      <c r="E15" s="503" t="str">
        <f>IF(Identificar!G15&lt;&gt;"",Identificar!G15,"")</f>
        <v/>
      </c>
      <c r="F15" s="496"/>
      <c r="G15" s="551"/>
      <c r="H15" s="550"/>
      <c r="I15" s="550"/>
      <c r="J15" s="549">
        <f>Identificar!I15</f>
        <v>0</v>
      </c>
      <c r="K15" s="549">
        <f>Identificar!J15</f>
        <v>0</v>
      </c>
      <c r="AB15" s="508"/>
      <c r="AC15" s="507"/>
      <c r="AD15" s="506"/>
      <c r="AE15" s="505"/>
      <c r="AF15" s="504"/>
    </row>
    <row r="16" spans="1:32" ht="16.5" thickBot="1" x14ac:dyDescent="0.25">
      <c r="A16" s="503" t="str">
        <f>IF(Identificar!A16&lt;&gt;"",Identificar!A16,"")</f>
        <v>R09</v>
      </c>
      <c r="B16" s="503" t="str">
        <f>IF(Identificar!D16&lt;&gt;"",Identificar!D16,"")</f>
        <v/>
      </c>
      <c r="C16" s="503" t="str">
        <f>IF(Identificar!E16&lt;&gt;"",Identificar!E16,"")</f>
        <v/>
      </c>
      <c r="D16" s="503" t="str">
        <f>IF(Identificar!F16&lt;&gt;"",Identificar!F16,"")</f>
        <v/>
      </c>
      <c r="E16" s="503" t="str">
        <f>IF(Identificar!G16&lt;&gt;"",Identificar!G16,"")</f>
        <v/>
      </c>
      <c r="F16" s="496"/>
      <c r="G16" s="551"/>
      <c r="H16" s="550"/>
      <c r="I16" s="550"/>
      <c r="J16" s="549">
        <f>Identificar!I16</f>
        <v>0</v>
      </c>
      <c r="K16" s="549">
        <f>Identificar!J16</f>
        <v>0</v>
      </c>
      <c r="AB16" s="508"/>
      <c r="AC16" s="507"/>
      <c r="AD16" s="506"/>
      <c r="AE16" s="505"/>
      <c r="AF16" s="504"/>
    </row>
    <row r="17" spans="1:32" ht="16.5" thickBot="1" x14ac:dyDescent="0.25">
      <c r="A17" s="503" t="str">
        <f>IF(Identificar!A17&lt;&gt;"",Identificar!A17,"")</f>
        <v>R10</v>
      </c>
      <c r="B17" s="503" t="str">
        <f>IF(Identificar!D17&lt;&gt;"",Identificar!D17,"")</f>
        <v/>
      </c>
      <c r="C17" s="503" t="str">
        <f>IF(Identificar!E17&lt;&gt;"",Identificar!E17,"")</f>
        <v/>
      </c>
      <c r="D17" s="503" t="str">
        <f>IF(Identificar!F17&lt;&gt;"",Identificar!F17,"")</f>
        <v/>
      </c>
      <c r="E17" s="503" t="str">
        <f>IF(Identificar!G17&lt;&gt;"",Identificar!G17,"")</f>
        <v/>
      </c>
      <c r="F17" s="496"/>
      <c r="G17" s="551"/>
      <c r="H17" s="550"/>
      <c r="I17" s="550"/>
      <c r="J17" s="549">
        <f>Identificar!I17</f>
        <v>0</v>
      </c>
      <c r="K17" s="549">
        <f>Identificar!J17</f>
        <v>0</v>
      </c>
      <c r="AB17" s="508"/>
      <c r="AC17" s="507"/>
      <c r="AD17" s="506"/>
      <c r="AE17" s="505"/>
      <c r="AF17" s="504"/>
    </row>
    <row r="18" spans="1:32" ht="16.5" thickBot="1" x14ac:dyDescent="0.25">
      <c r="A18" s="503" t="str">
        <f>IF(Identificar!A18&lt;&gt;"",Identificar!A18,"")</f>
        <v>R11</v>
      </c>
      <c r="B18" s="503" t="str">
        <f>IF(Identificar!D18&lt;&gt;"",Identificar!D18,"")</f>
        <v/>
      </c>
      <c r="C18" s="503" t="str">
        <f>IF(Identificar!E18&lt;&gt;"",Identificar!E18,"")</f>
        <v/>
      </c>
      <c r="D18" s="503" t="str">
        <f>IF(Identificar!F18&lt;&gt;"",Identificar!F18,"")</f>
        <v/>
      </c>
      <c r="E18" s="503" t="str">
        <f>IF(Identificar!G18&lt;&gt;"",Identificar!G18,"")</f>
        <v/>
      </c>
      <c r="F18" s="496"/>
      <c r="G18" s="551"/>
      <c r="H18" s="550"/>
      <c r="I18" s="550"/>
      <c r="J18" s="549">
        <f>Identificar!I18</f>
        <v>0</v>
      </c>
      <c r="K18" s="549">
        <f>Identificar!J18</f>
        <v>0</v>
      </c>
      <c r="AB18" s="508"/>
      <c r="AC18" s="507"/>
      <c r="AD18" s="506"/>
      <c r="AE18" s="505"/>
      <c r="AF18" s="504"/>
    </row>
    <row r="19" spans="1:32" ht="16.5" thickBot="1" x14ac:dyDescent="0.25">
      <c r="A19" s="503" t="str">
        <f>IF(Identificar!A19&lt;&gt;"",Identificar!A19,"")</f>
        <v>R12</v>
      </c>
      <c r="B19" s="503" t="str">
        <f>IF(Identificar!D19&lt;&gt;"",Identificar!D19,"")</f>
        <v/>
      </c>
      <c r="C19" s="503" t="str">
        <f>IF(Identificar!E19&lt;&gt;"",Identificar!E19,"")</f>
        <v/>
      </c>
      <c r="D19" s="503" t="str">
        <f>IF(Identificar!F19&lt;&gt;"",Identificar!F19,"")</f>
        <v/>
      </c>
      <c r="E19" s="503" t="str">
        <f>IF(Identificar!G19&lt;&gt;"",Identificar!G19,"")</f>
        <v/>
      </c>
      <c r="F19" s="496"/>
      <c r="G19" s="551"/>
      <c r="H19" s="550"/>
      <c r="I19" s="550"/>
      <c r="J19" s="549">
        <f>Identificar!I19</f>
        <v>0</v>
      </c>
      <c r="K19" s="549">
        <f>Identificar!J19</f>
        <v>0</v>
      </c>
      <c r="AB19" s="508"/>
      <c r="AC19" s="507"/>
      <c r="AD19" s="506"/>
      <c r="AE19" s="505"/>
      <c r="AF19" s="504"/>
    </row>
    <row r="20" spans="1:32" ht="16.5" thickBot="1" x14ac:dyDescent="0.25">
      <c r="A20" s="503" t="str">
        <f>IF(Identificar!A20&lt;&gt;"",Identificar!A20,"")</f>
        <v>R13</v>
      </c>
      <c r="B20" s="503" t="str">
        <f>IF(Identificar!D20&lt;&gt;"",Identificar!D20,"")</f>
        <v/>
      </c>
      <c r="C20" s="503" t="str">
        <f>IF(Identificar!E20&lt;&gt;"",Identificar!E20,"")</f>
        <v/>
      </c>
      <c r="D20" s="503" t="str">
        <f>IF(Identificar!F20&lt;&gt;"",Identificar!F20,"")</f>
        <v/>
      </c>
      <c r="E20" s="503" t="str">
        <f>IF(Identificar!G20&lt;&gt;"",Identificar!G20,"")</f>
        <v/>
      </c>
      <c r="F20" s="496"/>
      <c r="G20" s="551"/>
      <c r="H20" s="550"/>
      <c r="I20" s="550"/>
      <c r="J20" s="549">
        <f>Identificar!I20</f>
        <v>0</v>
      </c>
      <c r="K20" s="549">
        <f>Identificar!J20</f>
        <v>0</v>
      </c>
      <c r="AB20" s="508"/>
      <c r="AC20" s="507"/>
      <c r="AD20" s="506"/>
      <c r="AE20" s="505"/>
      <c r="AF20" s="504"/>
    </row>
    <row r="21" spans="1:32" ht="16.5" thickBot="1" x14ac:dyDescent="0.25">
      <c r="A21" s="503" t="str">
        <f>IF(Identificar!A21&lt;&gt;"",Identificar!A21,"")</f>
        <v>R14</v>
      </c>
      <c r="B21" s="503" t="str">
        <f>IF(Identificar!D21&lt;&gt;"",Identificar!D21,"")</f>
        <v/>
      </c>
      <c r="C21" s="503" t="str">
        <f>IF(Identificar!E21&lt;&gt;"",Identificar!E21,"")</f>
        <v/>
      </c>
      <c r="D21" s="503" t="str">
        <f>IF(Identificar!F21&lt;&gt;"",Identificar!F21,"")</f>
        <v/>
      </c>
      <c r="E21" s="503" t="str">
        <f>IF(Identificar!G21&lt;&gt;"",Identificar!G21,"")</f>
        <v/>
      </c>
      <c r="F21" s="496"/>
      <c r="G21" s="551"/>
      <c r="H21" s="550"/>
      <c r="I21" s="550"/>
      <c r="J21" s="549">
        <f>Identificar!I21</f>
        <v>0</v>
      </c>
      <c r="K21" s="549">
        <f>Identificar!J21</f>
        <v>0</v>
      </c>
      <c r="AB21" s="508"/>
      <c r="AC21" s="507"/>
      <c r="AD21" s="506"/>
      <c r="AE21" s="505"/>
      <c r="AF21" s="504"/>
    </row>
    <row r="22" spans="1:32" ht="16.5" thickBot="1" x14ac:dyDescent="0.25">
      <c r="A22" s="503" t="str">
        <f>IF(Identificar!A22&lt;&gt;"",Identificar!A22,"")</f>
        <v>R15</v>
      </c>
      <c r="B22" s="503" t="str">
        <f>IF(Identificar!D22&lt;&gt;"",Identificar!D22,"")</f>
        <v/>
      </c>
      <c r="C22" s="503" t="str">
        <f>IF(Identificar!E22&lt;&gt;"",Identificar!E22,"")</f>
        <v/>
      </c>
      <c r="D22" s="503" t="str">
        <f>IF(Identificar!F22&lt;&gt;"",Identificar!F22,"")</f>
        <v/>
      </c>
      <c r="E22" s="503" t="str">
        <f>IF(Identificar!G22&lt;&gt;"",Identificar!G22,"")</f>
        <v/>
      </c>
      <c r="F22" s="496"/>
      <c r="G22" s="551"/>
      <c r="H22" s="550"/>
      <c r="I22" s="550"/>
      <c r="J22" s="549">
        <f>Identificar!I22</f>
        <v>0</v>
      </c>
      <c r="K22" s="549">
        <f>Identificar!J22</f>
        <v>0</v>
      </c>
      <c r="AB22" s="508"/>
      <c r="AC22" s="507"/>
      <c r="AD22" s="506"/>
      <c r="AE22" s="505"/>
      <c r="AF22" s="504"/>
    </row>
    <row r="23" spans="1:32" ht="16.5" thickBot="1" x14ac:dyDescent="0.25">
      <c r="A23" s="503" t="str">
        <f>IF(Identificar!A23&lt;&gt;"",Identificar!A23,"")</f>
        <v>R16</v>
      </c>
      <c r="B23" s="503" t="str">
        <f>IF(Identificar!D23&lt;&gt;"",Identificar!D23,"")</f>
        <v/>
      </c>
      <c r="C23" s="503" t="str">
        <f>IF(Identificar!E23&lt;&gt;"",Identificar!E23,"")</f>
        <v/>
      </c>
      <c r="D23" s="503" t="str">
        <f>IF(Identificar!F23&lt;&gt;"",Identificar!F23,"")</f>
        <v/>
      </c>
      <c r="E23" s="503" t="str">
        <f>IF(Identificar!G23&lt;&gt;"",Identificar!G23,"")</f>
        <v/>
      </c>
      <c r="F23" s="496"/>
      <c r="G23" s="551"/>
      <c r="H23" s="550"/>
      <c r="I23" s="550"/>
      <c r="J23" s="549">
        <f>Identificar!I23</f>
        <v>0</v>
      </c>
      <c r="K23" s="549">
        <f>Identificar!J23</f>
        <v>0</v>
      </c>
      <c r="AB23" s="508"/>
      <c r="AC23" s="507"/>
      <c r="AD23" s="506"/>
      <c r="AE23" s="505"/>
      <c r="AF23" s="504"/>
    </row>
    <row r="24" spans="1:32" ht="16.5" thickBot="1" x14ac:dyDescent="0.25">
      <c r="A24" s="503" t="str">
        <f>IF(Identificar!A24&lt;&gt;"",Identificar!A24,"")</f>
        <v>R17</v>
      </c>
      <c r="B24" s="503" t="str">
        <f>IF(Identificar!D24&lt;&gt;"",Identificar!D24,"")</f>
        <v/>
      </c>
      <c r="C24" s="503" t="str">
        <f>IF(Identificar!E24&lt;&gt;"",Identificar!E24,"")</f>
        <v/>
      </c>
      <c r="D24" s="503" t="str">
        <f>IF(Identificar!F24&lt;&gt;"",Identificar!F24,"")</f>
        <v/>
      </c>
      <c r="E24" s="503" t="str">
        <f>IF(Identificar!G24&lt;&gt;"",Identificar!G24,"")</f>
        <v/>
      </c>
      <c r="F24" s="496"/>
      <c r="G24" s="551"/>
      <c r="H24" s="550"/>
      <c r="I24" s="550"/>
      <c r="J24" s="549">
        <f>Identificar!I24</f>
        <v>0</v>
      </c>
      <c r="K24" s="549">
        <f>Identificar!J24</f>
        <v>0</v>
      </c>
      <c r="AB24" s="508"/>
      <c r="AC24" s="507"/>
      <c r="AD24" s="506"/>
      <c r="AE24" s="505"/>
      <c r="AF24" s="504"/>
    </row>
    <row r="25" spans="1:32" ht="16.5" thickBot="1" x14ac:dyDescent="0.25">
      <c r="A25" s="503" t="str">
        <f>IF(Identificar!A25&lt;&gt;"",Identificar!A25,"")</f>
        <v>R18</v>
      </c>
      <c r="B25" s="503" t="str">
        <f>IF(Identificar!D25&lt;&gt;"",Identificar!D25,"")</f>
        <v/>
      </c>
      <c r="C25" s="503" t="str">
        <f>IF(Identificar!E25&lt;&gt;"",Identificar!E25,"")</f>
        <v/>
      </c>
      <c r="D25" s="503" t="str">
        <f>IF(Identificar!F25&lt;&gt;"",Identificar!F25,"")</f>
        <v/>
      </c>
      <c r="E25" s="503" t="str">
        <f>IF(Identificar!G25&lt;&gt;"",Identificar!G25,"")</f>
        <v/>
      </c>
      <c r="F25" s="496"/>
      <c r="G25" s="551"/>
      <c r="H25" s="550"/>
      <c r="I25" s="550"/>
      <c r="J25" s="549">
        <f>Identificar!I25</f>
        <v>0</v>
      </c>
      <c r="K25" s="549">
        <f>Identificar!J25</f>
        <v>0</v>
      </c>
      <c r="AB25" s="508"/>
      <c r="AC25" s="507"/>
      <c r="AD25" s="506"/>
      <c r="AE25" s="505"/>
      <c r="AF25" s="504"/>
    </row>
    <row r="26" spans="1:32" ht="16.5" thickBot="1" x14ac:dyDescent="0.25">
      <c r="A26" s="503" t="str">
        <f>IF(Identificar!A26&lt;&gt;"",Identificar!A26,"")</f>
        <v>R19</v>
      </c>
      <c r="B26" s="503" t="str">
        <f>IF(Identificar!D26&lt;&gt;"",Identificar!D26,"")</f>
        <v/>
      </c>
      <c r="C26" s="503" t="str">
        <f>IF(Identificar!E26&lt;&gt;"",Identificar!E26,"")</f>
        <v/>
      </c>
      <c r="D26" s="503" t="str">
        <f>IF(Identificar!F26&lt;&gt;"",Identificar!F26,"")</f>
        <v/>
      </c>
      <c r="E26" s="503" t="str">
        <f>IF(Identificar!G26&lt;&gt;"",Identificar!G26,"")</f>
        <v/>
      </c>
      <c r="F26" s="496"/>
      <c r="G26" s="551"/>
      <c r="H26" s="550"/>
      <c r="I26" s="550"/>
      <c r="J26" s="549">
        <f>Identificar!I26</f>
        <v>0</v>
      </c>
      <c r="K26" s="549">
        <f>Identificar!J26</f>
        <v>0</v>
      </c>
      <c r="AB26" s="508"/>
      <c r="AC26" s="507"/>
      <c r="AD26" s="506"/>
      <c r="AE26" s="505"/>
      <c r="AF26" s="504"/>
    </row>
    <row r="27" spans="1:32" ht="16.5" thickBot="1" x14ac:dyDescent="0.25">
      <c r="A27" s="503" t="str">
        <f>IF(Identificar!A27&lt;&gt;"",Identificar!A27,"")</f>
        <v>R20</v>
      </c>
      <c r="B27" s="503" t="str">
        <f>IF(Identificar!D27&lt;&gt;"",Identificar!D27,"")</f>
        <v/>
      </c>
      <c r="C27" s="503" t="str">
        <f>IF(Identificar!E27&lt;&gt;"",Identificar!E27,"")</f>
        <v/>
      </c>
      <c r="D27" s="503" t="str">
        <f>IF(Identificar!F27&lt;&gt;"",Identificar!F27,"")</f>
        <v/>
      </c>
      <c r="E27" s="503" t="str">
        <f>IF(Identificar!G27&lt;&gt;"",Identificar!G27,"")</f>
        <v/>
      </c>
      <c r="F27" s="496"/>
      <c r="G27" s="551"/>
      <c r="H27" s="550"/>
      <c r="I27" s="550"/>
      <c r="J27" s="549">
        <f>Identificar!I27</f>
        <v>0</v>
      </c>
      <c r="K27" s="549">
        <f>Identificar!J27</f>
        <v>0</v>
      </c>
      <c r="AB27" s="508"/>
      <c r="AC27" s="507"/>
      <c r="AD27" s="506"/>
      <c r="AE27" s="505"/>
      <c r="AF27" s="504"/>
    </row>
    <row r="28" spans="1:32" ht="16.5" thickBot="1" x14ac:dyDescent="0.25">
      <c r="A28" s="503" t="str">
        <f>IF(Identificar!A28&lt;&gt;"",Identificar!A28,"")</f>
        <v/>
      </c>
      <c r="B28" s="503" t="str">
        <f>IF(Identificar!D28&lt;&gt;"",Identificar!D28,"")</f>
        <v/>
      </c>
      <c r="C28" s="503" t="str">
        <f>IF(Identificar!E28&lt;&gt;"",Identificar!E28,"")</f>
        <v/>
      </c>
      <c r="D28" s="503" t="str">
        <f>IF(Identificar!F28&lt;&gt;"",Identificar!F28,"")</f>
        <v/>
      </c>
      <c r="E28" s="503" t="str">
        <f>IF(Identificar!G28&lt;&gt;"",Identificar!G28,"")</f>
        <v/>
      </c>
      <c r="F28" s="496"/>
      <c r="G28" s="551"/>
      <c r="H28" s="550"/>
      <c r="I28" s="550"/>
      <c r="J28" s="549">
        <f>Identificar!I28</f>
        <v>0</v>
      </c>
      <c r="K28" s="549">
        <f>Identificar!J28</f>
        <v>0</v>
      </c>
      <c r="AB28" s="508"/>
      <c r="AC28" s="507"/>
      <c r="AD28" s="506"/>
      <c r="AE28" s="505"/>
      <c r="AF28" s="504"/>
    </row>
    <row r="29" spans="1:32" ht="16.5" thickBot="1" x14ac:dyDescent="0.25">
      <c r="A29" s="503" t="str">
        <f>IF(Identificar!A29&lt;&gt;"",Identificar!A29,"")</f>
        <v/>
      </c>
      <c r="B29" s="503" t="str">
        <f>IF(Identificar!D29&lt;&gt;"",Identificar!D29,"")</f>
        <v/>
      </c>
      <c r="C29" s="503" t="str">
        <f>IF(Identificar!E29&lt;&gt;"",Identificar!E29,"")</f>
        <v/>
      </c>
      <c r="D29" s="503" t="str">
        <f>IF(Identificar!F29&lt;&gt;"",Identificar!F29,"")</f>
        <v/>
      </c>
      <c r="E29" s="503" t="str">
        <f>IF(Identificar!G29&lt;&gt;"",Identificar!G29,"")</f>
        <v/>
      </c>
      <c r="F29" s="496"/>
      <c r="G29" s="551"/>
      <c r="H29" s="550"/>
      <c r="I29" s="550"/>
      <c r="J29" s="549">
        <f>Identificar!I29</f>
        <v>0</v>
      </c>
      <c r="K29" s="549">
        <f>Identificar!J29</f>
        <v>0</v>
      </c>
      <c r="AB29" s="508"/>
      <c r="AC29" s="507"/>
      <c r="AD29" s="506"/>
      <c r="AE29" s="505"/>
      <c r="AF29" s="504"/>
    </row>
  </sheetData>
  <autoFilter ref="A6:E17" xr:uid="{5DDFB4CD-F5F6-4127-9380-315935EC524E}">
    <filterColumn colId="1" showButton="0"/>
    <filterColumn colId="2" showButton="0"/>
  </autoFilter>
  <mergeCells count="12">
    <mergeCell ref="AE1:AF1"/>
    <mergeCell ref="A1:D3"/>
    <mergeCell ref="A4:D5"/>
    <mergeCell ref="AB1:AC1"/>
    <mergeCell ref="A6:A7"/>
    <mergeCell ref="E6:E7"/>
    <mergeCell ref="I6:I7"/>
    <mergeCell ref="J6:J7"/>
    <mergeCell ref="K6:K7"/>
    <mergeCell ref="G6:G7"/>
    <mergeCell ref="H6:H7"/>
    <mergeCell ref="B6:D6"/>
  </mergeCells>
  <pageMargins left="0.59055118110236227" right="0.59055118110236227" top="0.59055118110236227" bottom="0.59055118110236227" header="0.51181102362204722" footer="0.51181102362204722"/>
  <pageSetup paperSize="9" scale="6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FBE5-B0EB-4D6E-8E6F-4BF27D41F1E2}">
  <sheetPr codeName="Plan6"/>
  <dimension ref="A1:F35"/>
  <sheetViews>
    <sheetView showGridLines="0" zoomScale="70" zoomScaleNormal="70" workbookViewId="0">
      <selection activeCell="A13" sqref="A13"/>
    </sheetView>
  </sheetViews>
  <sheetFormatPr defaultColWidth="8.85546875" defaultRowHeight="12.75" x14ac:dyDescent="0.2"/>
  <cols>
    <col min="1" max="1" width="42.85546875" style="301" bestFit="1" customWidth="1"/>
    <col min="2" max="2" width="9.28515625" style="553" customWidth="1"/>
    <col min="3" max="3" width="49.28515625" style="301" bestFit="1" customWidth="1"/>
    <col min="4" max="4" width="11.5703125" style="553" customWidth="1"/>
    <col min="5" max="5" width="15.28515625" style="553" customWidth="1"/>
    <col min="6" max="6" width="23.140625" style="552" customWidth="1"/>
    <col min="7" max="16384" width="8.85546875" style="301"/>
  </cols>
  <sheetData>
    <row r="1" spans="1:6" s="552" customFormat="1" ht="15.75" x14ac:dyDescent="0.25">
      <c r="A1" s="565" t="s">
        <v>561</v>
      </c>
      <c r="B1" s="563" t="s">
        <v>764</v>
      </c>
      <c r="C1" s="563" t="s">
        <v>763</v>
      </c>
      <c r="D1" s="563" t="s">
        <v>762</v>
      </c>
      <c r="E1" s="564" t="s">
        <v>761</v>
      </c>
      <c r="F1" s="563" t="s">
        <v>710</v>
      </c>
    </row>
    <row r="2" spans="1:6" ht="15" x14ac:dyDescent="0.2">
      <c r="A2" s="561" t="s">
        <v>760</v>
      </c>
      <c r="B2" s="559">
        <v>1.05</v>
      </c>
      <c r="C2" s="560" t="s">
        <v>756</v>
      </c>
      <c r="D2" s="559">
        <v>2.0499999999999998</v>
      </c>
      <c r="E2" s="559">
        <f>B2*D2</f>
        <v>2.1524999999999999</v>
      </c>
      <c r="F2" s="558" t="s">
        <v>725</v>
      </c>
    </row>
    <row r="3" spans="1:6" ht="15" x14ac:dyDescent="0.2">
      <c r="A3" s="561" t="s">
        <v>760</v>
      </c>
      <c r="B3" s="559">
        <v>1.05</v>
      </c>
      <c r="C3" s="560" t="s">
        <v>755</v>
      </c>
      <c r="D3" s="559">
        <v>2.1</v>
      </c>
      <c r="E3" s="559">
        <f>B3*D3</f>
        <v>2.2050000000000001</v>
      </c>
      <c r="F3" s="558" t="s">
        <v>750</v>
      </c>
    </row>
    <row r="4" spans="1:6" ht="15" x14ac:dyDescent="0.2">
      <c r="A4" s="561" t="s">
        <v>760</v>
      </c>
      <c r="B4" s="559">
        <v>1.05</v>
      </c>
      <c r="C4" s="560" t="s">
        <v>754</v>
      </c>
      <c r="D4" s="559">
        <v>2.2000000000000002</v>
      </c>
      <c r="E4" s="559">
        <f>B4*D4</f>
        <v>2.3100000000000005</v>
      </c>
      <c r="F4" s="558" t="s">
        <v>750</v>
      </c>
    </row>
    <row r="5" spans="1:6" ht="15" x14ac:dyDescent="0.2">
      <c r="A5" s="561" t="s">
        <v>760</v>
      </c>
      <c r="B5" s="559">
        <v>1.05</v>
      </c>
      <c r="C5" s="560" t="s">
        <v>753</v>
      </c>
      <c r="D5" s="559">
        <v>2.4</v>
      </c>
      <c r="E5" s="559">
        <f>B5*D5</f>
        <v>2.52</v>
      </c>
      <c r="F5" s="558" t="s">
        <v>749</v>
      </c>
    </row>
    <row r="6" spans="1:6" ht="15" x14ac:dyDescent="0.2">
      <c r="A6" s="561" t="s">
        <v>760</v>
      </c>
      <c r="B6" s="559">
        <v>1.05</v>
      </c>
      <c r="C6" s="560" t="s">
        <v>751</v>
      </c>
      <c r="D6" s="559">
        <v>2.8</v>
      </c>
      <c r="E6" s="559">
        <f>B6*D6</f>
        <v>2.94</v>
      </c>
      <c r="F6" s="558" t="s">
        <v>748</v>
      </c>
    </row>
    <row r="7" spans="1:6" ht="15" x14ac:dyDescent="0.2">
      <c r="A7" s="561"/>
      <c r="B7" s="562"/>
      <c r="C7" s="560"/>
      <c r="D7" s="562"/>
      <c r="E7" s="559"/>
      <c r="F7" s="559"/>
    </row>
    <row r="8" spans="1:6" ht="15" x14ac:dyDescent="0.2">
      <c r="A8" s="561" t="s">
        <v>759</v>
      </c>
      <c r="B8" s="559">
        <v>1.1000000000000001</v>
      </c>
      <c r="C8" s="560" t="s">
        <v>756</v>
      </c>
      <c r="D8" s="559">
        <v>2.0499999999999998</v>
      </c>
      <c r="E8" s="559">
        <f>B8*D8</f>
        <v>2.2549999999999999</v>
      </c>
      <c r="F8" s="558" t="s">
        <v>750</v>
      </c>
    </row>
    <row r="9" spans="1:6" ht="15" x14ac:dyDescent="0.2">
      <c r="A9" s="561" t="s">
        <v>759</v>
      </c>
      <c r="B9" s="559">
        <v>1.1000000000000001</v>
      </c>
      <c r="C9" s="560" t="s">
        <v>755</v>
      </c>
      <c r="D9" s="559">
        <v>2.1</v>
      </c>
      <c r="E9" s="559">
        <f>B9*D9</f>
        <v>2.3100000000000005</v>
      </c>
      <c r="F9" s="558" t="s">
        <v>750</v>
      </c>
    </row>
    <row r="10" spans="1:6" ht="15" x14ac:dyDescent="0.2">
      <c r="A10" s="561" t="s">
        <v>759</v>
      </c>
      <c r="B10" s="559">
        <v>1.1000000000000001</v>
      </c>
      <c r="C10" s="560" t="s">
        <v>754</v>
      </c>
      <c r="D10" s="559">
        <v>2.2000000000000002</v>
      </c>
      <c r="E10" s="559">
        <f>B10*D10</f>
        <v>2.4200000000000004</v>
      </c>
      <c r="F10" s="558" t="s">
        <v>749</v>
      </c>
    </row>
    <row r="11" spans="1:6" ht="15" x14ac:dyDescent="0.2">
      <c r="A11" s="561" t="s">
        <v>759</v>
      </c>
      <c r="B11" s="559">
        <v>1.1000000000000001</v>
      </c>
      <c r="C11" s="560" t="s">
        <v>753</v>
      </c>
      <c r="D11" s="559">
        <v>2.4</v>
      </c>
      <c r="E11" s="559">
        <f>B11*D11</f>
        <v>2.64</v>
      </c>
      <c r="F11" s="558" t="s">
        <v>748</v>
      </c>
    </row>
    <row r="12" spans="1:6" ht="15" x14ac:dyDescent="0.2">
      <c r="A12" s="561" t="s">
        <v>759</v>
      </c>
      <c r="B12" s="559">
        <v>1.1000000000000001</v>
      </c>
      <c r="C12" s="560" t="s">
        <v>751</v>
      </c>
      <c r="D12" s="559">
        <v>2.8</v>
      </c>
      <c r="E12" s="559">
        <f>B12*D12</f>
        <v>3.08</v>
      </c>
      <c r="F12" s="558" t="s">
        <v>748</v>
      </c>
    </row>
    <row r="13" spans="1:6" ht="15" x14ac:dyDescent="0.2">
      <c r="A13" s="561"/>
      <c r="B13" s="562"/>
      <c r="C13" s="560"/>
      <c r="D13" s="562"/>
      <c r="E13" s="559"/>
      <c r="F13" s="559"/>
    </row>
    <row r="14" spans="1:6" ht="15" x14ac:dyDescent="0.2">
      <c r="A14" s="561" t="s">
        <v>758</v>
      </c>
      <c r="B14" s="559">
        <v>1.2</v>
      </c>
      <c r="C14" s="560" t="s">
        <v>756</v>
      </c>
      <c r="D14" s="559">
        <v>2.0499999999999998</v>
      </c>
      <c r="E14" s="559">
        <f>B14*D14</f>
        <v>2.4599999999999995</v>
      </c>
      <c r="F14" s="558" t="s">
        <v>749</v>
      </c>
    </row>
    <row r="15" spans="1:6" ht="15" x14ac:dyDescent="0.2">
      <c r="A15" s="561" t="s">
        <v>758</v>
      </c>
      <c r="B15" s="559">
        <v>1.2</v>
      </c>
      <c r="C15" s="560" t="s">
        <v>755</v>
      </c>
      <c r="D15" s="559">
        <v>2.1</v>
      </c>
      <c r="E15" s="559">
        <f>B15*D15</f>
        <v>2.52</v>
      </c>
      <c r="F15" s="558" t="s">
        <v>749</v>
      </c>
    </row>
    <row r="16" spans="1:6" ht="15" x14ac:dyDescent="0.2">
      <c r="A16" s="561" t="s">
        <v>758</v>
      </c>
      <c r="B16" s="559">
        <v>1.2</v>
      </c>
      <c r="C16" s="560" t="s">
        <v>754</v>
      </c>
      <c r="D16" s="559">
        <v>2.2000000000000002</v>
      </c>
      <c r="E16" s="559">
        <f>B16*D16</f>
        <v>2.64</v>
      </c>
      <c r="F16" s="558" t="s">
        <v>748</v>
      </c>
    </row>
    <row r="17" spans="1:6" ht="15" x14ac:dyDescent="0.2">
      <c r="A17" s="561" t="s">
        <v>758</v>
      </c>
      <c r="B17" s="559">
        <v>1.2</v>
      </c>
      <c r="C17" s="560" t="s">
        <v>753</v>
      </c>
      <c r="D17" s="559">
        <v>2.4</v>
      </c>
      <c r="E17" s="559">
        <f>B17*D17</f>
        <v>2.88</v>
      </c>
      <c r="F17" s="558" t="s">
        <v>748</v>
      </c>
    </row>
    <row r="18" spans="1:6" ht="15" x14ac:dyDescent="0.2">
      <c r="A18" s="561" t="s">
        <v>758</v>
      </c>
      <c r="B18" s="559">
        <v>1.2</v>
      </c>
      <c r="C18" s="560" t="s">
        <v>751</v>
      </c>
      <c r="D18" s="559">
        <v>2.8</v>
      </c>
      <c r="E18" s="559">
        <f>B18*D18</f>
        <v>3.36</v>
      </c>
      <c r="F18" s="558" t="s">
        <v>747</v>
      </c>
    </row>
    <row r="19" spans="1:6" ht="15" x14ac:dyDescent="0.2">
      <c r="A19" s="561"/>
      <c r="B19" s="562"/>
      <c r="C19" s="560"/>
      <c r="D19" s="562"/>
      <c r="E19" s="559"/>
      <c r="F19" s="559"/>
    </row>
    <row r="20" spans="1:6" ht="15" x14ac:dyDescent="0.2">
      <c r="A20" s="561" t="s">
        <v>757</v>
      </c>
      <c r="B20" s="559">
        <v>1.4</v>
      </c>
      <c r="C20" s="560" t="s">
        <v>756</v>
      </c>
      <c r="D20" s="559">
        <v>2.0499999999999998</v>
      </c>
      <c r="E20" s="559">
        <f>B20*D20</f>
        <v>2.8699999999999997</v>
      </c>
      <c r="F20" s="558" t="s">
        <v>749</v>
      </c>
    </row>
    <row r="21" spans="1:6" ht="15" x14ac:dyDescent="0.2">
      <c r="A21" s="561" t="s">
        <v>757</v>
      </c>
      <c r="B21" s="559">
        <v>1.4</v>
      </c>
      <c r="C21" s="560" t="s">
        <v>755</v>
      </c>
      <c r="D21" s="559">
        <v>2.1</v>
      </c>
      <c r="E21" s="559">
        <f>B21*D21</f>
        <v>2.94</v>
      </c>
      <c r="F21" s="558" t="s">
        <v>749</v>
      </c>
    </row>
    <row r="22" spans="1:6" ht="15" x14ac:dyDescent="0.2">
      <c r="A22" s="561" t="s">
        <v>757</v>
      </c>
      <c r="B22" s="559">
        <v>1.4</v>
      </c>
      <c r="C22" s="560" t="s">
        <v>754</v>
      </c>
      <c r="D22" s="559">
        <v>2.2000000000000002</v>
      </c>
      <c r="E22" s="559">
        <f>B22*D22</f>
        <v>3.08</v>
      </c>
      <c r="F22" s="558" t="s">
        <v>748</v>
      </c>
    </row>
    <row r="23" spans="1:6" ht="15" x14ac:dyDescent="0.2">
      <c r="A23" s="561" t="s">
        <v>757</v>
      </c>
      <c r="B23" s="559">
        <v>1.4</v>
      </c>
      <c r="C23" s="560" t="s">
        <v>753</v>
      </c>
      <c r="D23" s="559">
        <v>2.4</v>
      </c>
      <c r="E23" s="559">
        <f>B23*D23</f>
        <v>3.36</v>
      </c>
      <c r="F23" s="558" t="s">
        <v>747</v>
      </c>
    </row>
    <row r="24" spans="1:6" ht="15" x14ac:dyDescent="0.2">
      <c r="A24" s="561" t="s">
        <v>757</v>
      </c>
      <c r="B24" s="559">
        <v>1.4</v>
      </c>
      <c r="C24" s="560" t="s">
        <v>751</v>
      </c>
      <c r="D24" s="559">
        <v>2.8</v>
      </c>
      <c r="E24" s="559">
        <f>B24*D24</f>
        <v>3.9199999999999995</v>
      </c>
      <c r="F24" s="558" t="s">
        <v>747</v>
      </c>
    </row>
    <row r="25" spans="1:6" ht="15" x14ac:dyDescent="0.2">
      <c r="A25" s="561"/>
      <c r="B25" s="562"/>
      <c r="C25" s="560"/>
      <c r="D25" s="562"/>
      <c r="E25" s="559"/>
      <c r="F25" s="559"/>
    </row>
    <row r="26" spans="1:6" ht="15" x14ac:dyDescent="0.2">
      <c r="A26" s="561" t="s">
        <v>752</v>
      </c>
      <c r="B26" s="559">
        <v>1.8</v>
      </c>
      <c r="C26" s="560" t="s">
        <v>756</v>
      </c>
      <c r="D26" s="559">
        <v>2.0499999999999998</v>
      </c>
      <c r="E26" s="559">
        <f>B26*D26</f>
        <v>3.69</v>
      </c>
      <c r="F26" s="558" t="s">
        <v>748</v>
      </c>
    </row>
    <row r="27" spans="1:6" ht="15" x14ac:dyDescent="0.2">
      <c r="A27" s="561" t="s">
        <v>752</v>
      </c>
      <c r="B27" s="559">
        <v>1.8</v>
      </c>
      <c r="C27" s="560" t="s">
        <v>755</v>
      </c>
      <c r="D27" s="559">
        <v>2.1</v>
      </c>
      <c r="E27" s="559">
        <f>B27*D27</f>
        <v>3.7800000000000002</v>
      </c>
      <c r="F27" s="558" t="s">
        <v>748</v>
      </c>
    </row>
    <row r="28" spans="1:6" ht="15" x14ac:dyDescent="0.2">
      <c r="A28" s="561" t="s">
        <v>752</v>
      </c>
      <c r="B28" s="559">
        <v>1.8</v>
      </c>
      <c r="C28" s="560" t="s">
        <v>754</v>
      </c>
      <c r="D28" s="559">
        <v>2.2000000000000002</v>
      </c>
      <c r="E28" s="559">
        <f>B28*D28</f>
        <v>3.9600000000000004</v>
      </c>
      <c r="F28" s="558" t="s">
        <v>747</v>
      </c>
    </row>
    <row r="29" spans="1:6" ht="15" x14ac:dyDescent="0.2">
      <c r="A29" s="561" t="s">
        <v>752</v>
      </c>
      <c r="B29" s="559">
        <v>1.8</v>
      </c>
      <c r="C29" s="560" t="s">
        <v>753</v>
      </c>
      <c r="D29" s="559">
        <v>2.4</v>
      </c>
      <c r="E29" s="559">
        <f>B29*D29</f>
        <v>4.32</v>
      </c>
      <c r="F29" s="558" t="s">
        <v>747</v>
      </c>
    </row>
    <row r="30" spans="1:6" ht="15.75" thickBot="1" x14ac:dyDescent="0.25">
      <c r="A30" s="557" t="s">
        <v>752</v>
      </c>
      <c r="B30" s="555">
        <v>1.8</v>
      </c>
      <c r="C30" s="556" t="s">
        <v>751</v>
      </c>
      <c r="D30" s="555">
        <v>2.8</v>
      </c>
      <c r="E30" s="555">
        <f>B30*D30</f>
        <v>5.04</v>
      </c>
      <c r="F30" s="554" t="s">
        <v>747</v>
      </c>
    </row>
    <row r="31" spans="1:6" x14ac:dyDescent="0.2">
      <c r="A31" s="532" t="s">
        <v>725</v>
      </c>
    </row>
    <row r="32" spans="1:6" x14ac:dyDescent="0.2">
      <c r="A32" s="532" t="s">
        <v>750</v>
      </c>
    </row>
    <row r="33" spans="1:1" x14ac:dyDescent="0.2">
      <c r="A33" s="532" t="s">
        <v>749</v>
      </c>
    </row>
    <row r="34" spans="1:1" x14ac:dyDescent="0.2">
      <c r="A34" s="532" t="s">
        <v>748</v>
      </c>
    </row>
    <row r="35" spans="1:1" x14ac:dyDescent="0.2">
      <c r="A35" s="532" t="s">
        <v>747</v>
      </c>
    </row>
  </sheetData>
  <dataValidations count="1">
    <dataValidation type="list" allowBlank="1" showInputMessage="1" showErrorMessage="1" sqref="F2:F6 JB2:JB6 SX2:SX6 ACT2:ACT6 AMP2:AMP6 AWL2:AWL6 BGH2:BGH6 BQD2:BQD6 BZZ2:BZZ6 CJV2:CJV6 CTR2:CTR6 DDN2:DDN6 DNJ2:DNJ6 DXF2:DXF6 EHB2:EHB6 EQX2:EQX6 FAT2:FAT6 FKP2:FKP6 FUL2:FUL6 GEH2:GEH6 GOD2:GOD6 GXZ2:GXZ6 HHV2:HHV6 HRR2:HRR6 IBN2:IBN6 ILJ2:ILJ6 IVF2:IVF6 JFB2:JFB6 JOX2:JOX6 JYT2:JYT6 KIP2:KIP6 KSL2:KSL6 LCH2:LCH6 LMD2:LMD6 LVZ2:LVZ6 MFV2:MFV6 MPR2:MPR6 MZN2:MZN6 NJJ2:NJJ6 NTF2:NTF6 ODB2:ODB6 OMX2:OMX6 OWT2:OWT6 PGP2:PGP6 PQL2:PQL6 QAH2:QAH6 QKD2:QKD6 QTZ2:QTZ6 RDV2:RDV6 RNR2:RNR6 RXN2:RXN6 SHJ2:SHJ6 SRF2:SRF6 TBB2:TBB6 TKX2:TKX6 TUT2:TUT6 UEP2:UEP6 UOL2:UOL6 UYH2:UYH6 VID2:VID6 VRZ2:VRZ6 WBV2:WBV6 WLR2:WLR6 WVN2:WVN6 F65538:F65542 JB65538:JB65542 SX65538:SX65542 ACT65538:ACT65542 AMP65538:AMP65542 AWL65538:AWL65542 BGH65538:BGH65542 BQD65538:BQD65542 BZZ65538:BZZ65542 CJV65538:CJV65542 CTR65538:CTR65542 DDN65538:DDN65542 DNJ65538:DNJ65542 DXF65538:DXF65542 EHB65538:EHB65542 EQX65538:EQX65542 FAT65538:FAT65542 FKP65538:FKP65542 FUL65538:FUL65542 GEH65538:GEH65542 GOD65538:GOD65542 GXZ65538:GXZ65542 HHV65538:HHV65542 HRR65538:HRR65542 IBN65538:IBN65542 ILJ65538:ILJ65542 IVF65538:IVF65542 JFB65538:JFB65542 JOX65538:JOX65542 JYT65538:JYT65542 KIP65538:KIP65542 KSL65538:KSL65542 LCH65538:LCH65542 LMD65538:LMD65542 LVZ65538:LVZ65542 MFV65538:MFV65542 MPR65538:MPR65542 MZN65538:MZN65542 NJJ65538:NJJ65542 NTF65538:NTF65542 ODB65538:ODB65542 OMX65538:OMX65542 OWT65538:OWT65542 PGP65538:PGP65542 PQL65538:PQL65542 QAH65538:QAH65542 QKD65538:QKD65542 QTZ65538:QTZ65542 RDV65538:RDV65542 RNR65538:RNR65542 RXN65538:RXN65542 SHJ65538:SHJ65542 SRF65538:SRF65542 TBB65538:TBB65542 TKX65538:TKX65542 TUT65538:TUT65542 UEP65538:UEP65542 UOL65538:UOL65542 UYH65538:UYH65542 VID65538:VID65542 VRZ65538:VRZ65542 WBV65538:WBV65542 WLR65538:WLR65542 WVN65538:WVN65542 F131074:F131078 JB131074:JB131078 SX131074:SX131078 ACT131074:ACT131078 AMP131074:AMP131078 AWL131074:AWL131078 BGH131074:BGH131078 BQD131074:BQD131078 BZZ131074:BZZ131078 CJV131074:CJV131078 CTR131074:CTR131078 DDN131074:DDN131078 DNJ131074:DNJ131078 DXF131074:DXF131078 EHB131074:EHB131078 EQX131074:EQX131078 FAT131074:FAT131078 FKP131074:FKP131078 FUL131074:FUL131078 GEH131074:GEH131078 GOD131074:GOD131078 GXZ131074:GXZ131078 HHV131074:HHV131078 HRR131074:HRR131078 IBN131074:IBN131078 ILJ131074:ILJ131078 IVF131074:IVF131078 JFB131074:JFB131078 JOX131074:JOX131078 JYT131074:JYT131078 KIP131074:KIP131078 KSL131074:KSL131078 LCH131074:LCH131078 LMD131074:LMD131078 LVZ131074:LVZ131078 MFV131074:MFV131078 MPR131074:MPR131078 MZN131074:MZN131078 NJJ131074:NJJ131078 NTF131074:NTF131078 ODB131074:ODB131078 OMX131074:OMX131078 OWT131074:OWT131078 PGP131074:PGP131078 PQL131074:PQL131078 QAH131074:QAH131078 QKD131074:QKD131078 QTZ131074:QTZ131078 RDV131074:RDV131078 RNR131074:RNR131078 RXN131074:RXN131078 SHJ131074:SHJ131078 SRF131074:SRF131078 TBB131074:TBB131078 TKX131074:TKX131078 TUT131074:TUT131078 UEP131074:UEP131078 UOL131074:UOL131078 UYH131074:UYH131078 VID131074:VID131078 VRZ131074:VRZ131078 WBV131074:WBV131078 WLR131074:WLR131078 WVN131074:WVN131078 F196610:F196614 JB196610:JB196614 SX196610:SX196614 ACT196610:ACT196614 AMP196610:AMP196614 AWL196610:AWL196614 BGH196610:BGH196614 BQD196610:BQD196614 BZZ196610:BZZ196614 CJV196610:CJV196614 CTR196610:CTR196614 DDN196610:DDN196614 DNJ196610:DNJ196614 DXF196610:DXF196614 EHB196610:EHB196614 EQX196610:EQX196614 FAT196610:FAT196614 FKP196610:FKP196614 FUL196610:FUL196614 GEH196610:GEH196614 GOD196610:GOD196614 GXZ196610:GXZ196614 HHV196610:HHV196614 HRR196610:HRR196614 IBN196610:IBN196614 ILJ196610:ILJ196614 IVF196610:IVF196614 JFB196610:JFB196614 JOX196610:JOX196614 JYT196610:JYT196614 KIP196610:KIP196614 KSL196610:KSL196614 LCH196610:LCH196614 LMD196610:LMD196614 LVZ196610:LVZ196614 MFV196610:MFV196614 MPR196610:MPR196614 MZN196610:MZN196614 NJJ196610:NJJ196614 NTF196610:NTF196614 ODB196610:ODB196614 OMX196610:OMX196614 OWT196610:OWT196614 PGP196610:PGP196614 PQL196610:PQL196614 QAH196610:QAH196614 QKD196610:QKD196614 QTZ196610:QTZ196614 RDV196610:RDV196614 RNR196610:RNR196614 RXN196610:RXN196614 SHJ196610:SHJ196614 SRF196610:SRF196614 TBB196610:TBB196614 TKX196610:TKX196614 TUT196610:TUT196614 UEP196610:UEP196614 UOL196610:UOL196614 UYH196610:UYH196614 VID196610:VID196614 VRZ196610:VRZ196614 WBV196610:WBV196614 WLR196610:WLR196614 WVN196610:WVN196614 F262146:F262150 JB262146:JB262150 SX262146:SX262150 ACT262146:ACT262150 AMP262146:AMP262150 AWL262146:AWL262150 BGH262146:BGH262150 BQD262146:BQD262150 BZZ262146:BZZ262150 CJV262146:CJV262150 CTR262146:CTR262150 DDN262146:DDN262150 DNJ262146:DNJ262150 DXF262146:DXF262150 EHB262146:EHB262150 EQX262146:EQX262150 FAT262146:FAT262150 FKP262146:FKP262150 FUL262146:FUL262150 GEH262146:GEH262150 GOD262146:GOD262150 GXZ262146:GXZ262150 HHV262146:HHV262150 HRR262146:HRR262150 IBN262146:IBN262150 ILJ262146:ILJ262150 IVF262146:IVF262150 JFB262146:JFB262150 JOX262146:JOX262150 JYT262146:JYT262150 KIP262146:KIP262150 KSL262146:KSL262150 LCH262146:LCH262150 LMD262146:LMD262150 LVZ262146:LVZ262150 MFV262146:MFV262150 MPR262146:MPR262150 MZN262146:MZN262150 NJJ262146:NJJ262150 NTF262146:NTF262150 ODB262146:ODB262150 OMX262146:OMX262150 OWT262146:OWT262150 PGP262146:PGP262150 PQL262146:PQL262150 QAH262146:QAH262150 QKD262146:QKD262150 QTZ262146:QTZ262150 RDV262146:RDV262150 RNR262146:RNR262150 RXN262146:RXN262150 SHJ262146:SHJ262150 SRF262146:SRF262150 TBB262146:TBB262150 TKX262146:TKX262150 TUT262146:TUT262150 UEP262146:UEP262150 UOL262146:UOL262150 UYH262146:UYH262150 VID262146:VID262150 VRZ262146:VRZ262150 WBV262146:WBV262150 WLR262146:WLR262150 WVN262146:WVN262150 F327682:F327686 JB327682:JB327686 SX327682:SX327686 ACT327682:ACT327686 AMP327682:AMP327686 AWL327682:AWL327686 BGH327682:BGH327686 BQD327682:BQD327686 BZZ327682:BZZ327686 CJV327682:CJV327686 CTR327682:CTR327686 DDN327682:DDN327686 DNJ327682:DNJ327686 DXF327682:DXF327686 EHB327682:EHB327686 EQX327682:EQX327686 FAT327682:FAT327686 FKP327682:FKP327686 FUL327682:FUL327686 GEH327682:GEH327686 GOD327682:GOD327686 GXZ327682:GXZ327686 HHV327682:HHV327686 HRR327682:HRR327686 IBN327682:IBN327686 ILJ327682:ILJ327686 IVF327682:IVF327686 JFB327682:JFB327686 JOX327682:JOX327686 JYT327682:JYT327686 KIP327682:KIP327686 KSL327682:KSL327686 LCH327682:LCH327686 LMD327682:LMD327686 LVZ327682:LVZ327686 MFV327682:MFV327686 MPR327682:MPR327686 MZN327682:MZN327686 NJJ327682:NJJ327686 NTF327682:NTF327686 ODB327682:ODB327686 OMX327682:OMX327686 OWT327682:OWT327686 PGP327682:PGP327686 PQL327682:PQL327686 QAH327682:QAH327686 QKD327682:QKD327686 QTZ327682:QTZ327686 RDV327682:RDV327686 RNR327682:RNR327686 RXN327682:RXN327686 SHJ327682:SHJ327686 SRF327682:SRF327686 TBB327682:TBB327686 TKX327682:TKX327686 TUT327682:TUT327686 UEP327682:UEP327686 UOL327682:UOL327686 UYH327682:UYH327686 VID327682:VID327686 VRZ327682:VRZ327686 WBV327682:WBV327686 WLR327682:WLR327686 WVN327682:WVN327686 F393218:F393222 JB393218:JB393222 SX393218:SX393222 ACT393218:ACT393222 AMP393218:AMP393222 AWL393218:AWL393222 BGH393218:BGH393222 BQD393218:BQD393222 BZZ393218:BZZ393222 CJV393218:CJV393222 CTR393218:CTR393222 DDN393218:DDN393222 DNJ393218:DNJ393222 DXF393218:DXF393222 EHB393218:EHB393222 EQX393218:EQX393222 FAT393218:FAT393222 FKP393218:FKP393222 FUL393218:FUL393222 GEH393218:GEH393222 GOD393218:GOD393222 GXZ393218:GXZ393222 HHV393218:HHV393222 HRR393218:HRR393222 IBN393218:IBN393222 ILJ393218:ILJ393222 IVF393218:IVF393222 JFB393218:JFB393222 JOX393218:JOX393222 JYT393218:JYT393222 KIP393218:KIP393222 KSL393218:KSL393222 LCH393218:LCH393222 LMD393218:LMD393222 LVZ393218:LVZ393222 MFV393218:MFV393222 MPR393218:MPR393222 MZN393218:MZN393222 NJJ393218:NJJ393222 NTF393218:NTF393222 ODB393218:ODB393222 OMX393218:OMX393222 OWT393218:OWT393222 PGP393218:PGP393222 PQL393218:PQL393222 QAH393218:QAH393222 QKD393218:QKD393222 QTZ393218:QTZ393222 RDV393218:RDV393222 RNR393218:RNR393222 RXN393218:RXN393222 SHJ393218:SHJ393222 SRF393218:SRF393222 TBB393218:TBB393222 TKX393218:TKX393222 TUT393218:TUT393222 UEP393218:UEP393222 UOL393218:UOL393222 UYH393218:UYH393222 VID393218:VID393222 VRZ393218:VRZ393222 WBV393218:WBV393222 WLR393218:WLR393222 WVN393218:WVN393222 F458754:F458758 JB458754:JB458758 SX458754:SX458758 ACT458754:ACT458758 AMP458754:AMP458758 AWL458754:AWL458758 BGH458754:BGH458758 BQD458754:BQD458758 BZZ458754:BZZ458758 CJV458754:CJV458758 CTR458754:CTR458758 DDN458754:DDN458758 DNJ458754:DNJ458758 DXF458754:DXF458758 EHB458754:EHB458758 EQX458754:EQX458758 FAT458754:FAT458758 FKP458754:FKP458758 FUL458754:FUL458758 GEH458754:GEH458758 GOD458754:GOD458758 GXZ458754:GXZ458758 HHV458754:HHV458758 HRR458754:HRR458758 IBN458754:IBN458758 ILJ458754:ILJ458758 IVF458754:IVF458758 JFB458754:JFB458758 JOX458754:JOX458758 JYT458754:JYT458758 KIP458754:KIP458758 KSL458754:KSL458758 LCH458754:LCH458758 LMD458754:LMD458758 LVZ458754:LVZ458758 MFV458754:MFV458758 MPR458754:MPR458758 MZN458754:MZN458758 NJJ458754:NJJ458758 NTF458754:NTF458758 ODB458754:ODB458758 OMX458754:OMX458758 OWT458754:OWT458758 PGP458754:PGP458758 PQL458754:PQL458758 QAH458754:QAH458758 QKD458754:QKD458758 QTZ458754:QTZ458758 RDV458754:RDV458758 RNR458754:RNR458758 RXN458754:RXN458758 SHJ458754:SHJ458758 SRF458754:SRF458758 TBB458754:TBB458758 TKX458754:TKX458758 TUT458754:TUT458758 UEP458754:UEP458758 UOL458754:UOL458758 UYH458754:UYH458758 VID458754:VID458758 VRZ458754:VRZ458758 WBV458754:WBV458758 WLR458754:WLR458758 WVN458754:WVN458758 F524290:F524294 JB524290:JB524294 SX524290:SX524294 ACT524290:ACT524294 AMP524290:AMP524294 AWL524290:AWL524294 BGH524290:BGH524294 BQD524290:BQD524294 BZZ524290:BZZ524294 CJV524290:CJV524294 CTR524290:CTR524294 DDN524290:DDN524294 DNJ524290:DNJ524294 DXF524290:DXF524294 EHB524290:EHB524294 EQX524290:EQX524294 FAT524290:FAT524294 FKP524290:FKP524294 FUL524290:FUL524294 GEH524290:GEH524294 GOD524290:GOD524294 GXZ524290:GXZ524294 HHV524290:HHV524294 HRR524290:HRR524294 IBN524290:IBN524294 ILJ524290:ILJ524294 IVF524290:IVF524294 JFB524290:JFB524294 JOX524290:JOX524294 JYT524290:JYT524294 KIP524290:KIP524294 KSL524290:KSL524294 LCH524290:LCH524294 LMD524290:LMD524294 LVZ524290:LVZ524294 MFV524290:MFV524294 MPR524290:MPR524294 MZN524290:MZN524294 NJJ524290:NJJ524294 NTF524290:NTF524294 ODB524290:ODB524294 OMX524290:OMX524294 OWT524290:OWT524294 PGP524290:PGP524294 PQL524290:PQL524294 QAH524290:QAH524294 QKD524290:QKD524294 QTZ524290:QTZ524294 RDV524290:RDV524294 RNR524290:RNR524294 RXN524290:RXN524294 SHJ524290:SHJ524294 SRF524290:SRF524294 TBB524290:TBB524294 TKX524290:TKX524294 TUT524290:TUT524294 UEP524290:UEP524294 UOL524290:UOL524294 UYH524290:UYH524294 VID524290:VID524294 VRZ524290:VRZ524294 WBV524290:WBV524294 WLR524290:WLR524294 WVN524290:WVN524294 F589826:F589830 JB589826:JB589830 SX589826:SX589830 ACT589826:ACT589830 AMP589826:AMP589830 AWL589826:AWL589830 BGH589826:BGH589830 BQD589826:BQD589830 BZZ589826:BZZ589830 CJV589826:CJV589830 CTR589826:CTR589830 DDN589826:DDN589830 DNJ589826:DNJ589830 DXF589826:DXF589830 EHB589826:EHB589830 EQX589826:EQX589830 FAT589826:FAT589830 FKP589826:FKP589830 FUL589826:FUL589830 GEH589826:GEH589830 GOD589826:GOD589830 GXZ589826:GXZ589830 HHV589826:HHV589830 HRR589826:HRR589830 IBN589826:IBN589830 ILJ589826:ILJ589830 IVF589826:IVF589830 JFB589826:JFB589830 JOX589826:JOX589830 JYT589826:JYT589830 KIP589826:KIP589830 KSL589826:KSL589830 LCH589826:LCH589830 LMD589826:LMD589830 LVZ589826:LVZ589830 MFV589826:MFV589830 MPR589826:MPR589830 MZN589826:MZN589830 NJJ589826:NJJ589830 NTF589826:NTF589830 ODB589826:ODB589830 OMX589826:OMX589830 OWT589826:OWT589830 PGP589826:PGP589830 PQL589826:PQL589830 QAH589826:QAH589830 QKD589826:QKD589830 QTZ589826:QTZ589830 RDV589826:RDV589830 RNR589826:RNR589830 RXN589826:RXN589830 SHJ589826:SHJ589830 SRF589826:SRF589830 TBB589826:TBB589830 TKX589826:TKX589830 TUT589826:TUT589830 UEP589826:UEP589830 UOL589826:UOL589830 UYH589826:UYH589830 VID589826:VID589830 VRZ589826:VRZ589830 WBV589826:WBV589830 WLR589826:WLR589830 WVN589826:WVN589830 F655362:F655366 JB655362:JB655366 SX655362:SX655366 ACT655362:ACT655366 AMP655362:AMP655366 AWL655362:AWL655366 BGH655362:BGH655366 BQD655362:BQD655366 BZZ655362:BZZ655366 CJV655362:CJV655366 CTR655362:CTR655366 DDN655362:DDN655366 DNJ655362:DNJ655366 DXF655362:DXF655366 EHB655362:EHB655366 EQX655362:EQX655366 FAT655362:FAT655366 FKP655362:FKP655366 FUL655362:FUL655366 GEH655362:GEH655366 GOD655362:GOD655366 GXZ655362:GXZ655366 HHV655362:HHV655366 HRR655362:HRR655366 IBN655362:IBN655366 ILJ655362:ILJ655366 IVF655362:IVF655366 JFB655362:JFB655366 JOX655362:JOX655366 JYT655362:JYT655366 KIP655362:KIP655366 KSL655362:KSL655366 LCH655362:LCH655366 LMD655362:LMD655366 LVZ655362:LVZ655366 MFV655362:MFV655366 MPR655362:MPR655366 MZN655362:MZN655366 NJJ655362:NJJ655366 NTF655362:NTF655366 ODB655362:ODB655366 OMX655362:OMX655366 OWT655362:OWT655366 PGP655362:PGP655366 PQL655362:PQL655366 QAH655362:QAH655366 QKD655362:QKD655366 QTZ655362:QTZ655366 RDV655362:RDV655366 RNR655362:RNR655366 RXN655362:RXN655366 SHJ655362:SHJ655366 SRF655362:SRF655366 TBB655362:TBB655366 TKX655362:TKX655366 TUT655362:TUT655366 UEP655362:UEP655366 UOL655362:UOL655366 UYH655362:UYH655366 VID655362:VID655366 VRZ655362:VRZ655366 WBV655362:WBV655366 WLR655362:WLR655366 WVN655362:WVN655366 F720898:F720902 JB720898:JB720902 SX720898:SX720902 ACT720898:ACT720902 AMP720898:AMP720902 AWL720898:AWL720902 BGH720898:BGH720902 BQD720898:BQD720902 BZZ720898:BZZ720902 CJV720898:CJV720902 CTR720898:CTR720902 DDN720898:DDN720902 DNJ720898:DNJ720902 DXF720898:DXF720902 EHB720898:EHB720902 EQX720898:EQX720902 FAT720898:FAT720902 FKP720898:FKP720902 FUL720898:FUL720902 GEH720898:GEH720902 GOD720898:GOD720902 GXZ720898:GXZ720902 HHV720898:HHV720902 HRR720898:HRR720902 IBN720898:IBN720902 ILJ720898:ILJ720902 IVF720898:IVF720902 JFB720898:JFB720902 JOX720898:JOX720902 JYT720898:JYT720902 KIP720898:KIP720902 KSL720898:KSL720902 LCH720898:LCH720902 LMD720898:LMD720902 LVZ720898:LVZ720902 MFV720898:MFV720902 MPR720898:MPR720902 MZN720898:MZN720902 NJJ720898:NJJ720902 NTF720898:NTF720902 ODB720898:ODB720902 OMX720898:OMX720902 OWT720898:OWT720902 PGP720898:PGP720902 PQL720898:PQL720902 QAH720898:QAH720902 QKD720898:QKD720902 QTZ720898:QTZ720902 RDV720898:RDV720902 RNR720898:RNR720902 RXN720898:RXN720902 SHJ720898:SHJ720902 SRF720898:SRF720902 TBB720898:TBB720902 TKX720898:TKX720902 TUT720898:TUT720902 UEP720898:UEP720902 UOL720898:UOL720902 UYH720898:UYH720902 VID720898:VID720902 VRZ720898:VRZ720902 WBV720898:WBV720902 WLR720898:WLR720902 WVN720898:WVN720902 F786434:F786438 JB786434:JB786438 SX786434:SX786438 ACT786434:ACT786438 AMP786434:AMP786438 AWL786434:AWL786438 BGH786434:BGH786438 BQD786434:BQD786438 BZZ786434:BZZ786438 CJV786434:CJV786438 CTR786434:CTR786438 DDN786434:DDN786438 DNJ786434:DNJ786438 DXF786434:DXF786438 EHB786434:EHB786438 EQX786434:EQX786438 FAT786434:FAT786438 FKP786434:FKP786438 FUL786434:FUL786438 GEH786434:GEH786438 GOD786434:GOD786438 GXZ786434:GXZ786438 HHV786434:HHV786438 HRR786434:HRR786438 IBN786434:IBN786438 ILJ786434:ILJ786438 IVF786434:IVF786438 JFB786434:JFB786438 JOX786434:JOX786438 JYT786434:JYT786438 KIP786434:KIP786438 KSL786434:KSL786438 LCH786434:LCH786438 LMD786434:LMD786438 LVZ786434:LVZ786438 MFV786434:MFV786438 MPR786434:MPR786438 MZN786434:MZN786438 NJJ786434:NJJ786438 NTF786434:NTF786438 ODB786434:ODB786438 OMX786434:OMX786438 OWT786434:OWT786438 PGP786434:PGP786438 PQL786434:PQL786438 QAH786434:QAH786438 QKD786434:QKD786438 QTZ786434:QTZ786438 RDV786434:RDV786438 RNR786434:RNR786438 RXN786434:RXN786438 SHJ786434:SHJ786438 SRF786434:SRF786438 TBB786434:TBB786438 TKX786434:TKX786438 TUT786434:TUT786438 UEP786434:UEP786438 UOL786434:UOL786438 UYH786434:UYH786438 VID786434:VID786438 VRZ786434:VRZ786438 WBV786434:WBV786438 WLR786434:WLR786438 WVN786434:WVN786438 F851970:F851974 JB851970:JB851974 SX851970:SX851974 ACT851970:ACT851974 AMP851970:AMP851974 AWL851970:AWL851974 BGH851970:BGH851974 BQD851970:BQD851974 BZZ851970:BZZ851974 CJV851970:CJV851974 CTR851970:CTR851974 DDN851970:DDN851974 DNJ851970:DNJ851974 DXF851970:DXF851974 EHB851970:EHB851974 EQX851970:EQX851974 FAT851970:FAT851974 FKP851970:FKP851974 FUL851970:FUL851974 GEH851970:GEH851974 GOD851970:GOD851974 GXZ851970:GXZ851974 HHV851970:HHV851974 HRR851970:HRR851974 IBN851970:IBN851974 ILJ851970:ILJ851974 IVF851970:IVF851974 JFB851970:JFB851974 JOX851970:JOX851974 JYT851970:JYT851974 KIP851970:KIP851974 KSL851970:KSL851974 LCH851970:LCH851974 LMD851970:LMD851974 LVZ851970:LVZ851974 MFV851970:MFV851974 MPR851970:MPR851974 MZN851970:MZN851974 NJJ851970:NJJ851974 NTF851970:NTF851974 ODB851970:ODB851974 OMX851970:OMX851974 OWT851970:OWT851974 PGP851970:PGP851974 PQL851970:PQL851974 QAH851970:QAH851974 QKD851970:QKD851974 QTZ851970:QTZ851974 RDV851970:RDV851974 RNR851970:RNR851974 RXN851970:RXN851974 SHJ851970:SHJ851974 SRF851970:SRF851974 TBB851970:TBB851974 TKX851970:TKX851974 TUT851970:TUT851974 UEP851970:UEP851974 UOL851970:UOL851974 UYH851970:UYH851974 VID851970:VID851974 VRZ851970:VRZ851974 WBV851970:WBV851974 WLR851970:WLR851974 WVN851970:WVN851974 F917506:F917510 JB917506:JB917510 SX917506:SX917510 ACT917506:ACT917510 AMP917506:AMP917510 AWL917506:AWL917510 BGH917506:BGH917510 BQD917506:BQD917510 BZZ917506:BZZ917510 CJV917506:CJV917510 CTR917506:CTR917510 DDN917506:DDN917510 DNJ917506:DNJ917510 DXF917506:DXF917510 EHB917506:EHB917510 EQX917506:EQX917510 FAT917506:FAT917510 FKP917506:FKP917510 FUL917506:FUL917510 GEH917506:GEH917510 GOD917506:GOD917510 GXZ917506:GXZ917510 HHV917506:HHV917510 HRR917506:HRR917510 IBN917506:IBN917510 ILJ917506:ILJ917510 IVF917506:IVF917510 JFB917506:JFB917510 JOX917506:JOX917510 JYT917506:JYT917510 KIP917506:KIP917510 KSL917506:KSL917510 LCH917506:LCH917510 LMD917506:LMD917510 LVZ917506:LVZ917510 MFV917506:MFV917510 MPR917506:MPR917510 MZN917506:MZN917510 NJJ917506:NJJ917510 NTF917506:NTF917510 ODB917506:ODB917510 OMX917506:OMX917510 OWT917506:OWT917510 PGP917506:PGP917510 PQL917506:PQL917510 QAH917506:QAH917510 QKD917506:QKD917510 QTZ917506:QTZ917510 RDV917506:RDV917510 RNR917506:RNR917510 RXN917506:RXN917510 SHJ917506:SHJ917510 SRF917506:SRF917510 TBB917506:TBB917510 TKX917506:TKX917510 TUT917506:TUT917510 UEP917506:UEP917510 UOL917506:UOL917510 UYH917506:UYH917510 VID917506:VID917510 VRZ917506:VRZ917510 WBV917506:WBV917510 WLR917506:WLR917510 WVN917506:WVN917510 F983042:F983046 JB983042:JB983046 SX983042:SX983046 ACT983042:ACT983046 AMP983042:AMP983046 AWL983042:AWL983046 BGH983042:BGH983046 BQD983042:BQD983046 BZZ983042:BZZ983046 CJV983042:CJV983046 CTR983042:CTR983046 DDN983042:DDN983046 DNJ983042:DNJ983046 DXF983042:DXF983046 EHB983042:EHB983046 EQX983042:EQX983046 FAT983042:FAT983046 FKP983042:FKP983046 FUL983042:FUL983046 GEH983042:GEH983046 GOD983042:GOD983046 GXZ983042:GXZ983046 HHV983042:HHV983046 HRR983042:HRR983046 IBN983042:IBN983046 ILJ983042:ILJ983046 IVF983042:IVF983046 JFB983042:JFB983046 JOX983042:JOX983046 JYT983042:JYT983046 KIP983042:KIP983046 KSL983042:KSL983046 LCH983042:LCH983046 LMD983042:LMD983046 LVZ983042:LVZ983046 MFV983042:MFV983046 MPR983042:MPR983046 MZN983042:MZN983046 NJJ983042:NJJ983046 NTF983042:NTF983046 ODB983042:ODB983046 OMX983042:OMX983046 OWT983042:OWT983046 PGP983042:PGP983046 PQL983042:PQL983046 QAH983042:QAH983046 QKD983042:QKD983046 QTZ983042:QTZ983046 RDV983042:RDV983046 RNR983042:RNR983046 RXN983042:RXN983046 SHJ983042:SHJ983046 SRF983042:SRF983046 TBB983042:TBB983046 TKX983042:TKX983046 TUT983042:TUT983046 UEP983042:UEP983046 UOL983042:UOL983046 UYH983042:UYH983046 VID983042:VID983046 VRZ983042:VRZ983046 WBV983042:WBV983046 WLR983042:WLR983046 WVN983042:WVN983046 F8:F30 JB8:JB30 SX8:SX30 ACT8:ACT30 AMP8:AMP30 AWL8:AWL30 BGH8:BGH30 BQD8:BQD30 BZZ8:BZZ30 CJV8:CJV30 CTR8:CTR30 DDN8:DDN30 DNJ8:DNJ30 DXF8:DXF30 EHB8:EHB30 EQX8:EQX30 FAT8:FAT30 FKP8:FKP30 FUL8:FUL30 GEH8:GEH30 GOD8:GOD30 GXZ8:GXZ30 HHV8:HHV30 HRR8:HRR30 IBN8:IBN30 ILJ8:ILJ30 IVF8:IVF30 JFB8:JFB30 JOX8:JOX30 JYT8:JYT30 KIP8:KIP30 KSL8:KSL30 LCH8:LCH30 LMD8:LMD30 LVZ8:LVZ30 MFV8:MFV30 MPR8:MPR30 MZN8:MZN30 NJJ8:NJJ30 NTF8:NTF30 ODB8:ODB30 OMX8:OMX30 OWT8:OWT30 PGP8:PGP30 PQL8:PQL30 QAH8:QAH30 QKD8:QKD30 QTZ8:QTZ30 RDV8:RDV30 RNR8:RNR30 RXN8:RXN30 SHJ8:SHJ30 SRF8:SRF30 TBB8:TBB30 TKX8:TKX30 TUT8:TUT30 UEP8:UEP30 UOL8:UOL30 UYH8:UYH30 VID8:VID30 VRZ8:VRZ30 WBV8:WBV30 WLR8:WLR30 WVN8:WVN30 F65544:F65566 JB65544:JB65566 SX65544:SX65566 ACT65544:ACT65566 AMP65544:AMP65566 AWL65544:AWL65566 BGH65544:BGH65566 BQD65544:BQD65566 BZZ65544:BZZ65566 CJV65544:CJV65566 CTR65544:CTR65566 DDN65544:DDN65566 DNJ65544:DNJ65566 DXF65544:DXF65566 EHB65544:EHB65566 EQX65544:EQX65566 FAT65544:FAT65566 FKP65544:FKP65566 FUL65544:FUL65566 GEH65544:GEH65566 GOD65544:GOD65566 GXZ65544:GXZ65566 HHV65544:HHV65566 HRR65544:HRR65566 IBN65544:IBN65566 ILJ65544:ILJ65566 IVF65544:IVF65566 JFB65544:JFB65566 JOX65544:JOX65566 JYT65544:JYT65566 KIP65544:KIP65566 KSL65544:KSL65566 LCH65544:LCH65566 LMD65544:LMD65566 LVZ65544:LVZ65566 MFV65544:MFV65566 MPR65544:MPR65566 MZN65544:MZN65566 NJJ65544:NJJ65566 NTF65544:NTF65566 ODB65544:ODB65566 OMX65544:OMX65566 OWT65544:OWT65566 PGP65544:PGP65566 PQL65544:PQL65566 QAH65544:QAH65566 QKD65544:QKD65566 QTZ65544:QTZ65566 RDV65544:RDV65566 RNR65544:RNR65566 RXN65544:RXN65566 SHJ65544:SHJ65566 SRF65544:SRF65566 TBB65544:TBB65566 TKX65544:TKX65566 TUT65544:TUT65566 UEP65544:UEP65566 UOL65544:UOL65566 UYH65544:UYH65566 VID65544:VID65566 VRZ65544:VRZ65566 WBV65544:WBV65566 WLR65544:WLR65566 WVN65544:WVN65566 F131080:F131102 JB131080:JB131102 SX131080:SX131102 ACT131080:ACT131102 AMP131080:AMP131102 AWL131080:AWL131102 BGH131080:BGH131102 BQD131080:BQD131102 BZZ131080:BZZ131102 CJV131080:CJV131102 CTR131080:CTR131102 DDN131080:DDN131102 DNJ131080:DNJ131102 DXF131080:DXF131102 EHB131080:EHB131102 EQX131080:EQX131102 FAT131080:FAT131102 FKP131080:FKP131102 FUL131080:FUL131102 GEH131080:GEH131102 GOD131080:GOD131102 GXZ131080:GXZ131102 HHV131080:HHV131102 HRR131080:HRR131102 IBN131080:IBN131102 ILJ131080:ILJ131102 IVF131080:IVF131102 JFB131080:JFB131102 JOX131080:JOX131102 JYT131080:JYT131102 KIP131080:KIP131102 KSL131080:KSL131102 LCH131080:LCH131102 LMD131080:LMD131102 LVZ131080:LVZ131102 MFV131080:MFV131102 MPR131080:MPR131102 MZN131080:MZN131102 NJJ131080:NJJ131102 NTF131080:NTF131102 ODB131080:ODB131102 OMX131080:OMX131102 OWT131080:OWT131102 PGP131080:PGP131102 PQL131080:PQL131102 QAH131080:QAH131102 QKD131080:QKD131102 QTZ131080:QTZ131102 RDV131080:RDV131102 RNR131080:RNR131102 RXN131080:RXN131102 SHJ131080:SHJ131102 SRF131080:SRF131102 TBB131080:TBB131102 TKX131080:TKX131102 TUT131080:TUT131102 UEP131080:UEP131102 UOL131080:UOL131102 UYH131080:UYH131102 VID131080:VID131102 VRZ131080:VRZ131102 WBV131080:WBV131102 WLR131080:WLR131102 WVN131080:WVN131102 F196616:F196638 JB196616:JB196638 SX196616:SX196638 ACT196616:ACT196638 AMP196616:AMP196638 AWL196616:AWL196638 BGH196616:BGH196638 BQD196616:BQD196638 BZZ196616:BZZ196638 CJV196616:CJV196638 CTR196616:CTR196638 DDN196616:DDN196638 DNJ196616:DNJ196638 DXF196616:DXF196638 EHB196616:EHB196638 EQX196616:EQX196638 FAT196616:FAT196638 FKP196616:FKP196638 FUL196616:FUL196638 GEH196616:GEH196638 GOD196616:GOD196638 GXZ196616:GXZ196638 HHV196616:HHV196638 HRR196616:HRR196638 IBN196616:IBN196638 ILJ196616:ILJ196638 IVF196616:IVF196638 JFB196616:JFB196638 JOX196616:JOX196638 JYT196616:JYT196638 KIP196616:KIP196638 KSL196616:KSL196638 LCH196616:LCH196638 LMD196616:LMD196638 LVZ196616:LVZ196638 MFV196616:MFV196638 MPR196616:MPR196638 MZN196616:MZN196638 NJJ196616:NJJ196638 NTF196616:NTF196638 ODB196616:ODB196638 OMX196616:OMX196638 OWT196616:OWT196638 PGP196616:PGP196638 PQL196616:PQL196638 QAH196616:QAH196638 QKD196616:QKD196638 QTZ196616:QTZ196638 RDV196616:RDV196638 RNR196616:RNR196638 RXN196616:RXN196638 SHJ196616:SHJ196638 SRF196616:SRF196638 TBB196616:TBB196638 TKX196616:TKX196638 TUT196616:TUT196638 UEP196616:UEP196638 UOL196616:UOL196638 UYH196616:UYH196638 VID196616:VID196638 VRZ196616:VRZ196638 WBV196616:WBV196638 WLR196616:WLR196638 WVN196616:WVN196638 F262152:F262174 JB262152:JB262174 SX262152:SX262174 ACT262152:ACT262174 AMP262152:AMP262174 AWL262152:AWL262174 BGH262152:BGH262174 BQD262152:BQD262174 BZZ262152:BZZ262174 CJV262152:CJV262174 CTR262152:CTR262174 DDN262152:DDN262174 DNJ262152:DNJ262174 DXF262152:DXF262174 EHB262152:EHB262174 EQX262152:EQX262174 FAT262152:FAT262174 FKP262152:FKP262174 FUL262152:FUL262174 GEH262152:GEH262174 GOD262152:GOD262174 GXZ262152:GXZ262174 HHV262152:HHV262174 HRR262152:HRR262174 IBN262152:IBN262174 ILJ262152:ILJ262174 IVF262152:IVF262174 JFB262152:JFB262174 JOX262152:JOX262174 JYT262152:JYT262174 KIP262152:KIP262174 KSL262152:KSL262174 LCH262152:LCH262174 LMD262152:LMD262174 LVZ262152:LVZ262174 MFV262152:MFV262174 MPR262152:MPR262174 MZN262152:MZN262174 NJJ262152:NJJ262174 NTF262152:NTF262174 ODB262152:ODB262174 OMX262152:OMX262174 OWT262152:OWT262174 PGP262152:PGP262174 PQL262152:PQL262174 QAH262152:QAH262174 QKD262152:QKD262174 QTZ262152:QTZ262174 RDV262152:RDV262174 RNR262152:RNR262174 RXN262152:RXN262174 SHJ262152:SHJ262174 SRF262152:SRF262174 TBB262152:TBB262174 TKX262152:TKX262174 TUT262152:TUT262174 UEP262152:UEP262174 UOL262152:UOL262174 UYH262152:UYH262174 VID262152:VID262174 VRZ262152:VRZ262174 WBV262152:WBV262174 WLR262152:WLR262174 WVN262152:WVN262174 F327688:F327710 JB327688:JB327710 SX327688:SX327710 ACT327688:ACT327710 AMP327688:AMP327710 AWL327688:AWL327710 BGH327688:BGH327710 BQD327688:BQD327710 BZZ327688:BZZ327710 CJV327688:CJV327710 CTR327688:CTR327710 DDN327688:DDN327710 DNJ327688:DNJ327710 DXF327688:DXF327710 EHB327688:EHB327710 EQX327688:EQX327710 FAT327688:FAT327710 FKP327688:FKP327710 FUL327688:FUL327710 GEH327688:GEH327710 GOD327688:GOD327710 GXZ327688:GXZ327710 HHV327688:HHV327710 HRR327688:HRR327710 IBN327688:IBN327710 ILJ327688:ILJ327710 IVF327688:IVF327710 JFB327688:JFB327710 JOX327688:JOX327710 JYT327688:JYT327710 KIP327688:KIP327710 KSL327688:KSL327710 LCH327688:LCH327710 LMD327688:LMD327710 LVZ327688:LVZ327710 MFV327688:MFV327710 MPR327688:MPR327710 MZN327688:MZN327710 NJJ327688:NJJ327710 NTF327688:NTF327710 ODB327688:ODB327710 OMX327688:OMX327710 OWT327688:OWT327710 PGP327688:PGP327710 PQL327688:PQL327710 QAH327688:QAH327710 QKD327688:QKD327710 QTZ327688:QTZ327710 RDV327688:RDV327710 RNR327688:RNR327710 RXN327688:RXN327710 SHJ327688:SHJ327710 SRF327688:SRF327710 TBB327688:TBB327710 TKX327688:TKX327710 TUT327688:TUT327710 UEP327688:UEP327710 UOL327688:UOL327710 UYH327688:UYH327710 VID327688:VID327710 VRZ327688:VRZ327710 WBV327688:WBV327710 WLR327688:WLR327710 WVN327688:WVN327710 F393224:F393246 JB393224:JB393246 SX393224:SX393246 ACT393224:ACT393246 AMP393224:AMP393246 AWL393224:AWL393246 BGH393224:BGH393246 BQD393224:BQD393246 BZZ393224:BZZ393246 CJV393224:CJV393246 CTR393224:CTR393246 DDN393224:DDN393246 DNJ393224:DNJ393246 DXF393224:DXF393246 EHB393224:EHB393246 EQX393224:EQX393246 FAT393224:FAT393246 FKP393224:FKP393246 FUL393224:FUL393246 GEH393224:GEH393246 GOD393224:GOD393246 GXZ393224:GXZ393246 HHV393224:HHV393246 HRR393224:HRR393246 IBN393224:IBN393246 ILJ393224:ILJ393246 IVF393224:IVF393246 JFB393224:JFB393246 JOX393224:JOX393246 JYT393224:JYT393246 KIP393224:KIP393246 KSL393224:KSL393246 LCH393224:LCH393246 LMD393224:LMD393246 LVZ393224:LVZ393246 MFV393224:MFV393246 MPR393224:MPR393246 MZN393224:MZN393246 NJJ393224:NJJ393246 NTF393224:NTF393246 ODB393224:ODB393246 OMX393224:OMX393246 OWT393224:OWT393246 PGP393224:PGP393246 PQL393224:PQL393246 QAH393224:QAH393246 QKD393224:QKD393246 QTZ393224:QTZ393246 RDV393224:RDV393246 RNR393224:RNR393246 RXN393224:RXN393246 SHJ393224:SHJ393246 SRF393224:SRF393246 TBB393224:TBB393246 TKX393224:TKX393246 TUT393224:TUT393246 UEP393224:UEP393246 UOL393224:UOL393246 UYH393224:UYH393246 VID393224:VID393246 VRZ393224:VRZ393246 WBV393224:WBV393246 WLR393224:WLR393246 WVN393224:WVN393246 F458760:F458782 JB458760:JB458782 SX458760:SX458782 ACT458760:ACT458782 AMP458760:AMP458782 AWL458760:AWL458782 BGH458760:BGH458782 BQD458760:BQD458782 BZZ458760:BZZ458782 CJV458760:CJV458782 CTR458760:CTR458782 DDN458760:DDN458782 DNJ458760:DNJ458782 DXF458760:DXF458782 EHB458760:EHB458782 EQX458760:EQX458782 FAT458760:FAT458782 FKP458760:FKP458782 FUL458760:FUL458782 GEH458760:GEH458782 GOD458760:GOD458782 GXZ458760:GXZ458782 HHV458760:HHV458782 HRR458760:HRR458782 IBN458760:IBN458782 ILJ458760:ILJ458782 IVF458760:IVF458782 JFB458760:JFB458782 JOX458760:JOX458782 JYT458760:JYT458782 KIP458760:KIP458782 KSL458760:KSL458782 LCH458760:LCH458782 LMD458760:LMD458782 LVZ458760:LVZ458782 MFV458760:MFV458782 MPR458760:MPR458782 MZN458760:MZN458782 NJJ458760:NJJ458782 NTF458760:NTF458782 ODB458760:ODB458782 OMX458760:OMX458782 OWT458760:OWT458782 PGP458760:PGP458782 PQL458760:PQL458782 QAH458760:QAH458782 QKD458760:QKD458782 QTZ458760:QTZ458782 RDV458760:RDV458782 RNR458760:RNR458782 RXN458760:RXN458782 SHJ458760:SHJ458782 SRF458760:SRF458782 TBB458760:TBB458782 TKX458760:TKX458782 TUT458760:TUT458782 UEP458760:UEP458782 UOL458760:UOL458782 UYH458760:UYH458782 VID458760:VID458782 VRZ458760:VRZ458782 WBV458760:WBV458782 WLR458760:WLR458782 WVN458760:WVN458782 F524296:F524318 JB524296:JB524318 SX524296:SX524318 ACT524296:ACT524318 AMP524296:AMP524318 AWL524296:AWL524318 BGH524296:BGH524318 BQD524296:BQD524318 BZZ524296:BZZ524318 CJV524296:CJV524318 CTR524296:CTR524318 DDN524296:DDN524318 DNJ524296:DNJ524318 DXF524296:DXF524318 EHB524296:EHB524318 EQX524296:EQX524318 FAT524296:FAT524318 FKP524296:FKP524318 FUL524296:FUL524318 GEH524296:GEH524318 GOD524296:GOD524318 GXZ524296:GXZ524318 HHV524296:HHV524318 HRR524296:HRR524318 IBN524296:IBN524318 ILJ524296:ILJ524318 IVF524296:IVF524318 JFB524296:JFB524318 JOX524296:JOX524318 JYT524296:JYT524318 KIP524296:KIP524318 KSL524296:KSL524318 LCH524296:LCH524318 LMD524296:LMD524318 LVZ524296:LVZ524318 MFV524296:MFV524318 MPR524296:MPR524318 MZN524296:MZN524318 NJJ524296:NJJ524318 NTF524296:NTF524318 ODB524296:ODB524318 OMX524296:OMX524318 OWT524296:OWT524318 PGP524296:PGP524318 PQL524296:PQL524318 QAH524296:QAH524318 QKD524296:QKD524318 QTZ524296:QTZ524318 RDV524296:RDV524318 RNR524296:RNR524318 RXN524296:RXN524318 SHJ524296:SHJ524318 SRF524296:SRF524318 TBB524296:TBB524318 TKX524296:TKX524318 TUT524296:TUT524318 UEP524296:UEP524318 UOL524296:UOL524318 UYH524296:UYH524318 VID524296:VID524318 VRZ524296:VRZ524318 WBV524296:WBV524318 WLR524296:WLR524318 WVN524296:WVN524318 F589832:F589854 JB589832:JB589854 SX589832:SX589854 ACT589832:ACT589854 AMP589832:AMP589854 AWL589832:AWL589854 BGH589832:BGH589854 BQD589832:BQD589854 BZZ589832:BZZ589854 CJV589832:CJV589854 CTR589832:CTR589854 DDN589832:DDN589854 DNJ589832:DNJ589854 DXF589832:DXF589854 EHB589832:EHB589854 EQX589832:EQX589854 FAT589832:FAT589854 FKP589832:FKP589854 FUL589832:FUL589854 GEH589832:GEH589854 GOD589832:GOD589854 GXZ589832:GXZ589854 HHV589832:HHV589854 HRR589832:HRR589854 IBN589832:IBN589854 ILJ589832:ILJ589854 IVF589832:IVF589854 JFB589832:JFB589854 JOX589832:JOX589854 JYT589832:JYT589854 KIP589832:KIP589854 KSL589832:KSL589854 LCH589832:LCH589854 LMD589832:LMD589854 LVZ589832:LVZ589854 MFV589832:MFV589854 MPR589832:MPR589854 MZN589832:MZN589854 NJJ589832:NJJ589854 NTF589832:NTF589854 ODB589832:ODB589854 OMX589832:OMX589854 OWT589832:OWT589854 PGP589832:PGP589854 PQL589832:PQL589854 QAH589832:QAH589854 QKD589832:QKD589854 QTZ589832:QTZ589854 RDV589832:RDV589854 RNR589832:RNR589854 RXN589832:RXN589854 SHJ589832:SHJ589854 SRF589832:SRF589854 TBB589832:TBB589854 TKX589832:TKX589854 TUT589832:TUT589854 UEP589832:UEP589854 UOL589832:UOL589854 UYH589832:UYH589854 VID589832:VID589854 VRZ589832:VRZ589854 WBV589832:WBV589854 WLR589832:WLR589854 WVN589832:WVN589854 F655368:F655390 JB655368:JB655390 SX655368:SX655390 ACT655368:ACT655390 AMP655368:AMP655390 AWL655368:AWL655390 BGH655368:BGH655390 BQD655368:BQD655390 BZZ655368:BZZ655390 CJV655368:CJV655390 CTR655368:CTR655390 DDN655368:DDN655390 DNJ655368:DNJ655390 DXF655368:DXF655390 EHB655368:EHB655390 EQX655368:EQX655390 FAT655368:FAT655390 FKP655368:FKP655390 FUL655368:FUL655390 GEH655368:GEH655390 GOD655368:GOD655390 GXZ655368:GXZ655390 HHV655368:HHV655390 HRR655368:HRR655390 IBN655368:IBN655390 ILJ655368:ILJ655390 IVF655368:IVF655390 JFB655368:JFB655390 JOX655368:JOX655390 JYT655368:JYT655390 KIP655368:KIP655390 KSL655368:KSL655390 LCH655368:LCH655390 LMD655368:LMD655390 LVZ655368:LVZ655390 MFV655368:MFV655390 MPR655368:MPR655390 MZN655368:MZN655390 NJJ655368:NJJ655390 NTF655368:NTF655390 ODB655368:ODB655390 OMX655368:OMX655390 OWT655368:OWT655390 PGP655368:PGP655390 PQL655368:PQL655390 QAH655368:QAH655390 QKD655368:QKD655390 QTZ655368:QTZ655390 RDV655368:RDV655390 RNR655368:RNR655390 RXN655368:RXN655390 SHJ655368:SHJ655390 SRF655368:SRF655390 TBB655368:TBB655390 TKX655368:TKX655390 TUT655368:TUT655390 UEP655368:UEP655390 UOL655368:UOL655390 UYH655368:UYH655390 VID655368:VID655390 VRZ655368:VRZ655390 WBV655368:WBV655390 WLR655368:WLR655390 WVN655368:WVN655390 F720904:F720926 JB720904:JB720926 SX720904:SX720926 ACT720904:ACT720926 AMP720904:AMP720926 AWL720904:AWL720926 BGH720904:BGH720926 BQD720904:BQD720926 BZZ720904:BZZ720926 CJV720904:CJV720926 CTR720904:CTR720926 DDN720904:DDN720926 DNJ720904:DNJ720926 DXF720904:DXF720926 EHB720904:EHB720926 EQX720904:EQX720926 FAT720904:FAT720926 FKP720904:FKP720926 FUL720904:FUL720926 GEH720904:GEH720926 GOD720904:GOD720926 GXZ720904:GXZ720926 HHV720904:HHV720926 HRR720904:HRR720926 IBN720904:IBN720926 ILJ720904:ILJ720926 IVF720904:IVF720926 JFB720904:JFB720926 JOX720904:JOX720926 JYT720904:JYT720926 KIP720904:KIP720926 KSL720904:KSL720926 LCH720904:LCH720926 LMD720904:LMD720926 LVZ720904:LVZ720926 MFV720904:MFV720926 MPR720904:MPR720926 MZN720904:MZN720926 NJJ720904:NJJ720926 NTF720904:NTF720926 ODB720904:ODB720926 OMX720904:OMX720926 OWT720904:OWT720926 PGP720904:PGP720926 PQL720904:PQL720926 QAH720904:QAH720926 QKD720904:QKD720926 QTZ720904:QTZ720926 RDV720904:RDV720926 RNR720904:RNR720926 RXN720904:RXN720926 SHJ720904:SHJ720926 SRF720904:SRF720926 TBB720904:TBB720926 TKX720904:TKX720926 TUT720904:TUT720926 UEP720904:UEP720926 UOL720904:UOL720926 UYH720904:UYH720926 VID720904:VID720926 VRZ720904:VRZ720926 WBV720904:WBV720926 WLR720904:WLR720926 WVN720904:WVN720926 F786440:F786462 JB786440:JB786462 SX786440:SX786462 ACT786440:ACT786462 AMP786440:AMP786462 AWL786440:AWL786462 BGH786440:BGH786462 BQD786440:BQD786462 BZZ786440:BZZ786462 CJV786440:CJV786462 CTR786440:CTR786462 DDN786440:DDN786462 DNJ786440:DNJ786462 DXF786440:DXF786462 EHB786440:EHB786462 EQX786440:EQX786462 FAT786440:FAT786462 FKP786440:FKP786462 FUL786440:FUL786462 GEH786440:GEH786462 GOD786440:GOD786462 GXZ786440:GXZ786462 HHV786440:HHV786462 HRR786440:HRR786462 IBN786440:IBN786462 ILJ786440:ILJ786462 IVF786440:IVF786462 JFB786440:JFB786462 JOX786440:JOX786462 JYT786440:JYT786462 KIP786440:KIP786462 KSL786440:KSL786462 LCH786440:LCH786462 LMD786440:LMD786462 LVZ786440:LVZ786462 MFV786440:MFV786462 MPR786440:MPR786462 MZN786440:MZN786462 NJJ786440:NJJ786462 NTF786440:NTF786462 ODB786440:ODB786462 OMX786440:OMX786462 OWT786440:OWT786462 PGP786440:PGP786462 PQL786440:PQL786462 QAH786440:QAH786462 QKD786440:QKD786462 QTZ786440:QTZ786462 RDV786440:RDV786462 RNR786440:RNR786462 RXN786440:RXN786462 SHJ786440:SHJ786462 SRF786440:SRF786462 TBB786440:TBB786462 TKX786440:TKX786462 TUT786440:TUT786462 UEP786440:UEP786462 UOL786440:UOL786462 UYH786440:UYH786462 VID786440:VID786462 VRZ786440:VRZ786462 WBV786440:WBV786462 WLR786440:WLR786462 WVN786440:WVN786462 F851976:F851998 JB851976:JB851998 SX851976:SX851998 ACT851976:ACT851998 AMP851976:AMP851998 AWL851976:AWL851998 BGH851976:BGH851998 BQD851976:BQD851998 BZZ851976:BZZ851998 CJV851976:CJV851998 CTR851976:CTR851998 DDN851976:DDN851998 DNJ851976:DNJ851998 DXF851976:DXF851998 EHB851976:EHB851998 EQX851976:EQX851998 FAT851976:FAT851998 FKP851976:FKP851998 FUL851976:FUL851998 GEH851976:GEH851998 GOD851976:GOD851998 GXZ851976:GXZ851998 HHV851976:HHV851998 HRR851976:HRR851998 IBN851976:IBN851998 ILJ851976:ILJ851998 IVF851976:IVF851998 JFB851976:JFB851998 JOX851976:JOX851998 JYT851976:JYT851998 KIP851976:KIP851998 KSL851976:KSL851998 LCH851976:LCH851998 LMD851976:LMD851998 LVZ851976:LVZ851998 MFV851976:MFV851998 MPR851976:MPR851998 MZN851976:MZN851998 NJJ851976:NJJ851998 NTF851976:NTF851998 ODB851976:ODB851998 OMX851976:OMX851998 OWT851976:OWT851998 PGP851976:PGP851998 PQL851976:PQL851998 QAH851976:QAH851998 QKD851976:QKD851998 QTZ851976:QTZ851998 RDV851976:RDV851998 RNR851976:RNR851998 RXN851976:RXN851998 SHJ851976:SHJ851998 SRF851976:SRF851998 TBB851976:TBB851998 TKX851976:TKX851998 TUT851976:TUT851998 UEP851976:UEP851998 UOL851976:UOL851998 UYH851976:UYH851998 VID851976:VID851998 VRZ851976:VRZ851998 WBV851976:WBV851998 WLR851976:WLR851998 WVN851976:WVN851998 F917512:F917534 JB917512:JB917534 SX917512:SX917534 ACT917512:ACT917534 AMP917512:AMP917534 AWL917512:AWL917534 BGH917512:BGH917534 BQD917512:BQD917534 BZZ917512:BZZ917534 CJV917512:CJV917534 CTR917512:CTR917534 DDN917512:DDN917534 DNJ917512:DNJ917534 DXF917512:DXF917534 EHB917512:EHB917534 EQX917512:EQX917534 FAT917512:FAT917534 FKP917512:FKP917534 FUL917512:FUL917534 GEH917512:GEH917534 GOD917512:GOD917534 GXZ917512:GXZ917534 HHV917512:HHV917534 HRR917512:HRR917534 IBN917512:IBN917534 ILJ917512:ILJ917534 IVF917512:IVF917534 JFB917512:JFB917534 JOX917512:JOX917534 JYT917512:JYT917534 KIP917512:KIP917534 KSL917512:KSL917534 LCH917512:LCH917534 LMD917512:LMD917534 LVZ917512:LVZ917534 MFV917512:MFV917534 MPR917512:MPR917534 MZN917512:MZN917534 NJJ917512:NJJ917534 NTF917512:NTF917534 ODB917512:ODB917534 OMX917512:OMX917534 OWT917512:OWT917534 PGP917512:PGP917534 PQL917512:PQL917534 QAH917512:QAH917534 QKD917512:QKD917534 QTZ917512:QTZ917534 RDV917512:RDV917534 RNR917512:RNR917534 RXN917512:RXN917534 SHJ917512:SHJ917534 SRF917512:SRF917534 TBB917512:TBB917534 TKX917512:TKX917534 TUT917512:TUT917534 UEP917512:UEP917534 UOL917512:UOL917534 UYH917512:UYH917534 VID917512:VID917534 VRZ917512:VRZ917534 WBV917512:WBV917534 WLR917512:WLR917534 WVN917512:WVN917534 F983048:F983070 JB983048:JB983070 SX983048:SX983070 ACT983048:ACT983070 AMP983048:AMP983070 AWL983048:AWL983070 BGH983048:BGH983070 BQD983048:BQD983070 BZZ983048:BZZ983070 CJV983048:CJV983070 CTR983048:CTR983070 DDN983048:DDN983070 DNJ983048:DNJ983070 DXF983048:DXF983070 EHB983048:EHB983070 EQX983048:EQX983070 FAT983048:FAT983070 FKP983048:FKP983070 FUL983048:FUL983070 GEH983048:GEH983070 GOD983048:GOD983070 GXZ983048:GXZ983070 HHV983048:HHV983070 HRR983048:HRR983070 IBN983048:IBN983070 ILJ983048:ILJ983070 IVF983048:IVF983070 JFB983048:JFB983070 JOX983048:JOX983070 JYT983048:JYT983070 KIP983048:KIP983070 KSL983048:KSL983070 LCH983048:LCH983070 LMD983048:LMD983070 LVZ983048:LVZ983070 MFV983048:MFV983070 MPR983048:MPR983070 MZN983048:MZN983070 NJJ983048:NJJ983070 NTF983048:NTF983070 ODB983048:ODB983070 OMX983048:OMX983070 OWT983048:OWT983070 PGP983048:PGP983070 PQL983048:PQL983070 QAH983048:QAH983070 QKD983048:QKD983070 QTZ983048:QTZ983070 RDV983048:RDV983070 RNR983048:RNR983070 RXN983048:RXN983070 SHJ983048:SHJ983070 SRF983048:SRF983070 TBB983048:TBB983070 TKX983048:TKX983070 TUT983048:TUT983070 UEP983048:UEP983070 UOL983048:UOL983070 UYH983048:UYH983070 VID983048:VID983070 VRZ983048:VRZ983070 WBV983048:WBV983070 WLR983048:WLR983070 WVN983048:WVN983070" xr:uid="{C206DAAF-B8EF-457D-8233-9ECB44D556B3}">
      <formula1>$A$30:$A$34</formula1>
    </dataValidation>
  </dataValidations>
  <pageMargins left="0.75" right="0.75" top="1" bottom="1" header="0.49212598499999999" footer="0.49212598499999999"/>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2D205-1F4A-468F-97EF-492082E044AC}">
  <dimension ref="A1:Z82"/>
  <sheetViews>
    <sheetView showGridLines="0" topLeftCell="E19" zoomScale="70" zoomScaleNormal="70" workbookViewId="0">
      <selection activeCell="N23" sqref="N23:P23"/>
    </sheetView>
  </sheetViews>
  <sheetFormatPr defaultColWidth="9.140625" defaultRowHeight="12.75" x14ac:dyDescent="0.2"/>
  <cols>
    <col min="1" max="1" width="37.42578125" style="301" customWidth="1"/>
    <col min="2" max="2" width="19.42578125" style="301" customWidth="1"/>
    <col min="3" max="3" width="21.5703125" style="301" bestFit="1" customWidth="1"/>
    <col min="4" max="4" width="21" style="301" bestFit="1" customWidth="1"/>
    <col min="5" max="6" width="9.140625" style="301"/>
    <col min="7" max="7" width="19" style="301" customWidth="1"/>
    <col min="8" max="8" width="16.140625" style="301" customWidth="1"/>
    <col min="9" max="9" width="28.42578125" style="301" customWidth="1"/>
    <col min="10" max="10" width="12.42578125" style="301" customWidth="1"/>
    <col min="11" max="11" width="19.28515625" style="301" customWidth="1"/>
    <col min="12" max="12" width="20.85546875" style="301" customWidth="1"/>
    <col min="13" max="13" width="21.140625" style="301" customWidth="1"/>
    <col min="14" max="20" width="9.140625" style="301"/>
    <col min="21" max="21" width="4.28515625" style="301" customWidth="1"/>
    <col min="22" max="22" width="5.42578125" style="301" customWidth="1"/>
    <col min="23" max="23" width="2.28515625" style="301" customWidth="1"/>
    <col min="24" max="16384" width="9.140625" style="301"/>
  </cols>
  <sheetData>
    <row r="1" spans="1:26" ht="15" x14ac:dyDescent="0.2">
      <c r="A1" s="299" t="s">
        <v>401</v>
      </c>
      <c r="B1" s="300"/>
      <c r="C1" s="300"/>
    </row>
    <row r="2" spans="1:26" ht="15" x14ac:dyDescent="0.2">
      <c r="A2" s="302"/>
    </row>
    <row r="3" spans="1:26" ht="15" x14ac:dyDescent="0.2">
      <c r="A3" s="299" t="s">
        <v>402</v>
      </c>
      <c r="B3" s="300"/>
    </row>
    <row r="4" spans="1:26" ht="15" x14ac:dyDescent="0.2">
      <c r="A4" s="299"/>
      <c r="B4" s="300"/>
    </row>
    <row r="5" spans="1:26" ht="15" x14ac:dyDescent="0.2">
      <c r="A5" s="299"/>
      <c r="B5" s="300"/>
    </row>
    <row r="6" spans="1:26" ht="15" x14ac:dyDescent="0.2">
      <c r="A6" s="299"/>
      <c r="B6" s="300"/>
    </row>
    <row r="7" spans="1:26" ht="15" x14ac:dyDescent="0.2">
      <c r="A7" s="299"/>
      <c r="B7" s="300"/>
    </row>
    <row r="8" spans="1:26" ht="15" x14ac:dyDescent="0.2">
      <c r="A8" s="299"/>
      <c r="B8" s="300"/>
    </row>
    <row r="9" spans="1:26" ht="15" x14ac:dyDescent="0.2">
      <c r="A9" s="299"/>
      <c r="B9" s="300"/>
    </row>
    <row r="10" spans="1:26" ht="15.75" thickBot="1" x14ac:dyDescent="0.25">
      <c r="A10" s="299"/>
      <c r="B10" s="300"/>
    </row>
    <row r="11" spans="1:26" ht="54.75" customHeight="1" thickBot="1" x14ac:dyDescent="0.25">
      <c r="A11" s="325" t="s">
        <v>403</v>
      </c>
      <c r="B11" s="326" t="s">
        <v>404</v>
      </c>
      <c r="C11" s="326" t="s">
        <v>405</v>
      </c>
      <c r="D11" s="326" t="s">
        <v>406</v>
      </c>
      <c r="G11" s="786" t="s">
        <v>407</v>
      </c>
      <c r="H11" s="787"/>
      <c r="I11" s="787"/>
      <c r="J11" s="787"/>
      <c r="K11" s="787"/>
      <c r="L11" s="787"/>
      <c r="M11" s="787"/>
      <c r="N11" s="787"/>
      <c r="O11" s="787"/>
      <c r="P11" s="787"/>
      <c r="Q11" s="787"/>
      <c r="R11" s="787"/>
      <c r="S11" s="787"/>
      <c r="T11" s="787"/>
      <c r="U11" s="787"/>
      <c r="V11" s="787"/>
      <c r="W11" s="787"/>
      <c r="X11" s="788"/>
      <c r="Y11" s="789"/>
      <c r="Z11" s="790"/>
    </row>
    <row r="12" spans="1:26" ht="90.75" thickBot="1" x14ac:dyDescent="0.25">
      <c r="A12" s="304" t="s">
        <v>408</v>
      </c>
      <c r="B12" s="305" t="s">
        <v>409</v>
      </c>
      <c r="C12" s="305" t="s">
        <v>410</v>
      </c>
      <c r="D12" s="305" t="s">
        <v>411</v>
      </c>
      <c r="G12" s="791" t="s">
        <v>412</v>
      </c>
      <c r="H12" s="792"/>
      <c r="I12" s="792"/>
      <c r="J12" s="792"/>
      <c r="K12" s="792"/>
      <c r="L12" s="792"/>
      <c r="M12" s="306"/>
      <c r="N12" s="306"/>
      <c r="O12" s="792" t="s">
        <v>413</v>
      </c>
      <c r="P12" s="792"/>
      <c r="Q12" s="792"/>
      <c r="R12" s="792"/>
      <c r="S12" s="792"/>
      <c r="T12" s="792"/>
      <c r="U12" s="792"/>
      <c r="V12" s="792"/>
      <c r="W12" s="792"/>
      <c r="X12" s="793"/>
      <c r="Y12" s="789"/>
      <c r="Z12" s="790"/>
    </row>
    <row r="13" spans="1:26" ht="90.75" thickBot="1" x14ac:dyDescent="0.25">
      <c r="A13" s="304" t="s">
        <v>414</v>
      </c>
      <c r="B13" s="305" t="s">
        <v>415</v>
      </c>
      <c r="C13" s="305" t="s">
        <v>416</v>
      </c>
      <c r="D13" s="305" t="s">
        <v>417</v>
      </c>
      <c r="G13" s="307"/>
      <c r="H13" s="307"/>
      <c r="I13" s="308"/>
      <c r="J13" s="308"/>
      <c r="K13" s="308"/>
      <c r="L13" s="308"/>
      <c r="M13" s="308"/>
      <c r="N13" s="785"/>
      <c r="O13" s="785"/>
      <c r="P13" s="785"/>
      <c r="Q13" s="777"/>
      <c r="R13" s="777"/>
      <c r="S13" s="777"/>
      <c r="T13" s="777"/>
      <c r="U13" s="777"/>
      <c r="V13" s="777"/>
      <c r="W13" s="778"/>
      <c r="X13" s="778"/>
      <c r="Y13" s="778"/>
      <c r="Z13" s="778"/>
    </row>
    <row r="14" spans="1:26" ht="91.5" thickTop="1" thickBot="1" x14ac:dyDescent="0.25">
      <c r="A14" s="304" t="s">
        <v>418</v>
      </c>
      <c r="B14" s="305" t="s">
        <v>419</v>
      </c>
      <c r="C14" s="305" t="s">
        <v>420</v>
      </c>
      <c r="D14" s="305" t="s">
        <v>421</v>
      </c>
      <c r="G14" s="323" t="s">
        <v>0</v>
      </c>
      <c r="H14" s="324" t="s">
        <v>422</v>
      </c>
      <c r="I14" s="324" t="s">
        <v>423</v>
      </c>
      <c r="J14" s="324" t="s">
        <v>424</v>
      </c>
      <c r="K14" s="324" t="s">
        <v>425</v>
      </c>
      <c r="L14" s="324" t="s">
        <v>426</v>
      </c>
      <c r="M14" s="324" t="s">
        <v>427</v>
      </c>
      <c r="N14" s="779" t="s">
        <v>428</v>
      </c>
      <c r="O14" s="780"/>
      <c r="P14" s="781" t="s">
        <v>429</v>
      </c>
      <c r="Q14" s="782"/>
      <c r="R14" s="783"/>
      <c r="S14" s="781" t="s">
        <v>430</v>
      </c>
      <c r="T14" s="782"/>
      <c r="U14" s="782"/>
      <c r="V14" s="782"/>
      <c r="W14" s="783"/>
      <c r="X14" s="779" t="s">
        <v>6</v>
      </c>
      <c r="Y14" s="784"/>
      <c r="Z14" s="303"/>
    </row>
    <row r="15" spans="1:26" ht="75.75" thickBot="1" x14ac:dyDescent="0.25">
      <c r="A15" s="304" t="s">
        <v>431</v>
      </c>
      <c r="B15" s="305" t="s">
        <v>432</v>
      </c>
      <c r="C15" s="305" t="s">
        <v>433</v>
      </c>
      <c r="D15" s="305" t="s">
        <v>434</v>
      </c>
      <c r="G15" s="309" t="s">
        <v>435</v>
      </c>
      <c r="H15" s="310" t="s">
        <v>436</v>
      </c>
      <c r="I15" s="310" t="s">
        <v>437</v>
      </c>
      <c r="J15" s="310" t="s">
        <v>438</v>
      </c>
      <c r="K15" s="310" t="s">
        <v>414</v>
      </c>
      <c r="L15" s="310" t="s">
        <v>439</v>
      </c>
      <c r="M15" s="310" t="s">
        <v>440</v>
      </c>
      <c r="N15" s="773" t="s">
        <v>441</v>
      </c>
      <c r="O15" s="774"/>
      <c r="P15" s="773" t="s">
        <v>442</v>
      </c>
      <c r="Q15" s="775"/>
      <c r="R15" s="774"/>
      <c r="S15" s="773" t="s">
        <v>443</v>
      </c>
      <c r="T15" s="775"/>
      <c r="U15" s="775"/>
      <c r="V15" s="775"/>
      <c r="W15" s="774"/>
      <c r="X15" s="773" t="s">
        <v>444</v>
      </c>
      <c r="Y15" s="776"/>
      <c r="Z15" s="303"/>
    </row>
    <row r="16" spans="1:26" ht="75.75" thickBot="1" x14ac:dyDescent="0.25">
      <c r="A16" s="304" t="s">
        <v>445</v>
      </c>
      <c r="B16" s="305" t="s">
        <v>446</v>
      </c>
      <c r="C16" s="305" t="s">
        <v>447</v>
      </c>
      <c r="D16" s="305" t="s">
        <v>448</v>
      </c>
      <c r="G16" s="309" t="s">
        <v>449</v>
      </c>
      <c r="H16" s="310" t="s">
        <v>450</v>
      </c>
      <c r="I16" s="310" t="s">
        <v>451</v>
      </c>
      <c r="J16" s="310" t="s">
        <v>452</v>
      </c>
      <c r="K16" s="310" t="s">
        <v>453</v>
      </c>
      <c r="L16" s="310" t="s">
        <v>454</v>
      </c>
      <c r="M16" s="310" t="s">
        <v>302</v>
      </c>
      <c r="N16" s="773" t="s">
        <v>455</v>
      </c>
      <c r="O16" s="774"/>
      <c r="P16" s="773" t="s">
        <v>456</v>
      </c>
      <c r="Q16" s="775"/>
      <c r="R16" s="774"/>
      <c r="S16" s="773" t="s">
        <v>457</v>
      </c>
      <c r="T16" s="775"/>
      <c r="U16" s="775"/>
      <c r="V16" s="775"/>
      <c r="W16" s="774"/>
      <c r="X16" s="773" t="s">
        <v>458</v>
      </c>
      <c r="Y16" s="776"/>
      <c r="Z16" s="303"/>
    </row>
    <row r="17" spans="1:26" ht="90.75" thickBot="1" x14ac:dyDescent="0.25">
      <c r="A17" s="304" t="s">
        <v>459</v>
      </c>
      <c r="B17" s="305" t="s">
        <v>460</v>
      </c>
      <c r="C17" s="305" t="s">
        <v>461</v>
      </c>
      <c r="D17" s="305" t="s">
        <v>462</v>
      </c>
      <c r="G17" s="309" t="s">
        <v>463</v>
      </c>
      <c r="H17" s="310" t="s">
        <v>464</v>
      </c>
      <c r="I17" s="310" t="s">
        <v>465</v>
      </c>
      <c r="J17" s="310" t="s">
        <v>466</v>
      </c>
      <c r="K17" s="310" t="s">
        <v>467</v>
      </c>
      <c r="L17" s="310" t="s">
        <v>468</v>
      </c>
      <c r="M17" s="310" t="s">
        <v>315</v>
      </c>
      <c r="N17" s="773" t="s">
        <v>469</v>
      </c>
      <c r="O17" s="774"/>
      <c r="P17" s="773" t="s">
        <v>470</v>
      </c>
      <c r="Q17" s="775"/>
      <c r="R17" s="774"/>
      <c r="S17" s="773" t="s">
        <v>471</v>
      </c>
      <c r="T17" s="775"/>
      <c r="U17" s="775"/>
      <c r="V17" s="775"/>
      <c r="W17" s="774"/>
      <c r="X17" s="773" t="s">
        <v>472</v>
      </c>
      <c r="Y17" s="776"/>
      <c r="Z17" s="303"/>
    </row>
    <row r="18" spans="1:26" ht="60.75" thickBot="1" x14ac:dyDescent="0.25">
      <c r="A18" s="304" t="s">
        <v>473</v>
      </c>
      <c r="B18" s="305" t="s">
        <v>474</v>
      </c>
      <c r="C18" s="305" t="s">
        <v>475</v>
      </c>
      <c r="D18" s="305" t="s">
        <v>476</v>
      </c>
      <c r="G18" s="309" t="s">
        <v>477</v>
      </c>
      <c r="H18" s="310" t="s">
        <v>478</v>
      </c>
      <c r="I18" s="310" t="s">
        <v>479</v>
      </c>
      <c r="J18" s="310" t="s">
        <v>480</v>
      </c>
      <c r="K18" s="310" t="s">
        <v>302</v>
      </c>
      <c r="L18" s="310" t="s">
        <v>468</v>
      </c>
      <c r="M18" s="310" t="s">
        <v>481</v>
      </c>
      <c r="N18" s="773" t="s">
        <v>482</v>
      </c>
      <c r="O18" s="774"/>
      <c r="P18" s="773" t="s">
        <v>483</v>
      </c>
      <c r="Q18" s="775"/>
      <c r="R18" s="774"/>
      <c r="S18" s="773" t="s">
        <v>482</v>
      </c>
      <c r="T18" s="775"/>
      <c r="U18" s="775"/>
      <c r="V18" s="775"/>
      <c r="W18" s="774"/>
      <c r="X18" s="773" t="s">
        <v>484</v>
      </c>
      <c r="Y18" s="776"/>
      <c r="Z18" s="303"/>
    </row>
    <row r="19" spans="1:26" ht="75.75" thickBot="1" x14ac:dyDescent="0.25">
      <c r="A19" s="304" t="s">
        <v>485</v>
      </c>
      <c r="B19" s="305" t="s">
        <v>486</v>
      </c>
      <c r="C19" s="305" t="s">
        <v>487</v>
      </c>
      <c r="D19" s="305" t="s">
        <v>488</v>
      </c>
      <c r="G19" s="309" t="s">
        <v>489</v>
      </c>
      <c r="H19" s="310" t="s">
        <v>490</v>
      </c>
      <c r="I19" s="310" t="s">
        <v>491</v>
      </c>
      <c r="J19" s="310" t="s">
        <v>492</v>
      </c>
      <c r="K19" s="310" t="s">
        <v>493</v>
      </c>
      <c r="L19" s="310" t="s">
        <v>468</v>
      </c>
      <c r="M19" s="310" t="s">
        <v>494</v>
      </c>
      <c r="N19" s="773" t="s">
        <v>495</v>
      </c>
      <c r="O19" s="774"/>
      <c r="P19" s="773" t="s">
        <v>496</v>
      </c>
      <c r="Q19" s="775"/>
      <c r="R19" s="774"/>
      <c r="S19" s="773" t="s">
        <v>482</v>
      </c>
      <c r="T19" s="775"/>
      <c r="U19" s="775"/>
      <c r="V19" s="775"/>
      <c r="W19" s="774"/>
      <c r="X19" s="773" t="s">
        <v>497</v>
      </c>
      <c r="Y19" s="776"/>
      <c r="Z19" s="303"/>
    </row>
    <row r="20" spans="1:26" ht="39" thickBot="1" x14ac:dyDescent="0.25">
      <c r="G20" s="309" t="s">
        <v>498</v>
      </c>
      <c r="H20" s="310" t="s">
        <v>499</v>
      </c>
      <c r="I20" s="310" t="s">
        <v>500</v>
      </c>
      <c r="J20" s="310" t="s">
        <v>501</v>
      </c>
      <c r="K20" s="310" t="s">
        <v>502</v>
      </c>
      <c r="L20" s="310" t="s">
        <v>468</v>
      </c>
      <c r="M20" s="310" t="s">
        <v>503</v>
      </c>
      <c r="N20" s="773" t="s">
        <v>504</v>
      </c>
      <c r="O20" s="774"/>
      <c r="P20" s="773" t="s">
        <v>505</v>
      </c>
      <c r="Q20" s="775"/>
      <c r="R20" s="774"/>
      <c r="S20" s="773" t="s">
        <v>506</v>
      </c>
      <c r="T20" s="775"/>
      <c r="U20" s="775"/>
      <c r="V20" s="775"/>
      <c r="W20" s="774"/>
      <c r="X20" s="773" t="s">
        <v>507</v>
      </c>
      <c r="Y20" s="776"/>
      <c r="Z20" s="303"/>
    </row>
    <row r="21" spans="1:26" ht="39" thickBot="1" x14ac:dyDescent="0.25">
      <c r="G21" s="309" t="s">
        <v>508</v>
      </c>
      <c r="H21" s="310" t="s">
        <v>509</v>
      </c>
      <c r="I21" s="310" t="s">
        <v>510</v>
      </c>
      <c r="J21" s="310" t="s">
        <v>511</v>
      </c>
      <c r="K21" s="310" t="s">
        <v>512</v>
      </c>
      <c r="L21" s="310" t="s">
        <v>468</v>
      </c>
      <c r="M21" s="310" t="s">
        <v>513</v>
      </c>
      <c r="N21" s="773" t="s">
        <v>514</v>
      </c>
      <c r="O21" s="774"/>
      <c r="P21" s="773" t="s">
        <v>515</v>
      </c>
      <c r="Q21" s="775"/>
      <c r="R21" s="774"/>
      <c r="S21" s="773" t="s">
        <v>482</v>
      </c>
      <c r="T21" s="775"/>
      <c r="U21" s="775"/>
      <c r="V21" s="775"/>
      <c r="W21" s="774"/>
      <c r="X21" s="773" t="s">
        <v>516</v>
      </c>
      <c r="Y21" s="776"/>
      <c r="Z21" s="303"/>
    </row>
    <row r="22" spans="1:26" ht="39" thickBot="1" x14ac:dyDescent="0.25">
      <c r="G22" s="309" t="s">
        <v>517</v>
      </c>
      <c r="H22" s="310" t="s">
        <v>518</v>
      </c>
      <c r="I22" s="310" t="s">
        <v>519</v>
      </c>
      <c r="J22" s="310" t="s">
        <v>520</v>
      </c>
      <c r="K22" s="311" t="s">
        <v>502</v>
      </c>
      <c r="L22" s="310" t="s">
        <v>468</v>
      </c>
      <c r="M22" s="310" t="s">
        <v>521</v>
      </c>
      <c r="N22" s="773" t="s">
        <v>1051</v>
      </c>
      <c r="O22" s="774"/>
      <c r="P22" s="773" t="s">
        <v>522</v>
      </c>
      <c r="Q22" s="775"/>
      <c r="R22" s="774"/>
      <c r="S22" s="773" t="s">
        <v>482</v>
      </c>
      <c r="T22" s="775"/>
      <c r="U22" s="775"/>
      <c r="V22" s="775"/>
      <c r="W22" s="774"/>
      <c r="X22" s="773" t="s">
        <v>523</v>
      </c>
      <c r="Y22" s="776"/>
      <c r="Z22" s="303"/>
    </row>
    <row r="23" spans="1:26" ht="13.5" thickBot="1" x14ac:dyDescent="0.25">
      <c r="G23" s="307"/>
      <c r="H23" s="307"/>
      <c r="I23" s="308"/>
      <c r="J23" s="308"/>
      <c r="K23" s="308"/>
      <c r="L23" s="308"/>
      <c r="M23" s="308"/>
      <c r="N23" s="777"/>
      <c r="O23" s="777"/>
      <c r="P23" s="777"/>
      <c r="Q23" s="777"/>
      <c r="R23" s="777"/>
      <c r="S23" s="777"/>
      <c r="T23" s="777"/>
      <c r="U23" s="777"/>
      <c r="V23" s="777"/>
      <c r="W23" s="778"/>
      <c r="X23" s="778"/>
      <c r="Y23" s="778"/>
      <c r="Z23" s="778"/>
    </row>
    <row r="24" spans="1:26" ht="25.5" customHeight="1" thickBot="1" x14ac:dyDescent="0.25">
      <c r="G24" s="308"/>
      <c r="H24" s="768" t="s">
        <v>524</v>
      </c>
      <c r="I24" s="769"/>
      <c r="J24" s="768" t="s">
        <v>525</v>
      </c>
      <c r="K24" s="770"/>
      <c r="L24" s="770"/>
      <c r="M24" s="771"/>
      <c r="N24" s="772" t="s">
        <v>526</v>
      </c>
      <c r="O24" s="770"/>
      <c r="P24" s="770"/>
      <c r="Q24" s="770"/>
      <c r="R24" s="770"/>
      <c r="S24" s="770"/>
      <c r="T24" s="770"/>
      <c r="U24" s="770"/>
      <c r="V24" s="770"/>
      <c r="W24" s="770"/>
      <c r="X24" s="770"/>
      <c r="Y24" s="771"/>
      <c r="Z24" s="303"/>
    </row>
    <row r="28" spans="1:26" ht="17.25" x14ac:dyDescent="0.2">
      <c r="G28" s="312"/>
    </row>
    <row r="29" spans="1:26" x14ac:dyDescent="0.2">
      <c r="G29" s="313"/>
    </row>
    <row r="30" spans="1:26" ht="17.25" x14ac:dyDescent="0.2">
      <c r="G30" s="314"/>
    </row>
    <row r="31" spans="1:26" ht="17.25" x14ac:dyDescent="0.2">
      <c r="G31" s="314"/>
    </row>
    <row r="32" spans="1:26" ht="17.25" x14ac:dyDescent="0.2">
      <c r="G32" s="314"/>
    </row>
    <row r="33" spans="7:7" ht="17.25" x14ac:dyDescent="0.2">
      <c r="G33" s="314"/>
    </row>
    <row r="34" spans="7:7" ht="17.25" x14ac:dyDescent="0.2">
      <c r="G34" s="314"/>
    </row>
    <row r="35" spans="7:7" ht="17.25" x14ac:dyDescent="0.2">
      <c r="G35" s="314"/>
    </row>
    <row r="36" spans="7:7" ht="17.25" x14ac:dyDescent="0.2">
      <c r="G36" s="314"/>
    </row>
    <row r="37" spans="7:7" ht="17.25" x14ac:dyDescent="0.2">
      <c r="G37" s="314"/>
    </row>
    <row r="38" spans="7:7" ht="17.25" x14ac:dyDescent="0.2">
      <c r="G38" s="314"/>
    </row>
    <row r="39" spans="7:7" ht="17.25" x14ac:dyDescent="0.2">
      <c r="G39" s="314"/>
    </row>
    <row r="40" spans="7:7" ht="17.25" x14ac:dyDescent="0.2">
      <c r="G40" s="314"/>
    </row>
    <row r="42" spans="7:7" ht="17.25" x14ac:dyDescent="0.2">
      <c r="G42" s="312"/>
    </row>
    <row r="43" spans="7:7" x14ac:dyDescent="0.2">
      <c r="G43" s="313"/>
    </row>
    <row r="44" spans="7:7" ht="17.25" x14ac:dyDescent="0.2">
      <c r="G44" s="314"/>
    </row>
    <row r="45" spans="7:7" ht="17.25" x14ac:dyDescent="0.2">
      <c r="G45" s="314"/>
    </row>
    <row r="46" spans="7:7" ht="17.25" x14ac:dyDescent="0.2">
      <c r="G46" s="314"/>
    </row>
    <row r="47" spans="7:7" ht="17.25" x14ac:dyDescent="0.2">
      <c r="G47" s="314"/>
    </row>
    <row r="48" spans="7:7" ht="17.25" x14ac:dyDescent="0.2">
      <c r="G48" s="314"/>
    </row>
    <row r="49" spans="7:7" ht="17.25" x14ac:dyDescent="0.2">
      <c r="G49" s="314"/>
    </row>
    <row r="50" spans="7:7" ht="17.25" x14ac:dyDescent="0.2">
      <c r="G50" s="314"/>
    </row>
    <row r="51" spans="7:7" ht="17.25" x14ac:dyDescent="0.2">
      <c r="G51" s="314"/>
    </row>
    <row r="52" spans="7:7" ht="17.25" x14ac:dyDescent="0.2">
      <c r="G52" s="314"/>
    </row>
    <row r="53" spans="7:7" ht="17.25" x14ac:dyDescent="0.2">
      <c r="G53" s="314"/>
    </row>
    <row r="54" spans="7:7" ht="17.25" x14ac:dyDescent="0.2">
      <c r="G54" s="314"/>
    </row>
    <row r="56" spans="7:7" ht="17.25" x14ac:dyDescent="0.2">
      <c r="G56" s="312"/>
    </row>
    <row r="57" spans="7:7" x14ac:dyDescent="0.2">
      <c r="G57" s="313"/>
    </row>
    <row r="58" spans="7:7" ht="17.25" x14ac:dyDescent="0.2">
      <c r="G58" s="314"/>
    </row>
    <row r="59" spans="7:7" ht="17.25" x14ac:dyDescent="0.2">
      <c r="G59" s="314"/>
    </row>
    <row r="60" spans="7:7" ht="17.25" x14ac:dyDescent="0.2">
      <c r="G60" s="314"/>
    </row>
    <row r="61" spans="7:7" ht="17.25" x14ac:dyDescent="0.2">
      <c r="G61" s="314"/>
    </row>
    <row r="62" spans="7:7" ht="17.25" x14ac:dyDescent="0.2">
      <c r="G62" s="314"/>
    </row>
    <row r="63" spans="7:7" ht="17.25" x14ac:dyDescent="0.2">
      <c r="G63" s="314"/>
    </row>
    <row r="64" spans="7:7" ht="17.25" x14ac:dyDescent="0.2">
      <c r="G64" s="314"/>
    </row>
    <row r="65" spans="7:7" ht="17.25" x14ac:dyDescent="0.2">
      <c r="G65" s="314"/>
    </row>
    <row r="66" spans="7:7" ht="17.25" x14ac:dyDescent="0.2">
      <c r="G66" s="314"/>
    </row>
    <row r="67" spans="7:7" ht="17.25" x14ac:dyDescent="0.2">
      <c r="G67" s="314"/>
    </row>
    <row r="68" spans="7:7" ht="17.25" x14ac:dyDescent="0.2">
      <c r="G68" s="314"/>
    </row>
    <row r="70" spans="7:7" ht="17.25" x14ac:dyDescent="0.2">
      <c r="G70" s="312"/>
    </row>
    <row r="71" spans="7:7" x14ac:dyDescent="0.2">
      <c r="G71" s="313"/>
    </row>
    <row r="72" spans="7:7" ht="17.25" x14ac:dyDescent="0.2">
      <c r="G72" s="314"/>
    </row>
    <row r="73" spans="7:7" ht="17.25" x14ac:dyDescent="0.2">
      <c r="G73" s="314"/>
    </row>
    <row r="74" spans="7:7" ht="17.25" x14ac:dyDescent="0.2">
      <c r="G74" s="314"/>
    </row>
    <row r="75" spans="7:7" ht="17.25" x14ac:dyDescent="0.2">
      <c r="G75" s="314"/>
    </row>
    <row r="76" spans="7:7" ht="17.25" x14ac:dyDescent="0.2">
      <c r="G76" s="314"/>
    </row>
    <row r="77" spans="7:7" ht="17.25" x14ac:dyDescent="0.2">
      <c r="G77" s="314"/>
    </row>
    <row r="78" spans="7:7" ht="17.25" x14ac:dyDescent="0.2">
      <c r="G78" s="314"/>
    </row>
    <row r="79" spans="7:7" ht="17.25" x14ac:dyDescent="0.2">
      <c r="G79" s="314"/>
    </row>
    <row r="80" spans="7:7" ht="17.25" x14ac:dyDescent="0.2">
      <c r="G80" s="314"/>
    </row>
    <row r="81" spans="7:7" ht="17.25" x14ac:dyDescent="0.2">
      <c r="G81" s="314"/>
    </row>
    <row r="82" spans="7:7" ht="17.25" x14ac:dyDescent="0.2">
      <c r="G82" s="314"/>
    </row>
  </sheetData>
  <mergeCells count="52">
    <mergeCell ref="N13:P13"/>
    <mergeCell ref="Q13:S13"/>
    <mergeCell ref="T13:V13"/>
    <mergeCell ref="W13:Z13"/>
    <mergeCell ref="G11:X11"/>
    <mergeCell ref="Y11:Z11"/>
    <mergeCell ref="G12:L12"/>
    <mergeCell ref="O12:X12"/>
    <mergeCell ref="Y12:Z12"/>
    <mergeCell ref="N14:O14"/>
    <mergeCell ref="P14:R14"/>
    <mergeCell ref="S14:W14"/>
    <mergeCell ref="X14:Y14"/>
    <mergeCell ref="N15:O15"/>
    <mergeCell ref="P15:R15"/>
    <mergeCell ref="S15:W15"/>
    <mergeCell ref="X15:Y15"/>
    <mergeCell ref="N16:O16"/>
    <mergeCell ref="P16:R16"/>
    <mergeCell ref="S16:W16"/>
    <mergeCell ref="X16:Y16"/>
    <mergeCell ref="N17:O17"/>
    <mergeCell ref="P17:R17"/>
    <mergeCell ref="S17:W17"/>
    <mergeCell ref="X17:Y17"/>
    <mergeCell ref="N18:O18"/>
    <mergeCell ref="P18:R18"/>
    <mergeCell ref="S18:W18"/>
    <mergeCell ref="X18:Y18"/>
    <mergeCell ref="N19:O19"/>
    <mergeCell ref="P19:R19"/>
    <mergeCell ref="S19:W19"/>
    <mergeCell ref="X19:Y19"/>
    <mergeCell ref="N20:O20"/>
    <mergeCell ref="P20:R20"/>
    <mergeCell ref="S20:W20"/>
    <mergeCell ref="X20:Y20"/>
    <mergeCell ref="N21:O21"/>
    <mergeCell ref="P21:R21"/>
    <mergeCell ref="S21:W21"/>
    <mergeCell ref="X21:Y21"/>
    <mergeCell ref="H24:I24"/>
    <mergeCell ref="J24:M24"/>
    <mergeCell ref="N24:Y24"/>
    <mergeCell ref="N22:O22"/>
    <mergeCell ref="P22:R22"/>
    <mergeCell ref="S22:W22"/>
    <mergeCell ref="X22:Y22"/>
    <mergeCell ref="N23:P23"/>
    <mergeCell ref="Q23:S23"/>
    <mergeCell ref="T23:V23"/>
    <mergeCell ref="W23:Z23"/>
  </mergeCells>
  <pageMargins left="0.511811024" right="0.511811024" top="0.78740157499999996" bottom="0.78740157499999996" header="0.31496062000000002" footer="0.31496062000000002"/>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53943-8261-4A97-925D-C65593F0EC05}">
  <dimension ref="C6:G119"/>
  <sheetViews>
    <sheetView showGridLines="0" workbookViewId="0">
      <selection activeCell="E10" sqref="E10:E14"/>
    </sheetView>
  </sheetViews>
  <sheetFormatPr defaultColWidth="8.85546875" defaultRowHeight="12.75" x14ac:dyDescent="0.2"/>
  <cols>
    <col min="1" max="2" width="8.85546875" style="301"/>
    <col min="3" max="3" width="8.85546875" style="301" customWidth="1"/>
    <col min="4" max="4" width="31.5703125" style="301" customWidth="1"/>
    <col min="5" max="5" width="69.5703125" style="301" bestFit="1" customWidth="1"/>
    <col min="6" max="6" width="31.7109375" style="301" bestFit="1" customWidth="1"/>
    <col min="7" max="7" width="19.28515625" style="301" bestFit="1" customWidth="1"/>
    <col min="8" max="8" width="8.85546875" style="301"/>
    <col min="9" max="9" width="255.7109375" style="301" bestFit="1" customWidth="1"/>
    <col min="10" max="20" width="8.85546875" style="301"/>
    <col min="21" max="21" width="14.140625" style="301" customWidth="1"/>
    <col min="22" max="16384" width="8.85546875" style="301"/>
  </cols>
  <sheetData>
    <row r="6" spans="4:7" ht="20.25" x14ac:dyDescent="0.3">
      <c r="D6" s="607" t="s">
        <v>871</v>
      </c>
    </row>
    <row r="8" spans="4:7" ht="13.5" thickBot="1" x14ac:dyDescent="0.25"/>
    <row r="9" spans="4:7" s="608" customFormat="1" ht="24.6" customHeight="1" thickTop="1" thickBot="1" x14ac:dyDescent="0.25">
      <c r="D9" s="610" t="s">
        <v>872</v>
      </c>
      <c r="E9" s="610" t="s">
        <v>873</v>
      </c>
      <c r="F9" s="610" t="s">
        <v>874</v>
      </c>
      <c r="G9" s="610" t="s">
        <v>875</v>
      </c>
    </row>
    <row r="10" spans="4:7" ht="16.5" customHeight="1" thickTop="1" x14ac:dyDescent="0.2">
      <c r="D10" s="614" t="s">
        <v>876</v>
      </c>
      <c r="E10" s="615" t="s">
        <v>1039</v>
      </c>
      <c r="F10" s="615" t="s">
        <v>881</v>
      </c>
      <c r="G10" s="611">
        <v>4</v>
      </c>
    </row>
    <row r="11" spans="4:7" ht="14.25" customHeight="1" x14ac:dyDescent="0.2">
      <c r="D11" s="616" t="s">
        <v>593</v>
      </c>
      <c r="E11" s="617" t="s">
        <v>1038</v>
      </c>
      <c r="F11" s="618" t="s">
        <v>882</v>
      </c>
      <c r="G11" s="612">
        <v>8</v>
      </c>
    </row>
    <row r="12" spans="4:7" x14ac:dyDescent="0.2">
      <c r="D12" s="616" t="s">
        <v>878</v>
      </c>
      <c r="E12" s="619" t="s">
        <v>1040</v>
      </c>
      <c r="F12" s="618" t="s">
        <v>880</v>
      </c>
      <c r="G12" s="612">
        <v>4</v>
      </c>
    </row>
    <row r="13" spans="4:7" x14ac:dyDescent="0.2">
      <c r="D13" s="616" t="s">
        <v>877</v>
      </c>
      <c r="E13" s="619" t="s">
        <v>884</v>
      </c>
      <c r="F13" s="618" t="s">
        <v>879</v>
      </c>
      <c r="G13" s="612">
        <v>5</v>
      </c>
    </row>
    <row r="14" spans="4:7" ht="13.5" thickBot="1" x14ac:dyDescent="0.25">
      <c r="D14" s="620" t="s">
        <v>657</v>
      </c>
      <c r="E14" s="621" t="s">
        <v>1052</v>
      </c>
      <c r="F14" s="622" t="s">
        <v>885</v>
      </c>
      <c r="G14" s="613">
        <v>8</v>
      </c>
    </row>
    <row r="15" spans="4:7" ht="13.5" thickTop="1" x14ac:dyDescent="0.2"/>
    <row r="16" spans="4:7" x14ac:dyDescent="0.2">
      <c r="D16" s="650"/>
      <c r="E16" s="650"/>
    </row>
    <row r="17" spans="3:5" x14ac:dyDescent="0.2">
      <c r="D17" s="650"/>
      <c r="E17" s="650"/>
    </row>
    <row r="18" spans="3:5" x14ac:dyDescent="0.2">
      <c r="C18"/>
    </row>
    <row r="19" spans="3:5" ht="20.25" x14ac:dyDescent="0.3">
      <c r="C19" s="22"/>
      <c r="D19" s="607" t="s">
        <v>883</v>
      </c>
    </row>
    <row r="61" spans="4:4" x14ac:dyDescent="0.2">
      <c r="D61" s="301" t="s">
        <v>1041</v>
      </c>
    </row>
    <row r="119" spans="4:4" x14ac:dyDescent="0.2">
      <c r="D119" s="301" t="s">
        <v>1042</v>
      </c>
    </row>
  </sheetData>
  <pageMargins left="0.511811024" right="0.511811024" top="0.78740157499999996" bottom="0.78740157499999996" header="0.31496062000000002" footer="0.31496062000000002"/>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7B9B9-760E-4AFE-B1E0-67818FCE46F0}">
  <dimension ref="A1"/>
  <sheetViews>
    <sheetView showGridLines="0" topLeftCell="A7" zoomScale="70" zoomScaleNormal="70" workbookViewId="0">
      <selection activeCell="Z29" sqref="Z29"/>
    </sheetView>
  </sheetViews>
  <sheetFormatPr defaultColWidth="8.85546875" defaultRowHeight="12.75" x14ac:dyDescent="0.2"/>
  <cols>
    <col min="1" max="16384" width="8.85546875" style="301"/>
  </cols>
  <sheetData/>
  <pageMargins left="0.511811024" right="0.511811024" top="0.78740157499999996" bottom="0.78740157499999996" header="0.31496062000000002" footer="0.31496062000000002"/>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0F7D-2523-4DF1-85B3-AC851EE889CB}">
  <dimension ref="B6:AX19"/>
  <sheetViews>
    <sheetView showGridLines="0" topLeftCell="A6" zoomScaleNormal="100" workbookViewId="0">
      <selection activeCell="AO14" sqref="AO14"/>
    </sheetView>
  </sheetViews>
  <sheetFormatPr defaultColWidth="11.42578125" defaultRowHeight="12.75" x14ac:dyDescent="0.2"/>
  <cols>
    <col min="1" max="1" width="3.28515625" style="301" customWidth="1"/>
    <col min="2" max="2" width="4.28515625" style="301" customWidth="1"/>
    <col min="3" max="4" width="11.42578125" style="301" customWidth="1"/>
    <col min="5" max="5" width="1" style="301" customWidth="1"/>
    <col min="6" max="6" width="4.7109375" style="301" customWidth="1"/>
    <col min="7" max="40" width="3.28515625" style="301" customWidth="1"/>
    <col min="41" max="259" width="11.42578125" style="301"/>
    <col min="260" max="260" width="3.28515625" style="301" customWidth="1"/>
    <col min="261" max="261" width="4.28515625" style="301" customWidth="1"/>
    <col min="262" max="263" width="11.42578125" style="301"/>
    <col min="264" max="264" width="1" style="301" customWidth="1"/>
    <col min="265" max="265" width="2.28515625" style="301" customWidth="1"/>
    <col min="266" max="290" width="3.28515625" style="301" customWidth="1"/>
    <col min="291" max="515" width="11.42578125" style="301"/>
    <col min="516" max="516" width="3.28515625" style="301" customWidth="1"/>
    <col min="517" max="517" width="4.28515625" style="301" customWidth="1"/>
    <col min="518" max="519" width="11.42578125" style="301"/>
    <col min="520" max="520" width="1" style="301" customWidth="1"/>
    <col min="521" max="521" width="2.28515625" style="301" customWidth="1"/>
    <col min="522" max="546" width="3.28515625" style="301" customWidth="1"/>
    <col min="547" max="771" width="11.42578125" style="301"/>
    <col min="772" max="772" width="3.28515625" style="301" customWidth="1"/>
    <col min="773" max="773" width="4.28515625" style="301" customWidth="1"/>
    <col min="774" max="775" width="11.42578125" style="301"/>
    <col min="776" max="776" width="1" style="301" customWidth="1"/>
    <col min="777" max="777" width="2.28515625" style="301" customWidth="1"/>
    <col min="778" max="802" width="3.28515625" style="301" customWidth="1"/>
    <col min="803" max="1027" width="11.42578125" style="301"/>
    <col min="1028" max="1028" width="3.28515625" style="301" customWidth="1"/>
    <col min="1029" max="1029" width="4.28515625" style="301" customWidth="1"/>
    <col min="1030" max="1031" width="11.42578125" style="301"/>
    <col min="1032" max="1032" width="1" style="301" customWidth="1"/>
    <col min="1033" max="1033" width="2.28515625" style="301" customWidth="1"/>
    <col min="1034" max="1058" width="3.28515625" style="301" customWidth="1"/>
    <col min="1059" max="1283" width="11.42578125" style="301"/>
    <col min="1284" max="1284" width="3.28515625" style="301" customWidth="1"/>
    <col min="1285" max="1285" width="4.28515625" style="301" customWidth="1"/>
    <col min="1286" max="1287" width="11.42578125" style="301"/>
    <col min="1288" max="1288" width="1" style="301" customWidth="1"/>
    <col min="1289" max="1289" width="2.28515625" style="301" customWidth="1"/>
    <col min="1290" max="1314" width="3.28515625" style="301" customWidth="1"/>
    <col min="1315" max="1539" width="11.42578125" style="301"/>
    <col min="1540" max="1540" width="3.28515625" style="301" customWidth="1"/>
    <col min="1541" max="1541" width="4.28515625" style="301" customWidth="1"/>
    <col min="1542" max="1543" width="11.42578125" style="301"/>
    <col min="1544" max="1544" width="1" style="301" customWidth="1"/>
    <col min="1545" max="1545" width="2.28515625" style="301" customWidth="1"/>
    <col min="1546" max="1570" width="3.28515625" style="301" customWidth="1"/>
    <col min="1571" max="1795" width="11.42578125" style="301"/>
    <col min="1796" max="1796" width="3.28515625" style="301" customWidth="1"/>
    <col min="1797" max="1797" width="4.28515625" style="301" customWidth="1"/>
    <col min="1798" max="1799" width="11.42578125" style="301"/>
    <col min="1800" max="1800" width="1" style="301" customWidth="1"/>
    <col min="1801" max="1801" width="2.28515625" style="301" customWidth="1"/>
    <col min="1802" max="1826" width="3.28515625" style="301" customWidth="1"/>
    <col min="1827" max="2051" width="11.42578125" style="301"/>
    <col min="2052" max="2052" width="3.28515625" style="301" customWidth="1"/>
    <col min="2053" max="2053" width="4.28515625" style="301" customWidth="1"/>
    <col min="2054" max="2055" width="11.42578125" style="301"/>
    <col min="2056" max="2056" width="1" style="301" customWidth="1"/>
    <col min="2057" max="2057" width="2.28515625" style="301" customWidth="1"/>
    <col min="2058" max="2082" width="3.28515625" style="301" customWidth="1"/>
    <col min="2083" max="2307" width="11.42578125" style="301"/>
    <col min="2308" max="2308" width="3.28515625" style="301" customWidth="1"/>
    <col min="2309" max="2309" width="4.28515625" style="301" customWidth="1"/>
    <col min="2310" max="2311" width="11.42578125" style="301"/>
    <col min="2312" max="2312" width="1" style="301" customWidth="1"/>
    <col min="2313" max="2313" width="2.28515625" style="301" customWidth="1"/>
    <col min="2314" max="2338" width="3.28515625" style="301" customWidth="1"/>
    <col min="2339" max="2563" width="11.42578125" style="301"/>
    <col min="2564" max="2564" width="3.28515625" style="301" customWidth="1"/>
    <col min="2565" max="2565" width="4.28515625" style="301" customWidth="1"/>
    <col min="2566" max="2567" width="11.42578125" style="301"/>
    <col min="2568" max="2568" width="1" style="301" customWidth="1"/>
    <col min="2569" max="2569" width="2.28515625" style="301" customWidth="1"/>
    <col min="2570" max="2594" width="3.28515625" style="301" customWidth="1"/>
    <col min="2595" max="2819" width="11.42578125" style="301"/>
    <col min="2820" max="2820" width="3.28515625" style="301" customWidth="1"/>
    <col min="2821" max="2821" width="4.28515625" style="301" customWidth="1"/>
    <col min="2822" max="2823" width="11.42578125" style="301"/>
    <col min="2824" max="2824" width="1" style="301" customWidth="1"/>
    <col min="2825" max="2825" width="2.28515625" style="301" customWidth="1"/>
    <col min="2826" max="2850" width="3.28515625" style="301" customWidth="1"/>
    <col min="2851" max="3075" width="11.42578125" style="301"/>
    <col min="3076" max="3076" width="3.28515625" style="301" customWidth="1"/>
    <col min="3077" max="3077" width="4.28515625" style="301" customWidth="1"/>
    <col min="3078" max="3079" width="11.42578125" style="301"/>
    <col min="3080" max="3080" width="1" style="301" customWidth="1"/>
    <col min="3081" max="3081" width="2.28515625" style="301" customWidth="1"/>
    <col min="3082" max="3106" width="3.28515625" style="301" customWidth="1"/>
    <col min="3107" max="3331" width="11.42578125" style="301"/>
    <col min="3332" max="3332" width="3.28515625" style="301" customWidth="1"/>
    <col min="3333" max="3333" width="4.28515625" style="301" customWidth="1"/>
    <col min="3334" max="3335" width="11.42578125" style="301"/>
    <col min="3336" max="3336" width="1" style="301" customWidth="1"/>
    <col min="3337" max="3337" width="2.28515625" style="301" customWidth="1"/>
    <col min="3338" max="3362" width="3.28515625" style="301" customWidth="1"/>
    <col min="3363" max="3587" width="11.42578125" style="301"/>
    <col min="3588" max="3588" width="3.28515625" style="301" customWidth="1"/>
    <col min="3589" max="3589" width="4.28515625" style="301" customWidth="1"/>
    <col min="3590" max="3591" width="11.42578125" style="301"/>
    <col min="3592" max="3592" width="1" style="301" customWidth="1"/>
    <col min="3593" max="3593" width="2.28515625" style="301" customWidth="1"/>
    <col min="3594" max="3618" width="3.28515625" style="301" customWidth="1"/>
    <col min="3619" max="3843" width="11.42578125" style="301"/>
    <col min="3844" max="3844" width="3.28515625" style="301" customWidth="1"/>
    <col min="3845" max="3845" width="4.28515625" style="301" customWidth="1"/>
    <col min="3846" max="3847" width="11.42578125" style="301"/>
    <col min="3848" max="3848" width="1" style="301" customWidth="1"/>
    <col min="3849" max="3849" width="2.28515625" style="301" customWidth="1"/>
    <col min="3850" max="3874" width="3.28515625" style="301" customWidth="1"/>
    <col min="3875" max="4099" width="11.42578125" style="301"/>
    <col min="4100" max="4100" width="3.28515625" style="301" customWidth="1"/>
    <col min="4101" max="4101" width="4.28515625" style="301" customWidth="1"/>
    <col min="4102" max="4103" width="11.42578125" style="301"/>
    <col min="4104" max="4104" width="1" style="301" customWidth="1"/>
    <col min="4105" max="4105" width="2.28515625" style="301" customWidth="1"/>
    <col min="4106" max="4130" width="3.28515625" style="301" customWidth="1"/>
    <col min="4131" max="4355" width="11.42578125" style="301"/>
    <col min="4356" max="4356" width="3.28515625" style="301" customWidth="1"/>
    <col min="4357" max="4357" width="4.28515625" style="301" customWidth="1"/>
    <col min="4358" max="4359" width="11.42578125" style="301"/>
    <col min="4360" max="4360" width="1" style="301" customWidth="1"/>
    <col min="4361" max="4361" width="2.28515625" style="301" customWidth="1"/>
    <col min="4362" max="4386" width="3.28515625" style="301" customWidth="1"/>
    <col min="4387" max="4611" width="11.42578125" style="301"/>
    <col min="4612" max="4612" width="3.28515625" style="301" customWidth="1"/>
    <col min="4613" max="4613" width="4.28515625" style="301" customWidth="1"/>
    <col min="4614" max="4615" width="11.42578125" style="301"/>
    <col min="4616" max="4616" width="1" style="301" customWidth="1"/>
    <col min="4617" max="4617" width="2.28515625" style="301" customWidth="1"/>
    <col min="4618" max="4642" width="3.28515625" style="301" customWidth="1"/>
    <col min="4643" max="4867" width="11.42578125" style="301"/>
    <col min="4868" max="4868" width="3.28515625" style="301" customWidth="1"/>
    <col min="4869" max="4869" width="4.28515625" style="301" customWidth="1"/>
    <col min="4870" max="4871" width="11.42578125" style="301"/>
    <col min="4872" max="4872" width="1" style="301" customWidth="1"/>
    <col min="4873" max="4873" width="2.28515625" style="301" customWidth="1"/>
    <col min="4874" max="4898" width="3.28515625" style="301" customWidth="1"/>
    <col min="4899" max="5123" width="11.42578125" style="301"/>
    <col min="5124" max="5124" width="3.28515625" style="301" customWidth="1"/>
    <col min="5125" max="5125" width="4.28515625" style="301" customWidth="1"/>
    <col min="5126" max="5127" width="11.42578125" style="301"/>
    <col min="5128" max="5128" width="1" style="301" customWidth="1"/>
    <col min="5129" max="5129" width="2.28515625" style="301" customWidth="1"/>
    <col min="5130" max="5154" width="3.28515625" style="301" customWidth="1"/>
    <col min="5155" max="5379" width="11.42578125" style="301"/>
    <col min="5380" max="5380" width="3.28515625" style="301" customWidth="1"/>
    <col min="5381" max="5381" width="4.28515625" style="301" customWidth="1"/>
    <col min="5382" max="5383" width="11.42578125" style="301"/>
    <col min="5384" max="5384" width="1" style="301" customWidth="1"/>
    <col min="5385" max="5385" width="2.28515625" style="301" customWidth="1"/>
    <col min="5386" max="5410" width="3.28515625" style="301" customWidth="1"/>
    <col min="5411" max="5635" width="11.42578125" style="301"/>
    <col min="5636" max="5636" width="3.28515625" style="301" customWidth="1"/>
    <col min="5637" max="5637" width="4.28515625" style="301" customWidth="1"/>
    <col min="5638" max="5639" width="11.42578125" style="301"/>
    <col min="5640" max="5640" width="1" style="301" customWidth="1"/>
    <col min="5641" max="5641" width="2.28515625" style="301" customWidth="1"/>
    <col min="5642" max="5666" width="3.28515625" style="301" customWidth="1"/>
    <col min="5667" max="5891" width="11.42578125" style="301"/>
    <col min="5892" max="5892" width="3.28515625" style="301" customWidth="1"/>
    <col min="5893" max="5893" width="4.28515625" style="301" customWidth="1"/>
    <col min="5894" max="5895" width="11.42578125" style="301"/>
    <col min="5896" max="5896" width="1" style="301" customWidth="1"/>
    <col min="5897" max="5897" width="2.28515625" style="301" customWidth="1"/>
    <col min="5898" max="5922" width="3.28515625" style="301" customWidth="1"/>
    <col min="5923" max="6147" width="11.42578125" style="301"/>
    <col min="6148" max="6148" width="3.28515625" style="301" customWidth="1"/>
    <col min="6149" max="6149" width="4.28515625" style="301" customWidth="1"/>
    <col min="6150" max="6151" width="11.42578125" style="301"/>
    <col min="6152" max="6152" width="1" style="301" customWidth="1"/>
    <col min="6153" max="6153" width="2.28515625" style="301" customWidth="1"/>
    <col min="6154" max="6178" width="3.28515625" style="301" customWidth="1"/>
    <col min="6179" max="6403" width="11.42578125" style="301"/>
    <col min="6404" max="6404" width="3.28515625" style="301" customWidth="1"/>
    <col min="6405" max="6405" width="4.28515625" style="301" customWidth="1"/>
    <col min="6406" max="6407" width="11.42578125" style="301"/>
    <col min="6408" max="6408" width="1" style="301" customWidth="1"/>
    <col min="6409" max="6409" width="2.28515625" style="301" customWidth="1"/>
    <col min="6410" max="6434" width="3.28515625" style="301" customWidth="1"/>
    <col min="6435" max="6659" width="11.42578125" style="301"/>
    <col min="6660" max="6660" width="3.28515625" style="301" customWidth="1"/>
    <col min="6661" max="6661" width="4.28515625" style="301" customWidth="1"/>
    <col min="6662" max="6663" width="11.42578125" style="301"/>
    <col min="6664" max="6664" width="1" style="301" customWidth="1"/>
    <col min="6665" max="6665" width="2.28515625" style="301" customWidth="1"/>
    <col min="6666" max="6690" width="3.28515625" style="301" customWidth="1"/>
    <col min="6691" max="6915" width="11.42578125" style="301"/>
    <col min="6916" max="6916" width="3.28515625" style="301" customWidth="1"/>
    <col min="6917" max="6917" width="4.28515625" style="301" customWidth="1"/>
    <col min="6918" max="6919" width="11.42578125" style="301"/>
    <col min="6920" max="6920" width="1" style="301" customWidth="1"/>
    <col min="6921" max="6921" width="2.28515625" style="301" customWidth="1"/>
    <col min="6922" max="6946" width="3.28515625" style="301" customWidth="1"/>
    <col min="6947" max="7171" width="11.42578125" style="301"/>
    <col min="7172" max="7172" width="3.28515625" style="301" customWidth="1"/>
    <col min="7173" max="7173" width="4.28515625" style="301" customWidth="1"/>
    <col min="7174" max="7175" width="11.42578125" style="301"/>
    <col min="7176" max="7176" width="1" style="301" customWidth="1"/>
    <col min="7177" max="7177" width="2.28515625" style="301" customWidth="1"/>
    <col min="7178" max="7202" width="3.28515625" style="301" customWidth="1"/>
    <col min="7203" max="7427" width="11.42578125" style="301"/>
    <col min="7428" max="7428" width="3.28515625" style="301" customWidth="1"/>
    <col min="7429" max="7429" width="4.28515625" style="301" customWidth="1"/>
    <col min="7430" max="7431" width="11.42578125" style="301"/>
    <col min="7432" max="7432" width="1" style="301" customWidth="1"/>
    <col min="7433" max="7433" width="2.28515625" style="301" customWidth="1"/>
    <col min="7434" max="7458" width="3.28515625" style="301" customWidth="1"/>
    <col min="7459" max="7683" width="11.42578125" style="301"/>
    <col min="7684" max="7684" width="3.28515625" style="301" customWidth="1"/>
    <col min="7685" max="7685" width="4.28515625" style="301" customWidth="1"/>
    <col min="7686" max="7687" width="11.42578125" style="301"/>
    <col min="7688" max="7688" width="1" style="301" customWidth="1"/>
    <col min="7689" max="7689" width="2.28515625" style="301" customWidth="1"/>
    <col min="7690" max="7714" width="3.28515625" style="301" customWidth="1"/>
    <col min="7715" max="7939" width="11.42578125" style="301"/>
    <col min="7940" max="7940" width="3.28515625" style="301" customWidth="1"/>
    <col min="7941" max="7941" width="4.28515625" style="301" customWidth="1"/>
    <col min="7942" max="7943" width="11.42578125" style="301"/>
    <col min="7944" max="7944" width="1" style="301" customWidth="1"/>
    <col min="7945" max="7945" width="2.28515625" style="301" customWidth="1"/>
    <col min="7946" max="7970" width="3.28515625" style="301" customWidth="1"/>
    <col min="7971" max="8195" width="11.42578125" style="301"/>
    <col min="8196" max="8196" width="3.28515625" style="301" customWidth="1"/>
    <col min="8197" max="8197" width="4.28515625" style="301" customWidth="1"/>
    <col min="8198" max="8199" width="11.42578125" style="301"/>
    <col min="8200" max="8200" width="1" style="301" customWidth="1"/>
    <col min="8201" max="8201" width="2.28515625" style="301" customWidth="1"/>
    <col min="8202" max="8226" width="3.28515625" style="301" customWidth="1"/>
    <col min="8227" max="8451" width="11.42578125" style="301"/>
    <col min="8452" max="8452" width="3.28515625" style="301" customWidth="1"/>
    <col min="8453" max="8453" width="4.28515625" style="301" customWidth="1"/>
    <col min="8454" max="8455" width="11.42578125" style="301"/>
    <col min="8456" max="8456" width="1" style="301" customWidth="1"/>
    <col min="8457" max="8457" width="2.28515625" style="301" customWidth="1"/>
    <col min="8458" max="8482" width="3.28515625" style="301" customWidth="1"/>
    <col min="8483" max="8707" width="11.42578125" style="301"/>
    <col min="8708" max="8708" width="3.28515625" style="301" customWidth="1"/>
    <col min="8709" max="8709" width="4.28515625" style="301" customWidth="1"/>
    <col min="8710" max="8711" width="11.42578125" style="301"/>
    <col min="8712" max="8712" width="1" style="301" customWidth="1"/>
    <col min="8713" max="8713" width="2.28515625" style="301" customWidth="1"/>
    <col min="8714" max="8738" width="3.28515625" style="301" customWidth="1"/>
    <col min="8739" max="8963" width="11.42578125" style="301"/>
    <col min="8964" max="8964" width="3.28515625" style="301" customWidth="1"/>
    <col min="8965" max="8965" width="4.28515625" style="301" customWidth="1"/>
    <col min="8966" max="8967" width="11.42578125" style="301"/>
    <col min="8968" max="8968" width="1" style="301" customWidth="1"/>
    <col min="8969" max="8969" width="2.28515625" style="301" customWidth="1"/>
    <col min="8970" max="8994" width="3.28515625" style="301" customWidth="1"/>
    <col min="8995" max="9219" width="11.42578125" style="301"/>
    <col min="9220" max="9220" width="3.28515625" style="301" customWidth="1"/>
    <col min="9221" max="9221" width="4.28515625" style="301" customWidth="1"/>
    <col min="9222" max="9223" width="11.42578125" style="301"/>
    <col min="9224" max="9224" width="1" style="301" customWidth="1"/>
    <col min="9225" max="9225" width="2.28515625" style="301" customWidth="1"/>
    <col min="9226" max="9250" width="3.28515625" style="301" customWidth="1"/>
    <col min="9251" max="9475" width="11.42578125" style="301"/>
    <col min="9476" max="9476" width="3.28515625" style="301" customWidth="1"/>
    <col min="9477" max="9477" width="4.28515625" style="301" customWidth="1"/>
    <col min="9478" max="9479" width="11.42578125" style="301"/>
    <col min="9480" max="9480" width="1" style="301" customWidth="1"/>
    <col min="9481" max="9481" width="2.28515625" style="301" customWidth="1"/>
    <col min="9482" max="9506" width="3.28515625" style="301" customWidth="1"/>
    <col min="9507" max="9731" width="11.42578125" style="301"/>
    <col min="9732" max="9732" width="3.28515625" style="301" customWidth="1"/>
    <col min="9733" max="9733" width="4.28515625" style="301" customWidth="1"/>
    <col min="9734" max="9735" width="11.42578125" style="301"/>
    <col min="9736" max="9736" width="1" style="301" customWidth="1"/>
    <col min="9737" max="9737" width="2.28515625" style="301" customWidth="1"/>
    <col min="9738" max="9762" width="3.28515625" style="301" customWidth="1"/>
    <col min="9763" max="9987" width="11.42578125" style="301"/>
    <col min="9988" max="9988" width="3.28515625" style="301" customWidth="1"/>
    <col min="9989" max="9989" width="4.28515625" style="301" customWidth="1"/>
    <col min="9990" max="9991" width="11.42578125" style="301"/>
    <col min="9992" max="9992" width="1" style="301" customWidth="1"/>
    <col min="9993" max="9993" width="2.28515625" style="301" customWidth="1"/>
    <col min="9994" max="10018" width="3.28515625" style="301" customWidth="1"/>
    <col min="10019" max="10243" width="11.42578125" style="301"/>
    <col min="10244" max="10244" width="3.28515625" style="301" customWidth="1"/>
    <col min="10245" max="10245" width="4.28515625" style="301" customWidth="1"/>
    <col min="10246" max="10247" width="11.42578125" style="301"/>
    <col min="10248" max="10248" width="1" style="301" customWidth="1"/>
    <col min="10249" max="10249" width="2.28515625" style="301" customWidth="1"/>
    <col min="10250" max="10274" width="3.28515625" style="301" customWidth="1"/>
    <col min="10275" max="10499" width="11.42578125" style="301"/>
    <col min="10500" max="10500" width="3.28515625" style="301" customWidth="1"/>
    <col min="10501" max="10501" width="4.28515625" style="301" customWidth="1"/>
    <col min="10502" max="10503" width="11.42578125" style="301"/>
    <col min="10504" max="10504" width="1" style="301" customWidth="1"/>
    <col min="10505" max="10505" width="2.28515625" style="301" customWidth="1"/>
    <col min="10506" max="10530" width="3.28515625" style="301" customWidth="1"/>
    <col min="10531" max="10755" width="11.42578125" style="301"/>
    <col min="10756" max="10756" width="3.28515625" style="301" customWidth="1"/>
    <col min="10757" max="10757" width="4.28515625" style="301" customWidth="1"/>
    <col min="10758" max="10759" width="11.42578125" style="301"/>
    <col min="10760" max="10760" width="1" style="301" customWidth="1"/>
    <col min="10761" max="10761" width="2.28515625" style="301" customWidth="1"/>
    <col min="10762" max="10786" width="3.28515625" style="301" customWidth="1"/>
    <col min="10787" max="11011" width="11.42578125" style="301"/>
    <col min="11012" max="11012" width="3.28515625" style="301" customWidth="1"/>
    <col min="11013" max="11013" width="4.28515625" style="301" customWidth="1"/>
    <col min="11014" max="11015" width="11.42578125" style="301"/>
    <col min="11016" max="11016" width="1" style="301" customWidth="1"/>
    <col min="11017" max="11017" width="2.28515625" style="301" customWidth="1"/>
    <col min="11018" max="11042" width="3.28515625" style="301" customWidth="1"/>
    <col min="11043" max="11267" width="11.42578125" style="301"/>
    <col min="11268" max="11268" width="3.28515625" style="301" customWidth="1"/>
    <col min="11269" max="11269" width="4.28515625" style="301" customWidth="1"/>
    <col min="11270" max="11271" width="11.42578125" style="301"/>
    <col min="11272" max="11272" width="1" style="301" customWidth="1"/>
    <col min="11273" max="11273" width="2.28515625" style="301" customWidth="1"/>
    <col min="11274" max="11298" width="3.28515625" style="301" customWidth="1"/>
    <col min="11299" max="11523" width="11.42578125" style="301"/>
    <col min="11524" max="11524" width="3.28515625" style="301" customWidth="1"/>
    <col min="11525" max="11525" width="4.28515625" style="301" customWidth="1"/>
    <col min="11526" max="11527" width="11.42578125" style="301"/>
    <col min="11528" max="11528" width="1" style="301" customWidth="1"/>
    <col min="11529" max="11529" width="2.28515625" style="301" customWidth="1"/>
    <col min="11530" max="11554" width="3.28515625" style="301" customWidth="1"/>
    <col min="11555" max="11779" width="11.42578125" style="301"/>
    <col min="11780" max="11780" width="3.28515625" style="301" customWidth="1"/>
    <col min="11781" max="11781" width="4.28515625" style="301" customWidth="1"/>
    <col min="11782" max="11783" width="11.42578125" style="301"/>
    <col min="11784" max="11784" width="1" style="301" customWidth="1"/>
    <col min="11785" max="11785" width="2.28515625" style="301" customWidth="1"/>
    <col min="11786" max="11810" width="3.28515625" style="301" customWidth="1"/>
    <col min="11811" max="12035" width="11.42578125" style="301"/>
    <col min="12036" max="12036" width="3.28515625" style="301" customWidth="1"/>
    <col min="12037" max="12037" width="4.28515625" style="301" customWidth="1"/>
    <col min="12038" max="12039" width="11.42578125" style="301"/>
    <col min="12040" max="12040" width="1" style="301" customWidth="1"/>
    <col min="12041" max="12041" width="2.28515625" style="301" customWidth="1"/>
    <col min="12042" max="12066" width="3.28515625" style="301" customWidth="1"/>
    <col min="12067" max="12291" width="11.42578125" style="301"/>
    <col min="12292" max="12292" width="3.28515625" style="301" customWidth="1"/>
    <col min="12293" max="12293" width="4.28515625" style="301" customWidth="1"/>
    <col min="12294" max="12295" width="11.42578125" style="301"/>
    <col min="12296" max="12296" width="1" style="301" customWidth="1"/>
    <col min="12297" max="12297" width="2.28515625" style="301" customWidth="1"/>
    <col min="12298" max="12322" width="3.28515625" style="301" customWidth="1"/>
    <col min="12323" max="12547" width="11.42578125" style="301"/>
    <col min="12548" max="12548" width="3.28515625" style="301" customWidth="1"/>
    <col min="12549" max="12549" width="4.28515625" style="301" customWidth="1"/>
    <col min="12550" max="12551" width="11.42578125" style="301"/>
    <col min="12552" max="12552" width="1" style="301" customWidth="1"/>
    <col min="12553" max="12553" width="2.28515625" style="301" customWidth="1"/>
    <col min="12554" max="12578" width="3.28515625" style="301" customWidth="1"/>
    <col min="12579" max="12803" width="11.42578125" style="301"/>
    <col min="12804" max="12804" width="3.28515625" style="301" customWidth="1"/>
    <col min="12805" max="12805" width="4.28515625" style="301" customWidth="1"/>
    <col min="12806" max="12807" width="11.42578125" style="301"/>
    <col min="12808" max="12808" width="1" style="301" customWidth="1"/>
    <col min="12809" max="12809" width="2.28515625" style="301" customWidth="1"/>
    <col min="12810" max="12834" width="3.28515625" style="301" customWidth="1"/>
    <col min="12835" max="13059" width="11.42578125" style="301"/>
    <col min="13060" max="13060" width="3.28515625" style="301" customWidth="1"/>
    <col min="13061" max="13061" width="4.28515625" style="301" customWidth="1"/>
    <col min="13062" max="13063" width="11.42578125" style="301"/>
    <col min="13064" max="13064" width="1" style="301" customWidth="1"/>
    <col min="13065" max="13065" width="2.28515625" style="301" customWidth="1"/>
    <col min="13066" max="13090" width="3.28515625" style="301" customWidth="1"/>
    <col min="13091" max="13315" width="11.42578125" style="301"/>
    <col min="13316" max="13316" width="3.28515625" style="301" customWidth="1"/>
    <col min="13317" max="13317" width="4.28515625" style="301" customWidth="1"/>
    <col min="13318" max="13319" width="11.42578125" style="301"/>
    <col min="13320" max="13320" width="1" style="301" customWidth="1"/>
    <col min="13321" max="13321" width="2.28515625" style="301" customWidth="1"/>
    <col min="13322" max="13346" width="3.28515625" style="301" customWidth="1"/>
    <col min="13347" max="13571" width="11.42578125" style="301"/>
    <col min="13572" max="13572" width="3.28515625" style="301" customWidth="1"/>
    <col min="13573" max="13573" width="4.28515625" style="301" customWidth="1"/>
    <col min="13574" max="13575" width="11.42578125" style="301"/>
    <col min="13576" max="13576" width="1" style="301" customWidth="1"/>
    <col min="13577" max="13577" width="2.28515625" style="301" customWidth="1"/>
    <col min="13578" max="13602" width="3.28515625" style="301" customWidth="1"/>
    <col min="13603" max="13827" width="11.42578125" style="301"/>
    <col min="13828" max="13828" width="3.28515625" style="301" customWidth="1"/>
    <col min="13829" max="13829" width="4.28515625" style="301" customWidth="1"/>
    <col min="13830" max="13831" width="11.42578125" style="301"/>
    <col min="13832" max="13832" width="1" style="301" customWidth="1"/>
    <col min="13833" max="13833" width="2.28515625" style="301" customWidth="1"/>
    <col min="13834" max="13858" width="3.28515625" style="301" customWidth="1"/>
    <col min="13859" max="14083" width="11.42578125" style="301"/>
    <col min="14084" max="14084" width="3.28515625" style="301" customWidth="1"/>
    <col min="14085" max="14085" width="4.28515625" style="301" customWidth="1"/>
    <col min="14086" max="14087" width="11.42578125" style="301"/>
    <col min="14088" max="14088" width="1" style="301" customWidth="1"/>
    <col min="14089" max="14089" width="2.28515625" style="301" customWidth="1"/>
    <col min="14090" max="14114" width="3.28515625" style="301" customWidth="1"/>
    <col min="14115" max="14339" width="11.42578125" style="301"/>
    <col min="14340" max="14340" width="3.28515625" style="301" customWidth="1"/>
    <col min="14341" max="14341" width="4.28515625" style="301" customWidth="1"/>
    <col min="14342" max="14343" width="11.42578125" style="301"/>
    <col min="14344" max="14344" width="1" style="301" customWidth="1"/>
    <col min="14345" max="14345" width="2.28515625" style="301" customWidth="1"/>
    <col min="14346" max="14370" width="3.28515625" style="301" customWidth="1"/>
    <col min="14371" max="14595" width="11.42578125" style="301"/>
    <col min="14596" max="14596" width="3.28515625" style="301" customWidth="1"/>
    <col min="14597" max="14597" width="4.28515625" style="301" customWidth="1"/>
    <col min="14598" max="14599" width="11.42578125" style="301"/>
    <col min="14600" max="14600" width="1" style="301" customWidth="1"/>
    <col min="14601" max="14601" width="2.28515625" style="301" customWidth="1"/>
    <col min="14602" max="14626" width="3.28515625" style="301" customWidth="1"/>
    <col min="14627" max="14851" width="11.42578125" style="301"/>
    <col min="14852" max="14852" width="3.28515625" style="301" customWidth="1"/>
    <col min="14853" max="14853" width="4.28515625" style="301" customWidth="1"/>
    <col min="14854" max="14855" width="11.42578125" style="301"/>
    <col min="14856" max="14856" width="1" style="301" customWidth="1"/>
    <col min="14857" max="14857" width="2.28515625" style="301" customWidth="1"/>
    <col min="14858" max="14882" width="3.28515625" style="301" customWidth="1"/>
    <col min="14883" max="15107" width="11.42578125" style="301"/>
    <col min="15108" max="15108" width="3.28515625" style="301" customWidth="1"/>
    <col min="15109" max="15109" width="4.28515625" style="301" customWidth="1"/>
    <col min="15110" max="15111" width="11.42578125" style="301"/>
    <col min="15112" max="15112" width="1" style="301" customWidth="1"/>
    <col min="15113" max="15113" width="2.28515625" style="301" customWidth="1"/>
    <col min="15114" max="15138" width="3.28515625" style="301" customWidth="1"/>
    <col min="15139" max="15363" width="11.42578125" style="301"/>
    <col min="15364" max="15364" width="3.28515625" style="301" customWidth="1"/>
    <col min="15365" max="15365" width="4.28515625" style="301" customWidth="1"/>
    <col min="15366" max="15367" width="11.42578125" style="301"/>
    <col min="15368" max="15368" width="1" style="301" customWidth="1"/>
    <col min="15369" max="15369" width="2.28515625" style="301" customWidth="1"/>
    <col min="15370" max="15394" width="3.28515625" style="301" customWidth="1"/>
    <col min="15395" max="15619" width="11.42578125" style="301"/>
    <col min="15620" max="15620" width="3.28515625" style="301" customWidth="1"/>
    <col min="15621" max="15621" width="4.28515625" style="301" customWidth="1"/>
    <col min="15622" max="15623" width="11.42578125" style="301"/>
    <col min="15624" max="15624" width="1" style="301" customWidth="1"/>
    <col min="15625" max="15625" width="2.28515625" style="301" customWidth="1"/>
    <col min="15626" max="15650" width="3.28515625" style="301" customWidth="1"/>
    <col min="15651" max="15875" width="11.42578125" style="301"/>
    <col min="15876" max="15876" width="3.28515625" style="301" customWidth="1"/>
    <col min="15877" max="15877" width="4.28515625" style="301" customWidth="1"/>
    <col min="15878" max="15879" width="11.42578125" style="301"/>
    <col min="15880" max="15880" width="1" style="301" customWidth="1"/>
    <col min="15881" max="15881" width="2.28515625" style="301" customWidth="1"/>
    <col min="15882" max="15906" width="3.28515625" style="301" customWidth="1"/>
    <col min="15907" max="16131" width="11.42578125" style="301"/>
    <col min="16132" max="16132" width="3.28515625" style="301" customWidth="1"/>
    <col min="16133" max="16133" width="4.28515625" style="301" customWidth="1"/>
    <col min="16134" max="16135" width="11.42578125" style="301"/>
    <col min="16136" max="16136" width="1" style="301" customWidth="1"/>
    <col min="16137" max="16137" width="2.28515625" style="301" customWidth="1"/>
    <col min="16138" max="16162" width="3.28515625" style="301" customWidth="1"/>
    <col min="16163" max="16384" width="11.42578125" style="301"/>
  </cols>
  <sheetData>
    <row r="6" spans="2:50" ht="15.75" x14ac:dyDescent="0.2">
      <c r="C6" s="601"/>
      <c r="J6" s="601"/>
      <c r="K6" s="601"/>
      <c r="L6" s="601"/>
    </row>
    <row r="8" spans="2:50" ht="19.5" thickBot="1" x14ac:dyDescent="0.35">
      <c r="B8" s="600" t="s">
        <v>837</v>
      </c>
      <c r="C8" s="599"/>
      <c r="D8" s="599"/>
      <c r="F8" s="579"/>
      <c r="G8" s="598" t="s">
        <v>836</v>
      </c>
      <c r="H8" s="300"/>
      <c r="I8" s="300"/>
      <c r="J8" s="300"/>
      <c r="K8" s="300"/>
      <c r="L8" s="300"/>
      <c r="M8" s="300"/>
      <c r="N8" s="300"/>
      <c r="O8" s="300"/>
      <c r="P8" s="300"/>
      <c r="Q8" s="300"/>
      <c r="R8" s="300"/>
      <c r="S8" s="300"/>
      <c r="T8" s="300"/>
      <c r="U8" s="300"/>
      <c r="V8" s="300"/>
      <c r="W8" s="300"/>
      <c r="X8" s="300"/>
      <c r="Y8" s="300"/>
      <c r="Z8" s="300"/>
      <c r="AA8" s="300"/>
      <c r="AB8" s="300"/>
      <c r="AG8" s="575"/>
    </row>
    <row r="9" spans="2:50" ht="20.100000000000001" customHeight="1" x14ac:dyDescent="0.3">
      <c r="B9" s="597">
        <v>0</v>
      </c>
      <c r="C9" s="596" t="s">
        <v>835</v>
      </c>
      <c r="D9" s="595"/>
      <c r="F9" s="579"/>
      <c r="G9" s="594"/>
      <c r="H9" s="594"/>
      <c r="I9" s="594"/>
      <c r="J9" s="594" t="s">
        <v>555</v>
      </c>
      <c r="K9" s="594"/>
      <c r="L9" s="594"/>
      <c r="M9" s="594"/>
      <c r="N9" s="594"/>
      <c r="O9" s="594"/>
      <c r="P9" s="594"/>
      <c r="Q9" s="594"/>
      <c r="R9" s="594"/>
      <c r="S9" s="594"/>
      <c r="T9" s="594"/>
      <c r="U9" s="594"/>
      <c r="V9" s="594"/>
      <c r="W9" s="594"/>
      <c r="X9" s="594"/>
      <c r="Y9" s="594"/>
      <c r="Z9" s="594"/>
      <c r="AA9" s="594"/>
      <c r="AB9" s="594"/>
      <c r="AC9" s="594"/>
      <c r="AD9" s="594"/>
      <c r="AE9" s="594"/>
      <c r="AF9" s="594"/>
      <c r="AG9" s="593"/>
    </row>
    <row r="10" spans="2:50" ht="14.25" customHeight="1" x14ac:dyDescent="0.3">
      <c r="B10" s="592">
        <v>2</v>
      </c>
      <c r="C10" s="591" t="s">
        <v>834</v>
      </c>
      <c r="D10" s="590"/>
      <c r="F10" s="579"/>
      <c r="G10" s="583" t="s">
        <v>886</v>
      </c>
    </row>
    <row r="11" spans="2:50" ht="14.25" customHeight="1" x14ac:dyDescent="0.3">
      <c r="B11" s="589">
        <v>5</v>
      </c>
      <c r="C11" s="588" t="s">
        <v>833</v>
      </c>
      <c r="D11" s="587"/>
      <c r="F11" s="579"/>
      <c r="G11" s="583" t="s">
        <v>887</v>
      </c>
      <c r="H11" s="583"/>
      <c r="AG11" s="575"/>
    </row>
    <row r="12" spans="2:50" ht="15" customHeight="1" thickBot="1" x14ac:dyDescent="0.35">
      <c r="B12" s="586">
        <v>8</v>
      </c>
      <c r="C12" s="585" t="s">
        <v>832</v>
      </c>
      <c r="D12" s="584"/>
      <c r="F12" s="579"/>
      <c r="G12" s="583" t="s">
        <v>888</v>
      </c>
      <c r="H12" s="583"/>
      <c r="AG12" s="575"/>
    </row>
    <row r="13" spans="2:50" ht="18.75" customHeight="1" thickBot="1" x14ac:dyDescent="0.35">
      <c r="B13" s="582">
        <v>10</v>
      </c>
      <c r="C13" s="581" t="s">
        <v>831</v>
      </c>
      <c r="D13" s="580"/>
      <c r="F13" s="579"/>
      <c r="G13" s="578" t="s">
        <v>830</v>
      </c>
      <c r="H13" s="577"/>
      <c r="I13" s="577"/>
      <c r="J13" s="577"/>
      <c r="K13" s="577"/>
      <c r="L13" s="577"/>
      <c r="M13" s="577"/>
      <c r="N13" s="577"/>
      <c r="O13" s="577"/>
      <c r="P13" s="577"/>
      <c r="Q13" s="577"/>
      <c r="R13" s="577"/>
      <c r="S13" s="577"/>
      <c r="T13" s="577"/>
      <c r="U13" s="577"/>
      <c r="V13" s="577"/>
      <c r="W13" s="577"/>
      <c r="X13" s="577"/>
      <c r="Y13" s="577"/>
      <c r="Z13" s="577"/>
      <c r="AA13" s="577"/>
      <c r="AB13" s="577"/>
      <c r="AC13" s="577"/>
      <c r="AD13" s="577"/>
      <c r="AE13" s="577"/>
      <c r="AF13" s="577"/>
      <c r="AG13" s="576"/>
    </row>
    <row r="14" spans="2:50" ht="171" customHeight="1" thickBot="1" x14ac:dyDescent="0.25">
      <c r="F14" s="575" t="s">
        <v>829</v>
      </c>
      <c r="G14" s="630" t="s">
        <v>828</v>
      </c>
      <c r="H14" s="631" t="s">
        <v>889</v>
      </c>
      <c r="I14" s="632" t="s">
        <v>890</v>
      </c>
      <c r="J14" s="632" t="s">
        <v>891</v>
      </c>
      <c r="K14" s="632" t="s">
        <v>1035</v>
      </c>
      <c r="L14" s="632" t="s">
        <v>892</v>
      </c>
      <c r="M14" s="632" t="s">
        <v>893</v>
      </c>
      <c r="N14" s="632" t="s">
        <v>826</v>
      </c>
      <c r="O14" s="632" t="s">
        <v>894</v>
      </c>
      <c r="P14" s="632" t="s">
        <v>1049</v>
      </c>
      <c r="Q14" s="632" t="s">
        <v>1037</v>
      </c>
      <c r="R14" s="632" t="s">
        <v>1048</v>
      </c>
      <c r="S14" s="632" t="s">
        <v>1047</v>
      </c>
      <c r="T14" s="632" t="s">
        <v>1050</v>
      </c>
      <c r="U14" s="632" t="s">
        <v>1044</v>
      </c>
      <c r="V14" s="632" t="s">
        <v>1045</v>
      </c>
      <c r="W14" s="632" t="s">
        <v>1046</v>
      </c>
      <c r="X14" s="632" t="s">
        <v>827</v>
      </c>
      <c r="Y14" s="632" t="s">
        <v>1043</v>
      </c>
      <c r="Z14" s="632" t="s">
        <v>1036</v>
      </c>
      <c r="AA14" s="632" t="s">
        <v>824</v>
      </c>
      <c r="AB14" s="632" t="s">
        <v>825</v>
      </c>
      <c r="AC14" s="632" t="s">
        <v>895</v>
      </c>
      <c r="AD14" s="632" t="s">
        <v>896</v>
      </c>
      <c r="AE14" s="632" t="s">
        <v>823</v>
      </c>
      <c r="AF14" s="632" t="s">
        <v>822</v>
      </c>
      <c r="AG14" s="632" t="s">
        <v>821</v>
      </c>
      <c r="AH14" s="574"/>
      <c r="AI14" s="574"/>
      <c r="AJ14" s="574"/>
      <c r="AK14" s="574"/>
      <c r="AL14" s="574"/>
      <c r="AM14" s="574"/>
      <c r="AN14" s="574"/>
      <c r="AO14" s="574"/>
      <c r="AP14" s="574"/>
      <c r="AQ14" s="574"/>
      <c r="AR14" s="574"/>
      <c r="AS14" s="609"/>
      <c r="AT14" s="609"/>
      <c r="AU14" s="609"/>
      <c r="AV14" s="609"/>
      <c r="AW14" s="609"/>
      <c r="AX14" s="609"/>
    </row>
    <row r="15" spans="2:50" x14ac:dyDescent="0.2">
      <c r="D15" s="794" t="s">
        <v>876</v>
      </c>
      <c r="E15" s="795"/>
      <c r="F15" s="796"/>
      <c r="G15" s="634">
        <v>5</v>
      </c>
      <c r="H15" s="635">
        <v>8</v>
      </c>
      <c r="I15" s="636">
        <v>2</v>
      </c>
      <c r="J15" s="636">
        <v>2</v>
      </c>
      <c r="K15" s="635">
        <v>8</v>
      </c>
      <c r="L15" s="636">
        <v>2</v>
      </c>
      <c r="M15" s="637">
        <v>5</v>
      </c>
      <c r="N15" s="637">
        <v>5</v>
      </c>
      <c r="O15" s="637">
        <v>5</v>
      </c>
      <c r="P15" s="637">
        <v>5</v>
      </c>
      <c r="Q15" s="572">
        <v>8</v>
      </c>
      <c r="R15" s="820">
        <v>8</v>
      </c>
      <c r="S15" s="820">
        <v>8</v>
      </c>
      <c r="T15" s="820">
        <v>8</v>
      </c>
      <c r="U15" s="637">
        <v>5</v>
      </c>
      <c r="V15" s="637">
        <v>5</v>
      </c>
      <c r="W15" s="637">
        <v>5</v>
      </c>
      <c r="X15" s="636">
        <v>2</v>
      </c>
      <c r="Y15" s="637">
        <v>5</v>
      </c>
      <c r="Z15" s="572">
        <v>8</v>
      </c>
      <c r="AA15" s="635">
        <v>8</v>
      </c>
      <c r="AB15" s="638">
        <v>10</v>
      </c>
      <c r="AC15" s="635">
        <v>8</v>
      </c>
      <c r="AD15" s="637">
        <v>5</v>
      </c>
      <c r="AE15" s="637">
        <v>5</v>
      </c>
      <c r="AF15" s="635">
        <v>8</v>
      </c>
      <c r="AG15" s="639">
        <v>8</v>
      </c>
      <c r="AS15" s="625"/>
      <c r="AT15" s="625"/>
      <c r="AU15" s="625"/>
      <c r="AV15" s="625"/>
      <c r="AW15" s="625"/>
      <c r="AX15" s="625"/>
    </row>
    <row r="16" spans="2:50" x14ac:dyDescent="0.2">
      <c r="D16" s="797" t="s">
        <v>593</v>
      </c>
      <c r="E16" s="798"/>
      <c r="F16" s="799"/>
      <c r="G16" s="627">
        <v>10</v>
      </c>
      <c r="H16" s="572">
        <v>8</v>
      </c>
      <c r="I16" s="628">
        <v>10</v>
      </c>
      <c r="J16" s="633">
        <v>5</v>
      </c>
      <c r="K16" s="572">
        <v>8</v>
      </c>
      <c r="L16" s="573">
        <v>10</v>
      </c>
      <c r="M16" s="573">
        <v>10</v>
      </c>
      <c r="N16" s="573">
        <v>10</v>
      </c>
      <c r="O16" s="573">
        <v>10</v>
      </c>
      <c r="P16" s="572">
        <v>8</v>
      </c>
      <c r="Q16" s="573">
        <v>10</v>
      </c>
      <c r="R16" s="573">
        <v>10</v>
      </c>
      <c r="S16" s="573">
        <v>10</v>
      </c>
      <c r="T16" s="573">
        <v>10</v>
      </c>
      <c r="U16" s="572">
        <v>8</v>
      </c>
      <c r="V16" s="572">
        <v>8</v>
      </c>
      <c r="W16" s="572">
        <v>8</v>
      </c>
      <c r="X16" s="573">
        <v>10</v>
      </c>
      <c r="Y16" s="573">
        <v>10</v>
      </c>
      <c r="Z16" s="572">
        <v>8</v>
      </c>
      <c r="AA16" s="573">
        <v>10</v>
      </c>
      <c r="AB16" s="572">
        <v>8</v>
      </c>
      <c r="AC16" s="572">
        <v>8</v>
      </c>
      <c r="AD16" s="572">
        <v>8</v>
      </c>
      <c r="AE16" s="573">
        <v>10</v>
      </c>
      <c r="AF16" s="573">
        <v>10</v>
      </c>
      <c r="AG16" s="640">
        <v>10</v>
      </c>
      <c r="AS16" s="625"/>
      <c r="AT16" s="625"/>
      <c r="AU16" s="625"/>
      <c r="AV16" s="625"/>
      <c r="AW16" s="625"/>
      <c r="AX16" s="625"/>
    </row>
    <row r="17" spans="4:50" x14ac:dyDescent="0.2">
      <c r="D17" s="797" t="s">
        <v>878</v>
      </c>
      <c r="E17" s="798"/>
      <c r="F17" s="799"/>
      <c r="G17" s="626">
        <v>5</v>
      </c>
      <c r="H17" s="572">
        <v>8</v>
      </c>
      <c r="I17" s="629">
        <v>2</v>
      </c>
      <c r="J17" s="629">
        <v>2</v>
      </c>
      <c r="K17" s="572">
        <v>8</v>
      </c>
      <c r="L17" s="629">
        <v>2</v>
      </c>
      <c r="M17" s="633">
        <v>5</v>
      </c>
      <c r="N17" s="633">
        <v>5</v>
      </c>
      <c r="O17" s="633">
        <v>5</v>
      </c>
      <c r="P17" s="633">
        <v>5</v>
      </c>
      <c r="Q17" s="572">
        <v>8</v>
      </c>
      <c r="R17" s="572">
        <v>8</v>
      </c>
      <c r="S17" s="572">
        <v>8</v>
      </c>
      <c r="T17" s="572">
        <v>8</v>
      </c>
      <c r="U17" s="633">
        <v>5</v>
      </c>
      <c r="V17" s="633">
        <v>5</v>
      </c>
      <c r="W17" s="633">
        <v>5</v>
      </c>
      <c r="X17" s="629">
        <v>2</v>
      </c>
      <c r="Y17" s="633">
        <v>5</v>
      </c>
      <c r="Z17" s="572">
        <v>8</v>
      </c>
      <c r="AA17" s="572">
        <v>8</v>
      </c>
      <c r="AB17" s="573">
        <v>10</v>
      </c>
      <c r="AC17" s="572">
        <v>8</v>
      </c>
      <c r="AD17" s="633">
        <v>5</v>
      </c>
      <c r="AE17" s="633">
        <v>5</v>
      </c>
      <c r="AF17" s="572">
        <v>8</v>
      </c>
      <c r="AG17" s="641">
        <v>8</v>
      </c>
      <c r="AS17" s="625"/>
      <c r="AT17" s="625"/>
      <c r="AU17" s="625"/>
      <c r="AV17" s="625"/>
      <c r="AW17" s="625"/>
      <c r="AX17" s="625"/>
    </row>
    <row r="18" spans="4:50" x14ac:dyDescent="0.2">
      <c r="D18" s="797" t="s">
        <v>877</v>
      </c>
      <c r="E18" s="798"/>
      <c r="F18" s="799"/>
      <c r="G18" s="626">
        <v>5</v>
      </c>
      <c r="H18" s="572">
        <v>8</v>
      </c>
      <c r="I18" s="633">
        <v>5</v>
      </c>
      <c r="J18" s="629">
        <v>2</v>
      </c>
      <c r="K18" s="572">
        <v>8</v>
      </c>
      <c r="L18" s="633">
        <v>5</v>
      </c>
      <c r="M18" s="633">
        <v>5</v>
      </c>
      <c r="N18" s="572">
        <v>8</v>
      </c>
      <c r="O18" s="633">
        <v>5</v>
      </c>
      <c r="P18" s="633">
        <v>5</v>
      </c>
      <c r="Q18" s="572">
        <v>8</v>
      </c>
      <c r="R18" s="572">
        <v>8</v>
      </c>
      <c r="S18" s="572">
        <v>8</v>
      </c>
      <c r="T18" s="572">
        <v>8</v>
      </c>
      <c r="U18" s="633">
        <v>5</v>
      </c>
      <c r="V18" s="633">
        <v>5</v>
      </c>
      <c r="W18" s="633">
        <v>5</v>
      </c>
      <c r="X18" s="629">
        <v>2</v>
      </c>
      <c r="Y18" s="633">
        <v>5</v>
      </c>
      <c r="Z18" s="572">
        <v>8</v>
      </c>
      <c r="AA18" s="572">
        <v>8</v>
      </c>
      <c r="AB18" s="573">
        <v>10</v>
      </c>
      <c r="AC18" s="572">
        <v>8</v>
      </c>
      <c r="AD18" s="572">
        <v>8</v>
      </c>
      <c r="AE18" s="633">
        <v>5</v>
      </c>
      <c r="AF18" s="573">
        <v>10</v>
      </c>
      <c r="AG18" s="642">
        <v>5</v>
      </c>
      <c r="AS18" s="625"/>
      <c r="AT18" s="625"/>
      <c r="AU18" s="625"/>
      <c r="AV18" s="625"/>
      <c r="AW18" s="625"/>
      <c r="AX18" s="625"/>
    </row>
    <row r="19" spans="4:50" ht="13.5" thickBot="1" x14ac:dyDescent="0.25">
      <c r="D19" s="797" t="s">
        <v>657</v>
      </c>
      <c r="E19" s="798"/>
      <c r="F19" s="799"/>
      <c r="G19" s="643">
        <v>10</v>
      </c>
      <c r="H19" s="644">
        <v>8</v>
      </c>
      <c r="I19" s="645">
        <v>10</v>
      </c>
      <c r="J19" s="645">
        <v>10</v>
      </c>
      <c r="K19" s="644">
        <v>8</v>
      </c>
      <c r="L19" s="644">
        <v>8</v>
      </c>
      <c r="M19" s="645">
        <v>10</v>
      </c>
      <c r="N19" s="645">
        <v>10</v>
      </c>
      <c r="O19" s="645">
        <v>10</v>
      </c>
      <c r="P19" s="645">
        <v>10</v>
      </c>
      <c r="Q19" s="645">
        <v>10</v>
      </c>
      <c r="R19" s="645">
        <v>10</v>
      </c>
      <c r="S19" s="644">
        <v>8</v>
      </c>
      <c r="T19" s="644">
        <v>8</v>
      </c>
      <c r="U19" s="645">
        <v>10</v>
      </c>
      <c r="V19" s="645">
        <v>10</v>
      </c>
      <c r="W19" s="645">
        <v>10</v>
      </c>
      <c r="X19" s="646">
        <v>5</v>
      </c>
      <c r="Y19" s="645">
        <v>10</v>
      </c>
      <c r="Z19" s="645">
        <v>10</v>
      </c>
      <c r="AA19" s="645">
        <v>10</v>
      </c>
      <c r="AB19" s="644">
        <v>8</v>
      </c>
      <c r="AC19" s="645">
        <v>10</v>
      </c>
      <c r="AD19" s="644">
        <v>8</v>
      </c>
      <c r="AE19" s="644">
        <v>8</v>
      </c>
      <c r="AF19" s="645">
        <v>10</v>
      </c>
      <c r="AG19" s="647">
        <v>10</v>
      </c>
      <c r="AS19" s="625"/>
      <c r="AT19" s="625"/>
      <c r="AU19" s="625"/>
      <c r="AV19" s="625"/>
      <c r="AW19" s="625"/>
      <c r="AX19" s="625"/>
    </row>
  </sheetData>
  <mergeCells count="5">
    <mergeCell ref="D15:F15"/>
    <mergeCell ref="D16:F16"/>
    <mergeCell ref="D17:F17"/>
    <mergeCell ref="D18:F18"/>
    <mergeCell ref="D19:F19"/>
  </mergeCells>
  <pageMargins left="0.78740157499999996" right="0.78740157499999996" top="0.984251969" bottom="0.984251969" header="0.49212598499999999" footer="0.49212598499999999"/>
  <pageSetup paperSize="9" orientation="portrait" horizontalDpi="300" r:id="rId1"/>
  <headerFooter alignWithMargins="0">
    <oddHeader>&amp;A</oddHeader>
    <oddFooter>Página &amp;P</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E7D1C-65F3-488B-90E9-A4159D4213C7}">
  <dimension ref="B2:P63"/>
  <sheetViews>
    <sheetView showGridLines="0" tabSelected="1" zoomScale="115" zoomScaleNormal="115" zoomScaleSheetLayoutView="100" workbookViewId="0">
      <pane ySplit="5" topLeftCell="A6" activePane="bottomLeft" state="frozenSplit"/>
      <selection pane="bottomLeft" activeCell="J5" sqref="J5"/>
    </sheetView>
  </sheetViews>
  <sheetFormatPr defaultRowHeight="12.75" x14ac:dyDescent="0.2"/>
  <cols>
    <col min="1" max="1" width="1.42578125" style="301" customWidth="1"/>
    <col min="2" max="2" width="9" style="301" bestFit="1" customWidth="1"/>
    <col min="3" max="3" width="73" style="301" bestFit="1" customWidth="1"/>
    <col min="4" max="4" width="8.7109375" style="552" customWidth="1"/>
    <col min="5" max="5" width="7.42578125" style="552" bestFit="1" customWidth="1"/>
    <col min="6" max="6" width="5.7109375" style="552" customWidth="1"/>
    <col min="7" max="8" width="7.7109375" style="552" bestFit="1" customWidth="1"/>
    <col min="9" max="9" width="1.7109375" style="301" customWidth="1"/>
    <col min="10" max="10" width="29.5703125" style="301" customWidth="1"/>
    <col min="11" max="11" width="42.85546875" style="301" bestFit="1" customWidth="1"/>
    <col min="12" max="253" width="8.85546875" style="301"/>
    <col min="254" max="254" width="1.42578125" style="301" customWidth="1"/>
    <col min="255" max="255" width="9" style="301" bestFit="1" customWidth="1"/>
    <col min="256" max="256" width="67.28515625" style="301" bestFit="1" customWidth="1"/>
    <col min="257" max="257" width="13" style="301" customWidth="1"/>
    <col min="258" max="264" width="5.7109375" style="301" customWidth="1"/>
    <col min="265" max="265" width="8.85546875" style="301"/>
    <col min="266" max="266" width="16.85546875" style="301" bestFit="1" customWidth="1"/>
    <col min="267" max="267" width="22.42578125" style="301" bestFit="1" customWidth="1"/>
    <col min="268" max="509" width="8.85546875" style="301"/>
    <col min="510" max="510" width="1.42578125" style="301" customWidth="1"/>
    <col min="511" max="511" width="9" style="301" bestFit="1" customWidth="1"/>
    <col min="512" max="512" width="67.28515625" style="301" bestFit="1" customWidth="1"/>
    <col min="513" max="513" width="13" style="301" customWidth="1"/>
    <col min="514" max="520" width="5.7109375" style="301" customWidth="1"/>
    <col min="521" max="521" width="8.85546875" style="301"/>
    <col min="522" max="522" width="16.85546875" style="301" bestFit="1" customWidth="1"/>
    <col min="523" max="523" width="22.42578125" style="301" bestFit="1" customWidth="1"/>
    <col min="524" max="765" width="8.85546875" style="301"/>
    <col min="766" max="766" width="1.42578125" style="301" customWidth="1"/>
    <col min="767" max="767" width="9" style="301" bestFit="1" customWidth="1"/>
    <col min="768" max="768" width="67.28515625" style="301" bestFit="1" customWidth="1"/>
    <col min="769" max="769" width="13" style="301" customWidth="1"/>
    <col min="770" max="776" width="5.7109375" style="301" customWidth="1"/>
    <col min="777" max="777" width="8.85546875" style="301"/>
    <col min="778" max="778" width="16.85546875" style="301" bestFit="1" customWidth="1"/>
    <col min="779" max="779" width="22.42578125" style="301" bestFit="1" customWidth="1"/>
    <col min="780" max="1021" width="8.85546875" style="301"/>
    <col min="1022" max="1022" width="1.42578125" style="301" customWidth="1"/>
    <col min="1023" max="1023" width="9" style="301" bestFit="1" customWidth="1"/>
    <col min="1024" max="1024" width="67.28515625" style="301" bestFit="1" customWidth="1"/>
    <col min="1025" max="1025" width="13" style="301" customWidth="1"/>
    <col min="1026" max="1032" width="5.7109375" style="301" customWidth="1"/>
    <col min="1033" max="1033" width="8.85546875" style="301"/>
    <col min="1034" max="1034" width="16.85546875" style="301" bestFit="1" customWidth="1"/>
    <col min="1035" max="1035" width="22.42578125" style="301" bestFit="1" customWidth="1"/>
    <col min="1036" max="1277" width="8.85546875" style="301"/>
    <col min="1278" max="1278" width="1.42578125" style="301" customWidth="1"/>
    <col min="1279" max="1279" width="9" style="301" bestFit="1" customWidth="1"/>
    <col min="1280" max="1280" width="67.28515625" style="301" bestFit="1" customWidth="1"/>
    <col min="1281" max="1281" width="13" style="301" customWidth="1"/>
    <col min="1282" max="1288" width="5.7109375" style="301" customWidth="1"/>
    <col min="1289" max="1289" width="8.85546875" style="301"/>
    <col min="1290" max="1290" width="16.85546875" style="301" bestFit="1" customWidth="1"/>
    <col min="1291" max="1291" width="22.42578125" style="301" bestFit="1" customWidth="1"/>
    <col min="1292" max="1533" width="8.85546875" style="301"/>
    <col min="1534" max="1534" width="1.42578125" style="301" customWidth="1"/>
    <col min="1535" max="1535" width="9" style="301" bestFit="1" customWidth="1"/>
    <col min="1536" max="1536" width="67.28515625" style="301" bestFit="1" customWidth="1"/>
    <col min="1537" max="1537" width="13" style="301" customWidth="1"/>
    <col min="1538" max="1544" width="5.7109375" style="301" customWidth="1"/>
    <col min="1545" max="1545" width="8.85546875" style="301"/>
    <col min="1546" max="1546" width="16.85546875" style="301" bestFit="1" customWidth="1"/>
    <col min="1547" max="1547" width="22.42578125" style="301" bestFit="1" customWidth="1"/>
    <col min="1548" max="1789" width="8.85546875" style="301"/>
    <col min="1790" max="1790" width="1.42578125" style="301" customWidth="1"/>
    <col min="1791" max="1791" width="9" style="301" bestFit="1" customWidth="1"/>
    <col min="1792" max="1792" width="67.28515625" style="301" bestFit="1" customWidth="1"/>
    <col min="1793" max="1793" width="13" style="301" customWidth="1"/>
    <col min="1794" max="1800" width="5.7109375" style="301" customWidth="1"/>
    <col min="1801" max="1801" width="8.85546875" style="301"/>
    <col min="1802" max="1802" width="16.85546875" style="301" bestFit="1" customWidth="1"/>
    <col min="1803" max="1803" width="22.42578125" style="301" bestFit="1" customWidth="1"/>
    <col min="1804" max="2045" width="8.85546875" style="301"/>
    <col min="2046" max="2046" width="1.42578125" style="301" customWidth="1"/>
    <col min="2047" max="2047" width="9" style="301" bestFit="1" customWidth="1"/>
    <col min="2048" max="2048" width="67.28515625" style="301" bestFit="1" customWidth="1"/>
    <col min="2049" max="2049" width="13" style="301" customWidth="1"/>
    <col min="2050" max="2056" width="5.7109375" style="301" customWidth="1"/>
    <col min="2057" max="2057" width="8.85546875" style="301"/>
    <col min="2058" max="2058" width="16.85546875" style="301" bestFit="1" customWidth="1"/>
    <col min="2059" max="2059" width="22.42578125" style="301" bestFit="1" customWidth="1"/>
    <col min="2060" max="2301" width="8.85546875" style="301"/>
    <col min="2302" max="2302" width="1.42578125" style="301" customWidth="1"/>
    <col min="2303" max="2303" width="9" style="301" bestFit="1" customWidth="1"/>
    <col min="2304" max="2304" width="67.28515625" style="301" bestFit="1" customWidth="1"/>
    <col min="2305" max="2305" width="13" style="301" customWidth="1"/>
    <col min="2306" max="2312" width="5.7109375" style="301" customWidth="1"/>
    <col min="2313" max="2313" width="8.85546875" style="301"/>
    <col min="2314" max="2314" width="16.85546875" style="301" bestFit="1" customWidth="1"/>
    <col min="2315" max="2315" width="22.42578125" style="301" bestFit="1" customWidth="1"/>
    <col min="2316" max="2557" width="8.85546875" style="301"/>
    <col min="2558" max="2558" width="1.42578125" style="301" customWidth="1"/>
    <col min="2559" max="2559" width="9" style="301" bestFit="1" customWidth="1"/>
    <col min="2560" max="2560" width="67.28515625" style="301" bestFit="1" customWidth="1"/>
    <col min="2561" max="2561" width="13" style="301" customWidth="1"/>
    <col min="2562" max="2568" width="5.7109375" style="301" customWidth="1"/>
    <col min="2569" max="2569" width="8.85546875" style="301"/>
    <col min="2570" max="2570" width="16.85546875" style="301" bestFit="1" customWidth="1"/>
    <col min="2571" max="2571" width="22.42578125" style="301" bestFit="1" customWidth="1"/>
    <col min="2572" max="2813" width="8.85546875" style="301"/>
    <col min="2814" max="2814" width="1.42578125" style="301" customWidth="1"/>
    <col min="2815" max="2815" width="9" style="301" bestFit="1" customWidth="1"/>
    <col min="2816" max="2816" width="67.28515625" style="301" bestFit="1" customWidth="1"/>
    <col min="2817" max="2817" width="13" style="301" customWidth="1"/>
    <col min="2818" max="2824" width="5.7109375" style="301" customWidth="1"/>
    <col min="2825" max="2825" width="8.85546875" style="301"/>
    <col min="2826" max="2826" width="16.85546875" style="301" bestFit="1" customWidth="1"/>
    <col min="2827" max="2827" width="22.42578125" style="301" bestFit="1" customWidth="1"/>
    <col min="2828" max="3069" width="8.85546875" style="301"/>
    <col min="3070" max="3070" width="1.42578125" style="301" customWidth="1"/>
    <col min="3071" max="3071" width="9" style="301" bestFit="1" customWidth="1"/>
    <col min="3072" max="3072" width="67.28515625" style="301" bestFit="1" customWidth="1"/>
    <col min="3073" max="3073" width="13" style="301" customWidth="1"/>
    <col min="3074" max="3080" width="5.7109375" style="301" customWidth="1"/>
    <col min="3081" max="3081" width="8.85546875" style="301"/>
    <col min="3082" max="3082" width="16.85546875" style="301" bestFit="1" customWidth="1"/>
    <col min="3083" max="3083" width="22.42578125" style="301" bestFit="1" customWidth="1"/>
    <col min="3084" max="3325" width="8.85546875" style="301"/>
    <col min="3326" max="3326" width="1.42578125" style="301" customWidth="1"/>
    <col min="3327" max="3327" width="9" style="301" bestFit="1" customWidth="1"/>
    <col min="3328" max="3328" width="67.28515625" style="301" bestFit="1" customWidth="1"/>
    <col min="3329" max="3329" width="13" style="301" customWidth="1"/>
    <col min="3330" max="3336" width="5.7109375" style="301" customWidth="1"/>
    <col min="3337" max="3337" width="8.85546875" style="301"/>
    <col min="3338" max="3338" width="16.85546875" style="301" bestFit="1" customWidth="1"/>
    <col min="3339" max="3339" width="22.42578125" style="301" bestFit="1" customWidth="1"/>
    <col min="3340" max="3581" width="8.85546875" style="301"/>
    <col min="3582" max="3582" width="1.42578125" style="301" customWidth="1"/>
    <col min="3583" max="3583" width="9" style="301" bestFit="1" customWidth="1"/>
    <col min="3584" max="3584" width="67.28515625" style="301" bestFit="1" customWidth="1"/>
    <col min="3585" max="3585" width="13" style="301" customWidth="1"/>
    <col min="3586" max="3592" width="5.7109375" style="301" customWidth="1"/>
    <col min="3593" max="3593" width="8.85546875" style="301"/>
    <col min="3594" max="3594" width="16.85546875" style="301" bestFit="1" customWidth="1"/>
    <col min="3595" max="3595" width="22.42578125" style="301" bestFit="1" customWidth="1"/>
    <col min="3596" max="3837" width="8.85546875" style="301"/>
    <col min="3838" max="3838" width="1.42578125" style="301" customWidth="1"/>
    <col min="3839" max="3839" width="9" style="301" bestFit="1" customWidth="1"/>
    <col min="3840" max="3840" width="67.28515625" style="301" bestFit="1" customWidth="1"/>
    <col min="3841" max="3841" width="13" style="301" customWidth="1"/>
    <col min="3842" max="3848" width="5.7109375" style="301" customWidth="1"/>
    <col min="3849" max="3849" width="8.85546875" style="301"/>
    <col min="3850" max="3850" width="16.85546875" style="301" bestFit="1" customWidth="1"/>
    <col min="3851" max="3851" width="22.42578125" style="301" bestFit="1" customWidth="1"/>
    <col min="3852" max="4093" width="8.85546875" style="301"/>
    <col min="4094" max="4094" width="1.42578125" style="301" customWidth="1"/>
    <col min="4095" max="4095" width="9" style="301" bestFit="1" customWidth="1"/>
    <col min="4096" max="4096" width="67.28515625" style="301" bestFit="1" customWidth="1"/>
    <col min="4097" max="4097" width="13" style="301" customWidth="1"/>
    <col min="4098" max="4104" width="5.7109375" style="301" customWidth="1"/>
    <col min="4105" max="4105" width="8.85546875" style="301"/>
    <col min="4106" max="4106" width="16.85546875" style="301" bestFit="1" customWidth="1"/>
    <col min="4107" max="4107" width="22.42578125" style="301" bestFit="1" customWidth="1"/>
    <col min="4108" max="4349" width="8.85546875" style="301"/>
    <col min="4350" max="4350" width="1.42578125" style="301" customWidth="1"/>
    <col min="4351" max="4351" width="9" style="301" bestFit="1" customWidth="1"/>
    <col min="4352" max="4352" width="67.28515625" style="301" bestFit="1" customWidth="1"/>
    <col min="4353" max="4353" width="13" style="301" customWidth="1"/>
    <col min="4354" max="4360" width="5.7109375" style="301" customWidth="1"/>
    <col min="4361" max="4361" width="8.85546875" style="301"/>
    <col min="4362" max="4362" width="16.85546875" style="301" bestFit="1" customWidth="1"/>
    <col min="4363" max="4363" width="22.42578125" style="301" bestFit="1" customWidth="1"/>
    <col min="4364" max="4605" width="8.85546875" style="301"/>
    <col min="4606" max="4606" width="1.42578125" style="301" customWidth="1"/>
    <col min="4607" max="4607" width="9" style="301" bestFit="1" customWidth="1"/>
    <col min="4608" max="4608" width="67.28515625" style="301" bestFit="1" customWidth="1"/>
    <col min="4609" max="4609" width="13" style="301" customWidth="1"/>
    <col min="4610" max="4616" width="5.7109375" style="301" customWidth="1"/>
    <col min="4617" max="4617" width="8.85546875" style="301"/>
    <col min="4618" max="4618" width="16.85546875" style="301" bestFit="1" customWidth="1"/>
    <col min="4619" max="4619" width="22.42578125" style="301" bestFit="1" customWidth="1"/>
    <col min="4620" max="4861" width="8.85546875" style="301"/>
    <col min="4862" max="4862" width="1.42578125" style="301" customWidth="1"/>
    <col min="4863" max="4863" width="9" style="301" bestFit="1" customWidth="1"/>
    <col min="4864" max="4864" width="67.28515625" style="301" bestFit="1" customWidth="1"/>
    <col min="4865" max="4865" width="13" style="301" customWidth="1"/>
    <col min="4866" max="4872" width="5.7109375" style="301" customWidth="1"/>
    <col min="4873" max="4873" width="8.85546875" style="301"/>
    <col min="4874" max="4874" width="16.85546875" style="301" bestFit="1" customWidth="1"/>
    <col min="4875" max="4875" width="22.42578125" style="301" bestFit="1" customWidth="1"/>
    <col min="4876" max="5117" width="8.85546875" style="301"/>
    <col min="5118" max="5118" width="1.42578125" style="301" customWidth="1"/>
    <col min="5119" max="5119" width="9" style="301" bestFit="1" customWidth="1"/>
    <col min="5120" max="5120" width="67.28515625" style="301" bestFit="1" customWidth="1"/>
    <col min="5121" max="5121" width="13" style="301" customWidth="1"/>
    <col min="5122" max="5128" width="5.7109375" style="301" customWidth="1"/>
    <col min="5129" max="5129" width="8.85546875" style="301"/>
    <col min="5130" max="5130" width="16.85546875" style="301" bestFit="1" customWidth="1"/>
    <col min="5131" max="5131" width="22.42578125" style="301" bestFit="1" customWidth="1"/>
    <col min="5132" max="5373" width="8.85546875" style="301"/>
    <col min="5374" max="5374" width="1.42578125" style="301" customWidth="1"/>
    <col min="5375" max="5375" width="9" style="301" bestFit="1" customWidth="1"/>
    <col min="5376" max="5376" width="67.28515625" style="301" bestFit="1" customWidth="1"/>
    <col min="5377" max="5377" width="13" style="301" customWidth="1"/>
    <col min="5378" max="5384" width="5.7109375" style="301" customWidth="1"/>
    <col min="5385" max="5385" width="8.85546875" style="301"/>
    <col min="5386" max="5386" width="16.85546875" style="301" bestFit="1" customWidth="1"/>
    <col min="5387" max="5387" width="22.42578125" style="301" bestFit="1" customWidth="1"/>
    <col min="5388" max="5629" width="8.85546875" style="301"/>
    <col min="5630" max="5630" width="1.42578125" style="301" customWidth="1"/>
    <col min="5631" max="5631" width="9" style="301" bestFit="1" customWidth="1"/>
    <col min="5632" max="5632" width="67.28515625" style="301" bestFit="1" customWidth="1"/>
    <col min="5633" max="5633" width="13" style="301" customWidth="1"/>
    <col min="5634" max="5640" width="5.7109375" style="301" customWidth="1"/>
    <col min="5641" max="5641" width="8.85546875" style="301"/>
    <col min="5642" max="5642" width="16.85546875" style="301" bestFit="1" customWidth="1"/>
    <col min="5643" max="5643" width="22.42578125" style="301" bestFit="1" customWidth="1"/>
    <col min="5644" max="5885" width="8.85546875" style="301"/>
    <col min="5886" max="5886" width="1.42578125" style="301" customWidth="1"/>
    <col min="5887" max="5887" width="9" style="301" bestFit="1" customWidth="1"/>
    <col min="5888" max="5888" width="67.28515625" style="301" bestFit="1" customWidth="1"/>
    <col min="5889" max="5889" width="13" style="301" customWidth="1"/>
    <col min="5890" max="5896" width="5.7109375" style="301" customWidth="1"/>
    <col min="5897" max="5897" width="8.85546875" style="301"/>
    <col min="5898" max="5898" width="16.85546875" style="301" bestFit="1" customWidth="1"/>
    <col min="5899" max="5899" width="22.42578125" style="301" bestFit="1" customWidth="1"/>
    <col min="5900" max="6141" width="8.85546875" style="301"/>
    <col min="6142" max="6142" width="1.42578125" style="301" customWidth="1"/>
    <col min="6143" max="6143" width="9" style="301" bestFit="1" customWidth="1"/>
    <col min="6144" max="6144" width="67.28515625" style="301" bestFit="1" customWidth="1"/>
    <col min="6145" max="6145" width="13" style="301" customWidth="1"/>
    <col min="6146" max="6152" width="5.7109375" style="301" customWidth="1"/>
    <col min="6153" max="6153" width="8.85546875" style="301"/>
    <col min="6154" max="6154" width="16.85546875" style="301" bestFit="1" customWidth="1"/>
    <col min="6155" max="6155" width="22.42578125" style="301" bestFit="1" customWidth="1"/>
    <col min="6156" max="6397" width="8.85546875" style="301"/>
    <col min="6398" max="6398" width="1.42578125" style="301" customWidth="1"/>
    <col min="6399" max="6399" width="9" style="301" bestFit="1" customWidth="1"/>
    <col min="6400" max="6400" width="67.28515625" style="301" bestFit="1" customWidth="1"/>
    <col min="6401" max="6401" width="13" style="301" customWidth="1"/>
    <col min="6402" max="6408" width="5.7109375" style="301" customWidth="1"/>
    <col min="6409" max="6409" width="8.85546875" style="301"/>
    <col min="6410" max="6410" width="16.85546875" style="301" bestFit="1" customWidth="1"/>
    <col min="6411" max="6411" width="22.42578125" style="301" bestFit="1" customWidth="1"/>
    <col min="6412" max="6653" width="8.85546875" style="301"/>
    <col min="6654" max="6654" width="1.42578125" style="301" customWidth="1"/>
    <col min="6655" max="6655" width="9" style="301" bestFit="1" customWidth="1"/>
    <col min="6656" max="6656" width="67.28515625" style="301" bestFit="1" customWidth="1"/>
    <col min="6657" max="6657" width="13" style="301" customWidth="1"/>
    <col min="6658" max="6664" width="5.7109375" style="301" customWidth="1"/>
    <col min="6665" max="6665" width="8.85546875" style="301"/>
    <col min="6666" max="6666" width="16.85546875" style="301" bestFit="1" customWidth="1"/>
    <col min="6667" max="6667" width="22.42578125" style="301" bestFit="1" customWidth="1"/>
    <col min="6668" max="6909" width="8.85546875" style="301"/>
    <col min="6910" max="6910" width="1.42578125" style="301" customWidth="1"/>
    <col min="6911" max="6911" width="9" style="301" bestFit="1" customWidth="1"/>
    <col min="6912" max="6912" width="67.28515625" style="301" bestFit="1" customWidth="1"/>
    <col min="6913" max="6913" width="13" style="301" customWidth="1"/>
    <col min="6914" max="6920" width="5.7109375" style="301" customWidth="1"/>
    <col min="6921" max="6921" width="8.85546875" style="301"/>
    <col min="6922" max="6922" width="16.85546875" style="301" bestFit="1" customWidth="1"/>
    <col min="6923" max="6923" width="22.42578125" style="301" bestFit="1" customWidth="1"/>
    <col min="6924" max="7165" width="8.85546875" style="301"/>
    <col min="7166" max="7166" width="1.42578125" style="301" customWidth="1"/>
    <col min="7167" max="7167" width="9" style="301" bestFit="1" customWidth="1"/>
    <col min="7168" max="7168" width="67.28515625" style="301" bestFit="1" customWidth="1"/>
    <col min="7169" max="7169" width="13" style="301" customWidth="1"/>
    <col min="7170" max="7176" width="5.7109375" style="301" customWidth="1"/>
    <col min="7177" max="7177" width="8.85546875" style="301"/>
    <col min="7178" max="7178" width="16.85546875" style="301" bestFit="1" customWidth="1"/>
    <col min="7179" max="7179" width="22.42578125" style="301" bestFit="1" customWidth="1"/>
    <col min="7180" max="7421" width="8.85546875" style="301"/>
    <col min="7422" max="7422" width="1.42578125" style="301" customWidth="1"/>
    <col min="7423" max="7423" width="9" style="301" bestFit="1" customWidth="1"/>
    <col min="7424" max="7424" width="67.28515625" style="301" bestFit="1" customWidth="1"/>
    <col min="7425" max="7425" width="13" style="301" customWidth="1"/>
    <col min="7426" max="7432" width="5.7109375" style="301" customWidth="1"/>
    <col min="7433" max="7433" width="8.85546875" style="301"/>
    <col min="7434" max="7434" width="16.85546875" style="301" bestFit="1" customWidth="1"/>
    <col min="7435" max="7435" width="22.42578125" style="301" bestFit="1" customWidth="1"/>
    <col min="7436" max="7677" width="8.85546875" style="301"/>
    <col min="7678" max="7678" width="1.42578125" style="301" customWidth="1"/>
    <col min="7679" max="7679" width="9" style="301" bestFit="1" customWidth="1"/>
    <col min="7680" max="7680" width="67.28515625" style="301" bestFit="1" customWidth="1"/>
    <col min="7681" max="7681" width="13" style="301" customWidth="1"/>
    <col min="7682" max="7688" width="5.7109375" style="301" customWidth="1"/>
    <col min="7689" max="7689" width="8.85546875" style="301"/>
    <col min="7690" max="7690" width="16.85546875" style="301" bestFit="1" customWidth="1"/>
    <col min="7691" max="7691" width="22.42578125" style="301" bestFit="1" customWidth="1"/>
    <col min="7692" max="7933" width="8.85546875" style="301"/>
    <col min="7934" max="7934" width="1.42578125" style="301" customWidth="1"/>
    <col min="7935" max="7935" width="9" style="301" bestFit="1" customWidth="1"/>
    <col min="7936" max="7936" width="67.28515625" style="301" bestFit="1" customWidth="1"/>
    <col min="7937" max="7937" width="13" style="301" customWidth="1"/>
    <col min="7938" max="7944" width="5.7109375" style="301" customWidth="1"/>
    <col min="7945" max="7945" width="8.85546875" style="301"/>
    <col min="7946" max="7946" width="16.85546875" style="301" bestFit="1" customWidth="1"/>
    <col min="7947" max="7947" width="22.42578125" style="301" bestFit="1" customWidth="1"/>
    <col min="7948" max="8189" width="8.85546875" style="301"/>
    <col min="8190" max="8190" width="1.42578125" style="301" customWidth="1"/>
    <col min="8191" max="8191" width="9" style="301" bestFit="1" customWidth="1"/>
    <col min="8192" max="8192" width="67.28515625" style="301" bestFit="1" customWidth="1"/>
    <col min="8193" max="8193" width="13" style="301" customWidth="1"/>
    <col min="8194" max="8200" width="5.7109375" style="301" customWidth="1"/>
    <col min="8201" max="8201" width="8.85546875" style="301"/>
    <col min="8202" max="8202" width="16.85546875" style="301" bestFit="1" customWidth="1"/>
    <col min="8203" max="8203" width="22.42578125" style="301" bestFit="1" customWidth="1"/>
    <col min="8204" max="8445" width="8.85546875" style="301"/>
    <col min="8446" max="8446" width="1.42578125" style="301" customWidth="1"/>
    <col min="8447" max="8447" width="9" style="301" bestFit="1" customWidth="1"/>
    <col min="8448" max="8448" width="67.28515625" style="301" bestFit="1" customWidth="1"/>
    <col min="8449" max="8449" width="13" style="301" customWidth="1"/>
    <col min="8450" max="8456" width="5.7109375" style="301" customWidth="1"/>
    <col min="8457" max="8457" width="8.85546875" style="301"/>
    <col min="8458" max="8458" width="16.85546875" style="301" bestFit="1" customWidth="1"/>
    <col min="8459" max="8459" width="22.42578125" style="301" bestFit="1" customWidth="1"/>
    <col min="8460" max="8701" width="8.85546875" style="301"/>
    <col min="8702" max="8702" width="1.42578125" style="301" customWidth="1"/>
    <col min="8703" max="8703" width="9" style="301" bestFit="1" customWidth="1"/>
    <col min="8704" max="8704" width="67.28515625" style="301" bestFit="1" customWidth="1"/>
    <col min="8705" max="8705" width="13" style="301" customWidth="1"/>
    <col min="8706" max="8712" width="5.7109375" style="301" customWidth="1"/>
    <col min="8713" max="8713" width="8.85546875" style="301"/>
    <col min="8714" max="8714" width="16.85546875" style="301" bestFit="1" customWidth="1"/>
    <col min="8715" max="8715" width="22.42578125" style="301" bestFit="1" customWidth="1"/>
    <col min="8716" max="8957" width="8.85546875" style="301"/>
    <col min="8958" max="8958" width="1.42578125" style="301" customWidth="1"/>
    <col min="8959" max="8959" width="9" style="301" bestFit="1" customWidth="1"/>
    <col min="8960" max="8960" width="67.28515625" style="301" bestFit="1" customWidth="1"/>
    <col min="8961" max="8961" width="13" style="301" customWidth="1"/>
    <col min="8962" max="8968" width="5.7109375" style="301" customWidth="1"/>
    <col min="8969" max="8969" width="8.85546875" style="301"/>
    <col min="8970" max="8970" width="16.85546875" style="301" bestFit="1" customWidth="1"/>
    <col min="8971" max="8971" width="22.42578125" style="301" bestFit="1" customWidth="1"/>
    <col min="8972" max="9213" width="8.85546875" style="301"/>
    <col min="9214" max="9214" width="1.42578125" style="301" customWidth="1"/>
    <col min="9215" max="9215" width="9" style="301" bestFit="1" customWidth="1"/>
    <col min="9216" max="9216" width="67.28515625" style="301" bestFit="1" customWidth="1"/>
    <col min="9217" max="9217" width="13" style="301" customWidth="1"/>
    <col min="9218" max="9224" width="5.7109375" style="301" customWidth="1"/>
    <col min="9225" max="9225" width="8.85546875" style="301"/>
    <col min="9226" max="9226" width="16.85546875" style="301" bestFit="1" customWidth="1"/>
    <col min="9227" max="9227" width="22.42578125" style="301" bestFit="1" customWidth="1"/>
    <col min="9228" max="9469" width="8.85546875" style="301"/>
    <col min="9470" max="9470" width="1.42578125" style="301" customWidth="1"/>
    <col min="9471" max="9471" width="9" style="301" bestFit="1" customWidth="1"/>
    <col min="9472" max="9472" width="67.28515625" style="301" bestFit="1" customWidth="1"/>
    <col min="9473" max="9473" width="13" style="301" customWidth="1"/>
    <col min="9474" max="9480" width="5.7109375" style="301" customWidth="1"/>
    <col min="9481" max="9481" width="8.85546875" style="301"/>
    <col min="9482" max="9482" width="16.85546875" style="301" bestFit="1" customWidth="1"/>
    <col min="9483" max="9483" width="22.42578125" style="301" bestFit="1" customWidth="1"/>
    <col min="9484" max="9725" width="8.85546875" style="301"/>
    <col min="9726" max="9726" width="1.42578125" style="301" customWidth="1"/>
    <col min="9727" max="9727" width="9" style="301" bestFit="1" customWidth="1"/>
    <col min="9728" max="9728" width="67.28515625" style="301" bestFit="1" customWidth="1"/>
    <col min="9729" max="9729" width="13" style="301" customWidth="1"/>
    <col min="9730" max="9736" width="5.7109375" style="301" customWidth="1"/>
    <col min="9737" max="9737" width="8.85546875" style="301"/>
    <col min="9738" max="9738" width="16.85546875" style="301" bestFit="1" customWidth="1"/>
    <col min="9739" max="9739" width="22.42578125" style="301" bestFit="1" customWidth="1"/>
    <col min="9740" max="9981" width="8.85546875" style="301"/>
    <col min="9982" max="9982" width="1.42578125" style="301" customWidth="1"/>
    <col min="9983" max="9983" width="9" style="301" bestFit="1" customWidth="1"/>
    <col min="9984" max="9984" width="67.28515625" style="301" bestFit="1" customWidth="1"/>
    <col min="9985" max="9985" width="13" style="301" customWidth="1"/>
    <col min="9986" max="9992" width="5.7109375" style="301" customWidth="1"/>
    <col min="9993" max="9993" width="8.85546875" style="301"/>
    <col min="9994" max="9994" width="16.85546875" style="301" bestFit="1" customWidth="1"/>
    <col min="9995" max="9995" width="22.42578125" style="301" bestFit="1" customWidth="1"/>
    <col min="9996" max="10237" width="8.85546875" style="301"/>
    <col min="10238" max="10238" width="1.42578125" style="301" customWidth="1"/>
    <col min="10239" max="10239" width="9" style="301" bestFit="1" customWidth="1"/>
    <col min="10240" max="10240" width="67.28515625" style="301" bestFit="1" customWidth="1"/>
    <col min="10241" max="10241" width="13" style="301" customWidth="1"/>
    <col min="10242" max="10248" width="5.7109375" style="301" customWidth="1"/>
    <col min="10249" max="10249" width="8.85546875" style="301"/>
    <col min="10250" max="10250" width="16.85546875" style="301" bestFit="1" customWidth="1"/>
    <col min="10251" max="10251" width="22.42578125" style="301" bestFit="1" customWidth="1"/>
    <col min="10252" max="10493" width="8.85546875" style="301"/>
    <col min="10494" max="10494" width="1.42578125" style="301" customWidth="1"/>
    <col min="10495" max="10495" width="9" style="301" bestFit="1" customWidth="1"/>
    <col min="10496" max="10496" width="67.28515625" style="301" bestFit="1" customWidth="1"/>
    <col min="10497" max="10497" width="13" style="301" customWidth="1"/>
    <col min="10498" max="10504" width="5.7109375" style="301" customWidth="1"/>
    <col min="10505" max="10505" width="8.85546875" style="301"/>
    <col min="10506" max="10506" width="16.85546875" style="301" bestFit="1" customWidth="1"/>
    <col min="10507" max="10507" width="22.42578125" style="301" bestFit="1" customWidth="1"/>
    <col min="10508" max="10749" width="8.85546875" style="301"/>
    <col min="10750" max="10750" width="1.42578125" style="301" customWidth="1"/>
    <col min="10751" max="10751" width="9" style="301" bestFit="1" customWidth="1"/>
    <col min="10752" max="10752" width="67.28515625" style="301" bestFit="1" customWidth="1"/>
    <col min="10753" max="10753" width="13" style="301" customWidth="1"/>
    <col min="10754" max="10760" width="5.7109375" style="301" customWidth="1"/>
    <col min="10761" max="10761" width="8.85546875" style="301"/>
    <col min="10762" max="10762" width="16.85546875" style="301" bestFit="1" customWidth="1"/>
    <col min="10763" max="10763" width="22.42578125" style="301" bestFit="1" customWidth="1"/>
    <col min="10764" max="11005" width="8.85546875" style="301"/>
    <col min="11006" max="11006" width="1.42578125" style="301" customWidth="1"/>
    <col min="11007" max="11007" width="9" style="301" bestFit="1" customWidth="1"/>
    <col min="11008" max="11008" width="67.28515625" style="301" bestFit="1" customWidth="1"/>
    <col min="11009" max="11009" width="13" style="301" customWidth="1"/>
    <col min="11010" max="11016" width="5.7109375" style="301" customWidth="1"/>
    <col min="11017" max="11017" width="8.85546875" style="301"/>
    <col min="11018" max="11018" width="16.85546875" style="301" bestFit="1" customWidth="1"/>
    <col min="11019" max="11019" width="22.42578125" style="301" bestFit="1" customWidth="1"/>
    <col min="11020" max="11261" width="8.85546875" style="301"/>
    <col min="11262" max="11262" width="1.42578125" style="301" customWidth="1"/>
    <col min="11263" max="11263" width="9" style="301" bestFit="1" customWidth="1"/>
    <col min="11264" max="11264" width="67.28515625" style="301" bestFit="1" customWidth="1"/>
    <col min="11265" max="11265" width="13" style="301" customWidth="1"/>
    <col min="11266" max="11272" width="5.7109375" style="301" customWidth="1"/>
    <col min="11273" max="11273" width="8.85546875" style="301"/>
    <col min="11274" max="11274" width="16.85546875" style="301" bestFit="1" customWidth="1"/>
    <col min="11275" max="11275" width="22.42578125" style="301" bestFit="1" customWidth="1"/>
    <col min="11276" max="11517" width="8.85546875" style="301"/>
    <col min="11518" max="11518" width="1.42578125" style="301" customWidth="1"/>
    <col min="11519" max="11519" width="9" style="301" bestFit="1" customWidth="1"/>
    <col min="11520" max="11520" width="67.28515625" style="301" bestFit="1" customWidth="1"/>
    <col min="11521" max="11521" width="13" style="301" customWidth="1"/>
    <col min="11522" max="11528" width="5.7109375" style="301" customWidth="1"/>
    <col min="11529" max="11529" width="8.85546875" style="301"/>
    <col min="11530" max="11530" width="16.85546875" style="301" bestFit="1" customWidth="1"/>
    <col min="11531" max="11531" width="22.42578125" style="301" bestFit="1" customWidth="1"/>
    <col min="11532" max="11773" width="8.85546875" style="301"/>
    <col min="11774" max="11774" width="1.42578125" style="301" customWidth="1"/>
    <col min="11775" max="11775" width="9" style="301" bestFit="1" customWidth="1"/>
    <col min="11776" max="11776" width="67.28515625" style="301" bestFit="1" customWidth="1"/>
    <col min="11777" max="11777" width="13" style="301" customWidth="1"/>
    <col min="11778" max="11784" width="5.7109375" style="301" customWidth="1"/>
    <col min="11785" max="11785" width="8.85546875" style="301"/>
    <col min="11786" max="11786" width="16.85546875" style="301" bestFit="1" customWidth="1"/>
    <col min="11787" max="11787" width="22.42578125" style="301" bestFit="1" customWidth="1"/>
    <col min="11788" max="12029" width="8.85546875" style="301"/>
    <col min="12030" max="12030" width="1.42578125" style="301" customWidth="1"/>
    <col min="12031" max="12031" width="9" style="301" bestFit="1" customWidth="1"/>
    <col min="12032" max="12032" width="67.28515625" style="301" bestFit="1" customWidth="1"/>
    <col min="12033" max="12033" width="13" style="301" customWidth="1"/>
    <col min="12034" max="12040" width="5.7109375" style="301" customWidth="1"/>
    <col min="12041" max="12041" width="8.85546875" style="301"/>
    <col min="12042" max="12042" width="16.85546875" style="301" bestFit="1" customWidth="1"/>
    <col min="12043" max="12043" width="22.42578125" style="301" bestFit="1" customWidth="1"/>
    <col min="12044" max="12285" width="8.85546875" style="301"/>
    <col min="12286" max="12286" width="1.42578125" style="301" customWidth="1"/>
    <col min="12287" max="12287" width="9" style="301" bestFit="1" customWidth="1"/>
    <col min="12288" max="12288" width="67.28515625" style="301" bestFit="1" customWidth="1"/>
    <col min="12289" max="12289" width="13" style="301" customWidth="1"/>
    <col min="12290" max="12296" width="5.7109375" style="301" customWidth="1"/>
    <col min="12297" max="12297" width="8.85546875" style="301"/>
    <col min="12298" max="12298" width="16.85546875" style="301" bestFit="1" customWidth="1"/>
    <col min="12299" max="12299" width="22.42578125" style="301" bestFit="1" customWidth="1"/>
    <col min="12300" max="12541" width="8.85546875" style="301"/>
    <col min="12542" max="12542" width="1.42578125" style="301" customWidth="1"/>
    <col min="12543" max="12543" width="9" style="301" bestFit="1" customWidth="1"/>
    <col min="12544" max="12544" width="67.28515625" style="301" bestFit="1" customWidth="1"/>
    <col min="12545" max="12545" width="13" style="301" customWidth="1"/>
    <col min="12546" max="12552" width="5.7109375" style="301" customWidth="1"/>
    <col min="12553" max="12553" width="8.85546875" style="301"/>
    <col min="12554" max="12554" width="16.85546875" style="301" bestFit="1" customWidth="1"/>
    <col min="12555" max="12555" width="22.42578125" style="301" bestFit="1" customWidth="1"/>
    <col min="12556" max="12797" width="8.85546875" style="301"/>
    <col min="12798" max="12798" width="1.42578125" style="301" customWidth="1"/>
    <col min="12799" max="12799" width="9" style="301" bestFit="1" customWidth="1"/>
    <col min="12800" max="12800" width="67.28515625" style="301" bestFit="1" customWidth="1"/>
    <col min="12801" max="12801" width="13" style="301" customWidth="1"/>
    <col min="12802" max="12808" width="5.7109375" style="301" customWidth="1"/>
    <col min="12809" max="12809" width="8.85546875" style="301"/>
    <col min="12810" max="12810" width="16.85546875" style="301" bestFit="1" customWidth="1"/>
    <col min="12811" max="12811" width="22.42578125" style="301" bestFit="1" customWidth="1"/>
    <col min="12812" max="13053" width="8.85546875" style="301"/>
    <col min="13054" max="13054" width="1.42578125" style="301" customWidth="1"/>
    <col min="13055" max="13055" width="9" style="301" bestFit="1" customWidth="1"/>
    <col min="13056" max="13056" width="67.28515625" style="301" bestFit="1" customWidth="1"/>
    <col min="13057" max="13057" width="13" style="301" customWidth="1"/>
    <col min="13058" max="13064" width="5.7109375" style="301" customWidth="1"/>
    <col min="13065" max="13065" width="8.85546875" style="301"/>
    <col min="13066" max="13066" width="16.85546875" style="301" bestFit="1" customWidth="1"/>
    <col min="13067" max="13067" width="22.42578125" style="301" bestFit="1" customWidth="1"/>
    <col min="13068" max="13309" width="8.85546875" style="301"/>
    <col min="13310" max="13310" width="1.42578125" style="301" customWidth="1"/>
    <col min="13311" max="13311" width="9" style="301" bestFit="1" customWidth="1"/>
    <col min="13312" max="13312" width="67.28515625" style="301" bestFit="1" customWidth="1"/>
    <col min="13313" max="13313" width="13" style="301" customWidth="1"/>
    <col min="13314" max="13320" width="5.7109375" style="301" customWidth="1"/>
    <col min="13321" max="13321" width="8.85546875" style="301"/>
    <col min="13322" max="13322" width="16.85546875" style="301" bestFit="1" customWidth="1"/>
    <col min="13323" max="13323" width="22.42578125" style="301" bestFit="1" customWidth="1"/>
    <col min="13324" max="13565" width="8.85546875" style="301"/>
    <col min="13566" max="13566" width="1.42578125" style="301" customWidth="1"/>
    <col min="13567" max="13567" width="9" style="301" bestFit="1" customWidth="1"/>
    <col min="13568" max="13568" width="67.28515625" style="301" bestFit="1" customWidth="1"/>
    <col min="13569" max="13569" width="13" style="301" customWidth="1"/>
    <col min="13570" max="13576" width="5.7109375" style="301" customWidth="1"/>
    <col min="13577" max="13577" width="8.85546875" style="301"/>
    <col min="13578" max="13578" width="16.85546875" style="301" bestFit="1" customWidth="1"/>
    <col min="13579" max="13579" width="22.42578125" style="301" bestFit="1" customWidth="1"/>
    <col min="13580" max="13821" width="8.85546875" style="301"/>
    <col min="13822" max="13822" width="1.42578125" style="301" customWidth="1"/>
    <col min="13823" max="13823" width="9" style="301" bestFit="1" customWidth="1"/>
    <col min="13824" max="13824" width="67.28515625" style="301" bestFit="1" customWidth="1"/>
    <col min="13825" max="13825" width="13" style="301" customWidth="1"/>
    <col min="13826" max="13832" width="5.7109375" style="301" customWidth="1"/>
    <col min="13833" max="13833" width="8.85546875" style="301"/>
    <col min="13834" max="13834" width="16.85546875" style="301" bestFit="1" customWidth="1"/>
    <col min="13835" max="13835" width="22.42578125" style="301" bestFit="1" customWidth="1"/>
    <col min="13836" max="14077" width="8.85546875" style="301"/>
    <col min="14078" max="14078" width="1.42578125" style="301" customWidth="1"/>
    <col min="14079" max="14079" width="9" style="301" bestFit="1" customWidth="1"/>
    <col min="14080" max="14080" width="67.28515625" style="301" bestFit="1" customWidth="1"/>
    <col min="14081" max="14081" width="13" style="301" customWidth="1"/>
    <col min="14082" max="14088" width="5.7109375" style="301" customWidth="1"/>
    <col min="14089" max="14089" width="8.85546875" style="301"/>
    <col min="14090" max="14090" width="16.85546875" style="301" bestFit="1" customWidth="1"/>
    <col min="14091" max="14091" width="22.42578125" style="301" bestFit="1" customWidth="1"/>
    <col min="14092" max="14333" width="8.85546875" style="301"/>
    <col min="14334" max="14334" width="1.42578125" style="301" customWidth="1"/>
    <col min="14335" max="14335" width="9" style="301" bestFit="1" customWidth="1"/>
    <col min="14336" max="14336" width="67.28515625" style="301" bestFit="1" customWidth="1"/>
    <col min="14337" max="14337" width="13" style="301" customWidth="1"/>
    <col min="14338" max="14344" width="5.7109375" style="301" customWidth="1"/>
    <col min="14345" max="14345" width="8.85546875" style="301"/>
    <col min="14346" max="14346" width="16.85546875" style="301" bestFit="1" customWidth="1"/>
    <col min="14347" max="14347" width="22.42578125" style="301" bestFit="1" customWidth="1"/>
    <col min="14348" max="14589" width="8.85546875" style="301"/>
    <col min="14590" max="14590" width="1.42578125" style="301" customWidth="1"/>
    <col min="14591" max="14591" width="9" style="301" bestFit="1" customWidth="1"/>
    <col min="14592" max="14592" width="67.28515625" style="301" bestFit="1" customWidth="1"/>
    <col min="14593" max="14593" width="13" style="301" customWidth="1"/>
    <col min="14594" max="14600" width="5.7109375" style="301" customWidth="1"/>
    <col min="14601" max="14601" width="8.85546875" style="301"/>
    <col min="14602" max="14602" width="16.85546875" style="301" bestFit="1" customWidth="1"/>
    <col min="14603" max="14603" width="22.42578125" style="301" bestFit="1" customWidth="1"/>
    <col min="14604" max="14845" width="8.85546875" style="301"/>
    <col min="14846" max="14846" width="1.42578125" style="301" customWidth="1"/>
    <col min="14847" max="14847" width="9" style="301" bestFit="1" customWidth="1"/>
    <col min="14848" max="14848" width="67.28515625" style="301" bestFit="1" customWidth="1"/>
    <col min="14849" max="14849" width="13" style="301" customWidth="1"/>
    <col min="14850" max="14856" width="5.7109375" style="301" customWidth="1"/>
    <col min="14857" max="14857" width="8.85546875" style="301"/>
    <col min="14858" max="14858" width="16.85546875" style="301" bestFit="1" customWidth="1"/>
    <col min="14859" max="14859" width="22.42578125" style="301" bestFit="1" customWidth="1"/>
    <col min="14860" max="15101" width="8.85546875" style="301"/>
    <col min="15102" max="15102" width="1.42578125" style="301" customWidth="1"/>
    <col min="15103" max="15103" width="9" style="301" bestFit="1" customWidth="1"/>
    <col min="15104" max="15104" width="67.28515625" style="301" bestFit="1" customWidth="1"/>
    <col min="15105" max="15105" width="13" style="301" customWidth="1"/>
    <col min="15106" max="15112" width="5.7109375" style="301" customWidth="1"/>
    <col min="15113" max="15113" width="8.85546875" style="301"/>
    <col min="15114" max="15114" width="16.85546875" style="301" bestFit="1" customWidth="1"/>
    <col min="15115" max="15115" width="22.42578125" style="301" bestFit="1" customWidth="1"/>
    <col min="15116" max="15357" width="8.85546875" style="301"/>
    <col min="15358" max="15358" width="1.42578125" style="301" customWidth="1"/>
    <col min="15359" max="15359" width="9" style="301" bestFit="1" customWidth="1"/>
    <col min="15360" max="15360" width="67.28515625" style="301" bestFit="1" customWidth="1"/>
    <col min="15361" max="15361" width="13" style="301" customWidth="1"/>
    <col min="15362" max="15368" width="5.7109375" style="301" customWidth="1"/>
    <col min="15369" max="15369" width="8.85546875" style="301"/>
    <col min="15370" max="15370" width="16.85546875" style="301" bestFit="1" customWidth="1"/>
    <col min="15371" max="15371" width="22.42578125" style="301" bestFit="1" customWidth="1"/>
    <col min="15372" max="15613" width="8.85546875" style="301"/>
    <col min="15614" max="15614" width="1.42578125" style="301" customWidth="1"/>
    <col min="15615" max="15615" width="9" style="301" bestFit="1" customWidth="1"/>
    <col min="15616" max="15616" width="67.28515625" style="301" bestFit="1" customWidth="1"/>
    <col min="15617" max="15617" width="13" style="301" customWidth="1"/>
    <col min="15618" max="15624" width="5.7109375" style="301" customWidth="1"/>
    <col min="15625" max="15625" width="8.85546875" style="301"/>
    <col min="15626" max="15626" width="16.85546875" style="301" bestFit="1" customWidth="1"/>
    <col min="15627" max="15627" width="22.42578125" style="301" bestFit="1" customWidth="1"/>
    <col min="15628" max="15869" width="8.85546875" style="301"/>
    <col min="15870" max="15870" width="1.42578125" style="301" customWidth="1"/>
    <col min="15871" max="15871" width="9" style="301" bestFit="1" customWidth="1"/>
    <col min="15872" max="15872" width="67.28515625" style="301" bestFit="1" customWidth="1"/>
    <col min="15873" max="15873" width="13" style="301" customWidth="1"/>
    <col min="15874" max="15880" width="5.7109375" style="301" customWidth="1"/>
    <col min="15881" max="15881" width="8.85546875" style="301"/>
    <col min="15882" max="15882" width="16.85546875" style="301" bestFit="1" customWidth="1"/>
    <col min="15883" max="15883" width="22.42578125" style="301" bestFit="1" customWidth="1"/>
    <col min="15884" max="16125" width="8.85546875" style="301"/>
    <col min="16126" max="16126" width="1.42578125" style="301" customWidth="1"/>
    <col min="16127" max="16127" width="9" style="301" bestFit="1" customWidth="1"/>
    <col min="16128" max="16128" width="67.28515625" style="301" bestFit="1" customWidth="1"/>
    <col min="16129" max="16129" width="13" style="301" customWidth="1"/>
    <col min="16130" max="16136" width="5.7109375" style="301" customWidth="1"/>
    <col min="16137" max="16137" width="8.85546875" style="301"/>
    <col min="16138" max="16138" width="16.85546875" style="301" bestFit="1" customWidth="1"/>
    <col min="16139" max="16139" width="22.42578125" style="301" bestFit="1" customWidth="1"/>
    <col min="16140" max="16384" width="8.85546875" style="301"/>
  </cols>
  <sheetData>
    <row r="2" spans="2:12" ht="19.5" x14ac:dyDescent="0.3">
      <c r="B2" s="606" t="s">
        <v>870</v>
      </c>
    </row>
    <row r="3" spans="2:12" ht="13.5" thickBot="1" x14ac:dyDescent="0.25"/>
    <row r="4" spans="2:12" ht="13.5" thickBot="1" x14ac:dyDescent="0.25">
      <c r="D4" s="800" t="s">
        <v>869</v>
      </c>
      <c r="E4" s="801"/>
      <c r="F4" s="801"/>
      <c r="G4" s="801"/>
      <c r="H4" s="801"/>
    </row>
    <row r="5" spans="2:12" ht="17.25" thickTop="1" thickBot="1" x14ac:dyDescent="0.3">
      <c r="B5" s="653" t="s">
        <v>0</v>
      </c>
      <c r="C5" s="652" t="s">
        <v>868</v>
      </c>
      <c r="D5" s="605" t="s">
        <v>897</v>
      </c>
      <c r="E5" s="605" t="s">
        <v>898</v>
      </c>
      <c r="F5" s="605" t="s">
        <v>899</v>
      </c>
      <c r="G5" s="605" t="s">
        <v>900</v>
      </c>
      <c r="H5" s="605" t="s">
        <v>901</v>
      </c>
    </row>
    <row r="6" spans="2:12" ht="15.95" customHeight="1" x14ac:dyDescent="0.25">
      <c r="B6" s="315" t="s">
        <v>11</v>
      </c>
      <c r="C6" s="317" t="s">
        <v>904</v>
      </c>
      <c r="D6" s="604" t="s">
        <v>838</v>
      </c>
      <c r="E6" s="602" t="s">
        <v>902</v>
      </c>
      <c r="F6" s="602" t="s">
        <v>856</v>
      </c>
      <c r="G6" s="602" t="s">
        <v>856</v>
      </c>
      <c r="H6" s="602" t="s">
        <v>856</v>
      </c>
    </row>
    <row r="7" spans="2:12" ht="15.95" customHeight="1" x14ac:dyDescent="0.25">
      <c r="B7" s="316" t="s">
        <v>14</v>
      </c>
      <c r="C7" s="318" t="s">
        <v>905</v>
      </c>
      <c r="D7" s="604" t="s">
        <v>839</v>
      </c>
      <c r="E7" s="602" t="s">
        <v>902</v>
      </c>
      <c r="F7" s="602" t="s">
        <v>856</v>
      </c>
      <c r="G7" s="602" t="s">
        <v>856</v>
      </c>
      <c r="H7" s="602" t="s">
        <v>983</v>
      </c>
    </row>
    <row r="8" spans="2:12" ht="15.95" customHeight="1" x14ac:dyDescent="0.25">
      <c r="B8" s="316" t="s">
        <v>15</v>
      </c>
      <c r="C8" s="318" t="s">
        <v>906</v>
      </c>
      <c r="D8" s="604" t="s">
        <v>856</v>
      </c>
      <c r="E8" s="602" t="s">
        <v>983</v>
      </c>
      <c r="F8" s="602" t="s">
        <v>856</v>
      </c>
      <c r="G8" s="602" t="s">
        <v>856</v>
      </c>
      <c r="H8" s="602" t="s">
        <v>902</v>
      </c>
      <c r="J8" s="624"/>
      <c r="K8" s="624"/>
      <c r="L8" s="624"/>
    </row>
    <row r="9" spans="2:12" ht="15.95" customHeight="1" x14ac:dyDescent="0.2">
      <c r="B9" s="316" t="s">
        <v>867</v>
      </c>
      <c r="C9" s="319" t="s">
        <v>907</v>
      </c>
      <c r="D9" s="604" t="s">
        <v>856</v>
      </c>
      <c r="E9" s="602" t="s">
        <v>856</v>
      </c>
      <c r="F9" s="602" t="s">
        <v>838</v>
      </c>
      <c r="G9" s="602" t="s">
        <v>856</v>
      </c>
      <c r="H9" s="602" t="s">
        <v>902</v>
      </c>
      <c r="J9" s="624"/>
      <c r="K9" s="190"/>
      <c r="L9" s="623"/>
    </row>
    <row r="10" spans="2:12" ht="15.95" customHeight="1" x14ac:dyDescent="0.2">
      <c r="B10" s="316" t="s">
        <v>866</v>
      </c>
      <c r="C10" s="319" t="s">
        <v>908</v>
      </c>
      <c r="D10" s="604" t="s">
        <v>856</v>
      </c>
      <c r="E10" s="602" t="s">
        <v>902</v>
      </c>
      <c r="F10" s="602" t="s">
        <v>856</v>
      </c>
      <c r="G10" s="602" t="s">
        <v>856</v>
      </c>
      <c r="H10" s="602" t="s">
        <v>838</v>
      </c>
      <c r="J10" s="624"/>
      <c r="K10" s="190"/>
      <c r="L10" s="623"/>
    </row>
    <row r="11" spans="2:12" ht="15.95" customHeight="1" x14ac:dyDescent="0.2">
      <c r="B11" s="316" t="s">
        <v>865</v>
      </c>
      <c r="C11" s="319" t="s">
        <v>909</v>
      </c>
      <c r="D11" s="604" t="s">
        <v>840</v>
      </c>
      <c r="E11" s="602" t="s">
        <v>838</v>
      </c>
      <c r="F11" s="602" t="s">
        <v>840</v>
      </c>
      <c r="G11" s="602" t="s">
        <v>840</v>
      </c>
      <c r="H11" s="602" t="s">
        <v>902</v>
      </c>
      <c r="J11" s="624"/>
      <c r="K11" s="190"/>
      <c r="L11" s="623"/>
    </row>
    <row r="12" spans="2:12" ht="15.95" customHeight="1" x14ac:dyDescent="0.2">
      <c r="B12" s="316" t="s">
        <v>864</v>
      </c>
      <c r="C12" s="319" t="s">
        <v>910</v>
      </c>
      <c r="D12" s="604" t="s">
        <v>840</v>
      </c>
      <c r="E12" s="602" t="s">
        <v>838</v>
      </c>
      <c r="F12" s="602" t="s">
        <v>840</v>
      </c>
      <c r="G12" s="602" t="s">
        <v>840</v>
      </c>
      <c r="H12" s="602" t="s">
        <v>902</v>
      </c>
      <c r="J12" s="624"/>
      <c r="K12" s="190"/>
      <c r="L12" s="623"/>
    </row>
    <row r="13" spans="2:12" ht="15.95" customHeight="1" x14ac:dyDescent="0.2">
      <c r="B13" s="316" t="s">
        <v>863</v>
      </c>
      <c r="C13" s="319" t="s">
        <v>911</v>
      </c>
      <c r="D13" s="604" t="s">
        <v>840</v>
      </c>
      <c r="E13" s="602" t="s">
        <v>838</v>
      </c>
      <c r="F13" s="602" t="s">
        <v>856</v>
      </c>
      <c r="G13" s="602" t="s">
        <v>856</v>
      </c>
      <c r="H13" s="602" t="s">
        <v>902</v>
      </c>
      <c r="J13" s="624"/>
      <c r="K13" s="190"/>
      <c r="L13" s="623"/>
    </row>
    <row r="14" spans="2:12" ht="15.95" customHeight="1" x14ac:dyDescent="0.2">
      <c r="B14" s="316" t="s">
        <v>862</v>
      </c>
      <c r="C14" s="319" t="s">
        <v>912</v>
      </c>
      <c r="D14" s="604" t="s">
        <v>856</v>
      </c>
      <c r="E14" s="602" t="s">
        <v>838</v>
      </c>
      <c r="F14" s="602" t="s">
        <v>856</v>
      </c>
      <c r="G14" s="602" t="s">
        <v>856</v>
      </c>
      <c r="H14" s="602" t="s">
        <v>984</v>
      </c>
    </row>
    <row r="15" spans="2:12" ht="15.95" customHeight="1" x14ac:dyDescent="0.2">
      <c r="B15" s="316" t="s">
        <v>861</v>
      </c>
      <c r="C15" s="319" t="s">
        <v>913</v>
      </c>
      <c r="D15" s="604" t="s">
        <v>838</v>
      </c>
      <c r="E15" s="602" t="s">
        <v>984</v>
      </c>
      <c r="F15" s="602" t="s">
        <v>856</v>
      </c>
      <c r="G15" s="602" t="s">
        <v>856</v>
      </c>
      <c r="H15" s="602" t="s">
        <v>856</v>
      </c>
    </row>
    <row r="16" spans="2:12" ht="15.95" customHeight="1" x14ac:dyDescent="0.2">
      <c r="B16" s="316" t="s">
        <v>860</v>
      </c>
      <c r="C16" s="319" t="s">
        <v>914</v>
      </c>
      <c r="D16" s="604" t="s">
        <v>838</v>
      </c>
      <c r="E16" s="602" t="s">
        <v>840</v>
      </c>
      <c r="F16" s="602" t="s">
        <v>856</v>
      </c>
      <c r="G16" s="602" t="s">
        <v>984</v>
      </c>
      <c r="H16" s="602" t="s">
        <v>840</v>
      </c>
    </row>
    <row r="17" spans="2:16" ht="15.95" customHeight="1" x14ac:dyDescent="0.2">
      <c r="B17" s="316" t="s">
        <v>859</v>
      </c>
      <c r="C17" s="319" t="s">
        <v>915</v>
      </c>
      <c r="D17" s="604" t="s">
        <v>840</v>
      </c>
      <c r="E17" s="602" t="s">
        <v>902</v>
      </c>
      <c r="F17" s="602" t="s">
        <v>838</v>
      </c>
      <c r="G17" s="602" t="s">
        <v>840</v>
      </c>
      <c r="H17" s="602" t="s">
        <v>840</v>
      </c>
    </row>
    <row r="18" spans="2:16" ht="15.95" customHeight="1" x14ac:dyDescent="0.2">
      <c r="B18" s="316" t="s">
        <v>858</v>
      </c>
      <c r="C18" s="319" t="s">
        <v>966</v>
      </c>
      <c r="D18" s="604" t="s">
        <v>985</v>
      </c>
      <c r="E18" s="602" t="s">
        <v>982</v>
      </c>
      <c r="F18" s="602" t="s">
        <v>856</v>
      </c>
      <c r="G18" s="602" t="s">
        <v>985</v>
      </c>
      <c r="H18" s="602" t="s">
        <v>856</v>
      </c>
    </row>
    <row r="19" spans="2:16" ht="15.95" customHeight="1" thickBot="1" x14ac:dyDescent="0.25">
      <c r="B19" s="316" t="s">
        <v>857</v>
      </c>
      <c r="C19" s="319" t="s">
        <v>967</v>
      </c>
      <c r="D19" s="604" t="s">
        <v>856</v>
      </c>
      <c r="E19" s="602" t="s">
        <v>982</v>
      </c>
      <c r="F19" s="602" t="s">
        <v>856</v>
      </c>
      <c r="G19" s="602" t="s">
        <v>856</v>
      </c>
      <c r="H19" s="602" t="s">
        <v>856</v>
      </c>
    </row>
    <row r="20" spans="2:16" ht="16.5" thickBot="1" x14ac:dyDescent="0.25">
      <c r="B20" s="316" t="s">
        <v>854</v>
      </c>
      <c r="C20" s="319" t="s">
        <v>968</v>
      </c>
      <c r="D20" s="604" t="s">
        <v>840</v>
      </c>
      <c r="E20" s="602" t="s">
        <v>838</v>
      </c>
      <c r="F20" s="602" t="s">
        <v>840</v>
      </c>
      <c r="G20" s="602" t="s">
        <v>840</v>
      </c>
      <c r="H20" s="602" t="s">
        <v>902</v>
      </c>
      <c r="J20" s="802" t="s">
        <v>855</v>
      </c>
      <c r="K20" s="803"/>
      <c r="P20" s="552"/>
    </row>
    <row r="21" spans="2:16" ht="16.5" thickBot="1" x14ac:dyDescent="0.25">
      <c r="B21" s="316" t="s">
        <v>853</v>
      </c>
      <c r="C21" s="319" t="s">
        <v>969</v>
      </c>
      <c r="D21" s="602" t="s">
        <v>840</v>
      </c>
      <c r="E21" s="602" t="s">
        <v>838</v>
      </c>
      <c r="F21" s="602" t="s">
        <v>840</v>
      </c>
      <c r="G21" s="602" t="s">
        <v>840</v>
      </c>
      <c r="H21" s="602" t="s">
        <v>902</v>
      </c>
      <c r="J21" s="603" t="s">
        <v>876</v>
      </c>
      <c r="K21" s="821" t="s">
        <v>1039</v>
      </c>
      <c r="P21" s="552"/>
    </row>
    <row r="22" spans="2:16" s="552" customFormat="1" ht="24.75" thickBot="1" x14ac:dyDescent="0.25">
      <c r="B22" s="316" t="s">
        <v>852</v>
      </c>
      <c r="C22" s="319" t="s">
        <v>970</v>
      </c>
      <c r="D22" s="602" t="s">
        <v>840</v>
      </c>
      <c r="E22" s="602" t="s">
        <v>838</v>
      </c>
      <c r="F22" s="602" t="s">
        <v>840</v>
      </c>
      <c r="G22" s="602" t="s">
        <v>840</v>
      </c>
      <c r="H22" s="602" t="s">
        <v>902</v>
      </c>
      <c r="J22" s="603" t="s">
        <v>593</v>
      </c>
      <c r="K22" s="822" t="s">
        <v>1038</v>
      </c>
      <c r="L22" s="301"/>
      <c r="M22" s="301"/>
      <c r="N22" s="301"/>
      <c r="O22" s="301"/>
    </row>
    <row r="23" spans="2:16" s="552" customFormat="1" ht="16.5" thickBot="1" x14ac:dyDescent="0.25">
      <c r="B23" s="316" t="s">
        <v>851</v>
      </c>
      <c r="C23" s="319" t="s">
        <v>971</v>
      </c>
      <c r="D23" s="602" t="s">
        <v>840</v>
      </c>
      <c r="E23" s="602" t="s">
        <v>838</v>
      </c>
      <c r="F23" s="602" t="s">
        <v>840</v>
      </c>
      <c r="G23" s="602" t="s">
        <v>840</v>
      </c>
      <c r="H23" s="602" t="s">
        <v>902</v>
      </c>
      <c r="J23" s="603" t="s">
        <v>877</v>
      </c>
      <c r="K23" s="821" t="s">
        <v>1053</v>
      </c>
      <c r="L23" s="301"/>
      <c r="M23" s="301"/>
      <c r="N23" s="301"/>
      <c r="O23" s="301"/>
    </row>
    <row r="24" spans="2:16" s="552" customFormat="1" ht="16.5" thickBot="1" x14ac:dyDescent="0.25">
      <c r="B24" s="316" t="s">
        <v>850</v>
      </c>
      <c r="C24" s="319" t="s">
        <v>972</v>
      </c>
      <c r="D24" s="602" t="s">
        <v>839</v>
      </c>
      <c r="E24" s="602" t="s">
        <v>838</v>
      </c>
      <c r="F24" s="602" t="s">
        <v>839</v>
      </c>
      <c r="G24" s="602" t="s">
        <v>839</v>
      </c>
      <c r="H24" s="602" t="s">
        <v>986</v>
      </c>
      <c r="J24" s="603" t="s">
        <v>878</v>
      </c>
      <c r="K24" s="821" t="s">
        <v>1040</v>
      </c>
      <c r="L24" s="301"/>
      <c r="M24" s="301"/>
      <c r="N24" s="301"/>
      <c r="O24" s="301"/>
    </row>
    <row r="25" spans="2:16" s="552" customFormat="1" ht="24.75" thickBot="1" x14ac:dyDescent="0.25">
      <c r="B25" s="316" t="s">
        <v>849</v>
      </c>
      <c r="C25" s="319" t="s">
        <v>973</v>
      </c>
      <c r="D25" s="602" t="s">
        <v>856</v>
      </c>
      <c r="E25" s="602" t="s">
        <v>838</v>
      </c>
      <c r="F25" s="602" t="s">
        <v>856</v>
      </c>
      <c r="G25" s="602" t="s">
        <v>856</v>
      </c>
      <c r="H25" s="602" t="s">
        <v>902</v>
      </c>
      <c r="J25" s="603" t="s">
        <v>657</v>
      </c>
      <c r="K25" s="822" t="s">
        <v>1052</v>
      </c>
      <c r="L25" s="301"/>
      <c r="M25" s="301"/>
      <c r="N25" s="301"/>
      <c r="O25" s="301"/>
    </row>
    <row r="26" spans="2:16" s="552" customFormat="1" ht="15.75" x14ac:dyDescent="0.2">
      <c r="B26" s="316" t="s">
        <v>848</v>
      </c>
      <c r="C26" s="319" t="s">
        <v>974</v>
      </c>
      <c r="D26" s="602" t="s">
        <v>856</v>
      </c>
      <c r="E26" s="602" t="s">
        <v>982</v>
      </c>
      <c r="F26" s="602" t="s">
        <v>856</v>
      </c>
      <c r="G26" s="602" t="s">
        <v>856</v>
      </c>
      <c r="H26" s="602" t="s">
        <v>856</v>
      </c>
      <c r="J26" s="648"/>
      <c r="K26" s="648"/>
      <c r="L26" s="301"/>
      <c r="M26" s="301"/>
      <c r="N26" s="301"/>
      <c r="O26" s="301"/>
      <c r="P26" s="301"/>
    </row>
    <row r="27" spans="2:16" s="552" customFormat="1" ht="15.75" x14ac:dyDescent="0.2">
      <c r="B27" s="316" t="s">
        <v>847</v>
      </c>
      <c r="C27" s="319" t="s">
        <v>975</v>
      </c>
      <c r="D27" s="602" t="s">
        <v>840</v>
      </c>
      <c r="E27" s="602" t="s">
        <v>838</v>
      </c>
      <c r="F27" s="602" t="s">
        <v>840</v>
      </c>
      <c r="G27" s="602" t="s">
        <v>840</v>
      </c>
      <c r="H27" s="602" t="s">
        <v>902</v>
      </c>
      <c r="J27" s="649"/>
      <c r="K27" s="649"/>
      <c r="L27" s="301"/>
      <c r="M27" s="301"/>
      <c r="N27" s="301"/>
      <c r="O27" s="301"/>
      <c r="P27" s="301"/>
    </row>
    <row r="28" spans="2:16" s="552" customFormat="1" ht="15.75" x14ac:dyDescent="0.2">
      <c r="B28" s="316" t="s">
        <v>7</v>
      </c>
      <c r="C28" s="319" t="s">
        <v>916</v>
      </c>
      <c r="D28" s="602" t="s">
        <v>840</v>
      </c>
      <c r="E28" s="602" t="s">
        <v>838</v>
      </c>
      <c r="F28" s="602" t="s">
        <v>840</v>
      </c>
      <c r="G28" s="602" t="s">
        <v>840</v>
      </c>
      <c r="H28" s="602" t="s">
        <v>902</v>
      </c>
      <c r="J28" s="301"/>
      <c r="K28" s="301"/>
      <c r="L28" s="301"/>
      <c r="M28" s="301"/>
      <c r="N28" s="301"/>
      <c r="O28" s="301"/>
      <c r="P28" s="301"/>
    </row>
    <row r="29" spans="2:16" ht="15.75" x14ac:dyDescent="0.2">
      <c r="B29" s="316" t="s">
        <v>8</v>
      </c>
      <c r="C29" s="320" t="s">
        <v>917</v>
      </c>
      <c r="D29" s="602" t="s">
        <v>840</v>
      </c>
      <c r="E29" s="602" t="s">
        <v>838</v>
      </c>
      <c r="F29" s="602" t="s">
        <v>840</v>
      </c>
      <c r="G29" s="602" t="s">
        <v>840</v>
      </c>
      <c r="H29" s="602" t="s">
        <v>902</v>
      </c>
      <c r="J29" s="300" t="s">
        <v>846</v>
      </c>
    </row>
    <row r="30" spans="2:16" ht="15.75" x14ac:dyDescent="0.2">
      <c r="B30" s="316" t="s">
        <v>9</v>
      </c>
      <c r="C30" s="319" t="s">
        <v>918</v>
      </c>
      <c r="D30" s="602" t="s">
        <v>840</v>
      </c>
      <c r="E30" s="602" t="s">
        <v>838</v>
      </c>
      <c r="F30" s="602" t="s">
        <v>840</v>
      </c>
      <c r="G30" s="602" t="s">
        <v>840</v>
      </c>
      <c r="H30" s="602" t="s">
        <v>986</v>
      </c>
    </row>
    <row r="31" spans="2:16" ht="15.75" x14ac:dyDescent="0.2">
      <c r="B31" s="316" t="s">
        <v>919</v>
      </c>
      <c r="C31" s="319" t="s">
        <v>920</v>
      </c>
      <c r="D31" s="602" t="s">
        <v>840</v>
      </c>
      <c r="E31" s="602" t="s">
        <v>838</v>
      </c>
      <c r="F31" s="602" t="s">
        <v>840</v>
      </c>
      <c r="G31" s="602" t="s">
        <v>840</v>
      </c>
      <c r="H31" s="602" t="s">
        <v>902</v>
      </c>
      <c r="J31" s="301" t="s">
        <v>845</v>
      </c>
    </row>
    <row r="32" spans="2:16" ht="15.75" x14ac:dyDescent="0.2">
      <c r="B32" s="316" t="s">
        <v>921</v>
      </c>
      <c r="C32" s="319" t="s">
        <v>922</v>
      </c>
      <c r="D32" s="602" t="s">
        <v>840</v>
      </c>
      <c r="E32" s="602" t="s">
        <v>982</v>
      </c>
      <c r="F32" s="602" t="s">
        <v>840</v>
      </c>
      <c r="G32" s="602" t="s">
        <v>840</v>
      </c>
      <c r="H32" s="602" t="s">
        <v>856</v>
      </c>
      <c r="J32" s="301" t="s">
        <v>844</v>
      </c>
    </row>
    <row r="33" spans="2:15" ht="15.75" x14ac:dyDescent="0.2">
      <c r="B33" s="316" t="s">
        <v>923</v>
      </c>
      <c r="C33" s="319" t="s">
        <v>924</v>
      </c>
      <c r="D33" s="602" t="s">
        <v>840</v>
      </c>
      <c r="E33" s="602" t="s">
        <v>838</v>
      </c>
      <c r="F33" s="602" t="s">
        <v>840</v>
      </c>
      <c r="G33" s="602" t="s">
        <v>840</v>
      </c>
      <c r="H33" s="602" t="s">
        <v>902</v>
      </c>
      <c r="J33" s="301" t="s">
        <v>843</v>
      </c>
    </row>
    <row r="34" spans="2:15" ht="15.75" x14ac:dyDescent="0.2">
      <c r="B34" s="316" t="s">
        <v>16</v>
      </c>
      <c r="C34" s="319" t="s">
        <v>925</v>
      </c>
      <c r="D34" s="602" t="s">
        <v>840</v>
      </c>
      <c r="E34" s="602" t="s">
        <v>984</v>
      </c>
      <c r="F34" s="602" t="s">
        <v>840</v>
      </c>
      <c r="G34" s="602" t="s">
        <v>840</v>
      </c>
      <c r="H34" s="602" t="s">
        <v>838</v>
      </c>
      <c r="J34" s="301" t="s">
        <v>842</v>
      </c>
      <c r="L34" s="552"/>
      <c r="M34" s="552"/>
      <c r="N34" s="552"/>
      <c r="O34" s="552"/>
    </row>
    <row r="35" spans="2:15" ht="15.75" x14ac:dyDescent="0.2">
      <c r="B35" s="316" t="s">
        <v>17</v>
      </c>
      <c r="C35" s="321" t="s">
        <v>926</v>
      </c>
      <c r="D35" s="602" t="s">
        <v>840</v>
      </c>
      <c r="E35" s="602" t="s">
        <v>902</v>
      </c>
      <c r="F35" s="602" t="s">
        <v>840</v>
      </c>
      <c r="G35" s="602" t="s">
        <v>840</v>
      </c>
      <c r="H35" s="602" t="s">
        <v>838</v>
      </c>
      <c r="J35" s="301" t="s">
        <v>841</v>
      </c>
      <c r="L35" s="552"/>
      <c r="M35" s="552"/>
      <c r="N35" s="552"/>
      <c r="O35" s="552"/>
    </row>
    <row r="36" spans="2:15" ht="15.75" x14ac:dyDescent="0.2">
      <c r="B36" s="316" t="s">
        <v>393</v>
      </c>
      <c r="C36" s="319" t="s">
        <v>976</v>
      </c>
      <c r="D36" s="602" t="s">
        <v>840</v>
      </c>
      <c r="E36" s="602" t="s">
        <v>984</v>
      </c>
      <c r="F36" s="602" t="s">
        <v>840</v>
      </c>
      <c r="G36" s="602" t="s">
        <v>840</v>
      </c>
      <c r="H36" s="602" t="s">
        <v>838</v>
      </c>
    </row>
    <row r="37" spans="2:15" ht="15.75" x14ac:dyDescent="0.2">
      <c r="B37" s="316" t="s">
        <v>394</v>
      </c>
      <c r="C37" s="319" t="s">
        <v>927</v>
      </c>
      <c r="D37" s="602" t="s">
        <v>840</v>
      </c>
      <c r="E37" s="602" t="s">
        <v>984</v>
      </c>
      <c r="F37" s="602" t="s">
        <v>840</v>
      </c>
      <c r="G37" s="602" t="s">
        <v>840</v>
      </c>
      <c r="H37" s="602" t="s">
        <v>982</v>
      </c>
    </row>
    <row r="38" spans="2:15" ht="15.75" x14ac:dyDescent="0.2">
      <c r="B38" s="316" t="s">
        <v>395</v>
      </c>
      <c r="C38" s="319" t="s">
        <v>928</v>
      </c>
      <c r="D38" s="602" t="s">
        <v>840</v>
      </c>
      <c r="E38" s="602" t="s">
        <v>902</v>
      </c>
      <c r="F38" s="602" t="s">
        <v>840</v>
      </c>
      <c r="G38" s="602" t="s">
        <v>840</v>
      </c>
      <c r="H38" s="602" t="s">
        <v>982</v>
      </c>
    </row>
    <row r="39" spans="2:15" ht="15.75" x14ac:dyDescent="0.2">
      <c r="B39" s="316" t="s">
        <v>396</v>
      </c>
      <c r="C39" s="319" t="s">
        <v>929</v>
      </c>
      <c r="D39" s="602" t="s">
        <v>840</v>
      </c>
      <c r="E39" s="602" t="s">
        <v>902</v>
      </c>
      <c r="F39" s="602" t="s">
        <v>840</v>
      </c>
      <c r="G39" s="602" t="s">
        <v>840</v>
      </c>
      <c r="H39" s="602" t="s">
        <v>982</v>
      </c>
    </row>
    <row r="40" spans="2:15" ht="15.75" x14ac:dyDescent="0.2">
      <c r="B40" s="316" t="s">
        <v>930</v>
      </c>
      <c r="C40" s="319" t="s">
        <v>931</v>
      </c>
      <c r="D40" s="602" t="s">
        <v>840</v>
      </c>
      <c r="E40" s="602" t="s">
        <v>902</v>
      </c>
      <c r="F40" s="602" t="s">
        <v>840</v>
      </c>
      <c r="G40" s="602" t="s">
        <v>840</v>
      </c>
      <c r="H40" s="602" t="s">
        <v>982</v>
      </c>
    </row>
    <row r="41" spans="2:15" ht="15.75" x14ac:dyDescent="0.2">
      <c r="B41" s="316" t="s">
        <v>932</v>
      </c>
      <c r="C41" s="319" t="s">
        <v>933</v>
      </c>
      <c r="D41" s="602" t="s">
        <v>840</v>
      </c>
      <c r="E41" s="602" t="s">
        <v>984</v>
      </c>
      <c r="F41" s="602" t="s">
        <v>840</v>
      </c>
      <c r="G41" s="602" t="s">
        <v>840</v>
      </c>
      <c r="H41" s="602" t="s">
        <v>982</v>
      </c>
    </row>
    <row r="42" spans="2:15" ht="15.75" x14ac:dyDescent="0.2">
      <c r="B42" s="316" t="s">
        <v>934</v>
      </c>
      <c r="C42" s="319" t="s">
        <v>977</v>
      </c>
      <c r="D42" s="602" t="s">
        <v>840</v>
      </c>
      <c r="E42" s="602" t="s">
        <v>902</v>
      </c>
      <c r="F42" s="602" t="s">
        <v>840</v>
      </c>
      <c r="G42" s="602" t="s">
        <v>840</v>
      </c>
      <c r="H42" s="602" t="s">
        <v>838</v>
      </c>
    </row>
    <row r="43" spans="2:15" ht="15.75" x14ac:dyDescent="0.2">
      <c r="B43" s="316" t="s">
        <v>935</v>
      </c>
      <c r="C43" s="319" t="s">
        <v>936</v>
      </c>
      <c r="D43" s="602" t="s">
        <v>840</v>
      </c>
      <c r="E43" s="602" t="s">
        <v>902</v>
      </c>
      <c r="F43" s="602" t="s">
        <v>840</v>
      </c>
      <c r="G43" s="602" t="s">
        <v>840</v>
      </c>
      <c r="H43" s="602" t="s">
        <v>838</v>
      </c>
    </row>
    <row r="44" spans="2:15" ht="15.75" x14ac:dyDescent="0.2">
      <c r="B44" s="316" t="s">
        <v>937</v>
      </c>
      <c r="C44" s="319" t="s">
        <v>938</v>
      </c>
      <c r="D44" s="602" t="s">
        <v>840</v>
      </c>
      <c r="E44" s="602" t="s">
        <v>902</v>
      </c>
      <c r="F44" s="602" t="s">
        <v>840</v>
      </c>
      <c r="G44" s="602" t="s">
        <v>840</v>
      </c>
      <c r="H44" s="602" t="s">
        <v>838</v>
      </c>
    </row>
    <row r="45" spans="2:15" ht="15.75" x14ac:dyDescent="0.2">
      <c r="B45" s="316" t="s">
        <v>939</v>
      </c>
      <c r="C45" s="319" t="s">
        <v>940</v>
      </c>
      <c r="D45" s="602" t="s">
        <v>840</v>
      </c>
      <c r="E45" s="602" t="s">
        <v>902</v>
      </c>
      <c r="F45" s="602" t="s">
        <v>840</v>
      </c>
      <c r="G45" s="602" t="s">
        <v>840</v>
      </c>
      <c r="H45" s="602" t="s">
        <v>838</v>
      </c>
    </row>
    <row r="46" spans="2:15" ht="15.75" x14ac:dyDescent="0.2">
      <c r="B46" s="322" t="s">
        <v>978</v>
      </c>
      <c r="C46" s="319" t="s">
        <v>979</v>
      </c>
      <c r="D46" s="602" t="s">
        <v>839</v>
      </c>
      <c r="E46" s="651" t="s">
        <v>838</v>
      </c>
      <c r="F46" s="651" t="s">
        <v>856</v>
      </c>
      <c r="G46" s="602" t="s">
        <v>839</v>
      </c>
      <c r="H46" s="602" t="s">
        <v>902</v>
      </c>
    </row>
    <row r="47" spans="2:15" ht="16.149999999999999" customHeight="1" x14ac:dyDescent="0.2">
      <c r="B47" s="322" t="s">
        <v>980</v>
      </c>
      <c r="C47" s="319" t="s">
        <v>981</v>
      </c>
      <c r="D47" s="602" t="s">
        <v>840</v>
      </c>
      <c r="E47" s="651" t="s">
        <v>838</v>
      </c>
      <c r="F47" s="651" t="s">
        <v>840</v>
      </c>
      <c r="G47" s="602" t="s">
        <v>840</v>
      </c>
      <c r="H47" s="602" t="s">
        <v>902</v>
      </c>
    </row>
    <row r="48" spans="2:15" ht="16.149999999999999" customHeight="1" x14ac:dyDescent="0.2">
      <c r="B48" s="322" t="s">
        <v>10</v>
      </c>
      <c r="C48" s="319" t="s">
        <v>941</v>
      </c>
      <c r="D48" s="602" t="s">
        <v>840</v>
      </c>
      <c r="E48" s="651" t="s">
        <v>984</v>
      </c>
      <c r="F48" s="651" t="s">
        <v>840</v>
      </c>
      <c r="G48" s="602" t="s">
        <v>840</v>
      </c>
      <c r="H48" s="602" t="s">
        <v>838</v>
      </c>
    </row>
    <row r="49" spans="2:8" ht="16.149999999999999" customHeight="1" x14ac:dyDescent="0.2">
      <c r="B49" s="322" t="s">
        <v>34</v>
      </c>
      <c r="C49" s="319" t="s">
        <v>942</v>
      </c>
      <c r="D49" s="602" t="s">
        <v>840</v>
      </c>
      <c r="E49" s="651" t="s">
        <v>984</v>
      </c>
      <c r="F49" s="651" t="s">
        <v>840</v>
      </c>
      <c r="G49" s="602" t="s">
        <v>840</v>
      </c>
      <c r="H49" s="602" t="s">
        <v>838</v>
      </c>
    </row>
    <row r="50" spans="2:8" ht="16.149999999999999" customHeight="1" x14ac:dyDescent="0.2">
      <c r="B50" s="322" t="s">
        <v>943</v>
      </c>
      <c r="C50" s="319" t="s">
        <v>944</v>
      </c>
      <c r="D50" s="602" t="s">
        <v>840</v>
      </c>
      <c r="E50" s="651" t="s">
        <v>984</v>
      </c>
      <c r="F50" s="651" t="s">
        <v>840</v>
      </c>
      <c r="G50" s="602" t="s">
        <v>840</v>
      </c>
      <c r="H50" s="602" t="s">
        <v>838</v>
      </c>
    </row>
    <row r="51" spans="2:8" ht="16.149999999999999" customHeight="1" x14ac:dyDescent="0.2">
      <c r="B51" s="322" t="s">
        <v>945</v>
      </c>
      <c r="C51" s="319" t="s">
        <v>946</v>
      </c>
      <c r="D51" s="602" t="s">
        <v>840</v>
      </c>
      <c r="E51" s="651" t="s">
        <v>984</v>
      </c>
      <c r="F51" s="651" t="s">
        <v>840</v>
      </c>
      <c r="G51" s="602" t="s">
        <v>840</v>
      </c>
      <c r="H51" s="602" t="s">
        <v>838</v>
      </c>
    </row>
    <row r="52" spans="2:8" ht="16.149999999999999" customHeight="1" x14ac:dyDescent="0.2">
      <c r="B52" s="322" t="s">
        <v>947</v>
      </c>
      <c r="C52" s="319" t="s">
        <v>948</v>
      </c>
      <c r="D52" s="602" t="s">
        <v>840</v>
      </c>
      <c r="E52" s="651" t="s">
        <v>902</v>
      </c>
      <c r="F52" s="651" t="s">
        <v>840</v>
      </c>
      <c r="G52" s="602" t="s">
        <v>840</v>
      </c>
      <c r="H52" s="602" t="s">
        <v>838</v>
      </c>
    </row>
    <row r="53" spans="2:8" ht="16.149999999999999" customHeight="1" x14ac:dyDescent="0.2">
      <c r="B53" s="322" t="s">
        <v>949</v>
      </c>
      <c r="C53" s="319" t="s">
        <v>950</v>
      </c>
      <c r="D53" s="602" t="s">
        <v>840</v>
      </c>
      <c r="E53" s="651" t="s">
        <v>984</v>
      </c>
      <c r="F53" s="651" t="s">
        <v>840</v>
      </c>
      <c r="G53" s="602" t="s">
        <v>840</v>
      </c>
      <c r="H53" s="602" t="s">
        <v>982</v>
      </c>
    </row>
    <row r="54" spans="2:8" ht="16.149999999999999" customHeight="1" x14ac:dyDescent="0.2">
      <c r="B54" s="322" t="s">
        <v>18</v>
      </c>
      <c r="C54" s="319" t="s">
        <v>951</v>
      </c>
      <c r="D54" s="602" t="s">
        <v>840</v>
      </c>
      <c r="E54" s="651" t="s">
        <v>902</v>
      </c>
      <c r="F54" s="651" t="s">
        <v>840</v>
      </c>
      <c r="G54" s="602" t="s">
        <v>840</v>
      </c>
      <c r="H54" s="602" t="s">
        <v>838</v>
      </c>
    </row>
    <row r="55" spans="2:8" ht="16.149999999999999" customHeight="1" x14ac:dyDescent="0.2">
      <c r="B55" s="322" t="s">
        <v>19</v>
      </c>
      <c r="C55" s="319" t="s">
        <v>952</v>
      </c>
      <c r="D55" s="602" t="s">
        <v>840</v>
      </c>
      <c r="E55" s="651" t="s">
        <v>838</v>
      </c>
      <c r="F55" s="651" t="s">
        <v>840</v>
      </c>
      <c r="G55" s="602" t="s">
        <v>840</v>
      </c>
      <c r="H55" s="602" t="s">
        <v>902</v>
      </c>
    </row>
    <row r="56" spans="2:8" ht="16.149999999999999" customHeight="1" x14ac:dyDescent="0.2">
      <c r="B56" s="322" t="s">
        <v>20</v>
      </c>
      <c r="C56" s="319" t="s">
        <v>953</v>
      </c>
      <c r="D56" s="602" t="s">
        <v>856</v>
      </c>
      <c r="E56" s="651" t="s">
        <v>902</v>
      </c>
      <c r="F56" s="651" t="s">
        <v>856</v>
      </c>
      <c r="G56" s="602" t="s">
        <v>856</v>
      </c>
      <c r="H56" s="602" t="s">
        <v>838</v>
      </c>
    </row>
    <row r="57" spans="2:8" ht="16.149999999999999" customHeight="1" x14ac:dyDescent="0.2">
      <c r="B57" s="322" t="s">
        <v>29</v>
      </c>
      <c r="C57" s="319" t="s">
        <v>954</v>
      </c>
      <c r="D57" s="602" t="s">
        <v>856</v>
      </c>
      <c r="E57" s="651" t="s">
        <v>984</v>
      </c>
      <c r="F57" s="651" t="s">
        <v>856</v>
      </c>
      <c r="G57" s="602" t="s">
        <v>983</v>
      </c>
      <c r="H57" s="602" t="s">
        <v>856</v>
      </c>
    </row>
    <row r="58" spans="2:8" ht="16.149999999999999" customHeight="1" x14ac:dyDescent="0.2">
      <c r="B58" s="322" t="s">
        <v>955</v>
      </c>
      <c r="C58" s="319" t="s">
        <v>987</v>
      </c>
      <c r="D58" s="602" t="s">
        <v>839</v>
      </c>
      <c r="E58" s="651" t="s">
        <v>838</v>
      </c>
      <c r="F58" s="651" t="s">
        <v>856</v>
      </c>
      <c r="G58" s="602" t="s">
        <v>839</v>
      </c>
      <c r="H58" s="602" t="s">
        <v>902</v>
      </c>
    </row>
    <row r="59" spans="2:8" ht="16.149999999999999" customHeight="1" x14ac:dyDescent="0.2">
      <c r="B59" s="322" t="s">
        <v>956</v>
      </c>
      <c r="C59" s="319" t="s">
        <v>957</v>
      </c>
      <c r="D59" s="602" t="s">
        <v>840</v>
      </c>
      <c r="E59" s="651" t="s">
        <v>838</v>
      </c>
      <c r="F59" s="651" t="s">
        <v>840</v>
      </c>
      <c r="G59" s="602" t="s">
        <v>840</v>
      </c>
      <c r="H59" s="602" t="s">
        <v>984</v>
      </c>
    </row>
    <row r="60" spans="2:8" ht="16.149999999999999" customHeight="1" x14ac:dyDescent="0.2">
      <c r="B60" s="322" t="s">
        <v>958</v>
      </c>
      <c r="C60" s="319" t="s">
        <v>959</v>
      </c>
      <c r="D60" s="602" t="s">
        <v>840</v>
      </c>
      <c r="E60" s="651" t="s">
        <v>902</v>
      </c>
      <c r="F60" s="651" t="s">
        <v>840</v>
      </c>
      <c r="G60" s="602" t="s">
        <v>840</v>
      </c>
      <c r="H60" s="602" t="s">
        <v>838</v>
      </c>
    </row>
    <row r="61" spans="2:8" ht="16.149999999999999" customHeight="1" x14ac:dyDescent="0.2">
      <c r="B61" s="322" t="s">
        <v>960</v>
      </c>
      <c r="C61" s="319" t="s">
        <v>961</v>
      </c>
      <c r="D61" s="602" t="s">
        <v>840</v>
      </c>
      <c r="E61" s="651" t="s">
        <v>856</v>
      </c>
      <c r="F61" s="651" t="s">
        <v>840</v>
      </c>
      <c r="G61" s="602" t="s">
        <v>840</v>
      </c>
      <c r="H61" s="602" t="s">
        <v>982</v>
      </c>
    </row>
    <row r="62" spans="2:8" ht="16.149999999999999" customHeight="1" x14ac:dyDescent="0.2">
      <c r="B62" s="322" t="s">
        <v>962</v>
      </c>
      <c r="C62" s="319" t="s">
        <v>963</v>
      </c>
      <c r="D62" s="602" t="s">
        <v>840</v>
      </c>
      <c r="E62" s="651" t="s">
        <v>838</v>
      </c>
      <c r="F62" s="651" t="s">
        <v>840</v>
      </c>
      <c r="G62" s="602" t="s">
        <v>840</v>
      </c>
      <c r="H62" s="602" t="s">
        <v>984</v>
      </c>
    </row>
    <row r="63" spans="2:8" ht="16.149999999999999" customHeight="1" x14ac:dyDescent="0.2">
      <c r="B63" s="322" t="s">
        <v>964</v>
      </c>
      <c r="C63" s="319" t="s">
        <v>965</v>
      </c>
      <c r="D63" s="602" t="s">
        <v>840</v>
      </c>
      <c r="E63" s="651" t="s">
        <v>984</v>
      </c>
      <c r="F63" s="651" t="s">
        <v>840</v>
      </c>
      <c r="G63" s="602" t="s">
        <v>840</v>
      </c>
      <c r="H63" s="602" t="s">
        <v>838</v>
      </c>
    </row>
  </sheetData>
  <autoFilter ref="B5:H63" xr:uid="{7617DF04-A899-4A61-BC05-DF088DB27FF4}"/>
  <mergeCells count="2">
    <mergeCell ref="D4:H4"/>
    <mergeCell ref="J20:K20"/>
  </mergeCells>
  <printOptions horizontalCentered="1" verticalCentered="1"/>
  <pageMargins left="0.27559055118110237" right="0.27559055118110237" top="0.6692913385826772" bottom="0.43307086614173229" header="0.31496062992125984" footer="0.31496062992125984"/>
  <pageSetup paperSize="9" scale="4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3:BN38"/>
  <sheetViews>
    <sheetView showGridLines="0" workbookViewId="0">
      <selection activeCell="G11" sqref="G11"/>
    </sheetView>
  </sheetViews>
  <sheetFormatPr defaultRowHeight="15" x14ac:dyDescent="0.25"/>
  <cols>
    <col min="1" max="3" width="2.7109375" style="41" customWidth="1"/>
    <col min="4" max="4" width="55.85546875" bestFit="1" customWidth="1"/>
    <col min="5" max="5" width="30.7109375" customWidth="1"/>
    <col min="6" max="6" width="10.7109375" customWidth="1"/>
    <col min="7" max="7" width="10.42578125" style="1" customWidth="1"/>
    <col min="8" max="8" width="10.42578125" customWidth="1"/>
    <col min="9" max="9" width="2.7109375" customWidth="1"/>
    <col min="10" max="10" width="6.140625" hidden="1" customWidth="1"/>
    <col min="11" max="66" width="2.5703125" customWidth="1"/>
  </cols>
  <sheetData>
    <row r="3" spans="1:66" ht="25.5" customHeight="1" x14ac:dyDescent="0.35">
      <c r="E3" s="37" t="s">
        <v>177</v>
      </c>
      <c r="F3" s="38"/>
      <c r="G3" s="39"/>
      <c r="H3" s="40"/>
    </row>
    <row r="5" spans="1:66" ht="34.5" customHeight="1" thickBot="1" x14ac:dyDescent="0.3">
      <c r="A5" s="41" t="s">
        <v>140</v>
      </c>
      <c r="D5" s="105" t="s">
        <v>170</v>
      </c>
      <c r="E5" s="807" t="s">
        <v>141</v>
      </c>
      <c r="F5" s="808"/>
      <c r="G5" s="809">
        <v>45160</v>
      </c>
      <c r="H5" s="809"/>
    </row>
    <row r="6" spans="1:66" ht="30" customHeight="1" thickTop="1" thickBot="1" x14ac:dyDescent="0.3">
      <c r="A6" s="36" t="s">
        <v>142</v>
      </c>
      <c r="B6" s="36"/>
      <c r="C6" s="36"/>
      <c r="E6" s="807" t="s">
        <v>143</v>
      </c>
      <c r="F6" s="808"/>
      <c r="G6" s="42">
        <v>1</v>
      </c>
      <c r="K6" s="804">
        <f>K7</f>
        <v>45159</v>
      </c>
      <c r="L6" s="805"/>
      <c r="M6" s="805"/>
      <c r="N6" s="805"/>
      <c r="O6" s="805"/>
      <c r="P6" s="805"/>
      <c r="Q6" s="806"/>
      <c r="R6" s="804">
        <f>R7</f>
        <v>45166</v>
      </c>
      <c r="S6" s="805"/>
      <c r="T6" s="805"/>
      <c r="U6" s="805"/>
      <c r="V6" s="805"/>
      <c r="W6" s="805"/>
      <c r="X6" s="806"/>
      <c r="Y6" s="804">
        <f>Y7</f>
        <v>45173</v>
      </c>
      <c r="Z6" s="805"/>
      <c r="AA6" s="805"/>
      <c r="AB6" s="805"/>
      <c r="AC6" s="805"/>
      <c r="AD6" s="805"/>
      <c r="AE6" s="806"/>
      <c r="AF6" s="804">
        <f>AF7</f>
        <v>45180</v>
      </c>
      <c r="AG6" s="805"/>
      <c r="AH6" s="805"/>
      <c r="AI6" s="805"/>
      <c r="AJ6" s="805"/>
      <c r="AK6" s="805"/>
      <c r="AL6" s="806"/>
      <c r="AM6" s="804">
        <f>AM7</f>
        <v>45187</v>
      </c>
      <c r="AN6" s="805"/>
      <c r="AO6" s="805"/>
      <c r="AP6" s="805"/>
      <c r="AQ6" s="805"/>
      <c r="AR6" s="805"/>
      <c r="AS6" s="806"/>
      <c r="AT6" s="804">
        <f>AT7</f>
        <v>45194</v>
      </c>
      <c r="AU6" s="805"/>
      <c r="AV6" s="805"/>
      <c r="AW6" s="805"/>
      <c r="AX6" s="805"/>
      <c r="AY6" s="805"/>
      <c r="AZ6" s="806"/>
      <c r="BA6" s="804">
        <f>BA7</f>
        <v>45201</v>
      </c>
      <c r="BB6" s="805"/>
      <c r="BC6" s="805"/>
      <c r="BD6" s="805"/>
      <c r="BE6" s="805"/>
      <c r="BF6" s="805"/>
      <c r="BG6" s="806"/>
      <c r="BH6" s="804">
        <f>BH7</f>
        <v>45208</v>
      </c>
      <c r="BI6" s="805"/>
      <c r="BJ6" s="805"/>
      <c r="BK6" s="805"/>
      <c r="BL6" s="805"/>
      <c r="BM6" s="805"/>
      <c r="BN6" s="806"/>
    </row>
    <row r="7" spans="1:66" ht="15" customHeight="1" x14ac:dyDescent="0.25">
      <c r="A7" s="36" t="s">
        <v>144</v>
      </c>
      <c r="B7" s="36"/>
      <c r="C7" s="36"/>
      <c r="D7" s="43"/>
      <c r="E7" s="43"/>
      <c r="F7" s="43"/>
      <c r="G7" s="43"/>
      <c r="H7" s="43"/>
      <c r="I7" s="43"/>
      <c r="K7" s="44">
        <f>Início_do_projeto-WEEKDAY(Início_do_projeto,1)+2+7*(Semana_de_exibição-1)</f>
        <v>45159</v>
      </c>
      <c r="L7" s="45">
        <f>K7+1</f>
        <v>45160</v>
      </c>
      <c r="M7" s="45">
        <f t="shared" ref="M7:AZ7" si="0">L7+1</f>
        <v>45161</v>
      </c>
      <c r="N7" s="45">
        <f t="shared" si="0"/>
        <v>45162</v>
      </c>
      <c r="O7" s="45">
        <f t="shared" si="0"/>
        <v>45163</v>
      </c>
      <c r="P7" s="45">
        <f t="shared" si="0"/>
        <v>45164</v>
      </c>
      <c r="Q7" s="46">
        <f t="shared" si="0"/>
        <v>45165</v>
      </c>
      <c r="R7" s="44">
        <f>Q7+1</f>
        <v>45166</v>
      </c>
      <c r="S7" s="45">
        <f>R7+1</f>
        <v>45167</v>
      </c>
      <c r="T7" s="45">
        <f t="shared" si="0"/>
        <v>45168</v>
      </c>
      <c r="U7" s="45">
        <f t="shared" si="0"/>
        <v>45169</v>
      </c>
      <c r="V7" s="45">
        <f t="shared" si="0"/>
        <v>45170</v>
      </c>
      <c r="W7" s="45">
        <f t="shared" si="0"/>
        <v>45171</v>
      </c>
      <c r="X7" s="46">
        <f t="shared" si="0"/>
        <v>45172</v>
      </c>
      <c r="Y7" s="44">
        <f>X7+1</f>
        <v>45173</v>
      </c>
      <c r="Z7" s="45">
        <f>Y7+1</f>
        <v>45174</v>
      </c>
      <c r="AA7" s="45">
        <f t="shared" si="0"/>
        <v>45175</v>
      </c>
      <c r="AB7" s="45">
        <f t="shared" si="0"/>
        <v>45176</v>
      </c>
      <c r="AC7" s="45">
        <f t="shared" si="0"/>
        <v>45177</v>
      </c>
      <c r="AD7" s="45">
        <f t="shared" si="0"/>
        <v>45178</v>
      </c>
      <c r="AE7" s="46">
        <f t="shared" si="0"/>
        <v>45179</v>
      </c>
      <c r="AF7" s="44">
        <f>AE7+1</f>
        <v>45180</v>
      </c>
      <c r="AG7" s="45">
        <f>AF7+1</f>
        <v>45181</v>
      </c>
      <c r="AH7" s="45">
        <f t="shared" si="0"/>
        <v>45182</v>
      </c>
      <c r="AI7" s="45">
        <f t="shared" si="0"/>
        <v>45183</v>
      </c>
      <c r="AJ7" s="45">
        <f t="shared" si="0"/>
        <v>45184</v>
      </c>
      <c r="AK7" s="45">
        <f t="shared" si="0"/>
        <v>45185</v>
      </c>
      <c r="AL7" s="46">
        <f t="shared" si="0"/>
        <v>45186</v>
      </c>
      <c r="AM7" s="44">
        <f>AL7+1</f>
        <v>45187</v>
      </c>
      <c r="AN7" s="45">
        <f>AM7+1</f>
        <v>45188</v>
      </c>
      <c r="AO7" s="45">
        <f t="shared" si="0"/>
        <v>45189</v>
      </c>
      <c r="AP7" s="45">
        <f t="shared" si="0"/>
        <v>45190</v>
      </c>
      <c r="AQ7" s="45">
        <f t="shared" si="0"/>
        <v>45191</v>
      </c>
      <c r="AR7" s="45">
        <f t="shared" si="0"/>
        <v>45192</v>
      </c>
      <c r="AS7" s="46">
        <f t="shared" si="0"/>
        <v>45193</v>
      </c>
      <c r="AT7" s="44">
        <f>AS7+1</f>
        <v>45194</v>
      </c>
      <c r="AU7" s="45">
        <f>AT7+1</f>
        <v>45195</v>
      </c>
      <c r="AV7" s="45">
        <f t="shared" si="0"/>
        <v>45196</v>
      </c>
      <c r="AW7" s="45">
        <f t="shared" si="0"/>
        <v>45197</v>
      </c>
      <c r="AX7" s="45">
        <f t="shared" si="0"/>
        <v>45198</v>
      </c>
      <c r="AY7" s="45">
        <f t="shared" si="0"/>
        <v>45199</v>
      </c>
      <c r="AZ7" s="46">
        <f t="shared" si="0"/>
        <v>45200</v>
      </c>
      <c r="BA7" s="44">
        <f t="shared" ref="BA7:BN7" si="1">AZ7+1</f>
        <v>45201</v>
      </c>
      <c r="BB7" s="45">
        <f t="shared" si="1"/>
        <v>45202</v>
      </c>
      <c r="BC7" s="45">
        <f t="shared" si="1"/>
        <v>45203</v>
      </c>
      <c r="BD7" s="45">
        <f t="shared" si="1"/>
        <v>45204</v>
      </c>
      <c r="BE7" s="45">
        <f t="shared" si="1"/>
        <v>45205</v>
      </c>
      <c r="BF7" s="45">
        <f t="shared" si="1"/>
        <v>45206</v>
      </c>
      <c r="BG7" s="46">
        <f t="shared" si="1"/>
        <v>45207</v>
      </c>
      <c r="BH7" s="44">
        <f t="shared" si="1"/>
        <v>45208</v>
      </c>
      <c r="BI7" s="45">
        <f t="shared" si="1"/>
        <v>45209</v>
      </c>
      <c r="BJ7" s="45">
        <f t="shared" si="1"/>
        <v>45210</v>
      </c>
      <c r="BK7" s="45">
        <f t="shared" si="1"/>
        <v>45211</v>
      </c>
      <c r="BL7" s="45">
        <f t="shared" si="1"/>
        <v>45212</v>
      </c>
      <c r="BM7" s="45">
        <f t="shared" si="1"/>
        <v>45213</v>
      </c>
      <c r="BN7" s="46">
        <f t="shared" si="1"/>
        <v>45214</v>
      </c>
    </row>
    <row r="8" spans="1:66" ht="30" customHeight="1" thickBot="1" x14ac:dyDescent="0.3">
      <c r="A8" s="36" t="s">
        <v>145</v>
      </c>
      <c r="B8" s="36"/>
      <c r="C8" s="36"/>
      <c r="D8" s="47" t="s">
        <v>146</v>
      </c>
      <c r="E8" s="48" t="s">
        <v>147</v>
      </c>
      <c r="F8" s="48" t="s">
        <v>148</v>
      </c>
      <c r="G8" s="48" t="s">
        <v>149</v>
      </c>
      <c r="H8" s="48" t="s">
        <v>150</v>
      </c>
      <c r="I8" s="48"/>
      <c r="J8" s="48" t="s">
        <v>151</v>
      </c>
      <c r="K8" s="49" t="str">
        <f t="shared" ref="K8:BN8" si="2">LEFT(TEXT(K7,"ddd"),1)</f>
        <v>s</v>
      </c>
      <c r="L8" s="49" t="str">
        <f t="shared" si="2"/>
        <v>t</v>
      </c>
      <c r="M8" s="49" t="str">
        <f t="shared" si="2"/>
        <v>q</v>
      </c>
      <c r="N8" s="49" t="str">
        <f t="shared" si="2"/>
        <v>q</v>
      </c>
      <c r="O8" s="49" t="str">
        <f t="shared" si="2"/>
        <v>s</v>
      </c>
      <c r="P8" s="49" t="str">
        <f t="shared" si="2"/>
        <v>s</v>
      </c>
      <c r="Q8" s="49" t="str">
        <f t="shared" si="2"/>
        <v>d</v>
      </c>
      <c r="R8" s="49" t="str">
        <f t="shared" si="2"/>
        <v>s</v>
      </c>
      <c r="S8" s="49" t="str">
        <f t="shared" si="2"/>
        <v>t</v>
      </c>
      <c r="T8" s="49" t="str">
        <f t="shared" si="2"/>
        <v>q</v>
      </c>
      <c r="U8" s="49" t="str">
        <f t="shared" si="2"/>
        <v>q</v>
      </c>
      <c r="V8" s="49" t="str">
        <f t="shared" si="2"/>
        <v>s</v>
      </c>
      <c r="W8" s="49" t="str">
        <f t="shared" si="2"/>
        <v>s</v>
      </c>
      <c r="X8" s="49" t="str">
        <f t="shared" si="2"/>
        <v>d</v>
      </c>
      <c r="Y8" s="49" t="str">
        <f t="shared" si="2"/>
        <v>s</v>
      </c>
      <c r="Z8" s="49" t="str">
        <f t="shared" si="2"/>
        <v>t</v>
      </c>
      <c r="AA8" s="49" t="str">
        <f t="shared" si="2"/>
        <v>q</v>
      </c>
      <c r="AB8" s="49" t="str">
        <f t="shared" si="2"/>
        <v>q</v>
      </c>
      <c r="AC8" s="49" t="str">
        <f t="shared" si="2"/>
        <v>s</v>
      </c>
      <c r="AD8" s="49" t="str">
        <f t="shared" si="2"/>
        <v>s</v>
      </c>
      <c r="AE8" s="49" t="str">
        <f t="shared" si="2"/>
        <v>d</v>
      </c>
      <c r="AF8" s="49" t="str">
        <f t="shared" si="2"/>
        <v>s</v>
      </c>
      <c r="AG8" s="49" t="str">
        <f t="shared" si="2"/>
        <v>t</v>
      </c>
      <c r="AH8" s="49" t="str">
        <f t="shared" si="2"/>
        <v>q</v>
      </c>
      <c r="AI8" s="49" t="str">
        <f t="shared" si="2"/>
        <v>q</v>
      </c>
      <c r="AJ8" s="49" t="str">
        <f t="shared" si="2"/>
        <v>s</v>
      </c>
      <c r="AK8" s="49" t="str">
        <f t="shared" si="2"/>
        <v>s</v>
      </c>
      <c r="AL8" s="49" t="str">
        <f t="shared" si="2"/>
        <v>d</v>
      </c>
      <c r="AM8" s="49" t="str">
        <f t="shared" si="2"/>
        <v>s</v>
      </c>
      <c r="AN8" s="49" t="str">
        <f t="shared" si="2"/>
        <v>t</v>
      </c>
      <c r="AO8" s="49" t="str">
        <f t="shared" si="2"/>
        <v>q</v>
      </c>
      <c r="AP8" s="49" t="str">
        <f t="shared" si="2"/>
        <v>q</v>
      </c>
      <c r="AQ8" s="49" t="str">
        <f t="shared" si="2"/>
        <v>s</v>
      </c>
      <c r="AR8" s="49" t="str">
        <f t="shared" si="2"/>
        <v>s</v>
      </c>
      <c r="AS8" s="49" t="str">
        <f t="shared" si="2"/>
        <v>d</v>
      </c>
      <c r="AT8" s="49" t="str">
        <f t="shared" si="2"/>
        <v>s</v>
      </c>
      <c r="AU8" s="49" t="str">
        <f t="shared" si="2"/>
        <v>t</v>
      </c>
      <c r="AV8" s="49" t="str">
        <f t="shared" si="2"/>
        <v>q</v>
      </c>
      <c r="AW8" s="49" t="str">
        <f t="shared" si="2"/>
        <v>q</v>
      </c>
      <c r="AX8" s="49" t="str">
        <f t="shared" si="2"/>
        <v>s</v>
      </c>
      <c r="AY8" s="49" t="str">
        <f t="shared" si="2"/>
        <v>s</v>
      </c>
      <c r="AZ8" s="49" t="str">
        <f t="shared" si="2"/>
        <v>d</v>
      </c>
      <c r="BA8" s="49" t="str">
        <f t="shared" si="2"/>
        <v>s</v>
      </c>
      <c r="BB8" s="49" t="str">
        <f t="shared" si="2"/>
        <v>t</v>
      </c>
      <c r="BC8" s="49" t="str">
        <f t="shared" si="2"/>
        <v>q</v>
      </c>
      <c r="BD8" s="49" t="str">
        <f t="shared" si="2"/>
        <v>q</v>
      </c>
      <c r="BE8" s="49" t="str">
        <f t="shared" si="2"/>
        <v>s</v>
      </c>
      <c r="BF8" s="49" t="str">
        <f t="shared" si="2"/>
        <v>s</v>
      </c>
      <c r="BG8" s="49" t="str">
        <f t="shared" si="2"/>
        <v>d</v>
      </c>
      <c r="BH8" s="49" t="str">
        <f t="shared" si="2"/>
        <v>s</v>
      </c>
      <c r="BI8" s="49" t="str">
        <f t="shared" si="2"/>
        <v>t</v>
      </c>
      <c r="BJ8" s="49" t="str">
        <f t="shared" si="2"/>
        <v>q</v>
      </c>
      <c r="BK8" s="49" t="str">
        <f t="shared" si="2"/>
        <v>q</v>
      </c>
      <c r="BL8" s="49" t="str">
        <f t="shared" si="2"/>
        <v>s</v>
      </c>
      <c r="BM8" s="49" t="str">
        <f t="shared" si="2"/>
        <v>s</v>
      </c>
      <c r="BN8" s="49" t="str">
        <f t="shared" si="2"/>
        <v>d</v>
      </c>
    </row>
    <row r="9" spans="1:66" ht="30" hidden="1" customHeight="1" x14ac:dyDescent="0.25">
      <c r="A9" s="41" t="s">
        <v>152</v>
      </c>
      <c r="E9" s="50"/>
      <c r="G9"/>
      <c r="J9">
        <f>IF(OR(ISBLANK(início_da_tarefa),ISBLANK(término_da_tarefa)),"",término_da_tarefa-início_da_tarefa+1)</f>
        <v>4</v>
      </c>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c r="BM9" s="51"/>
      <c r="BN9" s="51"/>
    </row>
    <row r="10" spans="1:66" s="14" customFormat="1" ht="30" customHeight="1" thickBot="1" x14ac:dyDescent="0.3">
      <c r="A10" s="36" t="s">
        <v>153</v>
      </c>
      <c r="B10" s="36"/>
      <c r="C10" s="36"/>
      <c r="D10" s="52" t="s">
        <v>55</v>
      </c>
      <c r="E10" s="53"/>
      <c r="F10" s="54"/>
      <c r="G10" s="55"/>
      <c r="H10" s="56"/>
      <c r="I10" s="57"/>
      <c r="J10" s="57">
        <f t="shared" ref="J10:J35" si="3">IF(OR(ISBLANK(início_da_tarefa),ISBLANK(término_da_tarefa)),"",término_da_tarefa-início_da_tarefa+1)</f>
        <v>3</v>
      </c>
      <c r="K10" s="51"/>
      <c r="L10" s="51"/>
      <c r="M10" s="51"/>
      <c r="N10" s="51"/>
      <c r="O10" s="51"/>
      <c r="P10" s="51"/>
      <c r="Q10" s="51"/>
      <c r="R10" s="51"/>
      <c r="S10" s="51"/>
      <c r="T10" s="51"/>
      <c r="U10" s="51"/>
      <c r="V10" s="51"/>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c r="BM10" s="51"/>
      <c r="BN10" s="51"/>
    </row>
    <row r="11" spans="1:66" s="14" customFormat="1" ht="30" customHeight="1" thickBot="1" x14ac:dyDescent="0.3">
      <c r="A11" s="36" t="s">
        <v>154</v>
      </c>
      <c r="B11" s="36"/>
      <c r="C11" s="36"/>
      <c r="D11" s="58" t="s">
        <v>53</v>
      </c>
      <c r="E11" s="59"/>
      <c r="F11" s="60"/>
      <c r="G11" s="61">
        <f>Início_do_projeto</f>
        <v>45160</v>
      </c>
      <c r="H11" s="61">
        <f>G11+3</f>
        <v>45163</v>
      </c>
      <c r="I11" s="57"/>
      <c r="J11" s="57">
        <f t="shared" si="3"/>
        <v>5</v>
      </c>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c r="BM11" s="51"/>
      <c r="BN11" s="51"/>
    </row>
    <row r="12" spans="1:66" s="14" customFormat="1" ht="30" customHeight="1" thickBot="1" x14ac:dyDescent="0.3">
      <c r="A12" s="36" t="s">
        <v>156</v>
      </c>
      <c r="B12" s="36"/>
      <c r="C12" s="36"/>
      <c r="D12" s="58" t="s">
        <v>157</v>
      </c>
      <c r="E12" s="59"/>
      <c r="F12" s="60"/>
      <c r="G12" s="61"/>
      <c r="H12" s="61"/>
      <c r="I12" s="57"/>
      <c r="J12" s="57">
        <f t="shared" si="3"/>
        <v>6</v>
      </c>
      <c r="K12" s="51"/>
      <c r="L12" s="51"/>
      <c r="M12" s="51"/>
      <c r="N12" s="51"/>
      <c r="O12" s="51"/>
      <c r="P12" s="51"/>
      <c r="Q12" s="51"/>
      <c r="R12" s="51"/>
      <c r="S12" s="51"/>
      <c r="T12" s="51"/>
      <c r="U12" s="51"/>
      <c r="V12" s="51"/>
      <c r="W12" s="62"/>
      <c r="X12" s="62"/>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row>
    <row r="13" spans="1:66" s="14" customFormat="1" ht="30" customHeight="1" thickBot="1" x14ac:dyDescent="0.3">
      <c r="A13" s="41"/>
      <c r="B13" s="41"/>
      <c r="C13" s="41"/>
      <c r="D13" s="58" t="s">
        <v>158</v>
      </c>
      <c r="E13" s="59"/>
      <c r="F13" s="60"/>
      <c r="G13" s="61"/>
      <c r="H13" s="61"/>
      <c r="I13" s="57"/>
      <c r="J13" s="57">
        <f t="shared" si="3"/>
        <v>3</v>
      </c>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c r="BM13" s="51"/>
      <c r="BN13" s="51"/>
    </row>
    <row r="14" spans="1:66" s="14" customFormat="1" ht="30" customHeight="1" thickBot="1" x14ac:dyDescent="0.3">
      <c r="A14" s="41"/>
      <c r="B14" s="41"/>
      <c r="C14" s="41"/>
      <c r="D14" s="58" t="s">
        <v>159</v>
      </c>
      <c r="E14" s="59"/>
      <c r="F14" s="60"/>
      <c r="G14" s="61"/>
      <c r="H14" s="61"/>
      <c r="I14" s="57"/>
      <c r="J14" s="57" t="str">
        <f t="shared" si="3"/>
        <v/>
      </c>
      <c r="K14" s="51"/>
      <c r="L14" s="51"/>
      <c r="M14" s="51"/>
      <c r="N14" s="51"/>
      <c r="O14" s="51"/>
      <c r="P14" s="51"/>
      <c r="Q14" s="51"/>
      <c r="R14" s="51"/>
      <c r="S14" s="51"/>
      <c r="T14" s="51"/>
      <c r="U14" s="51"/>
      <c r="V14" s="51"/>
      <c r="W14" s="51"/>
      <c r="X14" s="51"/>
      <c r="Y14" s="51"/>
      <c r="Z14" s="51"/>
      <c r="AA14" s="62"/>
      <c r="AB14" s="51"/>
      <c r="AC14" s="51"/>
      <c r="AD14" s="51"/>
      <c r="AE14" s="51"/>
      <c r="AF14" s="51"/>
      <c r="AG14" s="51"/>
      <c r="AH14" s="51"/>
      <c r="AI14" s="51"/>
      <c r="AJ14" s="51"/>
      <c r="AK14" s="51"/>
      <c r="AL14" s="51"/>
      <c r="AM14" s="51"/>
      <c r="AN14" s="51"/>
      <c r="AO14" s="51"/>
      <c r="AP14" s="51"/>
      <c r="AQ14" s="51"/>
      <c r="AR14" s="51"/>
      <c r="AS14" s="51"/>
      <c r="AT14" s="51"/>
      <c r="AU14" s="51"/>
      <c r="AV14" s="51"/>
      <c r="AW14" s="51"/>
      <c r="AX14" s="51"/>
      <c r="AY14" s="51"/>
      <c r="AZ14" s="51"/>
      <c r="BA14" s="51"/>
      <c r="BB14" s="51"/>
      <c r="BC14" s="51"/>
      <c r="BD14" s="51"/>
      <c r="BE14" s="51"/>
      <c r="BF14" s="51"/>
      <c r="BG14" s="51"/>
      <c r="BH14" s="51"/>
      <c r="BI14" s="51"/>
      <c r="BJ14" s="51"/>
      <c r="BK14" s="51"/>
      <c r="BL14" s="51"/>
      <c r="BM14" s="51"/>
      <c r="BN14" s="51"/>
    </row>
    <row r="15" spans="1:66" s="14" customFormat="1" ht="30" customHeight="1" thickBot="1" x14ac:dyDescent="0.3">
      <c r="A15" s="41"/>
      <c r="B15" s="41"/>
      <c r="C15" s="41"/>
      <c r="D15" s="58" t="s">
        <v>160</v>
      </c>
      <c r="E15" s="59"/>
      <c r="F15" s="60"/>
      <c r="G15" s="61"/>
      <c r="H15" s="61"/>
      <c r="I15" s="57"/>
      <c r="J15" s="57">
        <f t="shared" si="3"/>
        <v>5</v>
      </c>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c r="BM15" s="51"/>
      <c r="BN15" s="51"/>
    </row>
    <row r="16" spans="1:66" s="14" customFormat="1" ht="30" customHeight="1" thickBot="1" x14ac:dyDescent="0.3">
      <c r="A16" s="36" t="s">
        <v>161</v>
      </c>
      <c r="B16" s="36"/>
      <c r="C16" s="36"/>
      <c r="D16" s="63" t="s">
        <v>162</v>
      </c>
      <c r="E16" s="64"/>
      <c r="F16" s="65"/>
      <c r="G16" s="66"/>
      <c r="H16" s="67"/>
      <c r="I16" s="57"/>
      <c r="J16" s="57">
        <f t="shared" si="3"/>
        <v>6</v>
      </c>
      <c r="K16" s="51"/>
      <c r="L16" s="51"/>
      <c r="M16" s="51"/>
      <c r="N16" s="51"/>
      <c r="O16" s="51"/>
      <c r="P16" s="51"/>
      <c r="Q16" s="51"/>
      <c r="R16" s="51"/>
      <c r="S16" s="51"/>
      <c r="T16" s="51"/>
      <c r="U16" s="51"/>
      <c r="V16" s="51"/>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c r="BM16" s="51"/>
      <c r="BN16" s="51"/>
    </row>
    <row r="17" spans="1:66" s="14" customFormat="1" ht="30" customHeight="1" thickBot="1" x14ac:dyDescent="0.3">
      <c r="A17" s="36"/>
      <c r="B17" s="36"/>
      <c r="C17" s="36"/>
      <c r="D17" s="68" t="s">
        <v>155</v>
      </c>
      <c r="E17" s="69"/>
      <c r="F17" s="70"/>
      <c r="G17" s="71"/>
      <c r="H17" s="71"/>
      <c r="I17" s="57"/>
      <c r="J17" s="57">
        <f t="shared" si="3"/>
        <v>4</v>
      </c>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row>
    <row r="18" spans="1:66" s="14" customFormat="1" ht="30" customHeight="1" thickBot="1" x14ac:dyDescent="0.3">
      <c r="A18" s="41"/>
      <c r="B18" s="41"/>
      <c r="C18" s="41"/>
      <c r="D18" s="68" t="s">
        <v>157</v>
      </c>
      <c r="E18" s="69"/>
      <c r="F18" s="70"/>
      <c r="G18" s="71"/>
      <c r="H18" s="71"/>
      <c r="I18" s="57"/>
      <c r="J18" s="57">
        <f t="shared" si="3"/>
        <v>3</v>
      </c>
      <c r="K18" s="51"/>
      <c r="L18" s="51"/>
      <c r="M18" s="51"/>
      <c r="N18" s="51"/>
      <c r="O18" s="51"/>
      <c r="P18" s="51"/>
      <c r="Q18" s="51"/>
      <c r="R18" s="51"/>
      <c r="S18" s="51"/>
      <c r="T18" s="51"/>
      <c r="U18" s="51"/>
      <c r="V18" s="51"/>
      <c r="W18" s="62"/>
      <c r="X18" s="62"/>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row>
    <row r="19" spans="1:66" s="14" customFormat="1" ht="30" customHeight="1" thickBot="1" x14ac:dyDescent="0.3">
      <c r="A19" s="41"/>
      <c r="B19" s="41"/>
      <c r="C19" s="41"/>
      <c r="D19" s="68" t="s">
        <v>158</v>
      </c>
      <c r="E19" s="69"/>
      <c r="F19" s="70"/>
      <c r="G19" s="71"/>
      <c r="H19" s="71"/>
      <c r="I19" s="57"/>
      <c r="J19" s="57">
        <f t="shared" si="3"/>
        <v>4</v>
      </c>
      <c r="K19" s="51"/>
      <c r="L19" s="51"/>
      <c r="M19" s="51"/>
      <c r="N19" s="51"/>
      <c r="O19" s="51"/>
      <c r="P19" s="51"/>
      <c r="Q19" s="51"/>
      <c r="R19" s="51"/>
      <c r="S19" s="51"/>
      <c r="T19" s="51"/>
      <c r="U19" s="51"/>
      <c r="V19" s="51"/>
      <c r="W19" s="51"/>
      <c r="X19" s="51"/>
      <c r="Y19" s="51"/>
      <c r="Z19" s="51"/>
      <c r="AA19" s="51"/>
      <c r="AB19" s="51"/>
      <c r="AC19" s="51"/>
      <c r="AD19" s="51"/>
      <c r="AE19" s="51"/>
      <c r="AF19" s="51"/>
      <c r="AG19" s="51"/>
      <c r="AH19" s="51"/>
      <c r="AI19" s="51"/>
      <c r="AJ19" s="51"/>
      <c r="AK19" s="51"/>
      <c r="AL19" s="51"/>
      <c r="AM19" s="51"/>
      <c r="AN19" s="51"/>
      <c r="AO19" s="51"/>
      <c r="AP19" s="51"/>
      <c r="AQ19" s="51"/>
      <c r="AR19" s="51"/>
      <c r="AS19" s="51"/>
      <c r="AT19" s="51"/>
      <c r="AU19" s="51"/>
      <c r="AV19" s="51"/>
      <c r="AW19" s="51"/>
      <c r="AX19" s="51"/>
      <c r="AY19" s="51"/>
      <c r="AZ19" s="51"/>
      <c r="BA19" s="51"/>
      <c r="BB19" s="51"/>
      <c r="BC19" s="51"/>
      <c r="BD19" s="51"/>
      <c r="BE19" s="51"/>
      <c r="BF19" s="51"/>
      <c r="BG19" s="51"/>
      <c r="BH19" s="51"/>
      <c r="BI19" s="51"/>
      <c r="BJ19" s="51"/>
      <c r="BK19" s="51"/>
      <c r="BL19" s="51"/>
      <c r="BM19" s="51"/>
      <c r="BN19" s="51"/>
    </row>
    <row r="20" spans="1:66" s="14" customFormat="1" ht="30" customHeight="1" thickBot="1" x14ac:dyDescent="0.3">
      <c r="A20" s="41"/>
      <c r="B20" s="41"/>
      <c r="C20" s="41"/>
      <c r="D20" s="68" t="s">
        <v>159</v>
      </c>
      <c r="E20" s="69"/>
      <c r="F20" s="70"/>
      <c r="G20" s="71"/>
      <c r="H20" s="71"/>
      <c r="I20" s="57"/>
      <c r="J20" s="57" t="str">
        <f t="shared" si="3"/>
        <v/>
      </c>
      <c r="K20" s="51"/>
      <c r="L20" s="51"/>
      <c r="M20" s="51"/>
      <c r="N20" s="51"/>
      <c r="O20" s="51"/>
      <c r="P20" s="51"/>
      <c r="Q20" s="51"/>
      <c r="R20" s="51"/>
      <c r="S20" s="51"/>
      <c r="T20" s="51"/>
      <c r="U20" s="51"/>
      <c r="V20" s="51"/>
      <c r="W20" s="51"/>
      <c r="X20" s="51"/>
      <c r="Y20" s="51"/>
      <c r="Z20" s="51"/>
      <c r="AA20" s="62"/>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row>
    <row r="21" spans="1:66" s="14" customFormat="1" ht="30" customHeight="1" thickBot="1" x14ac:dyDescent="0.3">
      <c r="A21" s="41"/>
      <c r="B21" s="41"/>
      <c r="C21" s="41"/>
      <c r="D21" s="68" t="s">
        <v>160</v>
      </c>
      <c r="E21" s="69"/>
      <c r="F21" s="70"/>
      <c r="G21" s="71"/>
      <c r="H21" s="71"/>
      <c r="I21" s="57"/>
      <c r="J21" s="57">
        <f t="shared" si="3"/>
        <v>6</v>
      </c>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c r="BM21" s="51"/>
      <c r="BN21" s="51"/>
    </row>
    <row r="22" spans="1:66" s="14" customFormat="1" ht="30" customHeight="1" thickBot="1" x14ac:dyDescent="0.3">
      <c r="A22" s="41" t="s">
        <v>163</v>
      </c>
      <c r="B22" s="41"/>
      <c r="C22" s="41"/>
      <c r="D22" s="72" t="s">
        <v>164</v>
      </c>
      <c r="E22" s="73"/>
      <c r="F22" s="74"/>
      <c r="G22" s="75"/>
      <c r="H22" s="76"/>
      <c r="I22" s="57"/>
      <c r="J22" s="57">
        <f t="shared" si="3"/>
        <v>5</v>
      </c>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c r="BM22" s="51"/>
      <c r="BN22" s="51"/>
    </row>
    <row r="23" spans="1:66" s="14" customFormat="1" ht="30" customHeight="1" thickBot="1" x14ac:dyDescent="0.3">
      <c r="A23" s="41"/>
      <c r="B23" s="41"/>
      <c r="C23" s="41"/>
      <c r="D23" s="77" t="s">
        <v>155</v>
      </c>
      <c r="E23" s="78"/>
      <c r="F23" s="79"/>
      <c r="G23" s="80"/>
      <c r="H23" s="80"/>
      <c r="I23" s="57"/>
      <c r="J23" s="57">
        <f t="shared" si="3"/>
        <v>6</v>
      </c>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c r="BM23" s="51"/>
      <c r="BN23" s="51"/>
    </row>
    <row r="24" spans="1:66" s="14" customFormat="1" ht="30" customHeight="1" thickBot="1" x14ac:dyDescent="0.3">
      <c r="A24" s="41"/>
      <c r="B24" s="41"/>
      <c r="C24" s="41"/>
      <c r="D24" s="77" t="s">
        <v>157</v>
      </c>
      <c r="E24" s="78"/>
      <c r="F24" s="79"/>
      <c r="G24" s="80"/>
      <c r="H24" s="80"/>
      <c r="I24" s="57"/>
      <c r="J24" s="57">
        <f t="shared" si="3"/>
        <v>5</v>
      </c>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row>
    <row r="25" spans="1:66" s="14" customFormat="1" ht="30" customHeight="1" thickBot="1" x14ac:dyDescent="0.3">
      <c r="A25" s="41"/>
      <c r="B25" s="41"/>
      <c r="C25" s="41"/>
      <c r="D25" s="77" t="s">
        <v>158</v>
      </c>
      <c r="E25" s="78"/>
      <c r="F25" s="79"/>
      <c r="G25" s="80"/>
      <c r="H25" s="80"/>
      <c r="I25" s="57"/>
      <c r="J25" s="57">
        <f t="shared" si="3"/>
        <v>5</v>
      </c>
      <c r="K25" s="51"/>
      <c r="L25" s="51"/>
      <c r="M25" s="5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row>
    <row r="26" spans="1:66" s="14" customFormat="1" ht="30" customHeight="1" thickBot="1" x14ac:dyDescent="0.3">
      <c r="A26" s="41"/>
      <c r="B26" s="41"/>
      <c r="C26" s="41"/>
      <c r="D26" s="77" t="s">
        <v>159</v>
      </c>
      <c r="E26" s="78"/>
      <c r="F26" s="79"/>
      <c r="G26" s="80"/>
      <c r="H26" s="80"/>
      <c r="I26" s="57"/>
      <c r="J26" s="57" t="str">
        <f t="shared" si="3"/>
        <v/>
      </c>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row>
    <row r="27" spans="1:66" s="14" customFormat="1" ht="30" customHeight="1" thickBot="1" x14ac:dyDescent="0.3">
      <c r="A27" s="41"/>
      <c r="B27" s="41"/>
      <c r="C27" s="41"/>
      <c r="D27" s="77" t="s">
        <v>160</v>
      </c>
      <c r="E27" s="78"/>
      <c r="F27" s="79"/>
      <c r="G27" s="80"/>
      <c r="H27" s="80"/>
      <c r="I27" s="57"/>
      <c r="J27" s="57" t="e">
        <f t="shared" si="3"/>
        <v>#VALUE!</v>
      </c>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row>
    <row r="28" spans="1:66" s="14" customFormat="1" ht="30" customHeight="1" thickBot="1" x14ac:dyDescent="0.3">
      <c r="A28" s="41" t="s">
        <v>163</v>
      </c>
      <c r="B28" s="41"/>
      <c r="C28" s="41"/>
      <c r="D28" s="81" t="s">
        <v>165</v>
      </c>
      <c r="E28" s="82"/>
      <c r="F28" s="83"/>
      <c r="G28" s="84"/>
      <c r="H28" s="85"/>
      <c r="I28" s="57"/>
      <c r="J28" s="57" t="e">
        <f t="shared" si="3"/>
        <v>#VALUE!</v>
      </c>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row>
    <row r="29" spans="1:66" s="14" customFormat="1" ht="30" customHeight="1" thickBot="1" x14ac:dyDescent="0.3">
      <c r="A29" s="41"/>
      <c r="B29" s="41"/>
      <c r="C29" s="41"/>
      <c r="D29" s="86" t="s">
        <v>155</v>
      </c>
      <c r="E29" s="87"/>
      <c r="F29" s="88"/>
      <c r="G29" s="89" t="s">
        <v>166</v>
      </c>
      <c r="H29" s="89" t="s">
        <v>166</v>
      </c>
      <c r="I29" s="57"/>
      <c r="J29" s="57" t="e">
        <f t="shared" si="3"/>
        <v>#VALUE!</v>
      </c>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row>
    <row r="30" spans="1:66" s="14" customFormat="1" ht="30" customHeight="1" thickBot="1" x14ac:dyDescent="0.3">
      <c r="A30" s="41"/>
      <c r="B30" s="41"/>
      <c r="C30" s="41"/>
      <c r="D30" s="86" t="s">
        <v>157</v>
      </c>
      <c r="E30" s="87"/>
      <c r="F30" s="88"/>
      <c r="G30" s="89" t="s">
        <v>166</v>
      </c>
      <c r="H30" s="89" t="s">
        <v>166</v>
      </c>
      <c r="I30" s="57"/>
      <c r="J30" s="57" t="e">
        <f t="shared" si="3"/>
        <v>#VALUE!</v>
      </c>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row>
    <row r="31" spans="1:66" s="14" customFormat="1" ht="30" customHeight="1" thickBot="1" x14ac:dyDescent="0.3">
      <c r="A31" s="41"/>
      <c r="B31" s="41"/>
      <c r="C31" s="41"/>
      <c r="D31" s="86" t="s">
        <v>158</v>
      </c>
      <c r="E31" s="87"/>
      <c r="F31" s="88"/>
      <c r="G31" s="89" t="s">
        <v>166</v>
      </c>
      <c r="H31" s="89" t="s">
        <v>166</v>
      </c>
      <c r="I31" s="57"/>
      <c r="J31" s="57" t="e">
        <f t="shared" si="3"/>
        <v>#VALUE!</v>
      </c>
      <c r="K31" s="51"/>
      <c r="L31" s="51"/>
      <c r="M31" s="5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row>
    <row r="32" spans="1:66" s="14" customFormat="1" ht="30" customHeight="1" thickBot="1" x14ac:dyDescent="0.3">
      <c r="A32" s="41"/>
      <c r="B32" s="41"/>
      <c r="C32" s="41"/>
      <c r="D32" s="86" t="s">
        <v>159</v>
      </c>
      <c r="E32" s="87"/>
      <c r="F32" s="88"/>
      <c r="G32" s="89" t="s">
        <v>166</v>
      </c>
      <c r="H32" s="89" t="s">
        <v>166</v>
      </c>
      <c r="I32" s="57"/>
      <c r="J32" s="57" t="str">
        <f t="shared" si="3"/>
        <v/>
      </c>
      <c r="K32" s="51"/>
      <c r="L32" s="51"/>
      <c r="M32" s="51"/>
      <c r="N32" s="51"/>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row>
    <row r="33" spans="1:66" s="14" customFormat="1" ht="30" customHeight="1" thickBot="1" x14ac:dyDescent="0.3">
      <c r="A33" s="41"/>
      <c r="B33" s="41"/>
      <c r="C33" s="41"/>
      <c r="D33" s="86" t="s">
        <v>160</v>
      </c>
      <c r="E33" s="87"/>
      <c r="F33" s="88"/>
      <c r="G33" s="89" t="s">
        <v>166</v>
      </c>
      <c r="H33" s="89" t="s">
        <v>166</v>
      </c>
      <c r="I33" s="57"/>
      <c r="J33" s="57" t="str">
        <f t="shared" si="3"/>
        <v/>
      </c>
      <c r="K33" s="51"/>
      <c r="L33" s="51"/>
      <c r="M33" s="5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row>
    <row r="34" spans="1:66" s="14" customFormat="1" ht="30" customHeight="1" thickBot="1" x14ac:dyDescent="0.3">
      <c r="A34" s="41" t="s">
        <v>167</v>
      </c>
      <c r="B34" s="41"/>
      <c r="C34" s="41"/>
      <c r="D34" s="90"/>
      <c r="E34" s="91"/>
      <c r="F34" s="92"/>
      <c r="G34" s="93"/>
      <c r="H34" s="93"/>
      <c r="I34" s="57"/>
      <c r="J34" s="57" t="str">
        <f t="shared" si="3"/>
        <v/>
      </c>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row>
    <row r="35" spans="1:66" s="14" customFormat="1" ht="30" customHeight="1" thickBot="1" x14ac:dyDescent="0.3">
      <c r="A35" s="36" t="s">
        <v>168</v>
      </c>
      <c r="B35" s="36"/>
      <c r="C35" s="36"/>
      <c r="D35" s="94" t="s">
        <v>169</v>
      </c>
      <c r="E35" s="95"/>
      <c r="F35" s="96"/>
      <c r="G35" s="97"/>
      <c r="H35" s="98"/>
      <c r="I35" s="99"/>
      <c r="J35" s="99" t="str">
        <f t="shared" si="3"/>
        <v/>
      </c>
      <c r="K35" s="100"/>
      <c r="L35" s="100"/>
      <c r="M35" s="100"/>
      <c r="N35" s="100"/>
      <c r="O35" s="100"/>
      <c r="P35" s="100"/>
      <c r="Q35" s="100"/>
      <c r="R35" s="100"/>
      <c r="S35" s="100"/>
      <c r="T35" s="100"/>
      <c r="U35" s="100"/>
      <c r="V35" s="100"/>
      <c r="W35" s="100"/>
      <c r="X35" s="100"/>
      <c r="Y35" s="100"/>
      <c r="Z35" s="100"/>
      <c r="AA35" s="100"/>
      <c r="AB35" s="100"/>
      <c r="AC35" s="100"/>
      <c r="AD35" s="100"/>
      <c r="AE35" s="100"/>
      <c r="AF35" s="100"/>
      <c r="AG35" s="100"/>
      <c r="AH35" s="100"/>
      <c r="AI35" s="100"/>
      <c r="AJ35" s="100"/>
      <c r="AK35" s="100"/>
      <c r="AL35" s="100"/>
      <c r="AM35" s="100"/>
      <c r="AN35" s="100"/>
      <c r="AO35" s="100"/>
      <c r="AP35" s="100"/>
      <c r="AQ35" s="100"/>
      <c r="AR35" s="100"/>
      <c r="AS35" s="100"/>
      <c r="AT35" s="100"/>
      <c r="AU35" s="100"/>
      <c r="AV35" s="100"/>
      <c r="AW35" s="100"/>
      <c r="AX35" s="100"/>
      <c r="AY35" s="100"/>
      <c r="AZ35" s="100"/>
      <c r="BA35" s="100"/>
      <c r="BB35" s="100"/>
      <c r="BC35" s="100"/>
      <c r="BD35" s="100"/>
      <c r="BE35" s="100"/>
      <c r="BF35" s="100"/>
      <c r="BG35" s="100"/>
      <c r="BH35" s="100"/>
      <c r="BI35" s="100"/>
      <c r="BJ35" s="100"/>
      <c r="BK35" s="100"/>
      <c r="BL35" s="100"/>
      <c r="BM35" s="100"/>
      <c r="BN35" s="100"/>
    </row>
    <row r="36" spans="1:66" ht="30" customHeight="1" x14ac:dyDescent="0.25">
      <c r="I36" s="101"/>
    </row>
    <row r="37" spans="1:66" ht="30" customHeight="1" x14ac:dyDescent="0.25">
      <c r="E37" s="102"/>
      <c r="H37" s="103"/>
    </row>
    <row r="38" spans="1:66" ht="30" customHeight="1" x14ac:dyDescent="0.25">
      <c r="E38" s="104"/>
    </row>
  </sheetData>
  <mergeCells count="11">
    <mergeCell ref="BH6:BN6"/>
    <mergeCell ref="E5:F5"/>
    <mergeCell ref="G5:H5"/>
    <mergeCell ref="E6:F6"/>
    <mergeCell ref="K6:Q6"/>
    <mergeCell ref="R6:X6"/>
    <mergeCell ref="Y6:AE6"/>
    <mergeCell ref="AF6:AL6"/>
    <mergeCell ref="AM6:AS6"/>
    <mergeCell ref="AT6:AZ6"/>
    <mergeCell ref="BA6:BG6"/>
  </mergeCells>
  <conditionalFormatting sqref="F9:F35">
    <cfRule type="dataBar" priority="1">
      <dataBar>
        <cfvo type="num" val="0"/>
        <cfvo type="num" val="1"/>
        <color theme="0" tint="-0.249977111117893"/>
      </dataBar>
      <extLst>
        <ext xmlns:x14="http://schemas.microsoft.com/office/spreadsheetml/2009/9/main" uri="{B025F937-C7B1-47D3-B67F-A62EFF666E3E}">
          <x14:id>{4003E10C-E673-4E41-B882-DC6B3C1EA88B}</x14:id>
        </ext>
      </extLst>
    </cfRule>
  </conditionalFormatting>
  <conditionalFormatting sqref="K7:BN35">
    <cfRule type="expression" dxfId="2" priority="4">
      <formula>AND(TODAY()&gt;=K$7,TODAY()&lt;L$7)</formula>
    </cfRule>
  </conditionalFormatting>
  <conditionalFormatting sqref="K9:BN35">
    <cfRule type="expression" dxfId="1" priority="2">
      <formula>AND(início_da_tarefa&lt;=K$7,ROUNDDOWN((término_da_tarefa-início_da_tarefa+1)*progresso_da_tarefa,0)+início_da_tarefa-1&gt;=K$7)</formula>
    </cfRule>
    <cfRule type="expression" dxfId="0" priority="3" stopIfTrue="1">
      <formula>AND(término_da_tarefa&gt;=K$7,início_da_tarefa&lt;L$7)</formula>
    </cfRule>
  </conditionalFormatting>
  <dataValidations count="1">
    <dataValidation type="whole" operator="greaterThanOrEqual" allowBlank="1" showInputMessage="1" promptTitle="Semana de exibição" prompt="Alterar esse número rola a exibição do Gráfico de Gantt." sqref="G6" xr:uid="{00000000-0002-0000-0500-000000000000}">
      <formula1>1</formula1>
    </dataValidation>
  </dataValidations>
  <pageMargins left="0.511811024" right="0.511811024" top="0.78740157499999996" bottom="0.78740157499999996" header="0.31496062000000002" footer="0.31496062000000002"/>
  <drawing r:id="rId1"/>
  <extLst>
    <ext xmlns:x14="http://schemas.microsoft.com/office/spreadsheetml/2009/9/main" uri="{78C0D931-6437-407d-A8EE-F0AAD7539E65}">
      <x14:conditionalFormattings>
        <x14:conditionalFormatting xmlns:xm="http://schemas.microsoft.com/office/excel/2006/main">
          <x14:cfRule type="dataBar" id="{4003E10C-E673-4E41-B882-DC6B3C1EA88B}">
            <x14:dataBar minLength="0" maxLength="100" negativeBarColorSameAsPositive="1" axisPosition="none">
              <x14:cfvo type="num">
                <xm:f>0</xm:f>
              </x14:cfvo>
              <x14:cfvo type="num">
                <xm:f>1</xm:f>
              </x14:cfvo>
            </x14:dataBar>
          </x14:cfRule>
          <xm:sqref>F9:F35</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3:E55"/>
  <sheetViews>
    <sheetView workbookViewId="0">
      <selection activeCell="A3" sqref="A3:E55"/>
      <pivotSelection pane="bottomRight" showHeader="1" activeRow="2" previousRow="2" click="1" r:id="rId1">
        <pivotArea type="all" dataOnly="0" outline="0" fieldPosition="0"/>
      </pivotSelection>
    </sheetView>
  </sheetViews>
  <sheetFormatPr defaultRowHeight="12.75" x14ac:dyDescent="0.2"/>
  <cols>
    <col min="1" max="1" width="14" bestFit="1" customWidth="1"/>
    <col min="2" max="2" width="25.5703125" customWidth="1"/>
    <col min="3" max="3" width="55" customWidth="1"/>
    <col min="4" max="4" width="6.140625" bestFit="1" customWidth="1"/>
    <col min="5" max="5" width="7" bestFit="1" customWidth="1"/>
    <col min="6" max="49" width="105.42578125" bestFit="1" customWidth="1"/>
    <col min="50" max="50" width="10" bestFit="1" customWidth="1"/>
  </cols>
  <sheetData>
    <row r="3" spans="1:5" x14ac:dyDescent="0.2">
      <c r="A3" s="30" t="s">
        <v>137</v>
      </c>
      <c r="B3" s="29"/>
      <c r="C3" s="29"/>
      <c r="D3" s="29"/>
      <c r="E3" s="32"/>
    </row>
    <row r="4" spans="1:5" x14ac:dyDescent="0.2">
      <c r="A4" s="30" t="s">
        <v>2</v>
      </c>
      <c r="B4" s="30" t="s">
        <v>4</v>
      </c>
      <c r="C4" s="30" t="s">
        <v>51</v>
      </c>
      <c r="D4" s="30" t="s">
        <v>0</v>
      </c>
      <c r="E4" s="32" t="s">
        <v>134</v>
      </c>
    </row>
    <row r="5" spans="1:5" x14ac:dyDescent="0.2">
      <c r="A5" s="28" t="s">
        <v>11</v>
      </c>
      <c r="B5" s="28" t="s">
        <v>56</v>
      </c>
      <c r="C5" s="28" t="s">
        <v>53</v>
      </c>
      <c r="D5" s="28" t="s">
        <v>11</v>
      </c>
      <c r="E5" s="32">
        <v>1000</v>
      </c>
    </row>
    <row r="6" spans="1:5" x14ac:dyDescent="0.2">
      <c r="A6" s="34"/>
      <c r="B6" s="34"/>
      <c r="C6" s="28" t="s">
        <v>52</v>
      </c>
      <c r="D6" s="28" t="s">
        <v>15</v>
      </c>
      <c r="E6" s="32">
        <v>1000</v>
      </c>
    </row>
    <row r="7" spans="1:5" x14ac:dyDescent="0.2">
      <c r="A7" s="34"/>
      <c r="B7" s="34"/>
      <c r="C7" s="28" t="s">
        <v>54</v>
      </c>
      <c r="D7" s="28" t="s">
        <v>14</v>
      </c>
      <c r="E7" s="32">
        <v>2000</v>
      </c>
    </row>
    <row r="8" spans="1:5" x14ac:dyDescent="0.2">
      <c r="A8" s="28" t="s">
        <v>15</v>
      </c>
      <c r="B8" s="28" t="s">
        <v>67</v>
      </c>
      <c r="C8" s="28" t="s">
        <v>132</v>
      </c>
      <c r="D8" s="28" t="s">
        <v>16</v>
      </c>
      <c r="E8" s="32">
        <v>2000</v>
      </c>
    </row>
    <row r="9" spans="1:5" x14ac:dyDescent="0.2">
      <c r="A9" s="34"/>
      <c r="B9" s="28" t="s">
        <v>56</v>
      </c>
      <c r="C9" s="28" t="s">
        <v>129</v>
      </c>
      <c r="D9" s="28" t="s">
        <v>8</v>
      </c>
      <c r="E9" s="32">
        <v>700</v>
      </c>
    </row>
    <row r="10" spans="1:5" x14ac:dyDescent="0.2">
      <c r="A10" s="34"/>
      <c r="B10" s="28" t="s">
        <v>135</v>
      </c>
      <c r="C10" s="28" t="s">
        <v>57</v>
      </c>
      <c r="D10" s="28">
        <v>2</v>
      </c>
      <c r="E10" s="32"/>
    </row>
    <row r="11" spans="1:5" x14ac:dyDescent="0.2">
      <c r="A11" s="28" t="s">
        <v>118</v>
      </c>
      <c r="B11" s="28" t="s">
        <v>127</v>
      </c>
      <c r="C11" s="28" t="s">
        <v>116</v>
      </c>
      <c r="D11" s="28" t="s">
        <v>118</v>
      </c>
      <c r="E11" s="32">
        <v>4000</v>
      </c>
    </row>
    <row r="12" spans="1:5" x14ac:dyDescent="0.2">
      <c r="A12" s="28" t="s">
        <v>119</v>
      </c>
      <c r="B12" s="28" t="s">
        <v>126</v>
      </c>
      <c r="C12" s="28" t="s">
        <v>117</v>
      </c>
      <c r="D12" s="28" t="s">
        <v>119</v>
      </c>
      <c r="E12" s="32">
        <v>1000</v>
      </c>
    </row>
    <row r="13" spans="1:5" x14ac:dyDescent="0.2">
      <c r="A13" s="28" t="s">
        <v>120</v>
      </c>
      <c r="B13" s="28" t="s">
        <v>126</v>
      </c>
      <c r="C13" s="28" t="s">
        <v>121</v>
      </c>
      <c r="D13" s="28" t="s">
        <v>120</v>
      </c>
      <c r="E13" s="32">
        <v>1000</v>
      </c>
    </row>
    <row r="14" spans="1:5" x14ac:dyDescent="0.2">
      <c r="A14" s="28" t="s">
        <v>7</v>
      </c>
      <c r="B14" s="28" t="s">
        <v>56</v>
      </c>
      <c r="C14" s="28" t="s">
        <v>58</v>
      </c>
      <c r="D14" s="28" t="s">
        <v>7</v>
      </c>
      <c r="E14" s="32">
        <v>2000</v>
      </c>
    </row>
    <row r="15" spans="1:5" x14ac:dyDescent="0.2">
      <c r="A15" s="28" t="s">
        <v>8</v>
      </c>
      <c r="B15" s="28" t="s">
        <v>56</v>
      </c>
      <c r="C15" s="28" t="s">
        <v>63</v>
      </c>
      <c r="D15" s="28" t="s">
        <v>9</v>
      </c>
      <c r="E15" s="32">
        <v>400</v>
      </c>
    </row>
    <row r="16" spans="1:5" x14ac:dyDescent="0.2">
      <c r="A16" s="34"/>
      <c r="B16" s="34"/>
      <c r="C16" s="28" t="s">
        <v>59</v>
      </c>
      <c r="D16" s="28" t="s">
        <v>43</v>
      </c>
      <c r="E16" s="32">
        <v>500</v>
      </c>
    </row>
    <row r="17" spans="1:5" x14ac:dyDescent="0.2">
      <c r="A17" s="34"/>
      <c r="B17" s="34"/>
      <c r="C17" s="28" t="s">
        <v>62</v>
      </c>
      <c r="D17" s="28" t="s">
        <v>66</v>
      </c>
      <c r="E17" s="32">
        <v>200</v>
      </c>
    </row>
    <row r="18" spans="1:5" x14ac:dyDescent="0.2">
      <c r="A18" s="34"/>
      <c r="B18" s="34"/>
      <c r="C18" s="28" t="s">
        <v>61</v>
      </c>
      <c r="D18" s="28" t="s">
        <v>65</v>
      </c>
      <c r="E18" s="32">
        <v>800</v>
      </c>
    </row>
    <row r="19" spans="1:5" x14ac:dyDescent="0.2">
      <c r="A19" s="34"/>
      <c r="B19" s="34"/>
      <c r="C19" s="28" t="s">
        <v>60</v>
      </c>
      <c r="D19" s="28" t="s">
        <v>44</v>
      </c>
      <c r="E19" s="32">
        <v>1000</v>
      </c>
    </row>
    <row r="20" spans="1:5" x14ac:dyDescent="0.2">
      <c r="A20" s="28" t="s">
        <v>9</v>
      </c>
      <c r="B20" s="28" t="s">
        <v>135</v>
      </c>
      <c r="C20" s="28" t="s">
        <v>64</v>
      </c>
      <c r="D20" s="28">
        <v>3</v>
      </c>
      <c r="E20" s="32"/>
    </row>
    <row r="21" spans="1:5" x14ac:dyDescent="0.2">
      <c r="A21" s="28" t="s">
        <v>16</v>
      </c>
      <c r="B21" s="28" t="s">
        <v>67</v>
      </c>
      <c r="C21" s="28" t="s">
        <v>69</v>
      </c>
      <c r="D21" s="28" t="s">
        <v>130</v>
      </c>
      <c r="E21" s="32">
        <v>500</v>
      </c>
    </row>
    <row r="22" spans="1:5" x14ac:dyDescent="0.2">
      <c r="A22" s="28" t="s">
        <v>130</v>
      </c>
      <c r="B22" s="28" t="s">
        <v>67</v>
      </c>
      <c r="C22" s="28" t="s">
        <v>70</v>
      </c>
      <c r="D22" s="28" t="s">
        <v>71</v>
      </c>
      <c r="E22" s="32">
        <v>500</v>
      </c>
    </row>
    <row r="23" spans="1:5" x14ac:dyDescent="0.2">
      <c r="A23" s="28" t="s">
        <v>71</v>
      </c>
      <c r="B23" s="28" t="s">
        <v>67</v>
      </c>
      <c r="C23" s="28" t="s">
        <v>133</v>
      </c>
      <c r="D23" s="28" t="s">
        <v>17</v>
      </c>
      <c r="E23" s="32">
        <v>1000</v>
      </c>
    </row>
    <row r="24" spans="1:5" x14ac:dyDescent="0.2">
      <c r="A24" s="28" t="s">
        <v>17</v>
      </c>
      <c r="B24" s="28" t="s">
        <v>67</v>
      </c>
      <c r="C24" s="28" t="s">
        <v>68</v>
      </c>
      <c r="D24" s="28" t="s">
        <v>131</v>
      </c>
      <c r="E24" s="32">
        <v>500</v>
      </c>
    </row>
    <row r="25" spans="1:5" x14ac:dyDescent="0.2">
      <c r="A25" s="28" t="s">
        <v>131</v>
      </c>
      <c r="B25" s="28" t="s">
        <v>135</v>
      </c>
      <c r="C25" s="28" t="s">
        <v>72</v>
      </c>
      <c r="D25" s="28">
        <v>4</v>
      </c>
      <c r="E25" s="32"/>
    </row>
    <row r="26" spans="1:5" x14ac:dyDescent="0.2">
      <c r="A26" s="28" t="s">
        <v>139</v>
      </c>
      <c r="B26" s="28" t="s">
        <v>67</v>
      </c>
      <c r="C26" s="28" t="s">
        <v>138</v>
      </c>
      <c r="D26" s="28" t="s">
        <v>139</v>
      </c>
      <c r="E26" s="32">
        <v>700</v>
      </c>
    </row>
    <row r="27" spans="1:5" x14ac:dyDescent="0.2">
      <c r="A27" s="28" t="s">
        <v>10</v>
      </c>
      <c r="B27" s="28" t="s">
        <v>74</v>
      </c>
      <c r="C27" s="28" t="s">
        <v>73</v>
      </c>
      <c r="D27" s="28" t="s">
        <v>10</v>
      </c>
      <c r="E27" s="32">
        <v>500</v>
      </c>
    </row>
    <row r="28" spans="1:5" x14ac:dyDescent="0.2">
      <c r="A28" s="28" t="s">
        <v>76</v>
      </c>
      <c r="B28" s="28" t="s">
        <v>74</v>
      </c>
      <c r="C28" s="28" t="s">
        <v>75</v>
      </c>
      <c r="D28" s="28" t="s">
        <v>76</v>
      </c>
      <c r="E28" s="32">
        <v>5000</v>
      </c>
    </row>
    <row r="29" spans="1:5" x14ac:dyDescent="0.2">
      <c r="A29" s="28" t="s">
        <v>34</v>
      </c>
      <c r="B29" s="28" t="s">
        <v>74</v>
      </c>
      <c r="C29" s="28" t="s">
        <v>77</v>
      </c>
      <c r="D29" s="28" t="s">
        <v>34</v>
      </c>
      <c r="E29" s="32">
        <v>700</v>
      </c>
    </row>
    <row r="30" spans="1:5" x14ac:dyDescent="0.2">
      <c r="A30" s="28" t="s">
        <v>46</v>
      </c>
      <c r="B30" s="28" t="s">
        <v>74</v>
      </c>
      <c r="C30" s="28" t="s">
        <v>80</v>
      </c>
      <c r="D30" s="28" t="s">
        <v>46</v>
      </c>
      <c r="E30" s="32">
        <v>500</v>
      </c>
    </row>
    <row r="31" spans="1:5" x14ac:dyDescent="0.2">
      <c r="A31" s="28" t="s">
        <v>78</v>
      </c>
      <c r="B31" s="28" t="s">
        <v>74</v>
      </c>
      <c r="C31" s="28" t="s">
        <v>81</v>
      </c>
      <c r="D31" s="28" t="s">
        <v>78</v>
      </c>
      <c r="E31" s="32">
        <v>300</v>
      </c>
    </row>
    <row r="32" spans="1:5" x14ac:dyDescent="0.2">
      <c r="A32" s="28" t="s">
        <v>79</v>
      </c>
      <c r="B32" s="28" t="s">
        <v>74</v>
      </c>
      <c r="C32" s="28" t="s">
        <v>82</v>
      </c>
      <c r="D32" s="28" t="s">
        <v>79</v>
      </c>
      <c r="E32" s="32">
        <v>1000</v>
      </c>
    </row>
    <row r="33" spans="1:5" x14ac:dyDescent="0.2">
      <c r="A33" s="28" t="s">
        <v>18</v>
      </c>
      <c r="B33" s="28" t="s">
        <v>122</v>
      </c>
      <c r="C33" s="28" t="s">
        <v>83</v>
      </c>
      <c r="D33" s="28" t="s">
        <v>18</v>
      </c>
      <c r="E33" s="32">
        <v>3000</v>
      </c>
    </row>
    <row r="34" spans="1:5" x14ac:dyDescent="0.2">
      <c r="A34" s="28" t="s">
        <v>19</v>
      </c>
      <c r="B34" s="28" t="s">
        <v>122</v>
      </c>
      <c r="C34" s="28" t="s">
        <v>84</v>
      </c>
      <c r="D34" s="28" t="s">
        <v>19</v>
      </c>
      <c r="E34" s="32">
        <v>1000</v>
      </c>
    </row>
    <row r="35" spans="1:5" x14ac:dyDescent="0.2">
      <c r="A35" s="28" t="s">
        <v>20</v>
      </c>
      <c r="B35" s="28" t="s">
        <v>122</v>
      </c>
      <c r="C35" s="28" t="s">
        <v>85</v>
      </c>
      <c r="D35" s="28" t="s">
        <v>20</v>
      </c>
      <c r="E35" s="32">
        <v>1000</v>
      </c>
    </row>
    <row r="36" spans="1:5" x14ac:dyDescent="0.2">
      <c r="A36" s="28" t="s">
        <v>90</v>
      </c>
      <c r="B36" s="28" t="s">
        <v>123</v>
      </c>
      <c r="C36" s="28" t="s">
        <v>87</v>
      </c>
      <c r="D36" s="28" t="s">
        <v>90</v>
      </c>
      <c r="E36" s="32">
        <v>30000</v>
      </c>
    </row>
    <row r="37" spans="1:5" x14ac:dyDescent="0.2">
      <c r="A37" s="28" t="s">
        <v>91</v>
      </c>
      <c r="B37" s="28" t="s">
        <v>124</v>
      </c>
      <c r="C37" s="28" t="s">
        <v>88</v>
      </c>
      <c r="D37" s="28" t="s">
        <v>91</v>
      </c>
      <c r="E37" s="32">
        <v>700</v>
      </c>
    </row>
    <row r="38" spans="1:5" x14ac:dyDescent="0.2">
      <c r="A38" s="28" t="s">
        <v>92</v>
      </c>
      <c r="B38" s="28" t="s">
        <v>122</v>
      </c>
      <c r="C38" s="28" t="s">
        <v>89</v>
      </c>
      <c r="D38" s="28" t="s">
        <v>92</v>
      </c>
      <c r="E38" s="32">
        <v>500</v>
      </c>
    </row>
    <row r="39" spans="1:5" x14ac:dyDescent="0.2">
      <c r="A39" s="28" t="s">
        <v>97</v>
      </c>
      <c r="B39" s="28" t="s">
        <v>125</v>
      </c>
      <c r="C39" s="28" t="s">
        <v>94</v>
      </c>
      <c r="D39" s="28" t="s">
        <v>97</v>
      </c>
      <c r="E39" s="32">
        <v>15000</v>
      </c>
    </row>
    <row r="40" spans="1:5" x14ac:dyDescent="0.2">
      <c r="A40" s="28" t="s">
        <v>98</v>
      </c>
      <c r="B40" s="28" t="s">
        <v>126</v>
      </c>
      <c r="C40" s="28" t="s">
        <v>95</v>
      </c>
      <c r="D40" s="28" t="s">
        <v>98</v>
      </c>
      <c r="E40" s="32">
        <v>10000</v>
      </c>
    </row>
    <row r="41" spans="1:5" x14ac:dyDescent="0.2">
      <c r="A41" s="28" t="s">
        <v>100</v>
      </c>
      <c r="B41" s="28" t="s">
        <v>126</v>
      </c>
      <c r="C41" s="28" t="s">
        <v>96</v>
      </c>
      <c r="D41" s="28" t="s">
        <v>100</v>
      </c>
      <c r="E41" s="32">
        <v>10000</v>
      </c>
    </row>
    <row r="42" spans="1:5" x14ac:dyDescent="0.2">
      <c r="A42" s="28" t="s">
        <v>105</v>
      </c>
      <c r="B42" s="28" t="s">
        <v>128</v>
      </c>
      <c r="C42" s="28" t="s">
        <v>102</v>
      </c>
      <c r="D42" s="28" t="s">
        <v>105</v>
      </c>
      <c r="E42" s="32">
        <v>5000</v>
      </c>
    </row>
    <row r="43" spans="1:5" x14ac:dyDescent="0.2">
      <c r="A43" s="28" t="s">
        <v>106</v>
      </c>
      <c r="B43" s="28" t="s">
        <v>128</v>
      </c>
      <c r="C43" s="28" t="s">
        <v>103</v>
      </c>
      <c r="D43" s="28" t="s">
        <v>106</v>
      </c>
      <c r="E43" s="32">
        <v>4000</v>
      </c>
    </row>
    <row r="44" spans="1:5" x14ac:dyDescent="0.2">
      <c r="A44" s="28" t="s">
        <v>107</v>
      </c>
      <c r="B44" s="28" t="s">
        <v>128</v>
      </c>
      <c r="C44" s="28" t="s">
        <v>104</v>
      </c>
      <c r="D44" s="28" t="s">
        <v>107</v>
      </c>
      <c r="E44" s="32">
        <v>1000</v>
      </c>
    </row>
    <row r="45" spans="1:5" x14ac:dyDescent="0.2">
      <c r="A45" s="28" t="s">
        <v>112</v>
      </c>
      <c r="B45" s="28" t="s">
        <v>128</v>
      </c>
      <c r="C45" s="28" t="s">
        <v>109</v>
      </c>
      <c r="D45" s="28" t="s">
        <v>112</v>
      </c>
      <c r="E45" s="32">
        <v>10000</v>
      </c>
    </row>
    <row r="46" spans="1:5" x14ac:dyDescent="0.2">
      <c r="A46" s="28" t="s">
        <v>113</v>
      </c>
      <c r="B46" s="28" t="s">
        <v>128</v>
      </c>
      <c r="C46" s="28" t="s">
        <v>110</v>
      </c>
      <c r="D46" s="28" t="s">
        <v>113</v>
      </c>
      <c r="E46" s="32">
        <v>20000</v>
      </c>
    </row>
    <row r="47" spans="1:5" x14ac:dyDescent="0.2">
      <c r="A47" s="28" t="s">
        <v>114</v>
      </c>
      <c r="B47" s="28" t="s">
        <v>128</v>
      </c>
      <c r="C47" s="28" t="s">
        <v>111</v>
      </c>
      <c r="D47" s="28" t="s">
        <v>114</v>
      </c>
      <c r="E47" s="32">
        <v>10000</v>
      </c>
    </row>
    <row r="48" spans="1:5" x14ac:dyDescent="0.2">
      <c r="A48" s="28" t="s">
        <v>135</v>
      </c>
      <c r="B48" s="28" t="s">
        <v>135</v>
      </c>
      <c r="C48" s="28" t="s">
        <v>115</v>
      </c>
      <c r="D48" s="28">
        <v>10</v>
      </c>
      <c r="E48" s="32"/>
    </row>
    <row r="49" spans="1:5" x14ac:dyDescent="0.2">
      <c r="A49" s="34"/>
      <c r="B49" s="34"/>
      <c r="C49" s="28" t="s">
        <v>55</v>
      </c>
      <c r="D49" s="28">
        <v>1</v>
      </c>
      <c r="E49" s="32"/>
    </row>
    <row r="50" spans="1:5" x14ac:dyDescent="0.2">
      <c r="A50" s="34"/>
      <c r="B50" s="34"/>
      <c r="C50" s="28" t="s">
        <v>62</v>
      </c>
      <c r="D50" s="28">
        <v>5</v>
      </c>
      <c r="E50" s="32"/>
    </row>
    <row r="51" spans="1:5" x14ac:dyDescent="0.2">
      <c r="A51" s="34"/>
      <c r="B51" s="34"/>
      <c r="C51" s="28" t="s">
        <v>93</v>
      </c>
      <c r="D51" s="28">
        <v>7</v>
      </c>
      <c r="E51" s="32"/>
    </row>
    <row r="52" spans="1:5" x14ac:dyDescent="0.2">
      <c r="A52" s="34"/>
      <c r="B52" s="34"/>
      <c r="C52" s="28" t="s">
        <v>108</v>
      </c>
      <c r="D52" s="28">
        <v>9</v>
      </c>
      <c r="E52" s="32"/>
    </row>
    <row r="53" spans="1:5" x14ac:dyDescent="0.2">
      <c r="A53" s="34"/>
      <c r="B53" s="34"/>
      <c r="C53" s="28" t="s">
        <v>101</v>
      </c>
      <c r="D53" s="28">
        <v>8</v>
      </c>
      <c r="E53" s="32"/>
    </row>
    <row r="54" spans="1:5" x14ac:dyDescent="0.2">
      <c r="A54" s="34"/>
      <c r="B54" s="34"/>
      <c r="C54" s="28" t="s">
        <v>86</v>
      </c>
      <c r="D54" s="28">
        <v>6</v>
      </c>
      <c r="E54" s="32"/>
    </row>
    <row r="55" spans="1:5" x14ac:dyDescent="0.2">
      <c r="A55" s="31" t="s">
        <v>136</v>
      </c>
      <c r="B55" s="35"/>
      <c r="C55" s="35"/>
      <c r="D55" s="35"/>
      <c r="E55" s="33">
        <v>150000</v>
      </c>
    </row>
  </sheetData>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B2:AA18"/>
  <sheetViews>
    <sheetView showGridLines="0" topLeftCell="B1" zoomScale="70" zoomScaleNormal="70" workbookViewId="0">
      <pane ySplit="5" topLeftCell="A6" activePane="bottomLeft" state="frozenSplit"/>
      <selection activeCell="B1" sqref="B1"/>
      <selection pane="bottomLeft" activeCell="H21" sqref="H21"/>
    </sheetView>
  </sheetViews>
  <sheetFormatPr defaultRowHeight="12.75" x14ac:dyDescent="0.2"/>
  <cols>
    <col min="1" max="1" width="3.42578125" customWidth="1"/>
    <col min="2" max="2" width="13" style="1" customWidth="1"/>
    <col min="3" max="3" width="78.42578125" style="3" customWidth="1"/>
    <col min="4" max="4" width="7.85546875" style="1" bestFit="1" customWidth="1"/>
    <col min="5" max="5" width="9.7109375" style="1" bestFit="1" customWidth="1"/>
    <col min="6" max="6" width="8.28515625" style="1" bestFit="1" customWidth="1"/>
    <col min="7" max="7" width="10.5703125" style="1" bestFit="1" customWidth="1"/>
    <col min="8" max="8" width="10.140625" style="1" bestFit="1" customWidth="1"/>
    <col min="9" max="9" width="7.7109375" style="1" bestFit="1" customWidth="1"/>
    <col min="10" max="11" width="3.7109375" style="1" customWidth="1"/>
    <col min="12" max="27" width="3.7109375" customWidth="1"/>
  </cols>
  <sheetData>
    <row r="2" spans="2:27" ht="16.5" x14ac:dyDescent="0.25">
      <c r="B2" s="4" t="s">
        <v>36</v>
      </c>
    </row>
    <row r="4" spans="2:27" ht="13.5" thickBot="1" x14ac:dyDescent="0.25"/>
    <row r="5" spans="2:27" s="14" customFormat="1" ht="16.5" thickBot="1" x14ac:dyDescent="0.25">
      <c r="B5" s="17" t="s">
        <v>0</v>
      </c>
      <c r="C5" s="18" t="s">
        <v>1</v>
      </c>
      <c r="D5" s="814"/>
      <c r="E5" s="814"/>
      <c r="F5" s="814"/>
      <c r="G5" s="814"/>
      <c r="H5" s="814"/>
      <c r="I5" s="814"/>
      <c r="J5" s="814"/>
      <c r="K5" s="814"/>
      <c r="L5" s="814"/>
      <c r="M5" s="814"/>
      <c r="N5" s="814"/>
      <c r="O5" s="814"/>
      <c r="P5" s="814"/>
      <c r="Q5" s="814"/>
      <c r="R5" s="814"/>
      <c r="S5" s="814"/>
      <c r="T5" s="814"/>
      <c r="U5" s="814"/>
      <c r="V5" s="814"/>
      <c r="W5" s="814"/>
      <c r="X5" s="815"/>
      <c r="Y5" s="19"/>
      <c r="Z5" s="19"/>
      <c r="AA5" s="20"/>
    </row>
    <row r="6" spans="2:27" ht="13.5" thickBot="1" x14ac:dyDescent="0.25">
      <c r="B6" s="21"/>
      <c r="C6"/>
      <c r="D6" s="15">
        <v>1</v>
      </c>
      <c r="E6" s="2">
        <v>2</v>
      </c>
      <c r="F6" s="2">
        <v>3</v>
      </c>
      <c r="G6" s="16">
        <v>4</v>
      </c>
      <c r="H6" s="15">
        <v>5</v>
      </c>
      <c r="I6" s="2">
        <v>6</v>
      </c>
      <c r="J6" s="2">
        <v>7</v>
      </c>
      <c r="K6" s="16">
        <v>8</v>
      </c>
      <c r="L6" s="15">
        <v>9</v>
      </c>
      <c r="M6" s="2">
        <v>10</v>
      </c>
      <c r="N6" s="2">
        <v>11</v>
      </c>
      <c r="O6" s="16">
        <v>12</v>
      </c>
      <c r="P6" s="15">
        <v>13</v>
      </c>
      <c r="Q6" s="2">
        <v>14</v>
      </c>
      <c r="R6" s="2">
        <v>15</v>
      </c>
      <c r="S6" s="16">
        <v>16</v>
      </c>
      <c r="T6" s="15">
        <v>17</v>
      </c>
      <c r="U6" s="2">
        <v>18</v>
      </c>
      <c r="V6" s="2">
        <v>19</v>
      </c>
      <c r="W6" s="16">
        <v>20</v>
      </c>
      <c r="X6" s="15">
        <v>21</v>
      </c>
      <c r="Y6" s="2">
        <v>22</v>
      </c>
      <c r="Z6" s="2">
        <v>23</v>
      </c>
      <c r="AA6" s="16">
        <v>24</v>
      </c>
    </row>
    <row r="7" spans="2:27" ht="12.75" customHeight="1" x14ac:dyDescent="0.2">
      <c r="B7" s="21"/>
      <c r="C7"/>
      <c r="D7" s="816" t="s">
        <v>37</v>
      </c>
      <c r="E7" s="817"/>
      <c r="F7" s="817"/>
      <c r="G7" s="818"/>
      <c r="H7" s="819" t="s">
        <v>38</v>
      </c>
      <c r="I7" s="817"/>
      <c r="J7" s="817"/>
      <c r="K7" s="818"/>
      <c r="L7" s="819" t="s">
        <v>39</v>
      </c>
      <c r="M7" s="817"/>
      <c r="N7" s="817"/>
      <c r="O7" s="818"/>
      <c r="P7" s="819" t="s">
        <v>40</v>
      </c>
      <c r="Q7" s="817"/>
      <c r="R7" s="817"/>
      <c r="S7" s="818"/>
      <c r="T7" s="819" t="s">
        <v>41</v>
      </c>
      <c r="U7" s="817"/>
      <c r="V7" s="817"/>
      <c r="W7" s="818"/>
      <c r="X7" s="819" t="s">
        <v>42</v>
      </c>
      <c r="Y7" s="817"/>
      <c r="Z7" s="817"/>
      <c r="AA7" s="818"/>
    </row>
    <row r="8" spans="2:27" s="10" customFormat="1" ht="15.75" x14ac:dyDescent="0.2">
      <c r="B8" s="11" t="s">
        <v>11</v>
      </c>
      <c r="C8" s="9" t="s">
        <v>12</v>
      </c>
      <c r="D8" s="810">
        <v>30000</v>
      </c>
      <c r="E8" s="811"/>
      <c r="F8" s="811"/>
      <c r="G8" s="812"/>
      <c r="H8" s="810"/>
      <c r="I8" s="811"/>
      <c r="J8" s="811"/>
      <c r="K8" s="812"/>
      <c r="L8" s="810"/>
      <c r="M8" s="811"/>
      <c r="N8" s="811"/>
      <c r="O8" s="812"/>
      <c r="P8" s="810"/>
      <c r="Q8" s="811"/>
      <c r="R8" s="811"/>
      <c r="S8" s="812"/>
      <c r="T8" s="810"/>
      <c r="U8" s="811"/>
      <c r="V8" s="811"/>
      <c r="W8" s="812"/>
      <c r="X8" s="810"/>
      <c r="Y8" s="811"/>
      <c r="Z8" s="811"/>
      <c r="AA8" s="812"/>
    </row>
    <row r="9" spans="2:27" s="10" customFormat="1" ht="15.75" x14ac:dyDescent="0.2">
      <c r="B9" s="11" t="s">
        <v>14</v>
      </c>
      <c r="C9" s="9" t="s">
        <v>21</v>
      </c>
      <c r="D9" s="810"/>
      <c r="E9" s="811"/>
      <c r="F9" s="811"/>
      <c r="G9" s="812"/>
      <c r="H9" s="810">
        <v>5000</v>
      </c>
      <c r="I9" s="811"/>
      <c r="J9" s="811"/>
      <c r="K9" s="812"/>
      <c r="L9" s="810">
        <v>5000</v>
      </c>
      <c r="M9" s="811"/>
      <c r="N9" s="811"/>
      <c r="O9" s="812"/>
      <c r="P9" s="810">
        <v>5000</v>
      </c>
      <c r="Q9" s="811"/>
      <c r="R9" s="811"/>
      <c r="S9" s="812"/>
      <c r="T9" s="810">
        <v>5000</v>
      </c>
      <c r="U9" s="811"/>
      <c r="V9" s="811"/>
      <c r="W9" s="812"/>
      <c r="X9" s="810"/>
      <c r="Y9" s="811"/>
      <c r="Z9" s="811"/>
      <c r="AA9" s="812"/>
    </row>
    <row r="10" spans="2:27" s="10" customFormat="1" ht="16.5" thickBot="1" x14ac:dyDescent="0.25">
      <c r="B10" s="11" t="s">
        <v>15</v>
      </c>
      <c r="C10" s="9" t="s">
        <v>22</v>
      </c>
      <c r="D10" s="810"/>
      <c r="E10" s="811"/>
      <c r="F10" s="811"/>
      <c r="G10" s="812"/>
      <c r="H10" s="810"/>
      <c r="I10" s="811"/>
      <c r="J10" s="811"/>
      <c r="K10" s="812"/>
      <c r="L10" s="810"/>
      <c r="M10" s="811"/>
      <c r="N10" s="811"/>
      <c r="O10" s="812"/>
      <c r="P10" s="810"/>
      <c r="Q10" s="811"/>
      <c r="R10" s="811"/>
      <c r="S10" s="812"/>
      <c r="T10" s="810"/>
      <c r="U10" s="811"/>
      <c r="V10" s="811"/>
      <c r="W10" s="812"/>
      <c r="X10" s="810">
        <v>10000</v>
      </c>
      <c r="Y10" s="811"/>
      <c r="Z10" s="811"/>
      <c r="AA10" s="812"/>
    </row>
    <row r="11" spans="2:27" ht="15.75" x14ac:dyDescent="0.2">
      <c r="B11" s="12">
        <v>2</v>
      </c>
      <c r="C11" s="13" t="s">
        <v>26</v>
      </c>
      <c r="D11" s="810"/>
      <c r="E11" s="811"/>
      <c r="F11" s="811"/>
      <c r="G11" s="812"/>
      <c r="H11" s="810"/>
      <c r="I11" s="811"/>
      <c r="J11" s="811"/>
      <c r="K11" s="812"/>
      <c r="L11" s="810">
        <v>20000</v>
      </c>
      <c r="M11" s="811"/>
      <c r="N11" s="811"/>
      <c r="O11" s="812"/>
      <c r="P11" s="810">
        <v>40000</v>
      </c>
      <c r="Q11" s="811"/>
      <c r="R11" s="811"/>
      <c r="S11" s="812"/>
      <c r="T11" s="810">
        <v>10000</v>
      </c>
      <c r="U11" s="811"/>
      <c r="V11" s="811"/>
      <c r="W11" s="812"/>
      <c r="X11" s="810">
        <v>10000</v>
      </c>
      <c r="Y11" s="811"/>
      <c r="Z11" s="811"/>
      <c r="AA11" s="812"/>
    </row>
    <row r="12" spans="2:27" ht="15.75" x14ac:dyDescent="0.2">
      <c r="B12" s="6" t="s">
        <v>16</v>
      </c>
      <c r="C12" s="5" t="s">
        <v>32</v>
      </c>
      <c r="D12" s="810"/>
      <c r="E12" s="811"/>
      <c r="F12" s="811"/>
      <c r="G12" s="812"/>
      <c r="H12" s="813">
        <v>10000</v>
      </c>
      <c r="I12" s="811"/>
      <c r="J12" s="811"/>
      <c r="K12" s="812"/>
      <c r="L12" s="810">
        <v>25000</v>
      </c>
      <c r="M12" s="811"/>
      <c r="N12" s="811"/>
      <c r="O12" s="812"/>
      <c r="P12" s="810">
        <v>25000</v>
      </c>
      <c r="Q12" s="811"/>
      <c r="R12" s="811"/>
      <c r="S12" s="812"/>
      <c r="T12" s="810">
        <v>25000</v>
      </c>
      <c r="U12" s="811"/>
      <c r="V12" s="811"/>
      <c r="W12" s="812"/>
      <c r="X12" s="810">
        <v>5000</v>
      </c>
      <c r="Y12" s="811"/>
      <c r="Z12" s="811"/>
      <c r="AA12" s="812"/>
    </row>
    <row r="13" spans="2:27" s="8" customFormat="1" ht="16.5" thickBot="1" x14ac:dyDescent="0.25">
      <c r="B13" s="6" t="s">
        <v>17</v>
      </c>
      <c r="C13" s="5" t="s">
        <v>33</v>
      </c>
      <c r="D13" s="810"/>
      <c r="E13" s="811"/>
      <c r="F13" s="811"/>
      <c r="G13" s="812"/>
      <c r="H13" s="810"/>
      <c r="I13" s="811"/>
      <c r="J13" s="811"/>
      <c r="K13" s="812"/>
      <c r="L13" s="810">
        <v>15000</v>
      </c>
      <c r="M13" s="811"/>
      <c r="N13" s="811"/>
      <c r="O13" s="812"/>
      <c r="P13" s="810">
        <v>15000</v>
      </c>
      <c r="Q13" s="811"/>
      <c r="R13" s="811"/>
      <c r="S13" s="812"/>
      <c r="T13" s="810">
        <v>20000</v>
      </c>
      <c r="U13" s="811"/>
      <c r="V13" s="811"/>
      <c r="W13" s="812"/>
      <c r="X13" s="810">
        <v>10000</v>
      </c>
      <c r="Y13" s="811"/>
      <c r="Z13" s="811"/>
      <c r="AA13" s="812"/>
    </row>
    <row r="14" spans="2:27" s="7" customFormat="1" ht="15.75" x14ac:dyDescent="0.2">
      <c r="B14" s="12">
        <v>4</v>
      </c>
      <c r="C14" s="13" t="s">
        <v>27</v>
      </c>
      <c r="D14" s="810"/>
      <c r="E14" s="811"/>
      <c r="F14" s="811"/>
      <c r="G14" s="812"/>
      <c r="H14" s="810"/>
      <c r="I14" s="811"/>
      <c r="J14" s="811"/>
      <c r="K14" s="812"/>
      <c r="L14" s="810"/>
      <c r="M14" s="811"/>
      <c r="N14" s="811"/>
      <c r="O14" s="812"/>
      <c r="P14" s="810"/>
      <c r="Q14" s="811"/>
      <c r="R14" s="811"/>
      <c r="S14" s="812"/>
      <c r="T14" s="810"/>
      <c r="U14" s="811"/>
      <c r="V14" s="811"/>
      <c r="W14" s="812"/>
      <c r="X14" s="810">
        <v>7000</v>
      </c>
      <c r="Y14" s="811"/>
      <c r="Z14" s="811"/>
      <c r="AA14" s="812"/>
    </row>
    <row r="15" spans="2:27" s="7" customFormat="1" ht="15.75" x14ac:dyDescent="0.2">
      <c r="B15" s="6" t="s">
        <v>18</v>
      </c>
      <c r="C15" s="5" t="s">
        <v>23</v>
      </c>
      <c r="D15" s="810"/>
      <c r="E15" s="811"/>
      <c r="F15" s="811"/>
      <c r="G15" s="812"/>
      <c r="H15" s="810"/>
      <c r="I15" s="811"/>
      <c r="J15" s="811"/>
      <c r="K15" s="812"/>
      <c r="L15" s="810"/>
      <c r="M15" s="811"/>
      <c r="N15" s="811"/>
      <c r="O15" s="812"/>
      <c r="P15" s="810"/>
      <c r="Q15" s="811"/>
      <c r="R15" s="811"/>
      <c r="S15" s="812"/>
      <c r="T15" s="810">
        <v>4000</v>
      </c>
      <c r="U15" s="811"/>
      <c r="V15" s="811"/>
      <c r="W15" s="812"/>
      <c r="X15" s="810">
        <v>4000</v>
      </c>
      <c r="Y15" s="811"/>
      <c r="Z15" s="811"/>
      <c r="AA15" s="812"/>
    </row>
    <row r="16" spans="2:27" ht="15.75" x14ac:dyDescent="0.2">
      <c r="B16" s="6" t="s">
        <v>19</v>
      </c>
      <c r="C16" s="5" t="s">
        <v>24</v>
      </c>
      <c r="D16" s="810"/>
      <c r="E16" s="811"/>
      <c r="F16" s="811"/>
      <c r="G16" s="812"/>
      <c r="H16" s="810"/>
      <c r="I16" s="811"/>
      <c r="J16" s="811"/>
      <c r="K16" s="812"/>
      <c r="L16" s="810"/>
      <c r="M16" s="811"/>
      <c r="N16" s="811"/>
      <c r="O16" s="812"/>
      <c r="P16" s="810"/>
      <c r="Q16" s="811"/>
      <c r="R16" s="811"/>
      <c r="S16" s="812"/>
      <c r="T16" s="810">
        <v>2500</v>
      </c>
      <c r="U16" s="811"/>
      <c r="V16" s="811"/>
      <c r="W16" s="812"/>
      <c r="X16" s="810">
        <v>2500</v>
      </c>
      <c r="Y16" s="811"/>
      <c r="Z16" s="811"/>
      <c r="AA16" s="812"/>
    </row>
    <row r="17" spans="2:27" s="8" customFormat="1" ht="15.75" x14ac:dyDescent="0.2">
      <c r="B17" s="6" t="s">
        <v>20</v>
      </c>
      <c r="C17" s="5" t="s">
        <v>25</v>
      </c>
      <c r="D17" s="810"/>
      <c r="E17" s="811"/>
      <c r="F17" s="811"/>
      <c r="G17" s="812"/>
      <c r="H17" s="810"/>
      <c r="I17" s="811"/>
      <c r="J17" s="811"/>
      <c r="K17" s="812"/>
      <c r="L17" s="810"/>
      <c r="M17" s="811"/>
      <c r="N17" s="811"/>
      <c r="O17" s="812"/>
      <c r="P17" s="810"/>
      <c r="Q17" s="811"/>
      <c r="R17" s="811"/>
      <c r="S17" s="812"/>
      <c r="T17" s="810"/>
      <c r="U17" s="811"/>
      <c r="V17" s="811"/>
      <c r="W17" s="812"/>
      <c r="X17" s="810">
        <v>0</v>
      </c>
      <c r="Y17" s="811"/>
      <c r="Z17" s="811"/>
      <c r="AA17" s="812"/>
    </row>
    <row r="18" spans="2:27" s="7" customFormat="1" ht="15.75" x14ac:dyDescent="0.2">
      <c r="B18" s="6" t="s">
        <v>29</v>
      </c>
      <c r="C18" s="5" t="s">
        <v>30</v>
      </c>
      <c r="D18" s="810"/>
      <c r="E18" s="811"/>
      <c r="F18" s="811"/>
      <c r="G18" s="812"/>
      <c r="H18" s="810">
        <f>20000*35%</f>
        <v>7000</v>
      </c>
      <c r="I18" s="811"/>
      <c r="J18" s="811"/>
      <c r="K18" s="812"/>
      <c r="L18" s="810">
        <f>13000/4</f>
        <v>3250</v>
      </c>
      <c r="M18" s="811"/>
      <c r="N18" s="811"/>
      <c r="O18" s="812"/>
      <c r="P18" s="810">
        <f>13000/4</f>
        <v>3250</v>
      </c>
      <c r="Q18" s="811"/>
      <c r="R18" s="811"/>
      <c r="S18" s="812"/>
      <c r="T18" s="810">
        <f>13000/4</f>
        <v>3250</v>
      </c>
      <c r="U18" s="811"/>
      <c r="V18" s="811"/>
      <c r="W18" s="812"/>
      <c r="X18" s="810">
        <f>13000/4</f>
        <v>3250</v>
      </c>
      <c r="Y18" s="811"/>
      <c r="Z18" s="811"/>
      <c r="AA18" s="812"/>
    </row>
  </sheetData>
  <mergeCells count="73">
    <mergeCell ref="D10:G10"/>
    <mergeCell ref="H10:K10"/>
    <mergeCell ref="P9:S9"/>
    <mergeCell ref="T9:W9"/>
    <mergeCell ref="D5:X5"/>
    <mergeCell ref="D7:G7"/>
    <mergeCell ref="H7:K7"/>
    <mergeCell ref="L7:O7"/>
    <mergeCell ref="P7:S7"/>
    <mergeCell ref="T7:W7"/>
    <mergeCell ref="X7:AA7"/>
    <mergeCell ref="D9:G9"/>
    <mergeCell ref="H9:K9"/>
    <mergeCell ref="D8:G8"/>
    <mergeCell ref="H8:K8"/>
    <mergeCell ref="P8:S8"/>
    <mergeCell ref="L10:O10"/>
    <mergeCell ref="L9:O9"/>
    <mergeCell ref="T8:W8"/>
    <mergeCell ref="X8:AA8"/>
    <mergeCell ref="L8:O8"/>
    <mergeCell ref="P11:S11"/>
    <mergeCell ref="P10:S10"/>
    <mergeCell ref="X9:AA9"/>
    <mergeCell ref="D12:G12"/>
    <mergeCell ref="H12:K12"/>
    <mergeCell ref="L12:O12"/>
    <mergeCell ref="P12:S12"/>
    <mergeCell ref="T12:W12"/>
    <mergeCell ref="T10:W10"/>
    <mergeCell ref="X10:AA10"/>
    <mergeCell ref="X12:AA12"/>
    <mergeCell ref="T11:W11"/>
    <mergeCell ref="X11:AA11"/>
    <mergeCell ref="D11:G11"/>
    <mergeCell ref="H11:K11"/>
    <mergeCell ref="L11:O11"/>
    <mergeCell ref="D13:G13"/>
    <mergeCell ref="H13:K13"/>
    <mergeCell ref="L13:O13"/>
    <mergeCell ref="P13:S13"/>
    <mergeCell ref="X14:AA14"/>
    <mergeCell ref="T13:W13"/>
    <mergeCell ref="X13:AA13"/>
    <mergeCell ref="X15:AA15"/>
    <mergeCell ref="D14:G14"/>
    <mergeCell ref="H14:K14"/>
    <mergeCell ref="L14:O14"/>
    <mergeCell ref="P14:S14"/>
    <mergeCell ref="T14:W14"/>
    <mergeCell ref="D15:G15"/>
    <mergeCell ref="H15:K15"/>
    <mergeCell ref="L15:O15"/>
    <mergeCell ref="P15:S15"/>
    <mergeCell ref="T15:W15"/>
    <mergeCell ref="X16:AA16"/>
    <mergeCell ref="D17:G17"/>
    <mergeCell ref="H17:K17"/>
    <mergeCell ref="L17:O17"/>
    <mergeCell ref="P17:S17"/>
    <mergeCell ref="T17:W17"/>
    <mergeCell ref="X17:AA17"/>
    <mergeCell ref="D16:G16"/>
    <mergeCell ref="H16:K16"/>
    <mergeCell ref="L16:O16"/>
    <mergeCell ref="P16:S16"/>
    <mergeCell ref="T16:W16"/>
    <mergeCell ref="T18:W18"/>
    <mergeCell ref="X18:AA18"/>
    <mergeCell ref="D18:G18"/>
    <mergeCell ref="H18:K18"/>
    <mergeCell ref="L18:O18"/>
    <mergeCell ref="P18:S18"/>
  </mergeCells>
  <phoneticPr fontId="14" type="noConversion"/>
  <printOptions horizontalCentered="1"/>
  <pageMargins left="0.39370078740157483" right="0.19685039370078741" top="0.39370078740157483" bottom="0.19685039370078741" header="0.51181102362204722" footer="0.51181102362204722"/>
  <pageSetup paperSize="9" scale="61"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25</vt:i4>
      </vt:variant>
      <vt:variant>
        <vt:lpstr>Intervalos Nomeados</vt:lpstr>
      </vt:variant>
      <vt:variant>
        <vt:i4>8</vt:i4>
      </vt:variant>
    </vt:vector>
  </HeadingPairs>
  <TitlesOfParts>
    <vt:vector size="33" baseType="lpstr">
      <vt:lpstr>Project Charter</vt:lpstr>
      <vt:lpstr>WBS-MACRO-ATIVIDADE</vt:lpstr>
      <vt:lpstr>WBS_Detalhado (ordem etapas)</vt:lpstr>
      <vt:lpstr>WBS_Detalhado (ordem depend)</vt:lpstr>
      <vt:lpstr>WBS- PLANILHA</vt:lpstr>
      <vt:lpstr>Segunda Entrega --&gt;</vt:lpstr>
      <vt:lpstr>REDE_PERT_CPM-</vt:lpstr>
      <vt:lpstr>Gestão de Custo</vt:lpstr>
      <vt:lpstr>Orcado</vt:lpstr>
      <vt:lpstr>Realizado</vt:lpstr>
      <vt:lpstr>Gráfico -Status</vt:lpstr>
      <vt:lpstr>Param</vt:lpstr>
      <vt:lpstr>Capa</vt:lpstr>
      <vt:lpstr>Identificar</vt:lpstr>
      <vt:lpstr>Qualificar</vt:lpstr>
      <vt:lpstr>Quantificar</vt:lpstr>
      <vt:lpstr>Sensibilidade ao Risco</vt:lpstr>
      <vt:lpstr>Plano de Comunicação</vt:lpstr>
      <vt:lpstr>Planejamento de RH</vt:lpstr>
      <vt:lpstr>Organograma da Equipe</vt:lpstr>
      <vt:lpstr>Mapa Competência - Equipe</vt:lpstr>
      <vt:lpstr>Mapa de Responsabilidade</vt:lpstr>
      <vt:lpstr>Gráfico de Gantt</vt:lpstr>
      <vt:lpstr>PV_dependência</vt:lpstr>
      <vt:lpstr>Cronograma_de_Custos (2)</vt:lpstr>
      <vt:lpstr>'Cronograma_de_Custos (2)'!Area_de_impressao</vt:lpstr>
      <vt:lpstr>Identificar!Area_de_impressao</vt:lpstr>
      <vt:lpstr>'Mapa Competência - Equipe'!Area_de_impressao</vt:lpstr>
      <vt:lpstr>'Mapa de Responsabilidade'!Area_de_impressao</vt:lpstr>
      <vt:lpstr>Qualificar!Area_de_impressao</vt:lpstr>
      <vt:lpstr>Quantificar!Area_de_impressao</vt:lpstr>
      <vt:lpstr>Início_do_projeto</vt:lpstr>
      <vt:lpstr>Semana_de_exibição</vt:lpstr>
    </vt:vector>
  </TitlesOfParts>
  <Company>FECAP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dmello</dc:creator>
  <cp:lastModifiedBy>Bruna Cristina Lira Curralo</cp:lastModifiedBy>
  <cp:lastPrinted>2024-08-29T21:33:37Z</cp:lastPrinted>
  <dcterms:created xsi:type="dcterms:W3CDTF">2009-09-10T00:53:44Z</dcterms:created>
  <dcterms:modified xsi:type="dcterms:W3CDTF">2025-11-11T00:49:03Z</dcterms:modified>
</cp:coreProperties>
</file>