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5.xml" ContentType="application/vnd.openxmlformats-officedocument.drawing+xml"/>
  <Override PartName="/xl/charts/chart1.xml" ContentType="application/vnd.openxmlformats-officedocument.drawingml.chart+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C:\Users\bruna\Downloads\"/>
    </mc:Choice>
  </mc:AlternateContent>
  <xr:revisionPtr revIDLastSave="0" documentId="8_{7C496DD6-2813-4864-ABA7-52167A397D9A}" xr6:coauthVersionLast="47" xr6:coauthVersionMax="47" xr10:uidLastSave="{00000000-0000-0000-0000-000000000000}"/>
  <bookViews>
    <workbookView xWindow="-108" yWindow="-108" windowWidth="23256" windowHeight="12456" tabRatio="854" firstSheet="16" activeTab="21" xr2:uid="{00000000-000D-0000-FFFF-FFFF00000000}"/>
  </bookViews>
  <sheets>
    <sheet name="Project Charter" sheetId="16" r:id="rId1"/>
    <sheet name="WBS-MACRO-ATIVIDADE" sheetId="14" r:id="rId2"/>
    <sheet name="WBS_Detalhado (ordem etapas)" sheetId="1" r:id="rId3"/>
    <sheet name="WBS_Detalhado (ordem depend)" sheetId="13" r:id="rId4"/>
    <sheet name="WBS- PLANILHA" sheetId="19" r:id="rId5"/>
    <sheet name="Segunda Entrega --&gt;" sheetId="37" r:id="rId6"/>
    <sheet name="REDE_PERT_CPM-" sheetId="38" r:id="rId7"/>
    <sheet name="Gestão de Custo" sheetId="22" r:id="rId8"/>
    <sheet name="Orcado" sheetId="23" r:id="rId9"/>
    <sheet name="Realizado" sheetId="24" r:id="rId10"/>
    <sheet name="Gráfico -Status" sheetId="25" r:id="rId11"/>
    <sheet name="Param" sheetId="26" r:id="rId12"/>
    <sheet name="Capa" sheetId="27" r:id="rId13"/>
    <sheet name="Identificar" sheetId="28" r:id="rId14"/>
    <sheet name="Qualificar" sheetId="29" r:id="rId15"/>
    <sheet name="Quantificar" sheetId="30" r:id="rId16"/>
    <sheet name="Sensibilidade ao Risco" sheetId="32" r:id="rId17"/>
    <sheet name="Plano de Comunicação" sheetId="21" r:id="rId18"/>
    <sheet name="Planejamento de RH" sheetId="33" r:id="rId19"/>
    <sheet name="Organograma da Equipe" sheetId="34" r:id="rId20"/>
    <sheet name="Mapa Competência - Equipe" sheetId="35" r:id="rId21"/>
    <sheet name="Mapa de Responsabilidade" sheetId="36" r:id="rId22"/>
    <sheet name="Gráfico de Gantt" sheetId="18" state="hidden" r:id="rId23"/>
    <sheet name="PV_dependência" sheetId="17" state="hidden" r:id="rId24"/>
    <sheet name="Cronograma_de_Custos (2)" sheetId="6" state="hidden" r:id="rId25"/>
  </sheets>
  <externalReferences>
    <externalReference r:id="rId26"/>
    <externalReference r:id="rId27"/>
    <externalReference r:id="rId28"/>
    <externalReference r:id="rId29"/>
    <externalReference r:id="rId30"/>
    <externalReference r:id="rId31"/>
  </externalReferences>
  <definedNames>
    <definedName name="_xlnm._FilterDatabase" localSheetId="13" hidden="1">Identificar!$A$6:$J$17</definedName>
    <definedName name="_xlnm._FilterDatabase" localSheetId="21" hidden="1">'Mapa de Responsabilidade'!$B$5:$H$63</definedName>
    <definedName name="_xlnm._FilterDatabase" localSheetId="14" hidden="1">Qualificar!$A$6:$K$27</definedName>
    <definedName name="_xlnm._FilterDatabase" localSheetId="15" hidden="1">Quantificar!$A$6:$E$17</definedName>
    <definedName name="A" localSheetId="7" hidden="1">{"'TG'!$A$1:$L$37"}</definedName>
    <definedName name="A" localSheetId="10" hidden="1">{"'TG'!$A$1:$L$37"}</definedName>
    <definedName name="A" localSheetId="20" hidden="1">{"'TG'!$A$1:$L$37"}</definedName>
    <definedName name="A" localSheetId="21" hidden="1">{"'TG'!$A$1:$L$37"}</definedName>
    <definedName name="A" localSheetId="8" hidden="1">{"'TG'!$A$1:$L$37"}</definedName>
    <definedName name="A" localSheetId="19" hidden="1">{"'TG'!$A$1:$L$37"}</definedName>
    <definedName name="A" localSheetId="11" hidden="1">{"'TG'!$A$1:$L$37"}</definedName>
    <definedName name="A" localSheetId="18" hidden="1">{"'TG'!$A$1:$L$37"}</definedName>
    <definedName name="A" localSheetId="17" hidden="1">{"'TG'!$A$1:$L$37"}</definedName>
    <definedName name="A" localSheetId="9" hidden="1">{"'TG'!$A$1:$L$37"}</definedName>
    <definedName name="A" hidden="1">{"'TG'!$A$1:$L$37"}</definedName>
    <definedName name="_xlnm.Print_Area" localSheetId="24">'Cronograma_de_Custos (2)'!$B$2:$X$18</definedName>
    <definedName name="_xlnm.Print_Area" localSheetId="13">Identificar!$A$1:$L$27</definedName>
    <definedName name="_xlnm.Print_Area" localSheetId="20">'Mapa Competência - Equipe'!$B$8:$V$19</definedName>
    <definedName name="_xlnm.Print_Area" localSheetId="21">'Mapa de Responsabilidade'!$B$2:$H$49</definedName>
    <definedName name="_xlnm.Print_Area" localSheetId="14">Qualificar!$A$1:$K$11</definedName>
    <definedName name="_xlnm.Print_Area" localSheetId="15">Quantificar!$A$1:$E$11</definedName>
    <definedName name="Comprar">[1]Param!#REF!</definedName>
    <definedName name="E" localSheetId="7"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 localSheetId="1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 localSheetId="2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 localSheetId="2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 localSheetId="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 localSheetId="19"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 localSheetId="1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 localSheetId="1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 localSheetId="17"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 localSheetId="9"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início_da_tarefa" localSheetId="22">[2]CronogramaDeProjeto!$E1</definedName>
    <definedName name="Início_do_projeto" localSheetId="7">'[3]Gráfico de Gantt'!$G$5</definedName>
    <definedName name="Início_do_projeto" localSheetId="10">'[3]Gráfico de Gantt'!$G$5</definedName>
    <definedName name="Início_do_projeto" localSheetId="20">'[4]Gráfico de Gantt'!$G$5</definedName>
    <definedName name="Início_do_projeto" localSheetId="21">'[4]Gráfico de Gantt'!$G$5</definedName>
    <definedName name="Início_do_projeto" localSheetId="8">'[3]Gráfico de Gantt'!$G$5</definedName>
    <definedName name="Início_do_projeto" localSheetId="19">'[4]Gráfico de Gantt'!$G$5</definedName>
    <definedName name="Início_do_projeto" localSheetId="11">'[3]Gráfico de Gantt'!$G$5</definedName>
    <definedName name="Início_do_projeto" localSheetId="18">'[4]Gráfico de Gantt'!$G$5</definedName>
    <definedName name="Início_do_projeto" localSheetId="17">'[5]Gráfico de Gantt'!$G$5</definedName>
    <definedName name="Início_do_projeto" localSheetId="9">'[3]Gráfico de Gantt'!$G$5</definedName>
    <definedName name="Início_do_projeto">'Gráfico de Gantt'!$G$5</definedName>
    <definedName name="Periodicidade">[6]Param!$AB$5:$AB$9</definedName>
    <definedName name="progresso_da_tarefa" localSheetId="22">[2]CronogramaDeProjeto!$D1</definedName>
    <definedName name="Semana_de_exibição" localSheetId="7">'[3]Gráfico de Gantt'!$G$6</definedName>
    <definedName name="Semana_de_exibição" localSheetId="10">'[3]Gráfico de Gantt'!$G$6</definedName>
    <definedName name="Semana_de_exibição" localSheetId="20">'[4]Gráfico de Gantt'!$G$6</definedName>
    <definedName name="Semana_de_exibição" localSheetId="21">'[4]Gráfico de Gantt'!$G$6</definedName>
    <definedName name="Semana_de_exibição" localSheetId="8">'[3]Gráfico de Gantt'!$G$6</definedName>
    <definedName name="Semana_de_exibição" localSheetId="19">'[4]Gráfico de Gantt'!$G$6</definedName>
    <definedName name="Semana_de_exibição" localSheetId="11">'[3]Gráfico de Gantt'!$G$6</definedName>
    <definedName name="Semana_de_exibição" localSheetId="18">'[4]Gráfico de Gantt'!$G$6</definedName>
    <definedName name="Semana_de_exibição" localSheetId="17">'[5]Gráfico de Gantt'!$G$6</definedName>
    <definedName name="Semana_de_exibição" localSheetId="9">'[3]Gráfico de Gantt'!$G$6</definedName>
    <definedName name="Semana_de_exibição">'Gráfico de Gantt'!$G$6</definedName>
    <definedName name="Status">[1]Param!#REF!</definedName>
    <definedName name="t" localSheetId="7" hidden="1">{"'TG'!$A$1:$L$37"}</definedName>
    <definedName name="t" localSheetId="10" hidden="1">{"'TG'!$A$1:$L$37"}</definedName>
    <definedName name="t" localSheetId="20" hidden="1">{"'TG'!$A$1:$L$37"}</definedName>
    <definedName name="t" localSheetId="21" hidden="1">{"'TG'!$A$1:$L$37"}</definedName>
    <definedName name="t" localSheetId="8" hidden="1">{"'TG'!$A$1:$L$37"}</definedName>
    <definedName name="t" localSheetId="19" hidden="1">{"'TG'!$A$1:$L$37"}</definedName>
    <definedName name="t" localSheetId="11" hidden="1">{"'TG'!$A$1:$L$37"}</definedName>
    <definedName name="t" localSheetId="18" hidden="1">{"'TG'!$A$1:$L$37"}</definedName>
    <definedName name="t" localSheetId="17" hidden="1">{"'TG'!$A$1:$L$37"}</definedName>
    <definedName name="t" localSheetId="9" hidden="1">{"'TG'!$A$1:$L$37"}</definedName>
    <definedName name="t" hidden="1">{"'TG'!$A$1:$L$37"}</definedName>
    <definedName name="término_da_tarefa" localSheetId="22">[2]CronogramaDeProjeto!$F1</definedName>
    <definedName name="VersaoExcel">[6]Param!$D$15:$E$15</definedName>
    <definedName name="VersaoSR">[6]Param!$C$24:$C$26</definedName>
  </definedNames>
  <calcPr calcId="191029"/>
  <pivotCaches>
    <pivotCache cacheId="0" r:id="rId32"/>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38" l="1"/>
  <c r="F2" i="38" s="1"/>
  <c r="O2" i="38"/>
  <c r="H2" i="38" s="1"/>
  <c r="G2" i="38" s="1"/>
  <c r="E3" i="38"/>
  <c r="F3" i="38" s="1"/>
  <c r="O3" i="38"/>
  <c r="H3" i="38" s="1"/>
  <c r="G3" i="38" s="1"/>
  <c r="I3" i="38" s="1"/>
  <c r="J3" i="38" s="1"/>
  <c r="E4" i="38"/>
  <c r="F4" i="38" s="1"/>
  <c r="O4" i="38"/>
  <c r="H4" i="38" s="1"/>
  <c r="G4" i="38" s="1"/>
  <c r="E5" i="38"/>
  <c r="F5" i="38" s="1"/>
  <c r="O5" i="38"/>
  <c r="H5" i="38" s="1"/>
  <c r="G5" i="38" s="1"/>
  <c r="E6" i="38"/>
  <c r="F6" i="38" s="1"/>
  <c r="O6" i="38"/>
  <c r="H6" i="38" s="1"/>
  <c r="G6" i="38" s="1"/>
  <c r="E7" i="38"/>
  <c r="F7" i="38"/>
  <c r="O7" i="38"/>
  <c r="H7" i="38" s="1"/>
  <c r="G7" i="38" s="1"/>
  <c r="I7" i="38" s="1"/>
  <c r="J7" i="38" s="1"/>
  <c r="E8" i="38"/>
  <c r="F8" i="38" s="1"/>
  <c r="O8" i="38"/>
  <c r="H8" i="38" s="1"/>
  <c r="G8" i="38" s="1"/>
  <c r="I8" i="38" s="1"/>
  <c r="J8" i="38" s="1"/>
  <c r="E9" i="38"/>
  <c r="F9" i="38" s="1"/>
  <c r="O9" i="38"/>
  <c r="H9" i="38" s="1"/>
  <c r="G9" i="38" s="1"/>
  <c r="E10" i="38"/>
  <c r="F10" i="38" s="1"/>
  <c r="O10" i="38"/>
  <c r="H10" i="38" s="1"/>
  <c r="G10" i="38" s="1"/>
  <c r="E11" i="38"/>
  <c r="F11" i="38" s="1"/>
  <c r="O11" i="38"/>
  <c r="H11" i="38" s="1"/>
  <c r="G11" i="38" s="1"/>
  <c r="E12" i="38"/>
  <c r="F12" i="38" s="1"/>
  <c r="O12" i="38"/>
  <c r="H12" i="38" s="1"/>
  <c r="G12" i="38" s="1"/>
  <c r="I12" i="38" s="1"/>
  <c r="J12" i="38" s="1"/>
  <c r="E13" i="38"/>
  <c r="F13" i="38" s="1"/>
  <c r="O13" i="38"/>
  <c r="H13" i="38" s="1"/>
  <c r="G13" i="38" s="1"/>
  <c r="I13" i="38" s="1"/>
  <c r="J13" i="38" s="1"/>
  <c r="E14" i="38"/>
  <c r="F14" i="38" s="1"/>
  <c r="O14" i="38"/>
  <c r="H14" i="38" s="1"/>
  <c r="G14" i="38" s="1"/>
  <c r="E15" i="38"/>
  <c r="F15" i="38" s="1"/>
  <c r="O15" i="38"/>
  <c r="H15" i="38" s="1"/>
  <c r="G15" i="38" s="1"/>
  <c r="I15" i="38" s="1"/>
  <c r="J15" i="38" s="1"/>
  <c r="E16" i="38"/>
  <c r="F16" i="38" s="1"/>
  <c r="O16" i="38"/>
  <c r="H16" i="38" s="1"/>
  <c r="G16" i="38" s="1"/>
  <c r="I16" i="38" s="1"/>
  <c r="J16" i="38" s="1"/>
  <c r="E17" i="38"/>
  <c r="F17" i="38"/>
  <c r="H17" i="38"/>
  <c r="G17" i="38" s="1"/>
  <c r="O17" i="38"/>
  <c r="E18" i="38"/>
  <c r="F18" i="38" s="1"/>
  <c r="O18" i="38"/>
  <c r="H18" i="38" s="1"/>
  <c r="G18" i="38" s="1"/>
  <c r="I18" i="38" s="1"/>
  <c r="J18" i="38" s="1"/>
  <c r="E19" i="38"/>
  <c r="F19" i="38" s="1"/>
  <c r="O19" i="38"/>
  <c r="H19" i="38" s="1"/>
  <c r="G19" i="38" s="1"/>
  <c r="I19" i="38" s="1"/>
  <c r="J19" i="38" s="1"/>
  <c r="E20" i="38"/>
  <c r="F20" i="38" s="1"/>
  <c r="O20" i="38"/>
  <c r="H20" i="38" s="1"/>
  <c r="G20" i="38" s="1"/>
  <c r="E21" i="38"/>
  <c r="F21" i="38" s="1"/>
  <c r="O21" i="38"/>
  <c r="H21" i="38" s="1"/>
  <c r="G21" i="38" s="1"/>
  <c r="I21" i="38" s="1"/>
  <c r="J21" i="38" s="1"/>
  <c r="I11" i="38" l="1"/>
  <c r="J11" i="38" s="1"/>
  <c r="I4" i="38"/>
  <c r="J4" i="38" s="1"/>
  <c r="I9" i="38"/>
  <c r="J9" i="38" s="1"/>
  <c r="I14" i="38"/>
  <c r="J14" i="38" s="1"/>
  <c r="I6" i="38"/>
  <c r="J6" i="38" s="1"/>
  <c r="I20" i="38"/>
  <c r="J20" i="38" s="1"/>
  <c r="I10" i="38"/>
  <c r="J10" i="38" s="1"/>
  <c r="I5" i="38"/>
  <c r="J5" i="38" s="1"/>
  <c r="I2" i="38"/>
  <c r="J2" i="38" s="1"/>
  <c r="I17" i="38"/>
  <c r="J17" i="38" s="1"/>
  <c r="A4" i="30"/>
  <c r="L15" i="28" l="1"/>
  <c r="L26" i="28"/>
  <c r="L27" i="28"/>
  <c r="E2" i="32"/>
  <c r="E3" i="32"/>
  <c r="E4" i="32"/>
  <c r="E5" i="32"/>
  <c r="E6" i="32"/>
  <c r="E8" i="32"/>
  <c r="J8" i="29" s="1"/>
  <c r="K8" i="29" s="1"/>
  <c r="E9" i="32"/>
  <c r="E10" i="32"/>
  <c r="E11" i="32"/>
  <c r="E12" i="32"/>
  <c r="E14" i="32"/>
  <c r="E15" i="32"/>
  <c r="E16" i="32"/>
  <c r="E17" i="32"/>
  <c r="E18" i="32"/>
  <c r="E20" i="32"/>
  <c r="E21" i="32"/>
  <c r="E22" i="32"/>
  <c r="E23" i="32"/>
  <c r="E24" i="32"/>
  <c r="E26" i="32"/>
  <c r="E27" i="32"/>
  <c r="E28" i="32"/>
  <c r="E29" i="32"/>
  <c r="E30" i="32"/>
  <c r="A8" i="30"/>
  <c r="B8" i="30"/>
  <c r="C8" i="30"/>
  <c r="D8" i="30"/>
  <c r="E8" i="30"/>
  <c r="J8" i="30"/>
  <c r="K8" i="30"/>
  <c r="A9" i="30"/>
  <c r="B9" i="30"/>
  <c r="C9" i="30"/>
  <c r="D9" i="30"/>
  <c r="E9" i="30"/>
  <c r="J9" i="30"/>
  <c r="K9" i="30"/>
  <c r="A10" i="30"/>
  <c r="B10" i="30"/>
  <c r="C10" i="30"/>
  <c r="D10" i="30"/>
  <c r="E10" i="30"/>
  <c r="J10" i="30"/>
  <c r="K10" i="30"/>
  <c r="A11" i="30"/>
  <c r="B11" i="30"/>
  <c r="C11" i="30"/>
  <c r="D11" i="30"/>
  <c r="E11" i="30"/>
  <c r="J11" i="30"/>
  <c r="K11" i="30"/>
  <c r="A12" i="30"/>
  <c r="B12" i="30"/>
  <c r="C12" i="30"/>
  <c r="D12" i="30"/>
  <c r="E12" i="30"/>
  <c r="J12" i="30"/>
  <c r="K12" i="30"/>
  <c r="A13" i="30"/>
  <c r="B13" i="30"/>
  <c r="C13" i="30"/>
  <c r="D13" i="30"/>
  <c r="E13" i="30"/>
  <c r="J13" i="30"/>
  <c r="K13" i="30"/>
  <c r="A14" i="30"/>
  <c r="B14" i="30"/>
  <c r="C14" i="30"/>
  <c r="D14" i="30"/>
  <c r="E14" i="30"/>
  <c r="J14" i="30"/>
  <c r="K14" i="30"/>
  <c r="A15" i="30"/>
  <c r="B15" i="30"/>
  <c r="C15" i="30"/>
  <c r="D15" i="30"/>
  <c r="E15" i="30"/>
  <c r="J15" i="30"/>
  <c r="K15" i="30"/>
  <c r="A16" i="30"/>
  <c r="B16" i="30"/>
  <c r="C16" i="30"/>
  <c r="D16" i="30"/>
  <c r="E16" i="30"/>
  <c r="J16" i="30"/>
  <c r="K16" i="30"/>
  <c r="A17" i="30"/>
  <c r="B17" i="30"/>
  <c r="C17" i="30"/>
  <c r="D17" i="30"/>
  <c r="E17" i="30"/>
  <c r="J17" i="30"/>
  <c r="K17" i="30"/>
  <c r="A18" i="30"/>
  <c r="B18" i="30"/>
  <c r="C18" i="30"/>
  <c r="D18" i="30"/>
  <c r="E18" i="30"/>
  <c r="J18" i="30"/>
  <c r="K18" i="30"/>
  <c r="A19" i="30"/>
  <c r="B19" i="30"/>
  <c r="C19" i="30"/>
  <c r="D19" i="30"/>
  <c r="E19" i="30"/>
  <c r="J19" i="30"/>
  <c r="K19" i="30"/>
  <c r="A20" i="30"/>
  <c r="B20" i="30"/>
  <c r="C20" i="30"/>
  <c r="D20" i="30"/>
  <c r="E20" i="30"/>
  <c r="J20" i="30"/>
  <c r="K20" i="30"/>
  <c r="A21" i="30"/>
  <c r="B21" i="30"/>
  <c r="C21" i="30"/>
  <c r="D21" i="30"/>
  <c r="E21" i="30"/>
  <c r="J21" i="30"/>
  <c r="K21" i="30"/>
  <c r="A22" i="30"/>
  <c r="B22" i="30"/>
  <c r="C22" i="30"/>
  <c r="D22" i="30"/>
  <c r="E22" i="30"/>
  <c r="J22" i="30"/>
  <c r="K22" i="30"/>
  <c r="A23" i="30"/>
  <c r="B23" i="30"/>
  <c r="C23" i="30"/>
  <c r="D23" i="30"/>
  <c r="E23" i="30"/>
  <c r="J23" i="30"/>
  <c r="K23" i="30"/>
  <c r="A24" i="30"/>
  <c r="B24" i="30"/>
  <c r="C24" i="30"/>
  <c r="D24" i="30"/>
  <c r="E24" i="30"/>
  <c r="J24" i="30"/>
  <c r="K24" i="30"/>
  <c r="A25" i="30"/>
  <c r="B25" i="30"/>
  <c r="C25" i="30"/>
  <c r="D25" i="30"/>
  <c r="E25" i="30"/>
  <c r="J25" i="30"/>
  <c r="K25" i="30"/>
  <c r="A26" i="30"/>
  <c r="B26" i="30"/>
  <c r="C26" i="30"/>
  <c r="D26" i="30"/>
  <c r="E26" i="30"/>
  <c r="J26" i="30"/>
  <c r="K26" i="30"/>
  <c r="A27" i="30"/>
  <c r="B27" i="30"/>
  <c r="C27" i="30"/>
  <c r="D27" i="30"/>
  <c r="E27" i="30"/>
  <c r="J27" i="30"/>
  <c r="K27" i="30"/>
  <c r="A28" i="30"/>
  <c r="B28" i="30"/>
  <c r="C28" i="30"/>
  <c r="D28" i="30"/>
  <c r="E28" i="30"/>
  <c r="J28" i="30"/>
  <c r="K28" i="30"/>
  <c r="A29" i="30"/>
  <c r="B29" i="30"/>
  <c r="C29" i="30"/>
  <c r="D29" i="30"/>
  <c r="E29" i="30"/>
  <c r="J29" i="30"/>
  <c r="K29" i="30"/>
  <c r="A8" i="29"/>
  <c r="B8" i="29"/>
  <c r="C8" i="29"/>
  <c r="D8" i="29"/>
  <c r="E8" i="29"/>
  <c r="I8" i="29"/>
  <c r="M8" i="29"/>
  <c r="N8" i="29"/>
  <c r="A9" i="29"/>
  <c r="B9" i="29"/>
  <c r="C9" i="29"/>
  <c r="D9" i="29"/>
  <c r="E9" i="29"/>
  <c r="I9" i="29"/>
  <c r="M9" i="29"/>
  <c r="N9" i="29"/>
  <c r="A10" i="29"/>
  <c r="B10" i="29"/>
  <c r="C10" i="29"/>
  <c r="D10" i="29"/>
  <c r="E10" i="29"/>
  <c r="I10" i="29"/>
  <c r="J10" i="29" s="1"/>
  <c r="K10" i="29" s="1"/>
  <c r="M10" i="29"/>
  <c r="N10" i="29"/>
  <c r="A11" i="29"/>
  <c r="B11" i="29"/>
  <c r="C11" i="29"/>
  <c r="D11" i="29"/>
  <c r="E11" i="29"/>
  <c r="I11" i="29"/>
  <c r="J11" i="29" s="1"/>
  <c r="K11" i="29" s="1"/>
  <c r="M11" i="29"/>
  <c r="N11" i="29"/>
  <c r="A12" i="29"/>
  <c r="B12" i="29"/>
  <c r="C12" i="29"/>
  <c r="D12" i="29"/>
  <c r="E12" i="29"/>
  <c r="I12" i="29"/>
  <c r="J12" i="29" s="1"/>
  <c r="K12" i="29" s="1"/>
  <c r="M12" i="29"/>
  <c r="N12" i="29"/>
  <c r="A13" i="29"/>
  <c r="B13" i="29"/>
  <c r="C13" i="29"/>
  <c r="D13" i="29"/>
  <c r="E13" i="29"/>
  <c r="I13" i="29"/>
  <c r="J13" i="29" s="1"/>
  <c r="K13" i="29" s="1"/>
  <c r="M13" i="29"/>
  <c r="N13" i="29"/>
  <c r="A14" i="29"/>
  <c r="B14" i="29"/>
  <c r="C14" i="29"/>
  <c r="D14" i="29"/>
  <c r="E14" i="29"/>
  <c r="I14" i="29"/>
  <c r="J14" i="29"/>
  <c r="K14" i="29" s="1"/>
  <c r="L14" i="28" s="1"/>
  <c r="M14" i="29"/>
  <c r="N14" i="29"/>
  <c r="A15" i="29"/>
  <c r="B15" i="29"/>
  <c r="C15" i="29"/>
  <c r="D15" i="29"/>
  <c r="E15" i="29"/>
  <c r="I15" i="29"/>
  <c r="J15" i="29"/>
  <c r="K15" i="29" s="1"/>
  <c r="M15" i="29"/>
  <c r="N15" i="29"/>
  <c r="A16" i="29"/>
  <c r="B16" i="29"/>
  <c r="C16" i="29"/>
  <c r="D16" i="29"/>
  <c r="E16" i="29"/>
  <c r="I16" i="29"/>
  <c r="J16" i="29"/>
  <c r="K16" i="29"/>
  <c r="M16" i="29"/>
  <c r="N16" i="29"/>
  <c r="A17" i="29"/>
  <c r="B17" i="29"/>
  <c r="C17" i="29"/>
  <c r="D17" i="29"/>
  <c r="E17" i="29"/>
  <c r="I17" i="29"/>
  <c r="J17" i="29" s="1"/>
  <c r="K17" i="29"/>
  <c r="M17" i="29"/>
  <c r="N17" i="29"/>
  <c r="A18" i="29"/>
  <c r="B18" i="29"/>
  <c r="C18" i="29"/>
  <c r="D18" i="29"/>
  <c r="E18" i="29"/>
  <c r="I18" i="29"/>
  <c r="J18" i="29"/>
  <c r="K18" i="29"/>
  <c r="M18" i="29"/>
  <c r="N18" i="29"/>
  <c r="A19" i="29"/>
  <c r="B19" i="29"/>
  <c r="C19" i="29"/>
  <c r="D19" i="29"/>
  <c r="E19" i="29"/>
  <c r="I19" i="29"/>
  <c r="J19" i="29"/>
  <c r="K19" i="29"/>
  <c r="M19" i="29"/>
  <c r="N19" i="29"/>
  <c r="A20" i="29"/>
  <c r="B20" i="29"/>
  <c r="C20" i="29"/>
  <c r="D20" i="29"/>
  <c r="E20" i="29"/>
  <c r="I20" i="29"/>
  <c r="J20" i="29"/>
  <c r="K20" i="29"/>
  <c r="M20" i="29"/>
  <c r="N20" i="29"/>
  <c r="A21" i="29"/>
  <c r="B21" i="29"/>
  <c r="C21" i="29"/>
  <c r="D21" i="29"/>
  <c r="E21" i="29"/>
  <c r="I21" i="29"/>
  <c r="J21" i="29" s="1"/>
  <c r="K21" i="29"/>
  <c r="M21" i="29"/>
  <c r="N21" i="29"/>
  <c r="A22" i="29"/>
  <c r="B22" i="29"/>
  <c r="C22" i="29"/>
  <c r="D22" i="29"/>
  <c r="E22" i="29"/>
  <c r="I22" i="29"/>
  <c r="J22" i="29"/>
  <c r="K22" i="29"/>
  <c r="M22" i="29"/>
  <c r="N22" i="29"/>
  <c r="A23" i="29"/>
  <c r="B23" i="29"/>
  <c r="C23" i="29"/>
  <c r="D23" i="29"/>
  <c r="E23" i="29"/>
  <c r="I23" i="29"/>
  <c r="J23" i="29"/>
  <c r="K23" i="29"/>
  <c r="M23" i="29"/>
  <c r="N23" i="29"/>
  <c r="A24" i="29"/>
  <c r="B24" i="29"/>
  <c r="C24" i="29"/>
  <c r="D24" i="29"/>
  <c r="E24" i="29"/>
  <c r="I24" i="29"/>
  <c r="J24" i="29"/>
  <c r="K24" i="29"/>
  <c r="M24" i="29"/>
  <c r="N24" i="29"/>
  <c r="A25" i="29"/>
  <c r="B25" i="29"/>
  <c r="C25" i="29"/>
  <c r="D25" i="29"/>
  <c r="E25" i="29"/>
  <c r="I25" i="29"/>
  <c r="J25" i="29" s="1"/>
  <c r="K25" i="29"/>
  <c r="M25" i="29"/>
  <c r="N25" i="29"/>
  <c r="A26" i="29"/>
  <c r="B26" i="29"/>
  <c r="C26" i="29"/>
  <c r="D26" i="29"/>
  <c r="E26" i="29"/>
  <c r="I26" i="29"/>
  <c r="J26" i="29"/>
  <c r="K26" i="29"/>
  <c r="M26" i="29"/>
  <c r="N26" i="29"/>
  <c r="A27" i="29"/>
  <c r="B27" i="29"/>
  <c r="C27" i="29"/>
  <c r="D27" i="29"/>
  <c r="E27" i="29"/>
  <c r="I27" i="29"/>
  <c r="J27" i="29"/>
  <c r="K27" i="29"/>
  <c r="M27" i="29"/>
  <c r="N27" i="29"/>
  <c r="A4" i="28"/>
  <c r="F3" i="24"/>
  <c r="G3" i="24"/>
  <c r="H3" i="24"/>
  <c r="I3" i="24"/>
  <c r="J3" i="24"/>
  <c r="L3" i="24"/>
  <c r="D5" i="24"/>
  <c r="D4" i="25" s="1"/>
  <c r="F4" i="25" s="1"/>
  <c r="B5" i="25"/>
  <c r="B6" i="25" s="1"/>
  <c r="B2" i="24"/>
  <c r="F4" i="24"/>
  <c r="G4" i="24" s="1"/>
  <c r="H4" i="24" s="1"/>
  <c r="I4" i="24" s="1"/>
  <c r="J4" i="24" s="1"/>
  <c r="K4" i="24" s="1"/>
  <c r="L4" i="24" s="1"/>
  <c r="M4" i="24" s="1"/>
  <c r="N4" i="24" s="1"/>
  <c r="O4" i="24" s="1"/>
  <c r="P4" i="24" s="1"/>
  <c r="E5" i="24"/>
  <c r="B9" i="24"/>
  <c r="F9" i="24"/>
  <c r="F5" i="24" s="1"/>
  <c r="G9" i="24"/>
  <c r="H9" i="24" s="1"/>
  <c r="B11" i="24"/>
  <c r="F11" i="24"/>
  <c r="G11" i="24" s="1"/>
  <c r="G12" i="24"/>
  <c r="H12" i="24" s="1"/>
  <c r="I12" i="24" s="1"/>
  <c r="J12" i="24" s="1"/>
  <c r="K12" i="24" s="1"/>
  <c r="L12" i="24" s="1"/>
  <c r="M12" i="24" s="1"/>
  <c r="N12" i="24" s="1"/>
  <c r="O12" i="24" s="1"/>
  <c r="P12" i="24" s="1"/>
  <c r="B13" i="24"/>
  <c r="F13" i="24"/>
  <c r="G14" i="24"/>
  <c r="H14" i="24"/>
  <c r="I14" i="24" s="1"/>
  <c r="J14" i="24" s="1"/>
  <c r="K14" i="24" s="1"/>
  <c r="L14" i="24" s="1"/>
  <c r="M14" i="24" s="1"/>
  <c r="N14" i="24" s="1"/>
  <c r="O14" i="24" s="1"/>
  <c r="P14" i="24" s="1"/>
  <c r="B15" i="24"/>
  <c r="F15" i="24"/>
  <c r="G15" i="24"/>
  <c r="G16" i="24"/>
  <c r="G17" i="24" s="1"/>
  <c r="B17" i="24"/>
  <c r="F17" i="24"/>
  <c r="G18" i="24"/>
  <c r="H18" i="24"/>
  <c r="I18" i="24" s="1"/>
  <c r="J18" i="24" s="1"/>
  <c r="K18" i="24" s="1"/>
  <c r="L18" i="24" s="1"/>
  <c r="M18" i="24" s="1"/>
  <c r="N18" i="24" s="1"/>
  <c r="O18" i="24" s="1"/>
  <c r="P18" i="24" s="1"/>
  <c r="B19" i="24"/>
  <c r="F19" i="24"/>
  <c r="G19" i="24" s="1"/>
  <c r="H19" i="24" s="1"/>
  <c r="I19" i="24" s="1"/>
  <c r="J19" i="24" s="1"/>
  <c r="K19" i="24" s="1"/>
  <c r="L19" i="24" s="1"/>
  <c r="M19" i="24" s="1"/>
  <c r="N19" i="24" s="1"/>
  <c r="O19" i="24" s="1"/>
  <c r="P19" i="24" s="1"/>
  <c r="G20" i="24"/>
  <c r="H20" i="24" s="1"/>
  <c r="I20" i="24" s="1"/>
  <c r="J20" i="24" s="1"/>
  <c r="K20" i="24" s="1"/>
  <c r="L20" i="24" s="1"/>
  <c r="M20" i="24" s="1"/>
  <c r="N20" i="24" s="1"/>
  <c r="O20" i="24" s="1"/>
  <c r="P20" i="24" s="1"/>
  <c r="B21" i="24"/>
  <c r="F21" i="24"/>
  <c r="G21" i="24"/>
  <c r="G22" i="24"/>
  <c r="H22" i="24"/>
  <c r="I22" i="24" s="1"/>
  <c r="J22" i="24" s="1"/>
  <c r="K22" i="24" s="1"/>
  <c r="L22" i="24" s="1"/>
  <c r="M22" i="24" s="1"/>
  <c r="N22" i="24" s="1"/>
  <c r="O22" i="24" s="1"/>
  <c r="P22" i="24" s="1"/>
  <c r="B23" i="24"/>
  <c r="F23" i="24"/>
  <c r="G24" i="24"/>
  <c r="H24" i="24"/>
  <c r="I24" i="24"/>
  <c r="J24" i="24" s="1"/>
  <c r="K24" i="24" s="1"/>
  <c r="L24" i="24" s="1"/>
  <c r="M24" i="24" s="1"/>
  <c r="N24" i="24" s="1"/>
  <c r="O24" i="24" s="1"/>
  <c r="P24" i="24" s="1"/>
  <c r="B25" i="24"/>
  <c r="F25" i="24"/>
  <c r="G25" i="24"/>
  <c r="H25" i="24" s="1"/>
  <c r="I25" i="24" s="1"/>
  <c r="J25" i="24" s="1"/>
  <c r="K25" i="24" s="1"/>
  <c r="L25" i="24" s="1"/>
  <c r="M25" i="24" s="1"/>
  <c r="N25" i="24" s="1"/>
  <c r="O25" i="24" s="1"/>
  <c r="P25" i="24" s="1"/>
  <c r="G26" i="24"/>
  <c r="H26" i="24"/>
  <c r="I26" i="24"/>
  <c r="J26" i="24"/>
  <c r="K26" i="24" s="1"/>
  <c r="L26" i="24" s="1"/>
  <c r="M26" i="24" s="1"/>
  <c r="N26" i="24" s="1"/>
  <c r="O26" i="24" s="1"/>
  <c r="P26" i="24" s="1"/>
  <c r="B27" i="24"/>
  <c r="F27" i="24"/>
  <c r="G27" i="24" s="1"/>
  <c r="H27" i="24" s="1"/>
  <c r="I27" i="24" s="1"/>
  <c r="J27" i="24" s="1"/>
  <c r="G28" i="24"/>
  <c r="H28" i="24" s="1"/>
  <c r="I28" i="24" s="1"/>
  <c r="J28" i="24" s="1"/>
  <c r="K28" i="24" s="1"/>
  <c r="L28" i="24" s="1"/>
  <c r="M28" i="24" s="1"/>
  <c r="N28" i="24" s="1"/>
  <c r="O28" i="24" s="1"/>
  <c r="P28" i="24" s="1"/>
  <c r="B29" i="24"/>
  <c r="F29" i="24"/>
  <c r="B39" i="24"/>
  <c r="F39" i="24"/>
  <c r="G39" i="24" s="1"/>
  <c r="H39" i="24" s="1"/>
  <c r="I39" i="24" s="1"/>
  <c r="J39" i="24" s="1"/>
  <c r="K39" i="24" s="1"/>
  <c r="L39" i="24" s="1"/>
  <c r="M39" i="24" s="1"/>
  <c r="N39" i="24" s="1"/>
  <c r="O39" i="24" s="1"/>
  <c r="P39" i="24" s="1"/>
  <c r="B40" i="24"/>
  <c r="F40" i="24"/>
  <c r="G40" i="24"/>
  <c r="H40" i="24" s="1"/>
  <c r="I40" i="24" s="1"/>
  <c r="J40" i="24" s="1"/>
  <c r="K40" i="24" s="1"/>
  <c r="L40" i="24" s="1"/>
  <c r="M40" i="24" s="1"/>
  <c r="N40" i="24" s="1"/>
  <c r="O40" i="24" s="1"/>
  <c r="P40" i="24" s="1"/>
  <c r="B41" i="24"/>
  <c r="F41" i="24"/>
  <c r="G41" i="24"/>
  <c r="H41" i="24"/>
  <c r="I41" i="24" s="1"/>
  <c r="J41" i="24" s="1"/>
  <c r="K41" i="24" s="1"/>
  <c r="L41" i="24" s="1"/>
  <c r="M41" i="24" s="1"/>
  <c r="N41" i="24" s="1"/>
  <c r="O41" i="24" s="1"/>
  <c r="P41" i="24" s="1"/>
  <c r="G3" i="23"/>
  <c r="H3" i="23" s="1"/>
  <c r="I3" i="23" s="1"/>
  <c r="J3" i="23" s="1"/>
  <c r="K3" i="23" s="1"/>
  <c r="L3" i="23" s="1"/>
  <c r="M3" i="23" s="1"/>
  <c r="N3" i="23" s="1"/>
  <c r="O3" i="23" s="1"/>
  <c r="P3" i="23" s="1"/>
  <c r="P3" i="24" s="1"/>
  <c r="F4" i="23"/>
  <c r="G4" i="23" s="1"/>
  <c r="H4" i="23" s="1"/>
  <c r="I4" i="23" s="1"/>
  <c r="J4" i="23" s="1"/>
  <c r="K4" i="23" s="1"/>
  <c r="L4" i="23" s="1"/>
  <c r="M4" i="23" s="1"/>
  <c r="N4" i="23" s="1"/>
  <c r="O4" i="23" s="1"/>
  <c r="P4" i="23" s="1"/>
  <c r="D5" i="23"/>
  <c r="C4" i="25" s="1"/>
  <c r="E4" i="25" s="1"/>
  <c r="E5" i="23"/>
  <c r="C5" i="25" s="1"/>
  <c r="F9" i="23"/>
  <c r="I9" i="23"/>
  <c r="G10" i="23"/>
  <c r="H10" i="23" s="1"/>
  <c r="I10" i="23" s="1"/>
  <c r="J10" i="23" s="1"/>
  <c r="K10" i="23" s="1"/>
  <c r="L10" i="23" s="1"/>
  <c r="M10" i="23" s="1"/>
  <c r="N10" i="23" s="1"/>
  <c r="O10" i="23" s="1"/>
  <c r="P10" i="23" s="1"/>
  <c r="F11" i="23"/>
  <c r="G12" i="23"/>
  <c r="H12" i="23" s="1"/>
  <c r="I12" i="23" s="1"/>
  <c r="J12" i="23" s="1"/>
  <c r="K12" i="23" s="1"/>
  <c r="L12" i="23" s="1"/>
  <c r="M12" i="23" s="1"/>
  <c r="N12" i="23" s="1"/>
  <c r="O12" i="23" s="1"/>
  <c r="P12" i="23" s="1"/>
  <c r="F13" i="23"/>
  <c r="G14" i="23"/>
  <c r="H14" i="23" s="1"/>
  <c r="I14" i="23" s="1"/>
  <c r="J14" i="23" s="1"/>
  <c r="K14" i="23" s="1"/>
  <c r="L14" i="23" s="1"/>
  <c r="M14" i="23" s="1"/>
  <c r="N14" i="23" s="1"/>
  <c r="O14" i="23" s="1"/>
  <c r="P14" i="23" s="1"/>
  <c r="F15" i="23"/>
  <c r="G15" i="23" s="1"/>
  <c r="G16" i="23"/>
  <c r="H16" i="23" s="1"/>
  <c r="I16" i="23" s="1"/>
  <c r="J16" i="23" s="1"/>
  <c r="K16" i="23" s="1"/>
  <c r="L16" i="23" s="1"/>
  <c r="M16" i="23" s="1"/>
  <c r="N16" i="23" s="1"/>
  <c r="O16" i="23" s="1"/>
  <c r="P16" i="23" s="1"/>
  <c r="F17" i="23"/>
  <c r="G18" i="23"/>
  <c r="H18" i="23" s="1"/>
  <c r="I18" i="23" s="1"/>
  <c r="J18" i="23" s="1"/>
  <c r="K18" i="23" s="1"/>
  <c r="L18" i="23" s="1"/>
  <c r="M18" i="23" s="1"/>
  <c r="N18" i="23" s="1"/>
  <c r="O18" i="23" s="1"/>
  <c r="P18" i="23" s="1"/>
  <c r="F19" i="23"/>
  <c r="G19" i="23" s="1"/>
  <c r="H19" i="23" s="1"/>
  <c r="I19" i="23" s="1"/>
  <c r="J19" i="23" s="1"/>
  <c r="K19" i="23" s="1"/>
  <c r="L19" i="23" s="1"/>
  <c r="M19" i="23" s="1"/>
  <c r="N19" i="23" s="1"/>
  <c r="O19" i="23" s="1"/>
  <c r="G20" i="23"/>
  <c r="H20" i="23" s="1"/>
  <c r="I20" i="23" s="1"/>
  <c r="J20" i="23" s="1"/>
  <c r="K20" i="23" s="1"/>
  <c r="L20" i="23" s="1"/>
  <c r="M20" i="23" s="1"/>
  <c r="N20" i="23" s="1"/>
  <c r="O20" i="23" s="1"/>
  <c r="P20" i="23" s="1"/>
  <c r="F21" i="23"/>
  <c r="G22" i="23"/>
  <c r="H22" i="23" s="1"/>
  <c r="I22" i="23" s="1"/>
  <c r="J22" i="23" s="1"/>
  <c r="K22" i="23" s="1"/>
  <c r="L22" i="23" s="1"/>
  <c r="M22" i="23" s="1"/>
  <c r="N22" i="23" s="1"/>
  <c r="O22" i="23" s="1"/>
  <c r="P22" i="23" s="1"/>
  <c r="F23" i="23"/>
  <c r="G24" i="23"/>
  <c r="H24" i="23" s="1"/>
  <c r="I24" i="23" s="1"/>
  <c r="J24" i="23" s="1"/>
  <c r="K24" i="23" s="1"/>
  <c r="L24" i="23" s="1"/>
  <c r="M24" i="23" s="1"/>
  <c r="N24" i="23" s="1"/>
  <c r="O24" i="23" s="1"/>
  <c r="P24" i="23" s="1"/>
  <c r="F25" i="23"/>
  <c r="G26" i="23"/>
  <c r="H26" i="23" s="1"/>
  <c r="I26" i="23" s="1"/>
  <c r="J26" i="23" s="1"/>
  <c r="K26" i="23" s="1"/>
  <c r="L26" i="23" s="1"/>
  <c r="M26" i="23" s="1"/>
  <c r="N26" i="23" s="1"/>
  <c r="O26" i="23" s="1"/>
  <c r="P26" i="23" s="1"/>
  <c r="F27" i="23"/>
  <c r="G27" i="23" s="1"/>
  <c r="H27" i="23" s="1"/>
  <c r="I27" i="23" s="1"/>
  <c r="J27" i="23" s="1"/>
  <c r="K27" i="23" s="1"/>
  <c r="L27" i="23" s="1"/>
  <c r="M27" i="23" s="1"/>
  <c r="N27" i="23" s="1"/>
  <c r="O27" i="23" s="1"/>
  <c r="P27" i="23" s="1"/>
  <c r="G28" i="23"/>
  <c r="H28" i="23" s="1"/>
  <c r="I28" i="23" s="1"/>
  <c r="J28" i="23" s="1"/>
  <c r="K28" i="23" s="1"/>
  <c r="L28" i="23" s="1"/>
  <c r="M28" i="23" s="1"/>
  <c r="N28" i="23" s="1"/>
  <c r="O28" i="23" s="1"/>
  <c r="P28" i="23" s="1"/>
  <c r="F29" i="23"/>
  <c r="F33" i="23"/>
  <c r="G33" i="23" s="1"/>
  <c r="F34" i="23"/>
  <c r="G34" i="23" s="1"/>
  <c r="F35" i="23"/>
  <c r="G35" i="23" s="1"/>
  <c r="C5" i="22"/>
  <c r="C6" i="22" s="1"/>
  <c r="C7" i="22" s="1"/>
  <c r="C8" i="22" s="1"/>
  <c r="D20" i="22"/>
  <c r="B24" i="22"/>
  <c r="B25" i="22" s="1"/>
  <c r="B26" i="22" s="1"/>
  <c r="B27" i="22" s="1"/>
  <c r="B28" i="22" s="1"/>
  <c r="B29" i="22" s="1"/>
  <c r="B30" i="22" s="1"/>
  <c r="B31" i="22" s="1"/>
  <c r="B32" i="22" s="1"/>
  <c r="B33" i="22" s="1"/>
  <c r="B34" i="22" s="1"/>
  <c r="A4" i="29" l="1"/>
  <c r="J9" i="29"/>
  <c r="K9" i="29" s="1"/>
  <c r="B7" i="25"/>
  <c r="D6" i="25"/>
  <c r="D5" i="25"/>
  <c r="F5" i="25" s="1"/>
  <c r="D6" i="24"/>
  <c r="E6" i="24" s="1"/>
  <c r="F6" i="24" s="1"/>
  <c r="G13" i="23"/>
  <c r="G29" i="23"/>
  <c r="H29" i="23" s="1"/>
  <c r="I29" i="23" s="1"/>
  <c r="J29" i="23" s="1"/>
  <c r="K29" i="23" s="1"/>
  <c r="L29" i="23" s="1"/>
  <c r="M29" i="23" s="1"/>
  <c r="N29" i="23" s="1"/>
  <c r="O29" i="23" s="1"/>
  <c r="P29" i="23" s="1"/>
  <c r="G17" i="23"/>
  <c r="G11" i="23"/>
  <c r="H11" i="23" s="1"/>
  <c r="I11" i="23" s="1"/>
  <c r="J11" i="23" s="1"/>
  <c r="K11" i="23" s="1"/>
  <c r="L11" i="23" s="1"/>
  <c r="M11" i="23" s="1"/>
  <c r="N11" i="23" s="1"/>
  <c r="O11" i="23" s="1"/>
  <c r="P11" i="23" s="1"/>
  <c r="G23" i="23"/>
  <c r="H23" i="23" s="1"/>
  <c r="I23" i="23" s="1"/>
  <c r="J23" i="23" s="1"/>
  <c r="K23" i="23" s="1"/>
  <c r="L23" i="23" s="1"/>
  <c r="M23" i="23" s="1"/>
  <c r="N23" i="23" s="1"/>
  <c r="O23" i="23" s="1"/>
  <c r="P23" i="23" s="1"/>
  <c r="P19" i="23"/>
  <c r="Q19" i="23" s="1"/>
  <c r="Q27" i="23"/>
  <c r="G21" i="23"/>
  <c r="H21" i="23" s="1"/>
  <c r="I21" i="23" s="1"/>
  <c r="J21" i="23" s="1"/>
  <c r="K21" i="23" s="1"/>
  <c r="L21" i="23" s="1"/>
  <c r="M21" i="23" s="1"/>
  <c r="N21" i="23" s="1"/>
  <c r="O21" i="23" s="1"/>
  <c r="P21" i="23" s="1"/>
  <c r="G25" i="23"/>
  <c r="O3" i="24"/>
  <c r="N3" i="24"/>
  <c r="M3" i="24"/>
  <c r="E3" i="24"/>
  <c r="E5" i="25"/>
  <c r="H4" i="25"/>
  <c r="B8" i="25"/>
  <c r="D7" i="25"/>
  <c r="G4" i="25"/>
  <c r="H11" i="24"/>
  <c r="I11" i="24" s="1"/>
  <c r="J11" i="24" s="1"/>
  <c r="K11" i="24" s="1"/>
  <c r="L11" i="24" s="1"/>
  <c r="M11" i="24" s="1"/>
  <c r="N11" i="24" s="1"/>
  <c r="O11" i="24" s="1"/>
  <c r="P11" i="24" s="1"/>
  <c r="I9" i="24"/>
  <c r="H17" i="24"/>
  <c r="I17" i="24" s="1"/>
  <c r="J17" i="24" s="1"/>
  <c r="K17" i="24" s="1"/>
  <c r="L17" i="24" s="1"/>
  <c r="M17" i="24" s="1"/>
  <c r="N17" i="24" s="1"/>
  <c r="O17" i="24" s="1"/>
  <c r="P17" i="24" s="1"/>
  <c r="Q17" i="24"/>
  <c r="K27" i="24"/>
  <c r="L27" i="24" s="1"/>
  <c r="M27" i="24" s="1"/>
  <c r="N27" i="24" s="1"/>
  <c r="O27" i="24" s="1"/>
  <c r="P27" i="24" s="1"/>
  <c r="H21" i="24"/>
  <c r="I21" i="24" s="1"/>
  <c r="J21" i="24" s="1"/>
  <c r="K21" i="24" s="1"/>
  <c r="L21" i="24" s="1"/>
  <c r="M21" i="24" s="1"/>
  <c r="N21" i="24" s="1"/>
  <c r="O21" i="24" s="1"/>
  <c r="P21" i="24" s="1"/>
  <c r="Q41" i="24"/>
  <c r="Q40" i="24"/>
  <c r="Q25" i="24"/>
  <c r="Q27" i="24"/>
  <c r="G23" i="24"/>
  <c r="H23" i="24" s="1"/>
  <c r="I23" i="24" s="1"/>
  <c r="J23" i="24" s="1"/>
  <c r="K23" i="24" s="1"/>
  <c r="L23" i="24" s="1"/>
  <c r="M23" i="24" s="1"/>
  <c r="N23" i="24" s="1"/>
  <c r="O23" i="24" s="1"/>
  <c r="P23" i="24" s="1"/>
  <c r="H16" i="24"/>
  <c r="I16" i="24" s="1"/>
  <c r="J16" i="24" s="1"/>
  <c r="K16" i="24" s="1"/>
  <c r="L16" i="24" s="1"/>
  <c r="M16" i="24" s="1"/>
  <c r="N16" i="24" s="1"/>
  <c r="O16" i="24" s="1"/>
  <c r="P16" i="24" s="1"/>
  <c r="Q11" i="24"/>
  <c r="G29" i="24"/>
  <c r="Q39" i="24"/>
  <c r="Q19" i="24"/>
  <c r="H15" i="24"/>
  <c r="I15" i="24" s="1"/>
  <c r="J15" i="24" s="1"/>
  <c r="K15" i="24" s="1"/>
  <c r="L15" i="24" s="1"/>
  <c r="M15" i="24" s="1"/>
  <c r="N15" i="24" s="1"/>
  <c r="O15" i="24" s="1"/>
  <c r="P15" i="24" s="1"/>
  <c r="G13" i="24"/>
  <c r="H34" i="23"/>
  <c r="I34" i="23" s="1"/>
  <c r="J34" i="23" s="1"/>
  <c r="K34" i="23" s="1"/>
  <c r="L34" i="23" s="1"/>
  <c r="M34" i="23" s="1"/>
  <c r="N34" i="23" s="1"/>
  <c r="O34" i="23" s="1"/>
  <c r="P34" i="23" s="1"/>
  <c r="H33" i="23"/>
  <c r="I33" i="23" s="1"/>
  <c r="J33" i="23" s="1"/>
  <c r="K33" i="23" s="1"/>
  <c r="L33" i="23" s="1"/>
  <c r="M33" i="23" s="1"/>
  <c r="N33" i="23" s="1"/>
  <c r="O33" i="23" s="1"/>
  <c r="P33" i="23" s="1"/>
  <c r="F5" i="23"/>
  <c r="C6" i="25" s="1"/>
  <c r="H13" i="23"/>
  <c r="I13" i="23" s="1"/>
  <c r="J13" i="23" s="1"/>
  <c r="K13" i="23" s="1"/>
  <c r="L13" i="23" s="1"/>
  <c r="M13" i="23" s="1"/>
  <c r="N13" i="23" s="1"/>
  <c r="O13" i="23" s="1"/>
  <c r="P13" i="23" s="1"/>
  <c r="H17" i="23"/>
  <c r="I17" i="23" s="1"/>
  <c r="J17" i="23" s="1"/>
  <c r="K17" i="23" s="1"/>
  <c r="L17" i="23" s="1"/>
  <c r="M17" i="23" s="1"/>
  <c r="N17" i="23" s="1"/>
  <c r="O17" i="23" s="1"/>
  <c r="P17" i="23" s="1"/>
  <c r="H35" i="23"/>
  <c r="I35" i="23" s="1"/>
  <c r="J35" i="23" s="1"/>
  <c r="K35" i="23" s="1"/>
  <c r="L35" i="23" s="1"/>
  <c r="M35" i="23" s="1"/>
  <c r="N35" i="23" s="1"/>
  <c r="O35" i="23" s="1"/>
  <c r="P35" i="23" s="1"/>
  <c r="H15" i="23"/>
  <c r="I15" i="23" s="1"/>
  <c r="J15" i="23" s="1"/>
  <c r="K15" i="23" s="1"/>
  <c r="L15" i="23" s="1"/>
  <c r="M15" i="23" s="1"/>
  <c r="N15" i="23" s="1"/>
  <c r="O15" i="23" s="1"/>
  <c r="P15" i="23" s="1"/>
  <c r="D6" i="23"/>
  <c r="J9" i="23"/>
  <c r="G5" i="23" l="1"/>
  <c r="C7" i="25" s="1"/>
  <c r="H25" i="23"/>
  <c r="I25" i="23" s="1"/>
  <c r="J25" i="23" s="1"/>
  <c r="K25" i="23" s="1"/>
  <c r="L25" i="23" s="1"/>
  <c r="M25" i="23" s="1"/>
  <c r="N25" i="23" s="1"/>
  <c r="O25" i="23" s="1"/>
  <c r="P25" i="23" s="1"/>
  <c r="Q17" i="23"/>
  <c r="Q23" i="23"/>
  <c r="Q29" i="23"/>
  <c r="Q34" i="23"/>
  <c r="F6" i="25"/>
  <c r="G5" i="25"/>
  <c r="H5" i="25"/>
  <c r="B9" i="25"/>
  <c r="D8" i="25"/>
  <c r="E6" i="25"/>
  <c r="H13" i="24"/>
  <c r="Q15" i="24"/>
  <c r="Q23" i="24"/>
  <c r="Q21" i="24"/>
  <c r="G5" i="24"/>
  <c r="G6" i="24" s="1"/>
  <c r="H29" i="24"/>
  <c r="I29" i="24" s="1"/>
  <c r="J29" i="24" s="1"/>
  <c r="K29" i="24" s="1"/>
  <c r="L29" i="24" s="1"/>
  <c r="M29" i="24" s="1"/>
  <c r="N29" i="24" s="1"/>
  <c r="O29" i="24" s="1"/>
  <c r="P29" i="24" s="1"/>
  <c r="J9" i="24"/>
  <c r="Q35" i="23"/>
  <c r="Q15" i="23"/>
  <c r="I5" i="23"/>
  <c r="E6" i="23"/>
  <c r="F6" i="23" s="1"/>
  <c r="Q33" i="23"/>
  <c r="Q11" i="23"/>
  <c r="Q25" i="23"/>
  <c r="J5" i="23"/>
  <c r="K9" i="23"/>
  <c r="Q21" i="23"/>
  <c r="Q13" i="23"/>
  <c r="G6" i="23" l="1"/>
  <c r="H6" i="23" s="1"/>
  <c r="I6" i="23" s="1"/>
  <c r="J6" i="23" s="1"/>
  <c r="E7" i="25"/>
  <c r="H5" i="23"/>
  <c r="C8" i="25" s="1"/>
  <c r="E8" i="25" s="1"/>
  <c r="B10" i="25"/>
  <c r="C9" i="25"/>
  <c r="D9" i="25"/>
  <c r="F7" i="25"/>
  <c r="G6" i="25"/>
  <c r="H6" i="25"/>
  <c r="I13" i="24"/>
  <c r="H5" i="24"/>
  <c r="H6" i="24" s="1"/>
  <c r="K9" i="24"/>
  <c r="Q29" i="24"/>
  <c r="K5" i="23"/>
  <c r="L9" i="23"/>
  <c r="K6" i="23" l="1"/>
  <c r="G7" i="25"/>
  <c r="H7" i="25"/>
  <c r="F8" i="25"/>
  <c r="B11" i="25"/>
  <c r="C10" i="25"/>
  <c r="D10" i="25"/>
  <c r="E9" i="25"/>
  <c r="J13" i="24"/>
  <c r="I5" i="24"/>
  <c r="L9" i="24"/>
  <c r="L5" i="23"/>
  <c r="M9" i="23"/>
  <c r="L6" i="23" l="1"/>
  <c r="G8" i="25"/>
  <c r="H8" i="25"/>
  <c r="F9" i="25"/>
  <c r="C11" i="25"/>
  <c r="D11" i="25"/>
  <c r="B12" i="25"/>
  <c r="E10" i="25"/>
  <c r="M9" i="24"/>
  <c r="K13" i="24"/>
  <c r="J5" i="24"/>
  <c r="I6" i="24"/>
  <c r="M5" i="23"/>
  <c r="N9" i="23"/>
  <c r="M6" i="23" l="1"/>
  <c r="E11" i="25"/>
  <c r="H9" i="25"/>
  <c r="F10" i="25"/>
  <c r="G9" i="25"/>
  <c r="C12" i="25"/>
  <c r="D12" i="25"/>
  <c r="B13" i="25"/>
  <c r="N9" i="24"/>
  <c r="J6" i="24"/>
  <c r="L13" i="24"/>
  <c r="K5" i="24"/>
  <c r="N5" i="23"/>
  <c r="O9" i="23"/>
  <c r="N6" i="23" l="1"/>
  <c r="E12" i="25"/>
  <c r="B14" i="25"/>
  <c r="C13" i="25"/>
  <c r="D13" i="25"/>
  <c r="F11" i="25"/>
  <c r="H10" i="25"/>
  <c r="G10" i="25"/>
  <c r="M13" i="24"/>
  <c r="L5" i="24"/>
  <c r="K6" i="24"/>
  <c r="O9" i="24"/>
  <c r="O5" i="23"/>
  <c r="P9" i="23"/>
  <c r="P5" i="23" s="1"/>
  <c r="Q9" i="23"/>
  <c r="O6" i="23" l="1"/>
  <c r="P6" i="23" s="1"/>
  <c r="D54" i="23" s="1"/>
  <c r="E13" i="25"/>
  <c r="F12" i="25"/>
  <c r="G11" i="25"/>
  <c r="H11" i="25"/>
  <c r="D14" i="25"/>
  <c r="B15" i="25"/>
  <c r="C14" i="25"/>
  <c r="P9" i="24"/>
  <c r="L6" i="24"/>
  <c r="N13" i="24"/>
  <c r="M5" i="24"/>
  <c r="D55" i="23"/>
  <c r="Q5" i="23"/>
  <c r="D53" i="23"/>
  <c r="E14" i="25" l="1"/>
  <c r="B16" i="25"/>
  <c r="C15" i="25"/>
  <c r="D15" i="25"/>
  <c r="F13" i="25"/>
  <c r="G12" i="25"/>
  <c r="H12" i="25"/>
  <c r="O13" i="24"/>
  <c r="N5" i="24"/>
  <c r="M6" i="24"/>
  <c r="N6" i="24" s="1"/>
  <c r="Q9" i="24"/>
  <c r="E15" i="25" l="1"/>
  <c r="F14" i="25"/>
  <c r="G13" i="25"/>
  <c r="H13" i="25"/>
  <c r="C16" i="25"/>
  <c r="C17" i="25" s="1"/>
  <c r="D16" i="25"/>
  <c r="D17" i="25" s="1"/>
  <c r="P13" i="24"/>
  <c r="O5" i="24"/>
  <c r="O6" i="24" s="1"/>
  <c r="C18" i="25" l="1"/>
  <c r="E16" i="25"/>
  <c r="G14" i="25"/>
  <c r="H14" i="25"/>
  <c r="F15" i="25"/>
  <c r="Q13" i="24"/>
  <c r="P5" i="24"/>
  <c r="G15" i="25" l="1"/>
  <c r="H15" i="25"/>
  <c r="F16" i="25"/>
  <c r="Q5" i="24"/>
  <c r="D59" i="24"/>
  <c r="D61" i="24"/>
  <c r="P6" i="24"/>
  <c r="D60" i="24" s="1"/>
  <c r="G16" i="25" l="1"/>
  <c r="H16" i="25"/>
  <c r="K65" i="1" l="1"/>
  <c r="K61" i="1"/>
  <c r="K57" i="1"/>
  <c r="K53" i="1"/>
  <c r="K49" i="1"/>
  <c r="K45" i="1"/>
  <c r="K41" i="1"/>
  <c r="K37" i="1"/>
  <c r="K29" i="1"/>
  <c r="K22" i="1"/>
  <c r="K14" i="1"/>
  <c r="K66" i="1" s="1"/>
  <c r="J35" i="18" l="1"/>
  <c r="J34" i="18"/>
  <c r="J33" i="18"/>
  <c r="J32" i="18"/>
  <c r="J31" i="18"/>
  <c r="J30" i="18"/>
  <c r="J29" i="18"/>
  <c r="J28" i="18"/>
  <c r="J22" i="18"/>
  <c r="J16" i="18"/>
  <c r="J10" i="18"/>
  <c r="J9" i="18"/>
  <c r="G11" i="18"/>
  <c r="H11" i="18" s="1"/>
  <c r="H18" i="6"/>
  <c r="L18" i="6"/>
  <c r="P18" i="6"/>
  <c r="T18" i="6"/>
  <c r="X18" i="6"/>
  <c r="K7" i="18"/>
  <c r="K8" i="18" s="1"/>
  <c r="J11" i="18"/>
  <c r="J23" i="18"/>
  <c r="J12" i="18"/>
  <c r="J24" i="18"/>
  <c r="J15" i="18"/>
  <c r="J13" i="18"/>
  <c r="J25" i="18"/>
  <c r="J17" i="18"/>
  <c r="J14" i="18"/>
  <c r="J18" i="18"/>
  <c r="J27" i="18"/>
  <c r="J26" i="18"/>
  <c r="J19" i="18"/>
  <c r="J20" i="18"/>
  <c r="J21" i="18"/>
  <c r="K6" i="18" l="1"/>
  <c r="L7" i="18"/>
  <c r="M7" i="18" l="1"/>
  <c r="L8" i="18"/>
  <c r="M8" i="18" l="1"/>
  <c r="N7" i="18"/>
  <c r="N8" i="18" l="1"/>
  <c r="O7" i="18"/>
  <c r="O8" i="18" l="1"/>
  <c r="P7" i="18"/>
  <c r="Q7" i="18" l="1"/>
  <c r="P8" i="18"/>
  <c r="Q8" i="18" l="1"/>
  <c r="R7" i="18"/>
  <c r="R6" i="18" l="1"/>
  <c r="S7" i="18"/>
  <c r="R8" i="18"/>
  <c r="S8" i="18" l="1"/>
  <c r="T7" i="18"/>
  <c r="U7" i="18" l="1"/>
  <c r="T8" i="18"/>
  <c r="U8" i="18" l="1"/>
  <c r="V7" i="18"/>
  <c r="W7" i="18" l="1"/>
  <c r="V8" i="18"/>
  <c r="W8" i="18" l="1"/>
  <c r="X7" i="18"/>
  <c r="X8" i="18" l="1"/>
  <c r="Y7" i="18"/>
  <c r="Z7" i="18" l="1"/>
  <c r="Y8" i="18"/>
  <c r="Y6" i="18"/>
  <c r="Z8" i="18" l="1"/>
  <c r="AA7" i="18"/>
  <c r="AB7" i="18" l="1"/>
  <c r="AA8" i="18"/>
  <c r="AC7" i="18" l="1"/>
  <c r="AB8" i="18"/>
  <c r="AC8" i="18" l="1"/>
  <c r="AD7" i="18"/>
  <c r="AE7" i="18" l="1"/>
  <c r="AD8" i="18"/>
  <c r="AE8" i="18" l="1"/>
  <c r="AF7" i="18"/>
  <c r="AF6" i="18" l="1"/>
  <c r="AG7" i="18"/>
  <c r="AF8" i="18"/>
  <c r="AH7" i="18" l="1"/>
  <c r="AG8" i="18"/>
  <c r="AI7" i="18" l="1"/>
  <c r="AH8" i="18"/>
  <c r="AI8" i="18" l="1"/>
  <c r="AJ7" i="18"/>
  <c r="AK7" i="18" l="1"/>
  <c r="AJ8" i="18"/>
  <c r="AK8" i="18" l="1"/>
  <c r="AL7" i="18"/>
  <c r="AL8" i="18" l="1"/>
  <c r="AM7" i="18"/>
  <c r="AM6" i="18" l="1"/>
  <c r="AM8" i="18"/>
  <c r="AN7" i="18"/>
  <c r="AN8" i="18" l="1"/>
  <c r="AO7" i="18"/>
  <c r="AP7" i="18" l="1"/>
  <c r="AO8" i="18"/>
  <c r="AP8" i="18" l="1"/>
  <c r="AQ7" i="18"/>
  <c r="AR7" i="18" l="1"/>
  <c r="AQ8" i="18"/>
  <c r="AR8" i="18" l="1"/>
  <c r="AS7" i="18"/>
  <c r="AT7" i="18" l="1"/>
  <c r="AS8" i="18"/>
  <c r="AT6" i="18" l="1"/>
  <c r="AT8" i="18"/>
  <c r="AU7" i="18"/>
  <c r="AU8" i="18" l="1"/>
  <c r="AV7" i="18"/>
  <c r="AV8" i="18" l="1"/>
  <c r="AW7" i="18"/>
  <c r="AW8" i="18" l="1"/>
  <c r="AX7" i="18"/>
  <c r="AX8" i="18" l="1"/>
  <c r="AY7" i="18"/>
  <c r="AZ7" i="18" l="1"/>
  <c r="AY8" i="18"/>
  <c r="BA7" i="18" l="1"/>
  <c r="AZ8" i="18"/>
  <c r="BA6" i="18" l="1"/>
  <c r="BA8" i="18"/>
  <c r="BB7" i="18"/>
  <c r="BB8" i="18" l="1"/>
  <c r="BC7" i="18"/>
  <c r="BC8" i="18" l="1"/>
  <c r="BD7" i="18"/>
  <c r="BE7" i="18" l="1"/>
  <c r="BD8" i="18"/>
  <c r="BE8" i="18" l="1"/>
  <c r="BF7" i="18"/>
  <c r="BG7" i="18" l="1"/>
  <c r="BF8" i="18"/>
  <c r="BH7" i="18" l="1"/>
  <c r="BG8" i="18"/>
  <c r="BH6" i="18" l="1"/>
  <c r="BH8" i="18"/>
  <c r="BI7" i="18"/>
  <c r="BI8" i="18" l="1"/>
  <c r="BJ7" i="18"/>
  <c r="BJ8" i="18" l="1"/>
  <c r="BK7" i="18"/>
  <c r="BK8" i="18" l="1"/>
  <c r="BL7" i="18"/>
  <c r="BM7" i="18" l="1"/>
  <c r="BL8" i="18"/>
  <c r="BN7" i="18" l="1"/>
  <c r="BN8" i="18" s="1"/>
  <c r="BM8" i="1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Eduardo Montes, PMP</author>
  </authors>
  <commentList>
    <comment ref="C9" authorId="0" shapeId="0" xr:uid="{0090D73E-6CEF-4C91-AB46-A43EEC3BDA5A}">
      <text>
        <r>
          <rPr>
            <b/>
            <sz val="9"/>
            <color indexed="81"/>
            <rFont val="Tahoma"/>
            <family val="2"/>
          </rPr>
          <t>Eduardo Montes, PMP:</t>
        </r>
        <r>
          <rPr>
            <sz val="9"/>
            <color indexed="81"/>
            <rFont val="Tahoma"/>
            <family val="2"/>
          </rPr>
          <t xml:space="preserve">
Explique o ganho financeiro e forma de cálculo</t>
        </r>
      </text>
    </comment>
    <comment ref="B10" authorId="0" shapeId="0" xr:uid="{D909A8AD-6538-4F10-9AA7-0F7FBB44459C}">
      <text>
        <r>
          <rPr>
            <b/>
            <sz val="9"/>
            <color indexed="81"/>
            <rFont val="Tahoma"/>
            <family val="2"/>
          </rPr>
          <t>Eduardo Montes, PMP:</t>
        </r>
        <r>
          <rPr>
            <sz val="9"/>
            <color indexed="81"/>
            <rFont val="Tahoma"/>
            <family val="2"/>
          </rPr>
          <t xml:space="preserve">
Caso exista um crescimento no benefício. Para facilitar a entrada o crescimento está como default, o mesmo para todos os anos, mas, pode ser alterado incluindo manualmente.</t>
        </r>
      </text>
    </comment>
    <comment ref="C11" authorId="0" shapeId="0" xr:uid="{307081DD-526B-40FB-8142-01592BF94EF6}">
      <text>
        <r>
          <rPr>
            <b/>
            <sz val="9"/>
            <color indexed="81"/>
            <rFont val="Tahoma"/>
            <family val="2"/>
          </rPr>
          <t>Eduardo Montes, PMP:</t>
        </r>
        <r>
          <rPr>
            <sz val="9"/>
            <color indexed="81"/>
            <rFont val="Tahoma"/>
            <family val="2"/>
          </rPr>
          <t xml:space="preserve">
Explique o ganho financeiro e forma de cálculo</t>
        </r>
      </text>
    </comment>
    <comment ref="B12" authorId="0" shapeId="0" xr:uid="{A9F0E159-5814-4F44-A1EB-7D2AF579A1DB}">
      <text>
        <r>
          <rPr>
            <b/>
            <sz val="9"/>
            <color indexed="81"/>
            <rFont val="Tahoma"/>
            <family val="2"/>
          </rPr>
          <t>Eduardo Montes, PMP:</t>
        </r>
        <r>
          <rPr>
            <sz val="9"/>
            <color indexed="81"/>
            <rFont val="Tahoma"/>
            <family val="2"/>
          </rPr>
          <t xml:space="preserve">
Caso exista um crescimento no benefício. Para facilitar a entrada o crescimento está como default, o mesmo para todos os anos, mas, pode ser alterado incluindo manualmente.</t>
        </r>
      </text>
    </comment>
    <comment ref="C13" authorId="0" shapeId="0" xr:uid="{43F4CE14-50D9-44F2-8810-D78353986B04}">
      <text>
        <r>
          <rPr>
            <b/>
            <sz val="9"/>
            <color indexed="81"/>
            <rFont val="Tahoma"/>
            <family val="2"/>
          </rPr>
          <t>Eduardo Montes, PMP:</t>
        </r>
        <r>
          <rPr>
            <sz val="9"/>
            <color indexed="81"/>
            <rFont val="Tahoma"/>
            <family val="2"/>
          </rPr>
          <t xml:space="preserve">
Explique o ganho financeiro e forma de cálculo</t>
        </r>
      </text>
    </comment>
    <comment ref="B14" authorId="0" shapeId="0" xr:uid="{F0529566-474A-48EF-8E91-5EA9C01F3FD9}">
      <text>
        <r>
          <rPr>
            <b/>
            <sz val="9"/>
            <color indexed="81"/>
            <rFont val="Tahoma"/>
            <family val="2"/>
          </rPr>
          <t>Eduardo Montes, PMP:</t>
        </r>
        <r>
          <rPr>
            <sz val="9"/>
            <color indexed="81"/>
            <rFont val="Tahoma"/>
            <family val="2"/>
          </rPr>
          <t xml:space="preserve">
Caso exista um crescimento no benefício. Para facilitar a entrada o crescimento está como default, o mesmo para todos os anos, mas, pode ser alterado incluindo manualmente.</t>
        </r>
      </text>
    </comment>
    <comment ref="C15" authorId="0" shapeId="0" xr:uid="{59FE704C-5C9C-4F92-A101-EB3A7DCF1B34}">
      <text>
        <r>
          <rPr>
            <b/>
            <sz val="9"/>
            <color indexed="81"/>
            <rFont val="Tahoma"/>
            <family val="2"/>
          </rPr>
          <t>Eduardo Montes, PMP:</t>
        </r>
        <r>
          <rPr>
            <sz val="9"/>
            <color indexed="81"/>
            <rFont val="Tahoma"/>
            <family val="2"/>
          </rPr>
          <t xml:space="preserve">
Explique o ganho financeiro e forma de cálculo</t>
        </r>
      </text>
    </comment>
    <comment ref="B16" authorId="0" shapeId="0" xr:uid="{9B1439E1-3931-4D09-9D93-DEAE3AFB2714}">
      <text>
        <r>
          <rPr>
            <b/>
            <sz val="9"/>
            <color indexed="81"/>
            <rFont val="Tahoma"/>
            <family val="2"/>
          </rPr>
          <t>Eduardo Montes, PMP:</t>
        </r>
        <r>
          <rPr>
            <sz val="9"/>
            <color indexed="81"/>
            <rFont val="Tahoma"/>
            <family val="2"/>
          </rPr>
          <t xml:space="preserve">
Caso exista um crescimento no benefício. Para facilitar a entrada o crescimento está como default, o mesmo para todos os anos, mas, pode ser alterado incluindo manualmente.</t>
        </r>
      </text>
    </comment>
    <comment ref="C17" authorId="0" shapeId="0" xr:uid="{0D05AE9A-6005-4BCC-8F42-9C6567878B12}">
      <text>
        <r>
          <rPr>
            <b/>
            <sz val="9"/>
            <color indexed="81"/>
            <rFont val="Tahoma"/>
            <family val="2"/>
          </rPr>
          <t>Eduardo Montes, PMP:</t>
        </r>
        <r>
          <rPr>
            <sz val="9"/>
            <color indexed="81"/>
            <rFont val="Tahoma"/>
            <family val="2"/>
          </rPr>
          <t xml:space="preserve">
Explique o ganho financeiro e forma de cálculo</t>
        </r>
      </text>
    </comment>
    <comment ref="B18" authorId="0" shapeId="0" xr:uid="{0B49801B-5C2E-4DE9-A346-564FC3C1E7A3}">
      <text>
        <r>
          <rPr>
            <b/>
            <sz val="9"/>
            <color indexed="81"/>
            <rFont val="Tahoma"/>
            <family val="2"/>
          </rPr>
          <t>Eduardo Montes, PMP:</t>
        </r>
        <r>
          <rPr>
            <sz val="9"/>
            <color indexed="81"/>
            <rFont val="Tahoma"/>
            <family val="2"/>
          </rPr>
          <t xml:space="preserve">
Caso exista um crescimento no benefício. Para facilitar a entrada o crescimento está como default, o mesmo para todos os anos, mas, pode ser alterado incluindo manualmente.</t>
        </r>
      </text>
    </comment>
    <comment ref="C19" authorId="0" shapeId="0" xr:uid="{6820B822-94C7-4A43-83E6-1B29D5E41DCD}">
      <text>
        <r>
          <rPr>
            <b/>
            <sz val="9"/>
            <color indexed="81"/>
            <rFont val="Tahoma"/>
            <family val="2"/>
          </rPr>
          <t>Eduardo Montes, PMP:</t>
        </r>
        <r>
          <rPr>
            <sz val="9"/>
            <color indexed="81"/>
            <rFont val="Tahoma"/>
            <family val="2"/>
          </rPr>
          <t xml:space="preserve">
Explique o ganho financeiro e forma de cálculo</t>
        </r>
      </text>
    </comment>
    <comment ref="B20" authorId="0" shapeId="0" xr:uid="{46F6875E-BB21-439B-82BB-CF02EB979672}">
      <text>
        <r>
          <rPr>
            <b/>
            <sz val="9"/>
            <color indexed="81"/>
            <rFont val="Tahoma"/>
            <family val="2"/>
          </rPr>
          <t>Eduardo Montes, PMP:</t>
        </r>
        <r>
          <rPr>
            <sz val="9"/>
            <color indexed="81"/>
            <rFont val="Tahoma"/>
            <family val="2"/>
          </rPr>
          <t xml:space="preserve">
Caso exista um crescimento no benefício. Para facilitar a entrada o crescimento está como default, o mesmo para todos os anos, mas, pode ser alterado incluindo manualmente.</t>
        </r>
      </text>
    </comment>
    <comment ref="C21" authorId="0" shapeId="0" xr:uid="{19A9423E-7020-45BC-AA1B-F38834C915C0}">
      <text>
        <r>
          <rPr>
            <b/>
            <sz val="9"/>
            <color indexed="81"/>
            <rFont val="Tahoma"/>
            <family val="2"/>
          </rPr>
          <t>Eduardo Montes, PMP:</t>
        </r>
        <r>
          <rPr>
            <sz val="9"/>
            <color indexed="81"/>
            <rFont val="Tahoma"/>
            <family val="2"/>
          </rPr>
          <t xml:space="preserve">
Explique o ganho financeiro e forma de cálculo</t>
        </r>
      </text>
    </comment>
    <comment ref="B22" authorId="0" shapeId="0" xr:uid="{CF81F7ED-2817-4412-A260-B0F8A0A184A3}">
      <text>
        <r>
          <rPr>
            <b/>
            <sz val="9"/>
            <color indexed="81"/>
            <rFont val="Tahoma"/>
            <family val="2"/>
          </rPr>
          <t>Eduardo Montes, PMP:</t>
        </r>
        <r>
          <rPr>
            <sz val="9"/>
            <color indexed="81"/>
            <rFont val="Tahoma"/>
            <family val="2"/>
          </rPr>
          <t xml:space="preserve">
Caso exista um crescimento no benefício. Para facilitar a entrada o crescimento está como default, o mesmo para todos os anos, mas, pode ser alterado incluindo manualmente.</t>
        </r>
      </text>
    </comment>
    <comment ref="C23" authorId="0" shapeId="0" xr:uid="{554C31B5-22EE-4BC8-B92D-36C412D6512B}">
      <text>
        <r>
          <rPr>
            <b/>
            <sz val="9"/>
            <color indexed="81"/>
            <rFont val="Tahoma"/>
            <family val="2"/>
          </rPr>
          <t>Eduardo Montes, PMP:</t>
        </r>
        <r>
          <rPr>
            <sz val="9"/>
            <color indexed="81"/>
            <rFont val="Tahoma"/>
            <family val="2"/>
          </rPr>
          <t xml:space="preserve">
Explique o ganho financeiro e forma de cálculo</t>
        </r>
      </text>
    </comment>
    <comment ref="B24" authorId="0" shapeId="0" xr:uid="{42FE33D3-CF9B-42A6-A8E7-E42F9B5D18C1}">
      <text>
        <r>
          <rPr>
            <b/>
            <sz val="9"/>
            <color indexed="81"/>
            <rFont val="Tahoma"/>
            <family val="2"/>
          </rPr>
          <t>Eduardo Montes, PMP:</t>
        </r>
        <r>
          <rPr>
            <sz val="9"/>
            <color indexed="81"/>
            <rFont val="Tahoma"/>
            <family val="2"/>
          </rPr>
          <t xml:space="preserve">
Caso exista um crescimento no benefício. Para facilitar a entrada o crescimento está como default, o mesmo para todos os anos, mas, pode ser alterado incluindo manualmente.</t>
        </r>
      </text>
    </comment>
    <comment ref="C25" authorId="0" shapeId="0" xr:uid="{178B6183-660B-4D66-88B0-8EBAD9E1CD36}">
      <text>
        <r>
          <rPr>
            <b/>
            <sz val="9"/>
            <color indexed="81"/>
            <rFont val="Tahoma"/>
            <family val="2"/>
          </rPr>
          <t>Eduardo Montes, PMP:</t>
        </r>
        <r>
          <rPr>
            <sz val="9"/>
            <color indexed="81"/>
            <rFont val="Tahoma"/>
            <family val="2"/>
          </rPr>
          <t xml:space="preserve">
Explique o ganho financeiro e forma de cálculo</t>
        </r>
      </text>
    </comment>
    <comment ref="B26" authorId="0" shapeId="0" xr:uid="{E5CE19BC-C6A8-41EA-A34B-4F7767E30EAE}">
      <text>
        <r>
          <rPr>
            <b/>
            <sz val="9"/>
            <color indexed="81"/>
            <rFont val="Tahoma"/>
            <family val="2"/>
          </rPr>
          <t>Eduardo Montes, PMP:</t>
        </r>
        <r>
          <rPr>
            <sz val="9"/>
            <color indexed="81"/>
            <rFont val="Tahoma"/>
            <family val="2"/>
          </rPr>
          <t xml:space="preserve">
Caso exista um crescimento no benefício. Para facilitar a entrada o crescimento está como default, o mesmo para todos os anos, mas, pode ser alterado incluindo manualmente.</t>
        </r>
      </text>
    </comment>
    <comment ref="C27" authorId="0" shapeId="0" xr:uid="{81510A79-B294-4C14-8BB1-C1DE8748B556}">
      <text>
        <r>
          <rPr>
            <b/>
            <sz val="9"/>
            <color indexed="81"/>
            <rFont val="Tahoma"/>
            <family val="2"/>
          </rPr>
          <t>Eduardo Montes, PMP:</t>
        </r>
        <r>
          <rPr>
            <sz val="9"/>
            <color indexed="81"/>
            <rFont val="Tahoma"/>
            <family val="2"/>
          </rPr>
          <t xml:space="preserve">
Explique o ganho financeiro e forma de cálculo</t>
        </r>
      </text>
    </comment>
    <comment ref="B28" authorId="0" shapeId="0" xr:uid="{70941643-A2A2-4FFA-ADB2-58283E628A3F}">
      <text>
        <r>
          <rPr>
            <b/>
            <sz val="9"/>
            <color indexed="81"/>
            <rFont val="Tahoma"/>
            <family val="2"/>
          </rPr>
          <t>Eduardo Montes, PMP:</t>
        </r>
        <r>
          <rPr>
            <sz val="9"/>
            <color indexed="81"/>
            <rFont val="Tahoma"/>
            <family val="2"/>
          </rPr>
          <t xml:space="preserve">
Caso exista um crescimento no benefício. Para facilitar a entrada o crescimento está como default, o mesmo para todos os anos, mas, pode ser alterado incluindo manualmente.</t>
        </r>
      </text>
    </comment>
    <comment ref="C29" authorId="0" shapeId="0" xr:uid="{6B6E1068-0D6C-4E08-ABEC-11E40E2BB262}">
      <text>
        <r>
          <rPr>
            <b/>
            <sz val="9"/>
            <color indexed="81"/>
            <rFont val="Tahoma"/>
            <family val="2"/>
          </rPr>
          <t>Eduardo Montes, PMP:</t>
        </r>
        <r>
          <rPr>
            <sz val="9"/>
            <color indexed="81"/>
            <rFont val="Tahoma"/>
            <family val="2"/>
          </rPr>
          <t xml:space="preserve">
Explique o ganho financeiro e forma de cálculo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Eduardo Montes, PMP</author>
  </authors>
  <commentList>
    <comment ref="C9" authorId="0" shapeId="0" xr:uid="{6E283095-DECC-43F6-828E-B8075232961D}">
      <text>
        <r>
          <rPr>
            <b/>
            <sz val="9"/>
            <color indexed="81"/>
            <rFont val="Tahoma"/>
            <family val="2"/>
          </rPr>
          <t>Eduardo Montes, PMP:</t>
        </r>
        <r>
          <rPr>
            <sz val="9"/>
            <color indexed="81"/>
            <rFont val="Tahoma"/>
            <family val="2"/>
          </rPr>
          <t xml:space="preserve">
Explique o ganho financeiro e forma de cálculo</t>
        </r>
      </text>
    </comment>
    <comment ref="C11" authorId="0" shapeId="0" xr:uid="{64D7D555-6448-4561-995C-4CB090A39B7F}">
      <text>
        <r>
          <rPr>
            <b/>
            <sz val="9"/>
            <color indexed="81"/>
            <rFont val="Tahoma"/>
            <family val="2"/>
          </rPr>
          <t>Eduardo Montes, PMP:</t>
        </r>
        <r>
          <rPr>
            <sz val="9"/>
            <color indexed="81"/>
            <rFont val="Tahoma"/>
            <family val="2"/>
          </rPr>
          <t xml:space="preserve">
Explique o ganho financeiro e forma de cálculo</t>
        </r>
      </text>
    </comment>
    <comment ref="C13" authorId="0" shapeId="0" xr:uid="{FD2B9904-C11D-40B7-B790-D0B5750B372B}">
      <text>
        <r>
          <rPr>
            <b/>
            <sz val="9"/>
            <color indexed="81"/>
            <rFont val="Tahoma"/>
            <family val="2"/>
          </rPr>
          <t>Eduardo Montes, PMP:</t>
        </r>
        <r>
          <rPr>
            <sz val="9"/>
            <color indexed="81"/>
            <rFont val="Tahoma"/>
            <family val="2"/>
          </rPr>
          <t xml:space="preserve">
Explique o ganho financeiro e forma de cálculo</t>
        </r>
      </text>
    </comment>
    <comment ref="C15" authorId="0" shapeId="0" xr:uid="{5C8AAE85-00D3-4368-BEF5-1072412C0126}">
      <text>
        <r>
          <rPr>
            <b/>
            <sz val="9"/>
            <color indexed="81"/>
            <rFont val="Tahoma"/>
            <family val="2"/>
          </rPr>
          <t>Eduardo Montes, PMP:</t>
        </r>
        <r>
          <rPr>
            <sz val="9"/>
            <color indexed="81"/>
            <rFont val="Tahoma"/>
            <family val="2"/>
          </rPr>
          <t xml:space="preserve">
Explique o ganho financeiro e forma de cálculo</t>
        </r>
      </text>
    </comment>
    <comment ref="C17" authorId="0" shapeId="0" xr:uid="{B8DC27F6-0176-403A-8868-5DA85EE53426}">
      <text>
        <r>
          <rPr>
            <b/>
            <sz val="9"/>
            <color indexed="81"/>
            <rFont val="Tahoma"/>
            <family val="2"/>
          </rPr>
          <t>Eduardo Montes, PMP:</t>
        </r>
        <r>
          <rPr>
            <sz val="9"/>
            <color indexed="81"/>
            <rFont val="Tahoma"/>
            <family val="2"/>
          </rPr>
          <t xml:space="preserve">
Explique o ganho financeiro e forma de cálculo</t>
        </r>
      </text>
    </comment>
    <comment ref="C19" authorId="0" shapeId="0" xr:uid="{52273597-8917-45A1-94A9-FD9834302AE0}">
      <text>
        <r>
          <rPr>
            <b/>
            <sz val="9"/>
            <color indexed="81"/>
            <rFont val="Tahoma"/>
            <family val="2"/>
          </rPr>
          <t>Eduardo Montes, PMP:</t>
        </r>
        <r>
          <rPr>
            <sz val="9"/>
            <color indexed="81"/>
            <rFont val="Tahoma"/>
            <family val="2"/>
          </rPr>
          <t xml:space="preserve">
Explique o ganho financeiro e forma de cálculo</t>
        </r>
      </text>
    </comment>
    <comment ref="C21" authorId="0" shapeId="0" xr:uid="{B3971EAA-C1B6-4D17-8961-FFA46AEE3689}">
      <text>
        <r>
          <rPr>
            <b/>
            <sz val="9"/>
            <color indexed="81"/>
            <rFont val="Tahoma"/>
            <family val="2"/>
          </rPr>
          <t>Eduardo Montes, PMP:</t>
        </r>
        <r>
          <rPr>
            <sz val="9"/>
            <color indexed="81"/>
            <rFont val="Tahoma"/>
            <family val="2"/>
          </rPr>
          <t xml:space="preserve">
Explique o ganho financeiro e forma de cálculo</t>
        </r>
      </text>
    </comment>
    <comment ref="C23" authorId="0" shapeId="0" xr:uid="{E90641EC-BE88-47F8-8341-A1FDF7F26791}">
      <text>
        <r>
          <rPr>
            <b/>
            <sz val="9"/>
            <color indexed="81"/>
            <rFont val="Tahoma"/>
            <family val="2"/>
          </rPr>
          <t>Eduardo Montes, PMP:</t>
        </r>
        <r>
          <rPr>
            <sz val="9"/>
            <color indexed="81"/>
            <rFont val="Tahoma"/>
            <family val="2"/>
          </rPr>
          <t xml:space="preserve">
Explique o ganho financeiro e forma de cálculo</t>
        </r>
      </text>
    </comment>
    <comment ref="C25" authorId="0" shapeId="0" xr:uid="{FCA6C5EF-28F0-483E-BFC3-7D777A59DC5E}">
      <text>
        <r>
          <rPr>
            <b/>
            <sz val="9"/>
            <color indexed="81"/>
            <rFont val="Tahoma"/>
            <family val="2"/>
          </rPr>
          <t>Eduardo Montes, PMP:</t>
        </r>
        <r>
          <rPr>
            <sz val="9"/>
            <color indexed="81"/>
            <rFont val="Tahoma"/>
            <family val="2"/>
          </rPr>
          <t xml:space="preserve">
Explique o ganho financeiro e forma de cálculo</t>
        </r>
      </text>
    </comment>
    <comment ref="C27" authorId="0" shapeId="0" xr:uid="{F5ACE7D0-1296-413A-8BAD-DD5C62016B80}">
      <text>
        <r>
          <rPr>
            <b/>
            <sz val="9"/>
            <color indexed="81"/>
            <rFont val="Tahoma"/>
            <family val="2"/>
          </rPr>
          <t>Eduardo Montes, PMP:</t>
        </r>
        <r>
          <rPr>
            <sz val="9"/>
            <color indexed="81"/>
            <rFont val="Tahoma"/>
            <family val="2"/>
          </rPr>
          <t xml:space="preserve">
Explique o ganho financeiro e forma de cálculo</t>
        </r>
      </text>
    </comment>
    <comment ref="C29" authorId="0" shapeId="0" xr:uid="{D126E8C4-B811-4B79-9066-B215986FC4D5}">
      <text>
        <r>
          <rPr>
            <b/>
            <sz val="9"/>
            <color indexed="81"/>
            <rFont val="Tahoma"/>
            <family val="2"/>
          </rPr>
          <t>Eduardo Montes, PMP:</t>
        </r>
        <r>
          <rPr>
            <sz val="9"/>
            <color indexed="81"/>
            <rFont val="Tahoma"/>
            <family val="2"/>
          </rPr>
          <t xml:space="preserve">
Explique o ganho financeiro e forma de cálculo</t>
        </r>
      </text>
    </comment>
  </commentList>
</comments>
</file>

<file path=xl/sharedStrings.xml><?xml version="1.0" encoding="utf-8"?>
<sst xmlns="http://schemas.openxmlformats.org/spreadsheetml/2006/main" count="2226" uniqueCount="1040">
  <si>
    <t>Ref</t>
  </si>
  <si>
    <t>Etapas – Atividades - Marcos</t>
  </si>
  <si>
    <t>Dependência</t>
  </si>
  <si>
    <t>Conclusão</t>
  </si>
  <si>
    <t>Responsável</t>
  </si>
  <si>
    <t xml:space="preserve">Recursos                                    </t>
  </si>
  <si>
    <t>Obs</t>
  </si>
  <si>
    <t>2.1</t>
  </si>
  <si>
    <t>2.2</t>
  </si>
  <si>
    <t>2.3</t>
  </si>
  <si>
    <t>4.1</t>
  </si>
  <si>
    <t>1.1</t>
  </si>
  <si>
    <t>Plano do Projeto</t>
  </si>
  <si>
    <t>-</t>
  </si>
  <si>
    <t>1.2</t>
  </si>
  <si>
    <t>1.3</t>
  </si>
  <si>
    <t>3.1</t>
  </si>
  <si>
    <t>3.2</t>
  </si>
  <si>
    <t>5.1</t>
  </si>
  <si>
    <t>5.2</t>
  </si>
  <si>
    <t>5.3</t>
  </si>
  <si>
    <t>Controle</t>
  </si>
  <si>
    <t>Fechamento</t>
  </si>
  <si>
    <t>Contratar empresa para informatização da academia</t>
  </si>
  <si>
    <t>Adquirir Sistemas de Segurança</t>
  </si>
  <si>
    <t>Fechar Convênio com Estacionamento próximo ao local</t>
  </si>
  <si>
    <t>Adequar o Espaço Físico</t>
  </si>
  <si>
    <t>Contratar Mão de Obra</t>
  </si>
  <si>
    <t>Duração em semanas</t>
  </si>
  <si>
    <t>5.4</t>
  </si>
  <si>
    <t>Contratação de Designer de Interiores</t>
  </si>
  <si>
    <t>Custos</t>
  </si>
  <si>
    <t>Equipamentos de Ginástica</t>
  </si>
  <si>
    <t>Equipamentos de Apoio e Administração</t>
  </si>
  <si>
    <t>4.2</t>
  </si>
  <si>
    <t>TOTAL</t>
  </si>
  <si>
    <t>5.2. CRONOGRAMA DE CUSTOS</t>
  </si>
  <si>
    <t>Agosto</t>
  </si>
  <si>
    <t>Setembro</t>
  </si>
  <si>
    <t>Outubro</t>
  </si>
  <si>
    <t>Novembro</t>
  </si>
  <si>
    <t>Dezembro</t>
  </si>
  <si>
    <t>Janeiro</t>
  </si>
  <si>
    <t>2.2.1</t>
  </si>
  <si>
    <t>2.2.2</t>
  </si>
  <si>
    <t xml:space="preserve"> </t>
  </si>
  <si>
    <t>4.2.1</t>
  </si>
  <si>
    <t>1ª</t>
  </si>
  <si>
    <t>Pessoas</t>
  </si>
  <si>
    <t>4.1 Plano de ação detalhado da WBS (com dependência, tempo e recurso)</t>
  </si>
  <si>
    <t>4.2 Plano de ação detalhado da WBS (com dependência, tempo e recurso)</t>
  </si>
  <si>
    <t xml:space="preserve">Etapas – Atividades - </t>
  </si>
  <si>
    <t>Formar uma equipe de desenvolvimento e design</t>
  </si>
  <si>
    <t>Definir os objetivos do aplicativo e sua proposta de valor</t>
  </si>
  <si>
    <t>Identificar as principais funcionalidades e recursos a serem incluídos</t>
  </si>
  <si>
    <t>Iniciação</t>
  </si>
  <si>
    <t>GERENTE DE PROJETO</t>
  </si>
  <si>
    <t>Planejamento</t>
  </si>
  <si>
    <t>Realizar uma análise de mercado para entender concorrentes e demandas</t>
  </si>
  <si>
    <t>Dicas de saúde e bem-estar</t>
  </si>
  <si>
    <t>Planos de exercícios físicos personalizados</t>
  </si>
  <si>
    <t>Mapas com locais de academias e parques</t>
  </si>
  <si>
    <t>Integração com sistemas de monitoramento de saúde</t>
  </si>
  <si>
    <t>Criar um cronograma detalhado com marcos e prazos</t>
  </si>
  <si>
    <t>Design e Prototipagem</t>
  </si>
  <si>
    <t>2.2.3</t>
  </si>
  <si>
    <t>2.2.4</t>
  </si>
  <si>
    <t>DESIGN</t>
  </si>
  <si>
    <t>Interface limpa e intuitiva</t>
  </si>
  <si>
    <t>Navegação simples entre as funcionalidades</t>
  </si>
  <si>
    <t>Criar protótipos interativos para validar o fluxo de usuário</t>
  </si>
  <si>
    <t>3.1.2</t>
  </si>
  <si>
    <t>Desenvolvimento</t>
  </si>
  <si>
    <t>Desenvolver a estrutura do aplicativo</t>
  </si>
  <si>
    <t>DESENVOLVIMENTO</t>
  </si>
  <si>
    <t>Front-end: Interface do usuário e interações</t>
  </si>
  <si>
    <t>4.1.2</t>
  </si>
  <si>
    <t>Implementar as funcionalidades principais</t>
  </si>
  <si>
    <t>4.2.2</t>
  </si>
  <si>
    <t>4.2.3</t>
  </si>
  <si>
    <t>Módulo de dicas de saúde</t>
  </si>
  <si>
    <t>Gerador de planos de exercícios</t>
  </si>
  <si>
    <t>Integração com APIs de mapas para localização de academias e parques</t>
  </si>
  <si>
    <t>Integrar o aplicativo com sistemas de monitoramento de saúde, como dispositivos wearable ou aplicativos de rastreamento</t>
  </si>
  <si>
    <t>Garantir a segurança e privacidade dos dados do usuário</t>
  </si>
  <si>
    <t>Testar a integração para assegurar que os dados são sincronizados corretamente</t>
  </si>
  <si>
    <t>Testes</t>
  </si>
  <si>
    <t>Realizar testes de qualidade e desempenho em diversas plataformas (iOS, Android)</t>
  </si>
  <si>
    <t>Testar a usabilidade do aplicativo com usuários reais</t>
  </si>
  <si>
    <t>Identificar e corrigir bugs e problemas de interface</t>
  </si>
  <si>
    <t>6.1</t>
  </si>
  <si>
    <t>6.1.2</t>
  </si>
  <si>
    <t>6.1.3</t>
  </si>
  <si>
    <t>Lançamento</t>
  </si>
  <si>
    <t>Preparar a infraestrutura para o lançamento nas lojas de aplicativos (App Store, Google Play)</t>
  </si>
  <si>
    <t>Criar materiais de marketing, como vídeos promocionais e descrições claras</t>
  </si>
  <si>
    <t>Submeter o aplicativo para revisão nas lojas de aplicativos</t>
  </si>
  <si>
    <t>7.1.1</t>
  </si>
  <si>
    <t>7.1.2</t>
  </si>
  <si>
    <t>.</t>
  </si>
  <si>
    <t>7.1.3</t>
  </si>
  <si>
    <t>Pós-lançamento</t>
  </si>
  <si>
    <t>Monitorar o feedback dos usuários e analisar métricas de uso</t>
  </si>
  <si>
    <t>Realizar atualizações periódicas para adicionar novas funcionalidades e melhorias</t>
  </si>
  <si>
    <t>Oferecer suporte ao cliente para solucionar problemas e responder dúvidas</t>
  </si>
  <si>
    <t>8.1.1</t>
  </si>
  <si>
    <t>8.1.2</t>
  </si>
  <si>
    <t>8.1.3</t>
  </si>
  <si>
    <t>Marketing e Divulgação</t>
  </si>
  <si>
    <t>Criar estratégias de marketing digital para aumentar a visibilidade do aplicativo</t>
  </si>
  <si>
    <t>Colaborar com influenciadores de saúde e bem-estar para promoção</t>
  </si>
  <si>
    <t>Realizar campanhas de mídia social e anúncios online</t>
  </si>
  <si>
    <t>9.1.1</t>
  </si>
  <si>
    <t>9.1.2</t>
  </si>
  <si>
    <t>9.1.3</t>
  </si>
  <si>
    <t>Avaliação e Aperfeiçoamento</t>
  </si>
  <si>
    <t>Realizar análises regulares sobre o desempenho do aplicativo</t>
  </si>
  <si>
    <t>Explorar parcerias com empresas relacionadas à saúde e bem-estar</t>
  </si>
  <si>
    <t>10.1.1</t>
  </si>
  <si>
    <t>10.1.2</t>
  </si>
  <si>
    <t>10.1.3</t>
  </si>
  <si>
    <t>Avaliar a possibilidade de oferecer versões premium ou modelos de assinatura</t>
  </si>
  <si>
    <t>SEGURANÇA</t>
  </si>
  <si>
    <t>QUALIDADE</t>
  </si>
  <si>
    <t>UX</t>
  </si>
  <si>
    <t>REDES</t>
  </si>
  <si>
    <t>COMERCIAL</t>
  </si>
  <si>
    <t>DESEMPENHO</t>
  </si>
  <si>
    <t>EQUIPE TÉCNICA</t>
  </si>
  <si>
    <t>Definir os requisitos detalhados do aplicativo (escopo)</t>
  </si>
  <si>
    <t>3.1.1</t>
  </si>
  <si>
    <t>3.2.1</t>
  </si>
  <si>
    <t>Realizar o design da interface do usuário (UI)</t>
  </si>
  <si>
    <t xml:space="preserve"> Experiência do usuário (UX)</t>
  </si>
  <si>
    <t>Total</t>
  </si>
  <si>
    <t>(vazio)</t>
  </si>
  <si>
    <t>Total Geral</t>
  </si>
  <si>
    <t>Soma de Custos</t>
  </si>
  <si>
    <t>Teste de UI / UX</t>
  </si>
  <si>
    <t>3.2.2</t>
  </si>
  <si>
    <t>Insira o nome do Líder do projeto na célula B3. Insira a data de Início do projeto na célula E3. Início do projeto: o rótulo está na célula C3.</t>
  </si>
  <si>
    <t>Início do projeto:</t>
  </si>
  <si>
    <t>A semana de exibição na célula E4 representa a semana inicial a ser exibida no cronograma do projeto na célula I4. A data de início do projeto é considerada Semana 1. Para alterar a semana de exibição, basta inserir um novo número da semana na célula E4.
A data inicial para cada semana, começando com a semana de exibição na célula E4, começa na célula I4 e é calculada automaticamente. Há 8 semanas representadas nesse modo de exibição que vão da célula I4 a célula BF4.
Você não deve modificar essas células.
Semana de exibição: o rótulo está na célula C4.</t>
  </si>
  <si>
    <t>Semana de exibição:</t>
  </si>
  <si>
    <t>As células I5 a BL5 contêm o número de dias da semana representado no bloco de células acima de cada célula de data e são calculadas automaticamente.
Você não deve modificar essas células.
A data de hoje é contornada em vermelho (hex #AD3815) a partir da data de hoje na linha 5, passando pela coluna de data inteira até o final do cronograma do projeto.</t>
  </si>
  <si>
    <t>Esta linha inclui cabeçalhos do cronograma do projeto que estão abaixo deles. 
Navegue de B6 a BL6 para ouvir o conteúdo. A primeira letra de cada dia da semana da data acima daquele cabeçalho começa na célula I6 e continua até a célula BL6.
Todo o gráfico de linha do tempo de projeto é gerado automaticamente com base nas datas de início e término inseridas, usando os formatos condicionais.
Não modifique o conteúdo nas células dentro das colunas após a coluna I, começando na célula I7.</t>
  </si>
  <si>
    <t>TAREFA</t>
  </si>
  <si>
    <t>ATRIBUÍDO
PARA</t>
  </si>
  <si>
    <t>PROGRESSO</t>
  </si>
  <si>
    <t>INÍCIO</t>
  </si>
  <si>
    <t>TÉRMINO</t>
  </si>
  <si>
    <t>DIAS</t>
  </si>
  <si>
    <t xml:space="preserve">Não exclua esta linha. Esta linha ficará oculta para preservar uma fórmula usada para realçar o dia atual no cronograma do projeto. </t>
  </si>
  <si>
    <t>A célula B8 contém o título do exemplo da Fase 1. 
Insira um novo Título na célula B8.
Na célula C8, insira o nome a atribuir à fase, caso ela se aplique ao seu projeto.
Na célula D8, insira o Progresso para a fase inteira, caso ela se aplique ao seu projeto.
Nas células E8 e F8, insira as datas de início e término para a fase inteira, caso ela se aplique ao seu projeto. 
O gráfico de Gantt preenche automaticamente as datas apropriadas e sombreia de acordo com o andamento inserido.
Para excluir a fase e trabalhar apenas nas tarefas, basta excluir essa linha.</t>
  </si>
  <si>
    <t xml:space="preserve">A célula B9 contém a tarefa de exemplo "Tarefa 1". 
Insira um novo nome da tarefa na célula B9.
Insira uma pessoa para atribuir a tarefa na célula C9.
Insira o andamento da tarefa na célula D9. Uma barra de progresso é exibida na célula e fica sombreada de acordo com o número na célula. Por exemplo, 50% de progresso sombreia metade da célula.
Insira a data de início da tarefa na célula E9.
Insira a data de término da tarefa na célula F9.
Uma barra de status sombreada das datas inseridas aparece em blocos começando na célula I9 até BL9. </t>
  </si>
  <si>
    <t>Tarefa 1</t>
  </si>
  <si>
    <t>As linhas 10 a 13 repetem o padrão da linha 9. 
Repita as instruções da célula A9 para todas as linhas de tarefas nesta planilha. Substitua os dados de exemplo.
Um exemplo de outra fase começa na célula A14. 
Continue inserindo tarefas nas células A10 a A13 ou vá para a célula A14 para saber mais.</t>
  </si>
  <si>
    <t>Tarefa 2</t>
  </si>
  <si>
    <t>Tarefa 3</t>
  </si>
  <si>
    <t>Tarefa 4</t>
  </si>
  <si>
    <t>Tarefa 5</t>
  </si>
  <si>
    <t>A célula à direita contém o título do exemplo da Fase 2. 
Você pode criar uma nova fase a qualquer momento na coluna B. Este cronograma de projeto não exige fases. Para remover a fase, basta excluir a linha.
Para criar um novo bloco de fases nesta linha, digite um novo Título na célula à direita.
Para continuar a adicionar tarefas à fase acima, insira uma nova linha acima desta e preencha os dados da tarefa como na instrução da célula A9.
Atualize os detalhes da Fase na célula à direita, com base nas instruções da célula A8.
Continue navegando para baixo nas células da coluna A para saber mais.
Se você ainda não adicionou as novas linhas nesta planilha, encontrará 2 exemplos adicionais de blocos de fase que foram criados nas células B20 e B26. Caso contrário, navegue pelas células da coluna A para localizar os blocos adicionais. 
Repita as instruções das células A8 e A9 sempre que precisar.</t>
  </si>
  <si>
    <t>Título Fase 2</t>
  </si>
  <si>
    <t>Bloco de título de fase de exemplo</t>
  </si>
  <si>
    <t>Título Fase 3</t>
  </si>
  <si>
    <t>Título Fase 4</t>
  </si>
  <si>
    <t>data</t>
  </si>
  <si>
    <t>Esta é uma linha vazia</t>
  </si>
  <si>
    <t>Esta linha marca o final do Cronograma do projeto. NÃO insira nada nessa linha. 
Insira novas linhas ACIMA desta linha para continuar a construção do cronograma de projeto.</t>
  </si>
  <si>
    <t>Insira novas linhas ACIMA desta</t>
  </si>
  <si>
    <t>Líder do projeto:
Gerente de Projeto</t>
  </si>
  <si>
    <t>2.2.5</t>
  </si>
  <si>
    <t>Expansão</t>
  </si>
  <si>
    <t>11.1.2</t>
  </si>
  <si>
    <t>11.1.3</t>
  </si>
  <si>
    <t>Análise de expansão de mercado</t>
  </si>
  <si>
    <t>2ª</t>
  </si>
  <si>
    <t>Saúde e bem-estar na palma da sua mão</t>
  </si>
  <si>
    <t>NÃO</t>
  </si>
  <si>
    <t>Atividades</t>
  </si>
  <si>
    <t>Pós-lançamento (Stakeholders internos)</t>
  </si>
  <si>
    <t>Lançamento (Stakeholders internos)</t>
  </si>
  <si>
    <t>Rede de Precedência de Atividades</t>
  </si>
  <si>
    <t>Planejamento/Design e Prototipagem</t>
  </si>
  <si>
    <t xml:space="preserve">Marketing e Divulgação - para o Mercado </t>
  </si>
  <si>
    <t>Marketing e Divulgação para o Mercado</t>
  </si>
  <si>
    <t>FAREMOS MAIS PARA FRENTE</t>
  </si>
  <si>
    <t>Data Início</t>
  </si>
  <si>
    <t>Data Fim</t>
  </si>
  <si>
    <t>Entendimento das necessidades do cliente</t>
  </si>
  <si>
    <t>Formação da equipe de design e desenvolvimento</t>
  </si>
  <si>
    <t>Identificação de funcionalidades e recursos</t>
  </si>
  <si>
    <t>Análise de mercado (foodtechs e concorrentes)</t>
  </si>
  <si>
    <t>Definir os requisitos detalhados do sistema</t>
  </si>
  <si>
    <t>Definição de stakeholders</t>
  </si>
  <si>
    <t>Planos de pesquisa de público-alvo</t>
  </si>
  <si>
    <t>Pesquisa por ferramentas</t>
  </si>
  <si>
    <t>Integração com sistemas de banco de dados</t>
  </si>
  <si>
    <t>Criação de cronograma e metas</t>
  </si>
  <si>
    <t>Design UI</t>
  </si>
  <si>
    <t>Design UX</t>
  </si>
  <si>
    <t>Navegação e funcionalidades</t>
  </si>
  <si>
    <t>Protótipos interativos</t>
  </si>
  <si>
    <t>Definir a estrutura do sistema</t>
  </si>
  <si>
    <t>Desenvolver módulos principais</t>
  </si>
  <si>
    <t>Código front-end</t>
  </si>
  <si>
    <t>Código back-end</t>
  </si>
  <si>
    <t>Gerador de planos de adaptação</t>
  </si>
  <si>
    <t>Módulo de identificação e captação de cliente</t>
  </si>
  <si>
    <t>Integração com APIs</t>
  </si>
  <si>
    <t>Integração com diversos sistemas</t>
  </si>
  <si>
    <t>Garantia de segurança e privacidade</t>
  </si>
  <si>
    <t>Integração e sincronização de dados</t>
  </si>
  <si>
    <t>Testes de qualidade e desempenho</t>
  </si>
  <si>
    <t>Testes de usabilidade</t>
  </si>
  <si>
    <t>Identificação e correção de bugs</t>
  </si>
  <si>
    <t>Criar material de marketing para o cliente</t>
  </si>
  <si>
    <t>Criar materiais de marketing</t>
  </si>
  <si>
    <t>Preparar infraestrutura no marketplace</t>
  </si>
  <si>
    <t>Monitoramento de métricas e feedback</t>
  </si>
  <si>
    <t>Realização de atualizações e melhorias contínuas</t>
  </si>
  <si>
    <t>Suporte e solução de dúvidas</t>
  </si>
  <si>
    <t>Estratégias de marketing</t>
  </si>
  <si>
    <t>Colaboração com sistemas de reviews</t>
  </si>
  <si>
    <t>Campanhas em mídias sociais e anúncios online</t>
  </si>
  <si>
    <t>Análise de desempenho</t>
  </si>
  <si>
    <t>Coletar feedback e implementar melhorias</t>
  </si>
  <si>
    <t>Adaptação ao mercado</t>
  </si>
  <si>
    <t>Aprimoramento dos requisitos funcionais</t>
  </si>
  <si>
    <t>Desenvolvimento de versão mobile</t>
  </si>
  <si>
    <t>Análise de mercado (concorrentes e tendências foodtech)</t>
  </si>
  <si>
    <t>Definição dos requisitos detalhados do sistema</t>
  </si>
  <si>
    <t>Identificação dos stakeholders</t>
  </si>
  <si>
    <t>Pesquisa de público-alvo</t>
  </si>
  <si>
    <t>Levantamento de ferramentas tecnológicas</t>
  </si>
  <si>
    <t>Planejamento de integração com banco de dados</t>
  </si>
  <si>
    <t>Definição do cronograma e metas</t>
  </si>
  <si>
    <t>Design da interface (UI)</t>
  </si>
  <si>
    <t>Estrutura de experiência do usuário (UX)</t>
  </si>
  <si>
    <t>Definição da navegação e funcionalidades</t>
  </si>
  <si>
    <t>Criação de protótipos interativos</t>
  </si>
  <si>
    <t>Ajuste para interface limpa e intuitiva</t>
  </si>
  <si>
    <t>Testes de usabilidade da UI/UX</t>
  </si>
  <si>
    <t>Definição da arquitetura do sistema</t>
  </si>
  <si>
    <t>Desenvolvimento dos módulos principais</t>
  </si>
  <si>
    <t>Programação do front-end</t>
  </si>
  <si>
    <t>Programação do back-end</t>
  </si>
  <si>
    <t>Implementação do gerador de planos de adaptação</t>
  </si>
  <si>
    <t>Implementação do módulo de identificação e captação de clientes</t>
  </si>
  <si>
    <t>Integração com APIs externas</t>
  </si>
  <si>
    <t>Integração com sistemas internos/externos</t>
  </si>
  <si>
    <t>Garantia de segurança e privacidade dos dados</t>
  </si>
  <si>
    <t>Sincronização de dados em tempo real</t>
  </si>
  <si>
    <t>Criação de material de marketing para clientes</t>
  </si>
  <si>
    <t>Produção de materiais promocionais internos/externos</t>
  </si>
  <si>
    <t>Preparação da infraestrutura de publicação</t>
  </si>
  <si>
    <t>Avaliação nas lojas/plataformas de aplicativos</t>
  </si>
  <si>
    <t>Monitoramento de métricas e coleta de feedback</t>
  </si>
  <si>
    <t>Atualizações e melhorias contínuas</t>
  </si>
  <si>
    <t>Suporte e resolução de dúvidas</t>
  </si>
  <si>
    <t>Definição de estratégias de marketing</t>
  </si>
  <si>
    <t>Parcerias e colaboração com sistemas de reviews</t>
  </si>
  <si>
    <t>Análise de desempenho do dashboard</t>
  </si>
  <si>
    <t>Coleta de feedback e implementação de melhorias</t>
  </si>
  <si>
    <t>Adaptação a mudanças de mercado</t>
  </si>
  <si>
    <t>Desenvolvimento de versão mobile nativa</t>
  </si>
  <si>
    <t>Análise de Stakeholders</t>
  </si>
  <si>
    <t>Projeto</t>
  </si>
  <si>
    <t>InovaTech</t>
  </si>
  <si>
    <t>Gerente do Projeto</t>
  </si>
  <si>
    <t>Adeilson, Bruna, Enzo, Daniela e Rafaela</t>
  </si>
  <si>
    <t>Entregas do Projeto</t>
  </si>
  <si>
    <t xml:space="preserve">A definir </t>
  </si>
  <si>
    <t>Atulizado Em</t>
  </si>
  <si>
    <t>SAM</t>
  </si>
  <si>
    <t>SRM</t>
  </si>
  <si>
    <t>Stakeholder</t>
  </si>
  <si>
    <t>Objetivos</t>
  </si>
  <si>
    <t>Metas</t>
  </si>
  <si>
    <t xml:space="preserve">Motivações e Interesses </t>
  </si>
  <si>
    <t>Poder e influência</t>
  </si>
  <si>
    <t>Importância e
Impacto</t>
  </si>
  <si>
    <t>Papéis &amp; Responsabilidades</t>
  </si>
  <si>
    <t>Sintonia "fina"</t>
  </si>
  <si>
    <t>Área de Interesse</t>
  </si>
  <si>
    <t>Nível de Detalhe</t>
  </si>
  <si>
    <t>Formato</t>
  </si>
  <si>
    <t>Frequência</t>
  </si>
  <si>
    <t>Mecanismo de Entrega</t>
  </si>
  <si>
    <t>Cliente (Usuários Finais)</t>
  </si>
  <si>
    <t>Fornecer dados que comprovem a eficiência da análise de dados da Cannoli</t>
  </si>
  <si>
    <t>Capitar dados dos clientes e fazer uma análise eficiente e detalhada.</t>
  </si>
  <si>
    <t>Ser eficiente na análise de dado e no retorno visual dos dados.</t>
  </si>
  <si>
    <t>Influenciam o sucesso do trabalho de divulgação da Cannoli por meio de dados e feedback.</t>
  </si>
  <si>
    <t>Essencial para a aceitação e popularidade do sistema.</t>
  </si>
  <si>
    <t>Usar o sistema, fornecer feedback para a Cannoli, compartilhar dados.</t>
  </si>
  <si>
    <t>Manter os clientes satisfeitos, garantir que o aplicativo atenda às suas necessidades.</t>
  </si>
  <si>
    <t>Análise de dados</t>
  </si>
  <si>
    <t>Relatórios concisos e informativos, que destaquem eficiência da Cannoli para os clientes dela</t>
  </si>
  <si>
    <t>Coletar dados e analisa-los através de sistema digital.</t>
  </si>
  <si>
    <t>Diariamente. Ou conforme desejo do cliente.</t>
  </si>
  <si>
    <t>Relatórios entregues por sistema digital.</t>
  </si>
  <si>
    <t>Product Owner</t>
  </si>
  <si>
    <t>Garantir que o dashboard atenda às necessidades de negócio e esteja alinhado à visão estratégica do produto Cannoli.</t>
  </si>
  <si>
    <t>Priorizar backlog, validar requisitos, acompanhar desenvolvimento e assegurar entrega de valor contínuo.</t>
  </si>
  <si>
    <t>Garantir sucesso do produto no mercado, maximizar o ROI e manter o alinhamento entre áreas técnicas e de negócio.</t>
  </si>
  <si>
    <t>Alto (define prioridades, backlog e critérios de aceitação).</t>
  </si>
  <si>
    <t>Essencial para direcionar o time de desenvolvimento e garantir entregas de valor.</t>
  </si>
  <si>
    <t>Gerenciar backlog, definir prioridades, validar entregas, atuar como elo entre stakeholders e time técnico.</t>
  </si>
  <si>
    <t>Manter comunicação constante com desenvolvedores, marketing e alta gestão para alinhar expectativas.</t>
  </si>
  <si>
    <t>Estratégia do produto, roadmap, backlog, KPIs estratégicos.</t>
  </si>
  <si>
    <t>Alto (detalhes técnicos e de negócio para validação de requisitos).</t>
  </si>
  <si>
    <t>Relatórios executivos do andamento do backlog e dashboards de progresso.</t>
  </si>
  <si>
    <t>Semanal (sprints, reviews) e mensal (alinhamento estratégico).</t>
  </si>
  <si>
    <t>Reuniões rReuniões de sprint review, relatórios digitais e dashboards compartilhados.emotas, relatórios enviados por e-mail.</t>
  </si>
  <si>
    <t>Desenvolvedores</t>
  </si>
  <si>
    <t>Entregar um dashboard funcional, seguro e responsivo, com dados consistentes e IA básica.</t>
  </si>
  <si>
    <t>Concluir o MVP dentro do prazo, garantir qualidade técnica e atender requisitos funcionais/não funcionais.</t>
  </si>
  <si>
    <t xml:space="preserve"> Aprendizado prático, desenvolvimento de portfólio, sucesso do projeto.</t>
  </si>
  <si>
    <t>Alto (definem viabilidade técnica e velocidade de entrega).</t>
  </si>
  <si>
    <t>Muito alto (sem eles não há entrega).</t>
  </si>
  <si>
    <t>Programar backend/frontend, modelar dados, implementar KPIs/IA, testar e documentar.</t>
  </si>
  <si>
    <t>Necessário alinhamento constante com Time Comercial e Stakeholders.</t>
  </si>
  <si>
    <t>Tecnologia e inovação (dev, dados, IA, segurança).</t>
  </si>
  <si>
    <t>Alto (precisam de requisitos claros e detalhados).</t>
  </si>
  <si>
    <t>Reuniões técnicas, backlog/Trello/GitHub.</t>
  </si>
  <si>
    <t>Semanal (sprints) + checkpoints rápidos.</t>
  </si>
  <si>
    <t xml:space="preserve"> Relatórios de progresso, commits no repositório, versões do sistema.</t>
  </si>
  <si>
    <t>Time Comercial</t>
  </si>
  <si>
    <t>Garantir que o dashboard atenda às necessidades dos restaurantes e admins da Cannoli.</t>
  </si>
  <si>
    <t>Validar KPIs estratégicos, apoiar na definição de métricas e simulações de campanhas.</t>
  </si>
  <si>
    <t>Sucesso do produto no mercado, aumento de engajamento/fidelização, clareza nos dados.</t>
  </si>
  <si>
    <t>Médio (influenciam requisitos de negócio, mas não a execução técnica).</t>
  </si>
  <si>
    <t xml:space="preserve"> Alto (sem alinhamento, risco de desenvolver algo que não gera valor).</t>
  </si>
  <si>
    <t>Definir requisitos de negócio, validar KPIs, dar feedback contínuo, apresentar aos stakeholders externos.</t>
  </si>
  <si>
    <t>Precisa estar em contato constante com Desenvolvedores e Administradores Cannoli.</t>
  </si>
  <si>
    <t>Estratégia, vendas, métricas de engajamento e campanhas.</t>
  </si>
  <si>
    <t>Médio (querem visão consolidada, não detalhes técnicos).</t>
  </si>
  <si>
    <t>Relatórios executivos, apresentações visuais do dashboard.</t>
  </si>
  <si>
    <t>Quinzenal (validação de entregas) + sob demanda em fases críticas.</t>
  </si>
  <si>
    <t xml:space="preserve"> Demonstrações do dashboard, relatórios resumidos, reuniões de validação.</t>
  </si>
  <si>
    <t>Marketing</t>
  </si>
  <si>
    <t>Garantir que o dashboard gere insights úteis para campanhas e estratégias de engajamento.</t>
  </si>
  <si>
    <t>Apoiar na definição de métricas de retenção, ticket médio, comportamento do cliente e resultados de campanhas.</t>
  </si>
  <si>
    <t xml:space="preserve"> Aumentar engajamento dos clientes, melhorar ROI das campanhas, ampliar a base de restaurantes parceiros.</t>
  </si>
  <si>
    <t>Médio (influencia requisitos de relatórios e indicadores, mas depende da equipe técnica para execução)</t>
  </si>
  <si>
    <t>Alto (as campanhas são decisivas para o sucesso do produto no mercado).</t>
  </si>
  <si>
    <t>Definir KPIs de marketing, validar relatórios, sugerir novas métricas de análise.</t>
  </si>
  <si>
    <t>Precisa alinhar com Desenvolvedores e Comercial para que os relatórios reflitam necessidades reais.</t>
  </si>
  <si>
    <t>Engajamento, campanhas, retenção, funil de clientes.</t>
  </si>
  <si>
    <t>Médio (querem relatórios claros e acionáveis).</t>
  </si>
  <si>
    <t>Relatórios visuais, gráficos e dashboards de impacto.</t>
  </si>
  <si>
    <t>Quinzenal ou mensal (dependendo do ciclo de campanhas).</t>
  </si>
  <si>
    <t>Relatórios executivos, dashboards interativos, reuniões de alinhamento.</t>
  </si>
  <si>
    <t>UX (User Experience)</t>
  </si>
  <si>
    <t>Garantir que a interface do dashboard seja intuitiva, responsiva e agradável de usar.</t>
  </si>
  <si>
    <t xml:space="preserve"> Validar protótipos, acompanhar usabilidade, propor melhorias na navegação e acessibilidade.</t>
  </si>
  <si>
    <t>Aumentar satisfação dos usuários, reduzir curva de aprendizado, facilitar adoção do sistema.</t>
  </si>
  <si>
    <t xml:space="preserve">Médio (definem padrões de experiência, mas dependem dos devs para aplicar).
</t>
  </si>
  <si>
    <t>Mantêm clientes engajados e reduzem riscos de abandono da plataforma.</t>
  </si>
  <si>
    <t>Criar protótipos, validar fluxos de navegação, aplicar testes de usabilidade, recomendar ajustes.</t>
  </si>
  <si>
    <t xml:space="preserve">Alinhamento próximo com Desenvolvedores e Comercial para equilibrar experiência e requisitos de negócio.
</t>
  </si>
  <si>
    <t>Design, usabilidade, acessibilidade, responsividade.</t>
  </si>
  <si>
    <t>Alto (precisam entender microinterações e feedbacks de interface).</t>
  </si>
  <si>
    <t>Wireframes, protótipos, relatórios de testes de usabilidade.</t>
  </si>
  <si>
    <t>Semanal (durante fases de design e testes).</t>
  </si>
  <si>
    <t>Protótipos em Figma, relatórios de testes, reuniões de feedback.</t>
  </si>
  <si>
    <t>Equipe de Suporte ao Cliente</t>
  </si>
  <si>
    <t>Resolver problemas técnicos reportados pelos usuários e garantir suporte eficiente.</t>
  </si>
  <si>
    <t>Resolução rápida de problemas e satisfação contínua dos administradores e restaurantes.</t>
  </si>
  <si>
    <t>Manter os clientes satisfeitos, reduzir falhas no uso do sistema e garantir continuidade operacional.</t>
  </si>
  <si>
    <t>Podem influenciar diretamente a satisfação e retenção dos usuários finais.</t>
  </si>
  <si>
    <t>Mantêm os clientes satisfeitos e engajados.</t>
  </si>
  <si>
    <t>Responder dúvidas, resolver problemas técnicos, registrar feedback e encaminhar melhorias.</t>
  </si>
  <si>
    <t>Fornecer suporte ágil e eficaz, garantindo confiança no uso do dashboard.</t>
  </si>
  <si>
    <t>Problemas recorrentes de acesso, falhas técnicas e relatórios de uso da plataforma.</t>
  </si>
  <si>
    <t>Médio (detalhes sobre falhas, prazos de resolução e satisfação).</t>
  </si>
  <si>
    <t>Relatórios de incidentes e feedback estruturado.</t>
  </si>
  <si>
    <t>Mensal ou conforme demanda dos usuários.</t>
  </si>
  <si>
    <t>Reuniões virtuais e relatórios digitais enviados por e-mail/sistema.</t>
  </si>
  <si>
    <t>Gerência Executiva/Alta Administração</t>
  </si>
  <si>
    <t>Alinhar o dashboard com a visão estratégica da empresa, garantindo retorno financeiro e sucesso no mercado.</t>
  </si>
  <si>
    <t>Crescimento da base de clientes, aumento do ROI e fortalecimento da marca Cannoli.</t>
  </si>
  <si>
    <t>Sucesso do produto, crescimento financeiro e posicionamento competitivo.</t>
  </si>
  <si>
    <t>Definem estratégias, disponibilizam recursos e estabelecem prioridades.</t>
  </si>
  <si>
    <t>Decidem o rumo do produto e o impacto no negócio.</t>
  </si>
  <si>
    <t>Definir metas estratégicas, validar indicadores-chave, alocar recursos e acompanhar resultados.</t>
  </si>
  <si>
    <t>Manter alinhamento entre o dashboard e os objetivos estratégicos da empresa.</t>
  </si>
  <si>
    <t>Indicadores financeiros, métricas de ROI, crescimento da base de restaurantes parceiros.</t>
  </si>
  <si>
    <t>Alto (relatórios executivos consolidados com indicadores estratégicos).</t>
  </si>
  <si>
    <t>Relatórios executivos, dashboards de impacto e apresentações em PPT.</t>
  </si>
  <si>
    <t>Mensal ou trimestral, dependendo do ciclo estratégico.</t>
  </si>
  <si>
    <t>Reuniões presenciais ou virtuais, com relatórios e dashboards digitais.</t>
  </si>
  <si>
    <t>3.3</t>
  </si>
  <si>
    <t>3.4</t>
  </si>
  <si>
    <t>3.5</t>
  </si>
  <si>
    <t>3.6</t>
  </si>
  <si>
    <t>4.2.4</t>
  </si>
  <si>
    <t>11.1.1</t>
  </si>
  <si>
    <t>—</t>
  </si>
  <si>
    <t>3ª</t>
  </si>
  <si>
    <r>
      <t>1.</t>
    </r>
    <r>
      <rPr>
        <b/>
        <sz val="7"/>
        <rFont val="Times New Roman"/>
        <family val="1"/>
      </rPr>
      <t xml:space="preserve">    </t>
    </r>
    <r>
      <rPr>
        <b/>
        <sz val="11"/>
        <rFont val="Calibri"/>
        <family val="2"/>
      </rPr>
      <t>Identificação das principais partes interessadas no projeto (stakeholders do projeto)</t>
    </r>
  </si>
  <si>
    <r>
      <t xml:space="preserve">Quadro 01. Matriz Interesse </t>
    </r>
    <r>
      <rPr>
        <b/>
        <i/>
        <sz val="11"/>
        <rFont val="Calibri"/>
        <family val="2"/>
      </rPr>
      <t>versus</t>
    </r>
    <r>
      <rPr>
        <b/>
        <sz val="11"/>
        <rFont val="Calibri"/>
        <family val="2"/>
      </rPr>
      <t xml:space="preserve"> Poder para o projeto</t>
    </r>
  </si>
  <si>
    <t>Identificação Stakeholder</t>
  </si>
  <si>
    <t>Nível de Interesse no projeto</t>
  </si>
  <si>
    <t>Nível de poder no projeto</t>
  </si>
  <si>
    <t>Explicar a ação a ser tomada:</t>
  </si>
  <si>
    <t>Plano de Comunicação</t>
  </si>
  <si>
    <t>Empresa Parceira – Cannoli (Gestores e Representantes)</t>
  </si>
  <si>
    <t>Altíssimo – buscam otimizar o controle e entendimento dos dados de vendas e desempenho.</t>
  </si>
  <si>
    <t>Alto – definem diretrizes, aprovam entregas e fornecem acesso aos dados reais.</t>
  </si>
  <si>
    <t>Participar das reuniões de alinhamento, validar relatórios e sugerir melhorias no dashboard.</t>
  </si>
  <si>
    <t>Data: 24/10/2025      Projeto: InovaTech</t>
  </si>
  <si>
    <t>Página: 01/01</t>
  </si>
  <si>
    <t>Gerente de Projeto (Bruna Lira)</t>
  </si>
  <si>
    <t>Alto – responsável por coordenar a equipe e garantir a entrega dentro dos prazos e requisitos.</t>
  </si>
  <si>
    <t>Alto – supervisiona o progresso, distribui tarefas e comunica decisões importantes.</t>
  </si>
  <si>
    <t>Liderar o time, monitorar as etapas e assegurar a comunicação com todos os stakeholders.</t>
  </si>
  <si>
    <t>Equipe de Desenvolvimento (Back-end e Front-end)</t>
  </si>
  <si>
    <t>Alto – responsáveis pela construção técnica do dashboard e integração com o sistema da Cannoli.</t>
  </si>
  <si>
    <t>Médio – seu desempenho impacta diretamente a qualidade e funcionalidade do produto final.</t>
  </si>
  <si>
    <t>Implementar códigos, realizar testes e corrigir erros técnicos.</t>
  </si>
  <si>
    <t>Atividade</t>
  </si>
  <si>
    <t>Assunto/Conteúdo</t>
  </si>
  <si>
    <t>Tipo</t>
  </si>
  <si>
    <t>Emissor –responsavel</t>
  </si>
  <si>
    <t>Local</t>
  </si>
  <si>
    <t>Receptor</t>
  </si>
  <si>
    <t>Data ou Freqüência</t>
  </si>
  <si>
    <t>Feedback</t>
  </si>
  <si>
    <t>Data Feedback</t>
  </si>
  <si>
    <t>Equipe de Dados e Análise (BI)</t>
  </si>
  <si>
    <t>Alto – interessados em garantir a precisão dos dados e a clareza das visualizações.</t>
  </si>
  <si>
    <t>Médio – influenciam diretamente na confiabilidade e no valor estratégico do sistema.</t>
  </si>
  <si>
    <t>Criar consultas, validar métricas e montar relatórios analíticos.</t>
  </si>
  <si>
    <t>STK-001</t>
  </si>
  <si>
    <t>Reunião de Abertura do Projeto</t>
  </si>
  <si>
    <t>Apresentação do InovaTech, definição de escopo, cronograma e responsabilidades.</t>
  </si>
  <si>
    <t>Reunião Presencial / Online</t>
  </si>
  <si>
    <t>Google Meet / Sede Cannoli</t>
  </si>
  <si>
    <t>Equipe InovaTech e Representantes da Cannoli</t>
  </si>
  <si>
    <t>Início do Projeto</t>
  </si>
  <si>
    <t>Confirmação de entendimento do escopo e das metas.</t>
  </si>
  <si>
    <t>Após 2 semanas</t>
  </si>
  <si>
    <t>Documento de abertura registrado no Drive.</t>
  </si>
  <si>
    <t>Equipe de Design e UX (Experiência do Usuário)</t>
  </si>
  <si>
    <t>Médio – foco na aparência e na usabilidade do dashboard.</t>
  </si>
  <si>
    <t>Médio – interferem na aceitação e facilidade de uso pelos gestores da Cannoli.</t>
  </si>
  <si>
    <t>Desenvolver telas intuitivas, aplicar testes de usabilidade e ajustar conforme feedbacks.</t>
  </si>
  <si>
    <t>STK-002</t>
  </si>
  <si>
    <t>Planejamento Técnico</t>
  </si>
  <si>
    <t>Detalhamento da arquitetura do dashboard e definição de integrações com o sistema Cannoli.</t>
  </si>
  <si>
    <t>Reunião Técnica</t>
  </si>
  <si>
    <t>Equipe de Desenvolvimento</t>
  </si>
  <si>
    <t>Sala de Reunião / Meet</t>
  </si>
  <si>
    <t>Quinzenal</t>
  </si>
  <si>
    <t>Feedback sobre viabilidade técnica e prazos.</t>
  </si>
  <si>
    <t xml:space="preserve"> Imediatamente após cada reunião</t>
  </si>
  <si>
    <t>Atualização no cronograma e replanejamento se necessário.</t>
  </si>
  <si>
    <t>Professores Orientadores e Avaliadores</t>
  </si>
  <si>
    <t>Médio – interessados no desenvolvimento acadêmico e no cumprimento das entregas.</t>
  </si>
  <si>
    <t>Alto – avaliam, orientam e aprovam o andamento do projeto.</t>
  </si>
  <si>
    <t>Fornecer feedbacks, validar entregas e acompanhar a evolução do grupo</t>
  </si>
  <si>
    <t>STK-003</t>
  </si>
  <si>
    <t>Daily Meeting</t>
  </si>
  <si>
    <t>Acompanhamento do progresso, identificação de impedimentos e alinhamento rápido.</t>
  </si>
  <si>
    <t>Reunião Online Curta</t>
  </si>
  <si>
    <t>Responsável: Scrum Master</t>
  </si>
  <si>
    <t>Meeting</t>
  </si>
  <si>
    <t>Diariamente</t>
  </si>
  <si>
    <t>Atualização sobre andamento das tarefas.</t>
  </si>
  <si>
    <t>Durante as reuniões diárias</t>
  </si>
  <si>
    <t>Registro no canal do grupo (WhatsApp ou Teams).</t>
  </si>
  <si>
    <t>Usuários Internos da Cannoli (Setor Administrativo e Vendas)</t>
  </si>
  <si>
    <t>Alto – utilizarão o dashboard no dia a dia para análise de resultados e metas.</t>
  </si>
  <si>
    <t>Médio – influenciam o sucesso através do uso prático e retorno de experiência.</t>
  </si>
  <si>
    <t>Testar o sistema, relatar dificuldades e sugerir melhorias.</t>
  </si>
  <si>
    <t>STK-004</t>
  </si>
  <si>
    <t>Reunião de Validação com a Cannoli</t>
  </si>
  <si>
    <t>Apresentação das telas e análises parciais desenvolvidas.</t>
  </si>
  <si>
    <t>Reunião de Validação</t>
  </si>
  <si>
    <t>Gestores Cannoli</t>
  </si>
  <si>
    <t>Após cada reunião</t>
  </si>
  <si>
    <t>Retorno sobre aderência às necessidades do negócio.</t>
  </si>
  <si>
    <t>Ajustes feitos no sprint seguinte.</t>
  </si>
  <si>
    <t>Equipe de Comunicação do InovaTech</t>
  </si>
  <si>
    <t>Médio – responsáveis pela apresentação e divulgação do projeto.</t>
  </si>
  <si>
    <t>Baixo – têm papel informativo, reforçando a imagem do projeto e sua importância.</t>
  </si>
  <si>
    <t>Produzir materiais visuais, relatórios e apresentações de resultados.</t>
  </si>
  <si>
    <t>STK-005</t>
  </si>
  <si>
    <t>Testes de Integração e Dados</t>
  </si>
  <si>
    <t>Avaliar funcionamento da integração com o sistema da Cannoli e confiabilidade dos dados.</t>
  </si>
  <si>
    <t>Sessão Técnica</t>
  </si>
  <si>
    <t>Equipe de Dados e Devs</t>
  </si>
  <si>
    <t>Time Técnico</t>
  </si>
  <si>
    <t>A cada 15 dias</t>
  </si>
  <si>
    <t>Relato de erros e inconsistências encontradas.</t>
  </si>
  <si>
    <t>Correção e revalidação antes da entrega.</t>
  </si>
  <si>
    <t xml:space="preserve"> STK-006</t>
  </si>
  <si>
    <t>Reunião com Orientadores</t>
  </si>
  <si>
    <t>Atualização do progresso acadêmico e das etapas de desenvolvimento.</t>
  </si>
  <si>
    <t>Reunião Acadêmica</t>
  </si>
  <si>
    <t>Gerente de Projeto</t>
  </si>
  <si>
    <t>Professores e Avaliadores</t>
  </si>
  <si>
    <t>Semanalmente</t>
  </si>
  <si>
    <t>Feedback sobre metodologia e entregas.</t>
  </si>
  <si>
    <t xml:space="preserve"> Após cada sessão</t>
  </si>
  <si>
    <t>Sugestões de melhoria registradas no relatório.</t>
  </si>
  <si>
    <t>STK-007</t>
  </si>
  <si>
    <t>Apresentação Parcial</t>
  </si>
  <si>
    <t>Demonstração do dashboard funcional e indicadores principais.</t>
  </si>
  <si>
    <t>Reunião de Apresentação</t>
  </si>
  <si>
    <t>Gerente de Projeto / UX</t>
  </si>
  <si>
    <t>Professores e Representantes da Cannoli</t>
  </si>
  <si>
    <t xml:space="preserve"> A cada 2 semanas</t>
  </si>
  <si>
    <t>Feedback visual e funcional sobre o sistema.</t>
  </si>
  <si>
    <t>Ajustes visuais e de performance.</t>
  </si>
  <si>
    <t>STK-008</t>
  </si>
  <si>
    <t>Reunião de Encerramento</t>
  </si>
  <si>
    <t>Apresentação final do InovaTech, resultados alcançados e lições aprendidas.</t>
  </si>
  <si>
    <t>Reunião Final</t>
  </si>
  <si>
    <t>Equipe InovaTech, Professores e Cannoli</t>
  </si>
  <si>
    <t>Mensalmente</t>
  </si>
  <si>
    <t>Avaliação do impacto e resultados.</t>
  </si>
  <si>
    <t>Registro em ata e documentação final.</t>
  </si>
  <si>
    <t>Gerente do projeto: Bruna Lira</t>
  </si>
  <si>
    <t>Elaborado por: InovaTech</t>
  </si>
  <si>
    <t>Aprovado por: Rafaela Bastos (Gerente)</t>
  </si>
  <si>
    <t>Assinatura</t>
  </si>
  <si>
    <t>Participante</t>
  </si>
  <si>
    <t>Data</t>
  </si>
  <si>
    <t>Ref.</t>
  </si>
  <si>
    <t>Aprovações</t>
  </si>
  <si>
    <t>Gerente de Projetos</t>
  </si>
  <si>
    <t>Realizado</t>
  </si>
  <si>
    <t>Orçado</t>
  </si>
  <si>
    <t>PMO</t>
  </si>
  <si>
    <t>Param</t>
  </si>
  <si>
    <t>Passos</t>
  </si>
  <si>
    <t>Respons</t>
  </si>
  <si>
    <t>Aba</t>
  </si>
  <si>
    <t>Instruções</t>
  </si>
  <si>
    <t>Notas da Revisão</t>
  </si>
  <si>
    <t>Autor</t>
  </si>
  <si>
    <t>Versão</t>
  </si>
  <si>
    <t>Controle de Versões</t>
  </si>
  <si>
    <t>https://escritoriodeprojetos.com.br/download/previsoes-do-orcamento/</t>
  </si>
  <si>
    <t>Fonte</t>
  </si>
  <si>
    <t>Parâmetros usados nas outras abas da planilha.</t>
  </si>
  <si>
    <t>Parâmetros</t>
  </si>
  <si>
    <t>Status comparando Orçado x Realizado</t>
  </si>
  <si>
    <t>Status</t>
  </si>
  <si>
    <t>Detalhamento dos investimentos realizados</t>
  </si>
  <si>
    <t>Detalhamento dos investimentos orçados</t>
  </si>
  <si>
    <t>Instruções, Histórico de Alterações e as Aprovações</t>
  </si>
  <si>
    <t>Capa</t>
  </si>
  <si>
    <t>Saúde e Bem Estar</t>
  </si>
  <si>
    <t>Previsões de Orçamento</t>
  </si>
  <si>
    <t>ROI</t>
  </si>
  <si>
    <t xml:space="preserve">Payback </t>
  </si>
  <si>
    <t>NPV/VPL</t>
  </si>
  <si>
    <t>Indicadores Financeiros</t>
  </si>
  <si>
    <t>Custo</t>
  </si>
  <si>
    <t>Custos de Treinamento</t>
  </si>
  <si>
    <t>Custo da Operação</t>
  </si>
  <si>
    <t>Custo de Implementação</t>
  </si>
  <si>
    <t>Investimentos</t>
  </si>
  <si>
    <t>Feedback e adapção</t>
  </si>
  <si>
    <t>Taxa de crescimento de investimento de 10% ao mês MOM</t>
  </si>
  <si>
    <t>Taxa de Crescimento de 10%</t>
  </si>
  <si>
    <t>Investimento c/ taxa de crescimento</t>
  </si>
  <si>
    <t>Explicação</t>
  </si>
  <si>
    <t>Investimento Acumulado</t>
  </si>
  <si>
    <t>Investimento inicial Total</t>
  </si>
  <si>
    <t>Patrocinador</t>
  </si>
  <si>
    <t>Nome do Projeto</t>
  </si>
  <si>
    <t>Mês</t>
  </si>
  <si>
    <t>Identificação do Projeto</t>
  </si>
  <si>
    <t>Investimento Total</t>
  </si>
  <si>
    <t>Saldo Final</t>
  </si>
  <si>
    <t>Diferença dos realizados</t>
  </si>
  <si>
    <t>Desvio %</t>
  </si>
  <si>
    <t>Desvio (R$)</t>
  </si>
  <si>
    <t>Acumulado (R$)</t>
  </si>
  <si>
    <t>No Período (R$)</t>
  </si>
  <si>
    <t>Períodos</t>
  </si>
  <si>
    <t>Mês de início</t>
  </si>
  <si>
    <t>Nome do projeto</t>
  </si>
  <si>
    <t>Parametros a serem configurados inicialmente</t>
  </si>
  <si>
    <t>Domínio ou Valor</t>
  </si>
  <si>
    <t>Retorno Requerido do Investimento</t>
  </si>
  <si>
    <t>Custo do Capital</t>
  </si>
  <si>
    <t>Tipo de Benefício</t>
  </si>
  <si>
    <t>Variável</t>
  </si>
  <si>
    <t>Bruna Lira</t>
  </si>
  <si>
    <t>Inserir o Custo de Capital e o Retorno Requerido do Investimento (ROI). Preencher também o nome do projeto (InovaTech) e o patrocinador (Cannoli).</t>
  </si>
  <si>
    <t>Preencher as informações de identificação: nome do projeto, solicitante e patrocinador.</t>
  </si>
  <si>
    <t>Inserir na coluna B o nome de cada gasto ou categoria de despesa (Infraestrutura, Desenvolvimento, Licenças, Marketing, etc.). Caso haja mais de 5 categorias, agrupar ou ajustar conforme necessário.</t>
  </si>
  <si>
    <t>Sempre que possível, descrever como foi calculado o valor de cada gasto (ex.: cotação, pesquisa de mercado, valor médio).</t>
  </si>
  <si>
    <t>Validar se todos os custos estão lançados corretamente e revisar fórmulas de soma e totalização.</t>
  </si>
  <si>
    <t>Preencher na coluna B o nome dos custos adicionais ou operacionais, se aplicável.</t>
  </si>
  <si>
    <t>Verificar se os valores orçados estão coerentes com o orçamento total disponível e atualizar caso haja revisões.</t>
  </si>
  <si>
    <t>Registrar os valores efetivamente realizados mês a mês. Caso não haja detalhamento, inserir o valor total do mês na linha de consolidação.</t>
  </si>
  <si>
    <t>Acompanhar o comparativo entre Orçado x Realizado e verificar os percentuais de desvio (%). Gráfico e cálculos são automáticos, não editar fórmulas.</t>
  </si>
  <si>
    <t>Todos</t>
  </si>
  <si>
    <t>Garantir que todas as abas estejam atualizadas antes das reuniões de acompanhamento mensal do projeto.</t>
  </si>
  <si>
    <t>Equipe Toda</t>
  </si>
  <si>
    <t>Reuniões com stakeholders da Cannoli, levantamento de requisitos e cronograma.</t>
  </si>
  <si>
    <t>Planejamento e Definição do Escopo</t>
  </si>
  <si>
    <t>Análise de Dados e Modelagem</t>
  </si>
  <si>
    <t>Estruturação do banco de dados, estudo das métricas e indicadores que serão exibidos.</t>
  </si>
  <si>
    <t>Design de Interface (UI/UX)</t>
  </si>
  <si>
    <t>Criação dos dashboards no Figma, escolha da paleta e layout.</t>
  </si>
  <si>
    <t>Desenvolvimento Backend e Frontend</t>
  </si>
  <si>
    <t>Construção da API Flask, integração com SQLite e desenvolvimento do painel web.</t>
  </si>
  <si>
    <t>Integração de Dados da Cannoli</t>
  </si>
  <si>
    <t>Conexão com os dados reais da Cannoli, validação e testes de importação.</t>
  </si>
  <si>
    <t>Testes e Validação de Funcionalidades</t>
  </si>
  <si>
    <t>Teste de login, gráficos, relatórios e responsividade.</t>
  </si>
  <si>
    <t>Apresentação para a Cannoli</t>
  </si>
  <si>
    <t>Entrega da primeira versão funcional e coleta de feedback.</t>
  </si>
  <si>
    <t>Ajustes Pós-Feedback</t>
  </si>
  <si>
    <t>Correções e melhorias de interface e performance.</t>
  </si>
  <si>
    <t>Relatório e Demonstração Final</t>
  </si>
  <si>
    <t>Preparação do pitch, apresentações e entrega para banca/professor.</t>
  </si>
  <si>
    <t>Encerramento do Projeto</t>
  </si>
  <si>
    <t>Documentação final e análise dos indicadores do projeto.</t>
  </si>
  <si>
    <t>Cannoli – Parceira Comercial</t>
  </si>
  <si>
    <t>Para facilitar o cálculo dos gastos do projeto InovaTech, foi aplicada uma taxa média de crescimento mensal de 10% sobre cada etapa de desenvolvimento.</t>
  </si>
  <si>
    <t>InovaTech – Dashboard Inteligente para a Cannoli</t>
  </si>
  <si>
    <t>Cannoli – Rede de Restaurantes</t>
  </si>
  <si>
    <t>Reuniões concluídas com stakeholders da Cannoli, levantamento de requisitos finalizado e escopo aprovado.</t>
  </si>
  <si>
    <t>Banco de dados estruturado, métricas definidas e primeiros testes de extração concluídos.</t>
  </si>
  <si>
    <t>Protótipo dos dashboards finalizado no Figma e validado pela equipe; layout aprovado.</t>
  </si>
  <si>
    <t>API Flask concluída, integração com SQLite implementada e painel web funcional.</t>
  </si>
  <si>
    <t>Conexão com dados reais da Cannoli estabelecida, testes de importação e segurança executados.</t>
  </si>
  <si>
    <t>Testes de login, gráficos e relatórios realizados com sucesso; bugs críticos corrigidos.</t>
  </si>
  <si>
    <t>Primeira versão entregue e feedback documentado para ajustes e melhorias.</t>
  </si>
  <si>
    <t>Melhorias aplicadas com base no retorno da Cannoli; desempenho otimizado.</t>
  </si>
  <si>
    <t>Relatório de resultados e apresentação final elaborados e entregues para a banca.</t>
  </si>
  <si>
    <t>Documentação técnica e financeira concluída; indicadores de sucesso registrados.</t>
  </si>
  <si>
    <t>Planejamento de possíveis novas integrações e versões futuras da plataforma.</t>
  </si>
  <si>
    <t>Nos primeiros meses, o investimento real ficou abaixo do planejado devido à otimização de recursos e à adoção de ferramentas gratuitas (como Flask e SQLite).</t>
  </si>
  <si>
    <t>Entretanto, a partir da fase de integração e ajustes pós-feedback, houve um aumento de custos relacionado à ampliação das funcionalidades e à melhoria da experiência do usuário.</t>
  </si>
  <si>
    <t>Ao longo da execução do projeto InovaTech, observou-se uma variação gradual entre os valores orçados e realizados.</t>
  </si>
  <si>
    <t>No encerramento do projeto, o investimento total apresentou um desvio positivo de apenas 2%, mantendo-se dentro da margem de tolerância prevista para projetos de inovação.</t>
  </si>
  <si>
    <t>Esse resultado reflete uma gestão financeira eficiente, com controle de custos, boa alocação de recursos e decisões estratégicas baseadas em valor agregado.</t>
  </si>
  <si>
    <t>Variação de +2% indica equilíbrio e eficiência na execução orçamentária do InovaTech.</t>
  </si>
  <si>
    <t xml:space="preserve">Gerente de Projeto </t>
  </si>
  <si>
    <t>Bruna Lira e Rafela Coelho</t>
  </si>
  <si>
    <t>Aumento de Receita com base em decisões estratégicas mais assertivas</t>
  </si>
  <si>
    <t>Aumento de Produtividade das equipes de gestão da Cannoli</t>
  </si>
  <si>
    <t>Melhoria na Tomada de Decisão baseada em dados reais</t>
  </si>
  <si>
    <t>Redução de Retrabalho operacional e tempo de análise manual</t>
  </si>
  <si>
    <t>Redução dos Custos com campanhas ineficientes</t>
  </si>
  <si>
    <t>Aumento da Satisfação dos clientes finais</t>
  </si>
  <si>
    <t>Aumento da Fidelização e do Ticket Médio</t>
  </si>
  <si>
    <t>Melhoria do Controle Financeiro e de Vendas</t>
  </si>
  <si>
    <t>Rafaela Coelho</t>
  </si>
  <si>
    <t>R.C</t>
  </si>
  <si>
    <t>Histórico da avaliação de riscos</t>
  </si>
  <si>
    <t>Data da avaliação</t>
  </si>
  <si>
    <t>Gerente Responsável</t>
  </si>
  <si>
    <t>Informações sobre o projeto</t>
  </si>
  <si>
    <t>R20</t>
  </si>
  <si>
    <t>R19</t>
  </si>
  <si>
    <t>R18</t>
  </si>
  <si>
    <t>R17</t>
  </si>
  <si>
    <t>R16</t>
  </si>
  <si>
    <t>R15</t>
  </si>
  <si>
    <t>R14</t>
  </si>
  <si>
    <t>R13</t>
  </si>
  <si>
    <t>R12</t>
  </si>
  <si>
    <t>R11</t>
  </si>
  <si>
    <t>R10</t>
  </si>
  <si>
    <t>R09</t>
  </si>
  <si>
    <t>R08</t>
  </si>
  <si>
    <t>R07</t>
  </si>
  <si>
    <t>Defeito</t>
  </si>
  <si>
    <t>R06</t>
  </si>
  <si>
    <t>Quebras</t>
  </si>
  <si>
    <t>R05</t>
  </si>
  <si>
    <t>Roubos</t>
  </si>
  <si>
    <t>R04</t>
  </si>
  <si>
    <t>Expectativas</t>
  </si>
  <si>
    <t>R03</t>
  </si>
  <si>
    <t>Falta de habilidade</t>
  </si>
  <si>
    <t>R02</t>
  </si>
  <si>
    <t>Baixo - 4</t>
  </si>
  <si>
    <t>Alta - 4</t>
  </si>
  <si>
    <t>Atraso no projeto e aumento nos custos</t>
  </si>
  <si>
    <t>R01</t>
  </si>
  <si>
    <t>Baixo - 3</t>
  </si>
  <si>
    <t>Moderada - 3</t>
  </si>
  <si>
    <t>Riscos Colaterais</t>
  </si>
  <si>
    <r>
      <t xml:space="preserve">RISCO 
</t>
    </r>
    <r>
      <rPr>
        <sz val="8"/>
        <rFont val="Arial"/>
        <family val="2"/>
      </rPr>
      <t>(Começar a frase com "Pode ocorrer ...")</t>
    </r>
  </si>
  <si>
    <r>
      <t xml:space="preserve">CAUSA 
</t>
    </r>
    <r>
      <rPr>
        <sz val="8"/>
        <color indexed="8"/>
        <rFont val="Arial"/>
        <family val="2"/>
      </rPr>
      <t>(Começa a frase com "Como Resultado ...")</t>
    </r>
  </si>
  <si>
    <t>Classificação</t>
  </si>
  <si>
    <t>Recurso</t>
  </si>
  <si>
    <t>Muito Baixo - 2</t>
  </si>
  <si>
    <t>Baixa - 2</t>
  </si>
  <si>
    <t>Severidade 
(X,Y)</t>
  </si>
  <si>
    <t>Plano de Contingência</t>
  </si>
  <si>
    <t>Plano de Prevenção</t>
  </si>
  <si>
    <t>Estratégia de Resposta</t>
  </si>
  <si>
    <t>Resp.</t>
  </si>
  <si>
    <t>Declaração do Risco</t>
  </si>
  <si>
    <t>Fase ou</t>
  </si>
  <si>
    <t>ID</t>
  </si>
  <si>
    <t>Muito Baixo - 1</t>
  </si>
  <si>
    <t>Muito Baixa - 1</t>
  </si>
  <si>
    <t>Impacto</t>
  </si>
  <si>
    <t>Probabilidade</t>
  </si>
  <si>
    <t>Identificação dos Riscos</t>
  </si>
  <si>
    <t>Muito Alta - 0,8</t>
  </si>
  <si>
    <t>Maior que 20% - 2,80</t>
  </si>
  <si>
    <t>Maior que 20% - 1,80</t>
  </si>
  <si>
    <t>Alta - 0,4</t>
  </si>
  <si>
    <t>Entre 10% e 20% - 2,40</t>
  </si>
  <si>
    <t>Entre 10% e 20% - 1,40</t>
  </si>
  <si>
    <t>Moderada - 0,2</t>
  </si>
  <si>
    <t>Entre 5% e 10% - 2,20</t>
  </si>
  <si>
    <t>Entre 5% e 10% - 1,20</t>
  </si>
  <si>
    <t>Baixa - 0,1</t>
  </si>
  <si>
    <t>Menor que 5% - 2,10</t>
  </si>
  <si>
    <t>Menor que 5% - 1,10</t>
  </si>
  <si>
    <t>Muito baixa - 0,05</t>
  </si>
  <si>
    <t>Insignificante - 2,05</t>
  </si>
  <si>
    <t>Insignificante - 1,05</t>
  </si>
  <si>
    <t>Resultado do Impacto 
(X1+X2)</t>
  </si>
  <si>
    <t>(X1*X2)</t>
  </si>
  <si>
    <t>Desvio no Cronograma  
(X2)</t>
  </si>
  <si>
    <t>Aumento no Custo (X1)</t>
  </si>
  <si>
    <r>
      <t xml:space="preserve">CONSEQÜÊNCIA </t>
    </r>
    <r>
      <rPr>
        <sz val="8"/>
        <rFont val="Arial"/>
        <family val="2"/>
      </rPr>
      <t>(Começar a frase com "O que acarretaria ...")</t>
    </r>
  </si>
  <si>
    <t>Prazo</t>
  </si>
  <si>
    <t>Severidade 
(Y,X)</t>
  </si>
  <si>
    <t>Avaliação de Impacto 
(X)</t>
  </si>
  <si>
    <t>Probabilidade do risco virar incidente 
(Y)</t>
  </si>
  <si>
    <t>dias úteis</t>
  </si>
  <si>
    <t>Base Prazo</t>
  </si>
  <si>
    <t>R$</t>
  </si>
  <si>
    <t>Base Custo</t>
  </si>
  <si>
    <t xml:space="preserve">                      Qualificação dos Riscos</t>
  </si>
  <si>
    <t>Dias de atraso na implantação</t>
  </si>
  <si>
    <t>1 mês de atraso</t>
  </si>
  <si>
    <t>Observação</t>
  </si>
  <si>
    <r>
      <t xml:space="preserve">Impacto no Cronograma 
</t>
    </r>
    <r>
      <rPr>
        <b/>
        <sz val="8"/>
        <color indexed="10"/>
        <rFont val="Arial"/>
        <family val="2"/>
      </rPr>
      <t>(Colocar qtde. de dias de redução ou atraso no cronograma)</t>
    </r>
  </si>
  <si>
    <t>Quantificação dos Riscos</t>
  </si>
  <si>
    <t>Muito Alta - 0,80</t>
  </si>
  <si>
    <t>Alta - 0,40</t>
  </si>
  <si>
    <t>Moderada - 0,20</t>
  </si>
  <si>
    <t>Baixa - 0,10</t>
  </si>
  <si>
    <t>Desvio total maior que 20% no cronograma</t>
  </si>
  <si>
    <t>Mais de 20% de aumento nos custos</t>
  </si>
  <si>
    <t>Desvio total entre 10% e 20% no cronograma</t>
  </si>
  <si>
    <t>Desvio total entre 5% e 10% no cronograma</t>
  </si>
  <si>
    <t>Desvio menor que 5% no cronograma</t>
  </si>
  <si>
    <t>Desvio no cronograma insignificante</t>
  </si>
  <si>
    <t>entre 10% e 20% de aumento do custo</t>
  </si>
  <si>
    <t>entre 5% e 10% de aumento do custo</t>
  </si>
  <si>
    <t>Menos de 5% de aumento no custo</t>
  </si>
  <si>
    <t>Aumento de custo Insignificante</t>
  </si>
  <si>
    <t>Peso1 X Peso2</t>
  </si>
  <si>
    <t>Peso2</t>
  </si>
  <si>
    <t>Cronograma</t>
  </si>
  <si>
    <t>Peso1</t>
  </si>
  <si>
    <t xml:space="preserve">InovaTech – Dashboard Inteligente </t>
  </si>
  <si>
    <t>Bruna Lira e Rafaela Coelho</t>
  </si>
  <si>
    <t>Início do levantamento preliminar de riscos do projeto InovaTech, com foco em definir escopo e identificar possíveis gargalos técnicos.</t>
  </si>
  <si>
    <t>Segunda avaliação realizada após a definição dos requisitos e arquitetura do sistema. Foram identificados novos riscos ligados à integração de dados e prazos de desenvolvimento.</t>
  </si>
  <si>
    <t>Reavaliação dos riscos durante o desenvolvimento do back-end. Ajustes realizados nos planos de mitigação e priorização dos riscos mais críticos.</t>
  </si>
  <si>
    <t>Etapa final de revisão dos riscos, contemplando as fases de testes, implantação e entrega final do InovaTech Dashboard.</t>
  </si>
  <si>
    <t>Disponibilidade</t>
  </si>
  <si>
    <t>Como resultado de sobrecarga de tarefas da equipe técnica.</t>
  </si>
  <si>
    <t>Técnica</t>
  </si>
  <si>
    <t>Escopo</t>
  </si>
  <si>
    <t>Segurança</t>
  </si>
  <si>
    <t>Operacional</t>
  </si>
  <si>
    <t>Qualidade</t>
  </si>
  <si>
    <t>Como resultado de incompatibilidade entre o banco de dados e as APIs de coleta.</t>
  </si>
  <si>
    <t>Como resultado de mudanças solicitadas pelo cliente (Cannoli) após início do desenvolvimento.</t>
  </si>
  <si>
    <t>Como resultado de falhas de autenticação ou vazamento de informações.</t>
  </si>
  <si>
    <t>Como resultado de falha no servidor local ou ambiente de hospedagem.</t>
  </si>
  <si>
    <t>Como resultado de ausência de testes automatizados e revisões de código.</t>
  </si>
  <si>
    <t>Pode ocorrer atraso na entrega dos módulos principais.</t>
  </si>
  <si>
    <t>Pode ocorrer falha na consolidação dos dados de vendas e clientes.</t>
  </si>
  <si>
    <t>Pode ocorrer aumento de esforço e retrabalho.</t>
  </si>
  <si>
    <t>Pode ocorrer comprometimento da privacidade dos dados.</t>
  </si>
  <si>
    <t>Pode ocorrer indisponibilidade temporária do dashboard.</t>
  </si>
  <si>
    <t>Pode ocorrer falha na funcionalidade de KPIs e relatórios.</t>
  </si>
  <si>
    <t>O cronograma geral do projeto pode ser impactado.</t>
  </si>
  <si>
    <t>As análises e relatórios podem apresentar informações incorretas.</t>
  </si>
  <si>
    <t>O custo e o prazo do projeto podem ser ampliados.</t>
  </si>
  <si>
    <t>O projeto pode sofrer sanções relacionadas à LGPD.</t>
  </si>
  <si>
    <t>A coleta de dados e a visualização de métricas podem ser interrompidas.</t>
  </si>
  <si>
    <t>A confiabilidade dos indicadores pode ser comprometida.</t>
  </si>
  <si>
    <t>Bruna</t>
  </si>
  <si>
    <t>Rafaela</t>
  </si>
  <si>
    <t>Mitigar</t>
  </si>
  <si>
    <t>Evitar</t>
  </si>
  <si>
    <t>Transferir</t>
  </si>
  <si>
    <t>Replanejar atividades e dividir tarefas entre os membros.</t>
  </si>
  <si>
    <t>Realizar testes de integração com dados simulados antes da implantação.</t>
  </si>
  <si>
    <t>Validar requisitos com o cliente antes de iniciar o desenvolvimento.</t>
  </si>
  <si>
    <t>Implementar controle de acesso e criptografia.</t>
  </si>
  <si>
    <t>Utilizar backup automático e hospedagem em ambiente redundante.</t>
  </si>
  <si>
    <t>Adotar testes unitários e revisões de código entre pares.</t>
  </si>
  <si>
    <t>Redirecionar tarefas prioritárias e ajustar cronograma.</t>
  </si>
  <si>
    <t>Corrigir scripts de integração e restaurar backup anterior.</t>
  </si>
  <si>
    <t>Avaliar impacto e renegociar escopo.</t>
  </si>
  <si>
    <t>Desativar sistema temporariamente e revisar logs de acesso.</t>
  </si>
  <si>
    <t>Migrar sistema para servidor de contingência.</t>
  </si>
  <si>
    <t>Corrigir bugs detectados após implantação e emitir patch corretivo.</t>
  </si>
  <si>
    <t xml:space="preserve">CAUSA 
</t>
  </si>
  <si>
    <t xml:space="preserve">RISCO 
</t>
  </si>
  <si>
    <t xml:space="preserve">CONSEQUÊNCIA </t>
  </si>
  <si>
    <t>Menos de 5% - 1,10</t>
  </si>
  <si>
    <t>Falha na integração de dados e retrabalho técnico.</t>
  </si>
  <si>
    <t>Replanejamento completo do cronograma e aumento de despesas.</t>
  </si>
  <si>
    <t>Interrupção temporária do sistema e exposição de dados sensíveis.</t>
  </si>
  <si>
    <t>Parada na coleta de dados e indisponibilidade do dashboard.</t>
  </si>
  <si>
    <t>Retrabalho de código e atraso na entrega final.</t>
  </si>
  <si>
    <t>Faturamento da Startup</t>
  </si>
  <si>
    <t>Procedimentos Administrativos</t>
  </si>
  <si>
    <t>Criar wireframes</t>
  </si>
  <si>
    <t>Controle de Qualidade</t>
  </si>
  <si>
    <t>Elaborar a W.B.S</t>
  </si>
  <si>
    <t>Planejamento Estratégico</t>
  </si>
  <si>
    <t>Plano de Gerenciamento de RH</t>
  </si>
  <si>
    <t>Definição e Priorização de Backlog</t>
  </si>
  <si>
    <t>Pessoa</t>
  </si>
  <si>
    <t>Habilitação</t>
  </si>
  <si>
    <t>Especialista</t>
  </si>
  <si>
    <t>Experiência prática</t>
  </si>
  <si>
    <t>Domínio básico</t>
  </si>
  <si>
    <t>Participou de treinamento</t>
  </si>
  <si>
    <t>Nenhum conhecimento</t>
  </si>
  <si>
    <t xml:space="preserve">MAPA DE COMPETÊNCIAS </t>
  </si>
  <si>
    <t>Perfil de Qualificação</t>
  </si>
  <si>
    <t>R</t>
  </si>
  <si>
    <t>C</t>
  </si>
  <si>
    <t>I</t>
  </si>
  <si>
    <t>P - Participante</t>
  </si>
  <si>
    <t>I - Informado</t>
  </si>
  <si>
    <t>C - Consultado</t>
  </si>
  <si>
    <t>A - Aprovação</t>
  </si>
  <si>
    <t>R - Responsável pela Execução</t>
  </si>
  <si>
    <t>Legenda - - Gráfico RACI (Responsabilidade, Aprovação, Consultado e Informado)</t>
  </si>
  <si>
    <t>1.22</t>
  </si>
  <si>
    <t>1.21</t>
  </si>
  <si>
    <t>1.20</t>
  </si>
  <si>
    <t>1.19</t>
  </si>
  <si>
    <t>1.18</t>
  </si>
  <si>
    <t>1.17</t>
  </si>
  <si>
    <t>1.16</t>
  </si>
  <si>
    <t>1.15</t>
  </si>
  <si>
    <t>EQUIPE DO PROJETO</t>
  </si>
  <si>
    <t>P</t>
  </si>
  <si>
    <t>1.14</t>
  </si>
  <si>
    <t>1.13</t>
  </si>
  <si>
    <t>1.12</t>
  </si>
  <si>
    <t>1.11</t>
  </si>
  <si>
    <t>1.10</t>
  </si>
  <si>
    <t>1.9</t>
  </si>
  <si>
    <t>1.8</t>
  </si>
  <si>
    <t>1.7</t>
  </si>
  <si>
    <t>1.6</t>
  </si>
  <si>
    <t>1.5</t>
  </si>
  <si>
    <t>1.4</t>
  </si>
  <si>
    <t xml:space="preserve">Etapas – Atividades </t>
  </si>
  <si>
    <t>Equipe do Projeto</t>
  </si>
  <si>
    <t>6. Matriz de Responsabilidade</t>
  </si>
  <si>
    <t>Gestão de RH</t>
  </si>
  <si>
    <t xml:space="preserve">Nome </t>
  </si>
  <si>
    <t xml:space="preserve">Função </t>
  </si>
  <si>
    <t>Origem</t>
  </si>
  <si>
    <t>Dedicação (horas)</t>
  </si>
  <si>
    <t>Adeilson Nunes</t>
  </si>
  <si>
    <t>Enzo Sangiacomo</t>
  </si>
  <si>
    <t>Daniela Pauzer</t>
  </si>
  <si>
    <t>Gerente de Projeto e Analista de Negócios</t>
  </si>
  <si>
    <t>Desenvolvedora Full Stack e Líder Técnica</t>
  </si>
  <si>
    <t>TI – Apoio Técnico</t>
  </si>
  <si>
    <t>Comunicação (Interno/Externo)</t>
  </si>
  <si>
    <t>TI – Apoio Operacional</t>
  </si>
  <si>
    <t>Gerência (Interno) | Desenvolvimento</t>
  </si>
  <si>
    <t>Planejamento de RH</t>
  </si>
  <si>
    <t>Assistente de Testes</t>
  </si>
  <si>
    <t xml:space="preserve">Assistente de Pesquisa </t>
  </si>
  <si>
    <t xml:space="preserve">Apoio Técnico </t>
  </si>
  <si>
    <t>TI – Desenvolvimento | Gerencia</t>
  </si>
  <si>
    <t>Revisado em Nov/2025</t>
  </si>
  <si>
    <t>Sistema: InovaTech - Dashboard Inteligente</t>
  </si>
  <si>
    <t>Responsável: Bruna</t>
  </si>
  <si>
    <t>Planejar Atividades</t>
  </si>
  <si>
    <t>Projetar Interface do Usuário</t>
  </si>
  <si>
    <t>Integrar Sistema e Banco de Dados</t>
  </si>
  <si>
    <t>Utilizar Figma</t>
  </si>
  <si>
    <t>Utilizar VSCode</t>
  </si>
  <si>
    <t>Gerenciar Projetos</t>
  </si>
  <si>
    <t>Mitigar Riscos</t>
  </si>
  <si>
    <t>Documentação Técnica</t>
  </si>
  <si>
    <t>AN</t>
  </si>
  <si>
    <t>BL</t>
  </si>
  <si>
    <t>ES</t>
  </si>
  <si>
    <t>DP</t>
  </si>
  <si>
    <t>RC</t>
  </si>
  <si>
    <t>A</t>
  </si>
  <si>
    <t xml:space="preserve">Impacto no Custo 
</t>
  </si>
  <si>
    <t>Levantamento das necessidades da empresa parceira (Cannoli Restaurante)</t>
  </si>
  <si>
    <t>Definição dos objetivos do dashboard inteligente</t>
  </si>
  <si>
    <t>Criação do escopo técnico e funcional do projeto</t>
  </si>
  <si>
    <t>Reunião de alinhamento inicial com a empresa parceira</t>
  </si>
  <si>
    <t>Pesquisa sobre tecnologias aplicáveis e ferramentas de integração</t>
  </si>
  <si>
    <t>Identificação de riscos e restrições do projeto</t>
  </si>
  <si>
    <t>Definição dos papéis e responsabilidades da equipe</t>
  </si>
  <si>
    <t>Elaboração do plano de comunicação interna e externa</t>
  </si>
  <si>
    <t>Criação do cronograma base e estimativa de tempo de execução</t>
  </si>
  <si>
    <t>Validação inicial com o cliente (Cannoli)</t>
  </si>
  <si>
    <t>Pesquisas sobre Inteligência Artificial aplicada a sistemas de recomendação</t>
  </si>
  <si>
    <t>Desenvolvimento do diagrama de Rede PERT/CPM</t>
  </si>
  <si>
    <t>Criação do wireframe no Figma</t>
  </si>
  <si>
    <t>Desenvolvimento do design de interface (UI)</t>
  </si>
  <si>
    <t>Modelagem da experiência do usuário (UX)</t>
  </si>
  <si>
    <t>2.4</t>
  </si>
  <si>
    <t>Aplicação da identidade visual do InovaTech</t>
  </si>
  <si>
    <t>2.5</t>
  </si>
  <si>
    <t>Testes de navegabilidade e ajustes visuais</t>
  </si>
  <si>
    <t>2.6</t>
  </si>
  <si>
    <t>Aprovação do protótipo pelo cliente</t>
  </si>
  <si>
    <t>Configuração do ambiente de desenvolvimento</t>
  </si>
  <si>
    <t>Criação do banco de dados SQLite</t>
  </si>
  <si>
    <t>Implementação do front-end em React</t>
  </si>
  <si>
    <t>Criação dos componentes reutilizáveis de interface</t>
  </si>
  <si>
    <t>Integração entre front-end e back-end</t>
  </si>
  <si>
    <t>3.7</t>
  </si>
  <si>
    <t>Implementação de gráficos e relatórios dinâmicos</t>
  </si>
  <si>
    <t>3.8</t>
  </si>
  <si>
    <t>Autenticação e controle de acesso de usuários</t>
  </si>
  <si>
    <t>3.9</t>
  </si>
  <si>
    <t>3.10</t>
  </si>
  <si>
    <t>Tratamento de erros e implementação de logs</t>
  </si>
  <si>
    <t>3.11</t>
  </si>
  <si>
    <t>Testes de integração entre os módulos</t>
  </si>
  <si>
    <t>3.12</t>
  </si>
  <si>
    <t>Documentação do código e versionamento no GitHub</t>
  </si>
  <si>
    <t>Execução de testes funcionais</t>
  </si>
  <si>
    <t>Testes de desempenho e otimização do sistema</t>
  </si>
  <si>
    <t>4.3</t>
  </si>
  <si>
    <t>Testes de usabilidade com feedback do cliente</t>
  </si>
  <si>
    <t>4.4</t>
  </si>
  <si>
    <t>Correção de bugs e ajustes técnicos</t>
  </si>
  <si>
    <t>4.5</t>
  </si>
  <si>
    <t>Testes de exportação de relatórios (PDF/CSV)</t>
  </si>
  <si>
    <t>4.6</t>
  </si>
  <si>
    <t>Validação final com o cliente</t>
  </si>
  <si>
    <t>Deploy do sistema para apresentação</t>
  </si>
  <si>
    <t>Revisão dos documentos técnicos e administrativos</t>
  </si>
  <si>
    <t>Apresentação final do projeto InovaTech</t>
  </si>
  <si>
    <t>Coleta de feedback da banca e cliente</t>
  </si>
  <si>
    <t>5.5</t>
  </si>
  <si>
    <t>5.6</t>
  </si>
  <si>
    <t>Criação do relatório de lições aprendidas</t>
  </si>
  <si>
    <t>5.7</t>
  </si>
  <si>
    <t>Backup e versionamento final do projeto</t>
  </si>
  <si>
    <t>5.8</t>
  </si>
  <si>
    <t>Encerramento administrativo e entrega da documentação final</t>
  </si>
  <si>
    <t>5.9</t>
  </si>
  <si>
    <t>Avaliação do desempenho da equipe</t>
  </si>
  <si>
    <t>5.10</t>
  </si>
  <si>
    <t>Planejamento de evolução futura do sistema</t>
  </si>
  <si>
    <t>Desenvolvimento do documento Project Charter (Termo de Abertura)</t>
  </si>
  <si>
    <t>Criação da Estrutura Analítica do Projeto (WBS)</t>
  </si>
  <si>
    <t>Elaboração da Planilha de Plano de Custo</t>
  </si>
  <si>
    <t>Elaboração da Planilha de Plano de RH</t>
  </si>
  <si>
    <t>Elaboração da Planilha de Plano de Comunicação</t>
  </si>
  <si>
    <t>Elaboração da Planilha de Plano de Riscos</t>
  </si>
  <si>
    <t>Criação da identidade visual e Logo do InovaTech</t>
  </si>
  <si>
    <t>Desenvolvimento de Personas do sistema InovaTech</t>
  </si>
  <si>
    <t>Modelagem de Negócios utilizando o Canvas</t>
  </si>
  <si>
    <t>Elaboração do Documento de Segurança seguindo o método GUT</t>
  </si>
  <si>
    <t>Desenvolvimento da API utilizando Python (Flask)</t>
  </si>
  <si>
    <t>Configuração das rotas e endpoints da API</t>
  </si>
  <si>
    <t>3.13</t>
  </si>
  <si>
    <t>Entrega da aplicação de Inteligência Artificial</t>
  </si>
  <si>
    <t>3.14</t>
  </si>
  <si>
    <t>Entrega da aplicação de Machine Learning</t>
  </si>
  <si>
    <t>R/A</t>
  </si>
  <si>
    <t xml:space="preserve">R </t>
  </si>
  <si>
    <t>P/A</t>
  </si>
  <si>
    <t>P/C</t>
  </si>
  <si>
    <t>C/A</t>
  </si>
  <si>
    <t>Ajustes pre-apresentação</t>
  </si>
  <si>
    <t>1</t>
  </si>
  <si>
    <t>17</t>
  </si>
  <si>
    <t>4H. Inteligência Artificial / Machine Learning</t>
  </si>
  <si>
    <t>16</t>
  </si>
  <si>
    <t>4G. Autenticação e perfis de acesso</t>
  </si>
  <si>
    <t>4F. Criação de APIs de Integração</t>
  </si>
  <si>
    <t>4E. Implementação do ETL</t>
  </si>
  <si>
    <t>15</t>
  </si>
  <si>
    <t>4D. Backend</t>
  </si>
  <si>
    <t>14</t>
  </si>
  <si>
    <t>4C. Configuração do Banco de Dados e Nuvem</t>
  </si>
  <si>
    <t>13</t>
  </si>
  <si>
    <t>4B. Configuração do repositório</t>
  </si>
  <si>
    <t>5</t>
  </si>
  <si>
    <t>4A. Preparação do Ambiente</t>
  </si>
  <si>
    <t>9</t>
  </si>
  <si>
    <t>3D. UI - Interface do Usuário</t>
  </si>
  <si>
    <t>3C. Jornada do Usuário</t>
  </si>
  <si>
    <t>3B. Definição de Personas</t>
  </si>
  <si>
    <t>7</t>
  </si>
  <si>
    <t>3A. UX - Experiência do Usuário</t>
  </si>
  <si>
    <t>6</t>
  </si>
  <si>
    <t>4</t>
  </si>
  <si>
    <t>4,6</t>
  </si>
  <si>
    <t>2D. Documentação de Requisitos Não Funcionais</t>
  </si>
  <si>
    <t>5,6</t>
  </si>
  <si>
    <t>2C. Documentação de Requisitos Funcionais</t>
  </si>
  <si>
    <t>2B. Entrevistas com Cannoli e Restaurantes</t>
  </si>
  <si>
    <t>3</t>
  </si>
  <si>
    <t>2</t>
  </si>
  <si>
    <t>2,3</t>
  </si>
  <si>
    <t>2A. Levantamento de Requisitos</t>
  </si>
  <si>
    <t>1D. Reunião de Kick Off</t>
  </si>
  <si>
    <t>1C. Identificação dos stakeholders</t>
  </si>
  <si>
    <t>1B. Formação da equipe do projeto</t>
  </si>
  <si>
    <t>1A. Definição dos objetivos do Projeto</t>
  </si>
  <si>
    <t>MinES_sucessoras</t>
  </si>
  <si>
    <t>Makespan(M2)</t>
  </si>
  <si>
    <t>Pred3</t>
  </si>
  <si>
    <t>Pred2</t>
  </si>
  <si>
    <t>Pred1</t>
  </si>
  <si>
    <t>Caminho Crítico</t>
  </si>
  <si>
    <t>Folga</t>
  </si>
  <si>
    <t>LF</t>
  </si>
  <si>
    <t>LS</t>
  </si>
  <si>
    <t>EF</t>
  </si>
  <si>
    <t>Duração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</si>
</sst>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quot;R$ &quot;* #,##0.00_);_(&quot;R$ &quot;* \(#,##0.00\);_(&quot;R$ &quot;* &quot;-&quot;??_);_(@_)"/>
    <numFmt numFmtId="165" formatCode="ddd\,\ dd/mm/yyyy"/>
    <numFmt numFmtId="166" formatCode="d\-mmm\-yyyy"/>
    <numFmt numFmtId="167" formatCode="d"/>
    <numFmt numFmtId="168" formatCode="d/m/yy;@"/>
    <numFmt numFmtId="169" formatCode="&quot;R$&quot;\ #,##0.00"/>
    <numFmt numFmtId="170" formatCode="&quot;$&quot;#,##0.00_);[Red]\(&quot;$&quot;#,##0.00\)"/>
    <numFmt numFmtId="171" formatCode="[$-416]mmm/yy;@"/>
    <numFmt numFmtId="172" formatCode="0_);\(0\)"/>
    <numFmt numFmtId="173" formatCode="&quot;R$ &quot;#,##0_);\(&quot;R$ &quot;#,##0\)"/>
  </numFmts>
  <fonts count="109"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sz val="12"/>
      <name val="Times New Roman"/>
      <family val="1"/>
    </font>
    <font>
      <b/>
      <sz val="10"/>
      <name val="Arial"/>
      <family val="2"/>
    </font>
    <font>
      <sz val="10"/>
      <name val="Arial"/>
      <family val="2"/>
    </font>
    <font>
      <u/>
      <sz val="10"/>
      <color indexed="12"/>
      <name val="Arial"/>
      <family val="2"/>
    </font>
    <font>
      <b/>
      <sz val="13"/>
      <name val="Times New Roman"/>
      <family val="1"/>
    </font>
    <font>
      <sz val="10"/>
      <name val="Arial"/>
      <family val="2"/>
    </font>
    <font>
      <b/>
      <sz val="12"/>
      <color indexed="9"/>
      <name val="Times New Roman"/>
      <family val="1"/>
    </font>
    <font>
      <sz val="8"/>
      <name val="Arial"/>
      <family val="2"/>
    </font>
    <font>
      <b/>
      <sz val="11"/>
      <name val="Arial"/>
      <family val="2"/>
    </font>
    <font>
      <sz val="12"/>
      <name val="Arial"/>
      <family val="2"/>
    </font>
    <font>
      <sz val="9"/>
      <name val="Arial"/>
      <family val="2"/>
    </font>
    <font>
      <sz val="10"/>
      <name val="Times New Roman"/>
      <family val="1"/>
    </font>
    <font>
      <sz val="11"/>
      <color theme="1"/>
      <name val="Calibri"/>
      <family val="2"/>
      <scheme val="minor"/>
    </font>
    <font>
      <sz val="11"/>
      <color theme="0"/>
      <name val="Calibri"/>
      <family val="2"/>
      <scheme val="minor"/>
    </font>
    <font>
      <b/>
      <sz val="18"/>
      <color theme="3"/>
      <name val="Cambria"/>
      <family val="2"/>
      <scheme val="major"/>
    </font>
    <font>
      <b/>
      <sz val="13"/>
      <color theme="3"/>
      <name val="Calibri"/>
      <family val="2"/>
      <scheme val="minor"/>
    </font>
    <font>
      <b/>
      <sz val="11"/>
      <color theme="3"/>
      <name val="Calibri"/>
      <family val="2"/>
      <scheme val="minor"/>
    </font>
    <font>
      <b/>
      <sz val="11"/>
      <color theme="1"/>
      <name val="Calibri"/>
      <family val="2"/>
      <scheme val="minor"/>
    </font>
    <font>
      <b/>
      <sz val="18"/>
      <color theme="9" tint="-0.249977111117893"/>
      <name val="Arial"/>
      <family val="2"/>
    </font>
    <font>
      <b/>
      <sz val="20"/>
      <color theme="4"/>
      <name val="Arial"/>
      <family val="2"/>
    </font>
    <font>
      <sz val="10"/>
      <color rgb="FF374151"/>
      <name val="Segoe UI"/>
      <family val="2"/>
    </font>
    <font>
      <b/>
      <sz val="20"/>
      <color theme="4" tint="-0.249977111117893"/>
      <name val="Cambria"/>
      <family val="2"/>
      <scheme val="major"/>
    </font>
    <font>
      <sz val="10"/>
      <name val="Calibri"/>
      <family val="2"/>
      <scheme val="minor"/>
    </font>
    <font>
      <sz val="9"/>
      <name val="Calibri"/>
      <family val="2"/>
      <scheme val="minor"/>
    </font>
    <font>
      <b/>
      <sz val="9"/>
      <color theme="0"/>
      <name val="Calibri"/>
      <family val="2"/>
      <scheme val="minor"/>
    </font>
    <font>
      <sz val="8"/>
      <color theme="0"/>
      <name val="Calibri"/>
      <family val="2"/>
      <scheme val="minor"/>
    </font>
    <font>
      <sz val="11"/>
      <name val="Calibri"/>
      <family val="2"/>
      <scheme val="minor"/>
    </font>
    <font>
      <i/>
      <sz val="9"/>
      <color theme="1"/>
      <name val="Calibri"/>
      <family val="2"/>
      <scheme val="minor"/>
    </font>
    <font>
      <sz val="10"/>
      <color theme="1" tint="0.499984740745262"/>
      <name val="Calibri"/>
      <family val="2"/>
      <scheme val="minor"/>
    </font>
    <font>
      <b/>
      <sz val="11"/>
      <color theme="1" tint="0.499984740745262"/>
      <name val="Calibri"/>
      <family val="2"/>
      <scheme val="minor"/>
    </font>
    <font>
      <sz val="10"/>
      <color theme="1" tint="0.499984740745262"/>
      <name val="Arial"/>
      <family val="2"/>
    </font>
    <font>
      <b/>
      <sz val="12"/>
      <color theme="1"/>
      <name val="Arial"/>
      <family val="2"/>
    </font>
    <font>
      <b/>
      <sz val="12"/>
      <name val="Arial"/>
      <family val="2"/>
    </font>
    <font>
      <u/>
      <sz val="12"/>
      <name val="Arial"/>
      <family val="2"/>
    </font>
    <font>
      <sz val="12"/>
      <color rgb="FF374151"/>
      <name val="Arial"/>
      <family val="2"/>
    </font>
    <font>
      <sz val="11"/>
      <name val="Arial"/>
      <family val="2"/>
    </font>
    <font>
      <b/>
      <sz val="14"/>
      <name val="Arial"/>
      <family val="2"/>
    </font>
    <font>
      <sz val="9"/>
      <name val="Times New Roman"/>
      <family val="1"/>
    </font>
    <font>
      <sz val="10"/>
      <color rgb="FF374151"/>
      <name val="Arial"/>
      <family val="2"/>
    </font>
    <font>
      <b/>
      <sz val="9"/>
      <name val="Arial"/>
      <family val="2"/>
    </font>
    <font>
      <sz val="14"/>
      <name val="Arial"/>
      <family val="2"/>
    </font>
    <font>
      <b/>
      <sz val="14"/>
      <color theme="1"/>
      <name val="Arial"/>
      <family val="2"/>
    </font>
    <font>
      <b/>
      <sz val="18"/>
      <name val="Arial"/>
      <family val="2"/>
    </font>
    <font>
      <u/>
      <sz val="11"/>
      <color theme="10"/>
      <name val="Calibri"/>
      <family val="2"/>
      <scheme val="minor"/>
    </font>
    <font>
      <sz val="11"/>
      <color theme="1"/>
      <name val="Calibri"/>
      <family val="2"/>
    </font>
    <font>
      <sz val="10"/>
      <name val="Arial"/>
      <family val="2"/>
    </font>
    <font>
      <b/>
      <sz val="10"/>
      <name val="Calibri"/>
      <family val="2"/>
      <scheme val="minor"/>
    </font>
    <font>
      <i/>
      <sz val="10"/>
      <name val="Calibri"/>
      <family val="2"/>
      <scheme val="minor"/>
    </font>
    <font>
      <b/>
      <sz val="11"/>
      <name val="Calibri"/>
      <family val="2"/>
    </font>
    <font>
      <b/>
      <sz val="7"/>
      <name val="Times New Roman"/>
      <family val="1"/>
    </font>
    <font>
      <sz val="11"/>
      <name val="Calibri"/>
      <family val="2"/>
    </font>
    <font>
      <b/>
      <i/>
      <sz val="11"/>
      <name val="Calibri"/>
      <family val="2"/>
    </font>
    <font>
      <b/>
      <sz val="16"/>
      <name val="Arial"/>
      <family val="2"/>
    </font>
    <font>
      <sz val="3"/>
      <name val="Calibri"/>
      <family val="2"/>
    </font>
    <font>
      <sz val="10"/>
      <name val="Calibri"/>
      <family val="2"/>
    </font>
    <font>
      <b/>
      <sz val="10"/>
      <name val="Calibri"/>
      <family val="2"/>
    </font>
    <font>
      <sz val="12"/>
      <color rgb="FF374151"/>
      <name val="Segoe UI"/>
      <family val="2"/>
    </font>
    <font>
      <b/>
      <sz val="11"/>
      <color theme="0"/>
      <name val="Calibri"/>
      <family val="2"/>
      <scheme val="minor"/>
    </font>
    <font>
      <sz val="12"/>
      <name val="Calibri"/>
      <family val="2"/>
      <scheme val="minor"/>
    </font>
    <font>
      <sz val="12"/>
      <color rgb="FF374151"/>
      <name val="Calibri"/>
      <family val="2"/>
      <scheme val="minor"/>
    </font>
    <font>
      <sz val="12"/>
      <color indexed="23"/>
      <name val="Calibri"/>
      <family val="2"/>
      <scheme val="minor"/>
    </font>
    <font>
      <b/>
      <i/>
      <sz val="18"/>
      <color rgb="FFFFFFFF"/>
      <name val="Cambria"/>
      <family val="2"/>
      <scheme val="major"/>
    </font>
    <font>
      <b/>
      <sz val="11"/>
      <name val="Calibri"/>
      <family val="2"/>
      <scheme val="minor"/>
    </font>
    <font>
      <sz val="12"/>
      <color theme="1"/>
      <name val="Calibri"/>
      <family val="2"/>
      <scheme val="minor"/>
    </font>
    <font>
      <sz val="12"/>
      <color theme="0"/>
      <name val="Calibri"/>
      <family val="2"/>
      <scheme val="minor"/>
    </font>
    <font>
      <sz val="14"/>
      <color indexed="23"/>
      <name val="Calibri"/>
      <family val="2"/>
      <scheme val="minor"/>
    </font>
    <font>
      <sz val="14"/>
      <color theme="1"/>
      <name val="Calibri"/>
      <family val="2"/>
      <scheme val="minor"/>
    </font>
    <font>
      <i/>
      <sz val="14"/>
      <color theme="1"/>
      <name val="Calibri"/>
      <family val="2"/>
      <scheme val="minor"/>
    </font>
    <font>
      <b/>
      <i/>
      <sz val="14"/>
      <color theme="0"/>
      <name val="Calibri"/>
      <family val="2"/>
      <scheme val="minor"/>
    </font>
    <font>
      <b/>
      <i/>
      <sz val="18"/>
      <color rgb="FFFFFFFF"/>
      <name val="Cambria"/>
      <family val="1"/>
    </font>
    <font>
      <sz val="12"/>
      <color rgb="FFFFFFFF"/>
      <name val="Calibri"/>
      <family val="2"/>
      <scheme val="minor"/>
    </font>
    <font>
      <b/>
      <sz val="12"/>
      <color indexed="23"/>
      <name val="Calibri"/>
      <family val="2"/>
      <scheme val="minor"/>
    </font>
    <font>
      <b/>
      <sz val="11"/>
      <color theme="1"/>
      <name val="Calibri"/>
      <family val="2"/>
    </font>
    <font>
      <b/>
      <i/>
      <sz val="12"/>
      <color theme="1"/>
      <name val="Calibri"/>
      <family val="2"/>
    </font>
    <font>
      <b/>
      <sz val="9"/>
      <color indexed="81"/>
      <name val="Tahoma"/>
      <family val="2"/>
    </font>
    <font>
      <sz val="9"/>
      <color indexed="81"/>
      <name val="Tahoma"/>
      <family val="2"/>
    </font>
    <font>
      <b/>
      <i/>
      <sz val="11"/>
      <color theme="1"/>
      <name val="Calibri"/>
      <family val="2"/>
    </font>
    <font>
      <b/>
      <i/>
      <sz val="11"/>
      <color theme="1"/>
      <name val="Calibri"/>
      <family val="2"/>
      <scheme val="minor"/>
    </font>
    <font>
      <b/>
      <i/>
      <sz val="11"/>
      <name val="Calibri"/>
      <family val="2"/>
      <scheme val="minor"/>
    </font>
    <font>
      <b/>
      <sz val="18"/>
      <color theme="9" tint="-0.249977111117893"/>
      <name val="Cambria"/>
      <family val="2"/>
      <scheme val="major"/>
    </font>
    <font>
      <i/>
      <sz val="14"/>
      <color theme="9" tint="-0.249977111117893"/>
      <name val="Calibri"/>
      <family val="2"/>
      <scheme val="minor"/>
    </font>
    <font>
      <sz val="14"/>
      <color theme="9" tint="-0.249977111117893"/>
      <name val="Calibri"/>
      <family val="2"/>
      <scheme val="minor"/>
    </font>
    <font>
      <sz val="10"/>
      <color theme="9" tint="-0.249977111117893"/>
      <name val="Arial"/>
      <family val="2"/>
    </font>
    <font>
      <b/>
      <sz val="8"/>
      <color indexed="9"/>
      <name val="Tahoma"/>
      <family val="2"/>
    </font>
    <font>
      <b/>
      <sz val="10"/>
      <color indexed="9"/>
      <name val="Arial"/>
      <family val="2"/>
    </font>
    <font>
      <b/>
      <sz val="8"/>
      <name val="Arial"/>
      <family val="2"/>
    </font>
    <font>
      <b/>
      <sz val="8"/>
      <color indexed="10"/>
      <name val="Arial"/>
      <family val="2"/>
    </font>
    <font>
      <b/>
      <sz val="8"/>
      <color indexed="8"/>
      <name val="Arial"/>
      <family val="2"/>
    </font>
    <font>
      <sz val="8"/>
      <color indexed="8"/>
      <name val="Arial"/>
      <family val="2"/>
    </font>
    <font>
      <b/>
      <sz val="12"/>
      <color indexed="10"/>
      <name val="Arial"/>
      <family val="2"/>
    </font>
    <font>
      <b/>
      <sz val="13"/>
      <color indexed="9"/>
      <name val="Tahoma"/>
      <family val="2"/>
    </font>
    <font>
      <b/>
      <sz val="13"/>
      <color indexed="9"/>
      <name val="Arial"/>
      <family val="2"/>
    </font>
    <font>
      <sz val="12"/>
      <color indexed="9"/>
      <name val="Arial"/>
      <family val="2"/>
    </font>
    <font>
      <b/>
      <sz val="12"/>
      <color indexed="9"/>
      <name val="Arial"/>
      <family val="2"/>
    </font>
    <font>
      <i/>
      <sz val="14"/>
      <name val="Arial"/>
      <family val="2"/>
    </font>
    <font>
      <sz val="10"/>
      <color indexed="62"/>
      <name val="Arial"/>
      <family val="2"/>
    </font>
    <font>
      <b/>
      <sz val="14"/>
      <color indexed="62"/>
      <name val="Arial"/>
      <family val="2"/>
    </font>
    <font>
      <sz val="9"/>
      <color rgb="FF000000"/>
      <name val="Calibri"/>
      <family val="2"/>
    </font>
    <font>
      <sz val="9"/>
      <name val="Calibri"/>
      <family val="2"/>
    </font>
    <font>
      <b/>
      <sz val="10"/>
      <color theme="0"/>
      <name val="Arial"/>
      <family val="2"/>
    </font>
    <font>
      <b/>
      <sz val="15"/>
      <name val="Arial"/>
      <family val="2"/>
    </font>
    <font>
      <b/>
      <sz val="13"/>
      <color theme="1"/>
      <name val="Calibri"/>
      <family val="2"/>
      <scheme val="minor"/>
    </font>
  </fonts>
  <fills count="52">
    <fill>
      <patternFill patternType="none"/>
    </fill>
    <fill>
      <patternFill patternType="gray125"/>
    </fill>
    <fill>
      <patternFill patternType="solid">
        <fgColor indexed="62"/>
        <bgColor indexed="64"/>
      </patternFill>
    </fill>
    <fill>
      <patternFill patternType="solid">
        <fgColor indexed="56"/>
        <bgColor indexed="64"/>
      </patternFill>
    </fill>
    <fill>
      <patternFill patternType="solid">
        <fgColor indexed="9"/>
        <bgColor indexed="64"/>
      </patternFill>
    </fill>
    <fill>
      <patternFill patternType="solid">
        <fgColor theme="3" tint="0.59999389629810485"/>
        <bgColor indexed="64"/>
      </patternFill>
    </fill>
    <fill>
      <patternFill patternType="solid">
        <fgColor theme="0"/>
        <bgColor indexed="64"/>
      </patternFill>
    </fill>
    <fill>
      <patternFill patternType="solid">
        <fgColor rgb="FFFFFF00"/>
        <bgColor indexed="64"/>
      </patternFill>
    </fill>
    <fill>
      <patternFill patternType="solid">
        <fgColor theme="0" tint="-0.14999847407452621"/>
        <bgColor indexed="64"/>
      </patternFill>
    </fill>
    <fill>
      <patternFill patternType="solid">
        <fgColor theme="1" tint="0.34998626667073579"/>
        <bgColor theme="4"/>
      </patternFill>
    </fill>
    <fill>
      <patternFill patternType="solid">
        <fgColor theme="1" tint="0.34998626667073579"/>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39997558519241921"/>
        <bgColor indexed="64"/>
      </patternFill>
    </fill>
    <fill>
      <patternFill patternType="solid">
        <fgColor theme="3" tint="0.79998168889431442"/>
        <bgColor indexed="64"/>
      </patternFill>
    </fill>
    <fill>
      <patternFill patternType="solid">
        <fgColor theme="8" tint="0.59999389629810485"/>
        <bgColor indexed="64"/>
      </patternFill>
    </fill>
    <fill>
      <patternFill patternType="solid">
        <fgColor theme="6" tint="0.59999389629810485"/>
        <bgColor indexed="65"/>
      </patternFill>
    </fill>
    <fill>
      <patternFill patternType="solid">
        <fgColor theme="4"/>
        <bgColor theme="4"/>
      </patternFill>
    </fill>
    <fill>
      <patternFill patternType="solid">
        <fgColor theme="5"/>
        <bgColor theme="5"/>
      </patternFill>
    </fill>
    <fill>
      <patternFill patternType="solid">
        <fgColor theme="5" tint="0.39997558519241921"/>
        <bgColor indexed="64"/>
      </patternFill>
    </fill>
    <fill>
      <patternFill patternType="solid">
        <fgColor rgb="FFDCCAF6"/>
        <bgColor indexed="64"/>
      </patternFill>
    </fill>
    <fill>
      <patternFill patternType="solid">
        <fgColor rgb="FFA679E7"/>
        <bgColor indexed="64"/>
      </patternFill>
    </fill>
    <fill>
      <patternFill patternType="solid">
        <fgColor rgb="FFFFFFFF"/>
        <bgColor indexed="64"/>
      </patternFill>
    </fill>
    <fill>
      <patternFill patternType="gray125">
        <bgColor rgb="FFDFDFDF"/>
      </patternFill>
    </fill>
    <fill>
      <patternFill patternType="solid">
        <fgColor rgb="FFFFC000"/>
        <bgColor indexed="64"/>
      </patternFill>
    </fill>
    <fill>
      <patternFill patternType="gray125">
        <bgColor rgb="FFFFC000"/>
      </patternFill>
    </fill>
    <fill>
      <patternFill patternType="solid">
        <fgColor rgb="FFFFC000"/>
        <bgColor theme="4"/>
      </patternFill>
    </fill>
    <fill>
      <patternFill patternType="solid">
        <fgColor rgb="FF92D050"/>
        <bgColor theme="5"/>
      </patternFill>
    </fill>
    <fill>
      <patternFill patternType="solid">
        <fgColor theme="0"/>
      </patternFill>
    </fill>
    <fill>
      <patternFill patternType="solid">
        <fgColor theme="0"/>
        <bgColor theme="5"/>
      </patternFill>
    </fill>
    <fill>
      <patternFill patternType="solid">
        <fgColor theme="7" tint="0.39997558519241921"/>
        <bgColor indexed="64"/>
      </patternFill>
    </fill>
    <fill>
      <patternFill patternType="solid">
        <fgColor theme="0"/>
        <bgColor theme="4"/>
      </patternFill>
    </fill>
    <fill>
      <patternFill patternType="solid">
        <fgColor theme="9"/>
        <bgColor theme="5"/>
      </patternFill>
    </fill>
    <fill>
      <patternFill patternType="solid">
        <fgColor theme="9"/>
        <bgColor theme="4"/>
      </patternFill>
    </fill>
    <fill>
      <patternFill patternType="solid">
        <fgColor theme="9" tint="0.59999389629810485"/>
        <bgColor indexed="64"/>
      </patternFill>
    </fill>
    <fill>
      <patternFill patternType="solid">
        <fgColor theme="9" tint="0.59999389629810485"/>
        <bgColor theme="4"/>
      </patternFill>
    </fill>
    <fill>
      <patternFill patternType="solid">
        <fgColor indexed="22"/>
        <bgColor indexed="64"/>
      </patternFill>
    </fill>
    <fill>
      <patternFill patternType="solid">
        <fgColor indexed="41"/>
        <bgColor indexed="64"/>
      </patternFill>
    </fill>
    <fill>
      <patternFill patternType="solid">
        <fgColor indexed="10"/>
        <bgColor indexed="64"/>
      </patternFill>
    </fill>
    <fill>
      <patternFill patternType="solid">
        <fgColor indexed="47"/>
        <bgColor indexed="64"/>
      </patternFill>
    </fill>
    <fill>
      <patternFill patternType="solid">
        <fgColor indexed="43"/>
        <bgColor indexed="64"/>
      </patternFill>
    </fill>
    <fill>
      <patternFill patternType="solid">
        <fgColor indexed="42"/>
        <bgColor indexed="64"/>
      </patternFill>
    </fill>
    <fill>
      <patternFill patternType="gray125">
        <bgColor indexed="9"/>
      </patternFill>
    </fill>
    <fill>
      <patternFill patternType="solid">
        <fgColor rgb="FFFF0000"/>
        <bgColor indexed="64"/>
      </patternFill>
    </fill>
    <fill>
      <patternFill patternType="solid">
        <fgColor rgb="FFFFD966"/>
        <bgColor indexed="64"/>
      </patternFill>
    </fill>
  </fills>
  <borders count="16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medium">
        <color indexed="64"/>
      </top>
      <bottom style="medium">
        <color indexed="64"/>
      </bottom>
      <diagonal/>
    </border>
    <border>
      <left/>
      <right style="thick">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thick">
        <color theme="4" tint="0.499984740745262"/>
      </bottom>
      <diagonal/>
    </border>
    <border>
      <left/>
      <right/>
      <top/>
      <bottom style="medium">
        <color theme="4" tint="0.39997558519241921"/>
      </bottom>
      <diagonal/>
    </border>
    <border>
      <left style="thin">
        <color theme="3"/>
      </left>
      <right style="thin">
        <color theme="3"/>
      </right>
      <top style="thin">
        <color theme="3"/>
      </top>
      <bottom style="thin">
        <color theme="3"/>
      </bottom>
      <diagonal/>
    </border>
    <border>
      <left style="thin">
        <color theme="3"/>
      </left>
      <right style="thin">
        <color theme="3"/>
      </right>
      <top style="thin">
        <color theme="3"/>
      </top>
      <bottom/>
      <diagonal/>
    </border>
    <border>
      <left style="thin">
        <color theme="3"/>
      </left>
      <right style="thin">
        <color theme="3"/>
      </right>
      <top/>
      <bottom/>
      <diagonal/>
    </border>
    <border>
      <left style="thin">
        <color theme="3"/>
      </left>
      <right style="thin">
        <color theme="3"/>
      </right>
      <top/>
      <bottom style="thin">
        <color theme="3"/>
      </bottom>
      <diagonal/>
    </border>
    <border>
      <left style="thin">
        <color rgb="FF999999"/>
      </left>
      <right/>
      <top style="thin">
        <color rgb="FF999999"/>
      </top>
      <bottom/>
      <diagonal/>
    </border>
    <border>
      <left style="thin">
        <color indexed="65"/>
      </left>
      <right/>
      <top style="thin">
        <color rgb="FF999999"/>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style="thin">
        <color rgb="FF999999"/>
      </left>
      <right/>
      <top style="thin">
        <color indexed="9"/>
      </top>
      <bottom/>
      <diagonal/>
    </border>
    <border>
      <left style="thin">
        <color indexed="9"/>
      </left>
      <right/>
      <top style="thin">
        <color rgb="FF999999"/>
      </top>
      <bottom style="thin">
        <color rgb="FF999999"/>
      </bottom>
      <diagonal/>
    </border>
    <border>
      <left/>
      <right style="thin">
        <color theme="0" tint="-0.34998626667073579"/>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right/>
      <top/>
      <bottom style="thin">
        <color theme="0" tint="-0.34998626667073579"/>
      </bottom>
      <diagonal/>
    </border>
    <border>
      <left style="thin">
        <color theme="0" tint="-0.34998626667073579"/>
      </left>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style="medium">
        <color theme="0" tint="-0.14996795556505021"/>
      </top>
      <bottom style="medium">
        <color theme="0" tint="-0.14996795556505021"/>
      </bottom>
      <diagonal/>
    </border>
    <border>
      <left/>
      <right style="thin">
        <color theme="3"/>
      </right>
      <top style="thin">
        <color theme="3"/>
      </top>
      <bottom style="thin">
        <color theme="3"/>
      </bottom>
      <diagonal/>
    </border>
    <border>
      <left style="thin">
        <color theme="3"/>
      </left>
      <right style="medium">
        <color indexed="64"/>
      </right>
      <top style="thin">
        <color theme="3"/>
      </top>
      <bottom style="thin">
        <color theme="3"/>
      </bottom>
      <diagonal/>
    </border>
    <border>
      <left style="thin">
        <color theme="3"/>
      </left>
      <right style="medium">
        <color indexed="64"/>
      </right>
      <top/>
      <bottom style="thin">
        <color theme="3"/>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theme="3"/>
      </left>
      <right/>
      <top style="thin">
        <color theme="3"/>
      </top>
      <bottom style="thin">
        <color theme="3"/>
      </bottom>
      <diagonal/>
    </border>
    <border>
      <left style="thin">
        <color theme="3"/>
      </left>
      <right/>
      <top style="thin">
        <color theme="3"/>
      </top>
      <bottom/>
      <diagonal/>
    </border>
    <border>
      <left/>
      <right style="thin">
        <color theme="3"/>
      </right>
      <top/>
      <bottom style="thin">
        <color theme="3"/>
      </bottom>
      <diagonal/>
    </border>
    <border>
      <left style="thin">
        <color indexed="64"/>
      </left>
      <right style="thin">
        <color indexed="64"/>
      </right>
      <top style="thin">
        <color indexed="64"/>
      </top>
      <bottom/>
      <diagonal/>
    </border>
    <border>
      <left/>
      <right style="thin">
        <color theme="3"/>
      </right>
      <top style="thin">
        <color theme="3"/>
      </top>
      <bottom/>
      <diagonal/>
    </border>
    <border>
      <left style="thin">
        <color theme="3"/>
      </left>
      <right style="medium">
        <color indexed="64"/>
      </right>
      <top style="thin">
        <color theme="3"/>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thin">
        <color theme="3"/>
      </top>
      <bottom style="thin">
        <color theme="3"/>
      </bottom>
      <diagonal/>
    </border>
    <border>
      <left style="medium">
        <color indexed="64"/>
      </left>
      <right style="medium">
        <color indexed="64"/>
      </right>
      <top/>
      <bottom style="thin">
        <color theme="3"/>
      </bottom>
      <diagonal/>
    </border>
    <border>
      <left style="medium">
        <color indexed="64"/>
      </left>
      <right style="medium">
        <color indexed="64"/>
      </right>
      <top style="thin">
        <color theme="3"/>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theme="3"/>
      </top>
      <bottom style="thin">
        <color theme="3"/>
      </bottom>
      <diagonal/>
    </border>
    <border>
      <left style="medium">
        <color indexed="64"/>
      </left>
      <right/>
      <top style="thin">
        <color theme="3"/>
      </top>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style="medium">
        <color indexed="64"/>
      </bottom>
      <diagonal/>
    </border>
    <border>
      <left/>
      <right style="thin">
        <color theme="3"/>
      </right>
      <top style="medium">
        <color indexed="64"/>
      </top>
      <bottom style="medium">
        <color indexed="64"/>
      </bottom>
      <diagonal/>
    </border>
    <border>
      <left style="thin">
        <color theme="3"/>
      </left>
      <right style="thin">
        <color theme="3"/>
      </right>
      <top style="medium">
        <color indexed="64"/>
      </top>
      <bottom style="medium">
        <color indexed="64"/>
      </bottom>
      <diagonal/>
    </border>
    <border>
      <left style="thin">
        <color theme="3"/>
      </left>
      <right style="medium">
        <color indexed="64"/>
      </right>
      <top style="medium">
        <color indexed="64"/>
      </top>
      <bottom style="medium">
        <color indexed="64"/>
      </bottom>
      <diagonal/>
    </border>
    <border>
      <left style="medium">
        <color indexed="64"/>
      </left>
      <right/>
      <top/>
      <bottom style="thin">
        <color theme="3"/>
      </bottom>
      <diagonal/>
    </border>
    <border>
      <left/>
      <right style="hair">
        <color indexed="64"/>
      </right>
      <top style="medium">
        <color indexed="64"/>
      </top>
      <bottom style="medium">
        <color indexed="64"/>
      </bottom>
      <diagonal/>
    </border>
    <border>
      <left style="hair">
        <color indexed="64"/>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theme="3"/>
      </left>
      <right/>
      <top/>
      <bottom style="thin">
        <color theme="3"/>
      </bottom>
      <diagonal/>
    </border>
    <border>
      <left style="thin">
        <color indexed="64"/>
      </left>
      <right/>
      <top/>
      <bottom style="medium">
        <color indexed="64"/>
      </bottom>
      <diagonal/>
    </border>
    <border>
      <left style="medium">
        <color indexed="64"/>
      </left>
      <right style="thin">
        <color theme="3"/>
      </right>
      <top style="medium">
        <color indexed="64"/>
      </top>
      <bottom style="medium">
        <color indexed="64"/>
      </bottom>
      <diagonal/>
    </border>
    <border>
      <left style="medium">
        <color indexed="64"/>
      </left>
      <right style="thin">
        <color theme="3"/>
      </right>
      <top/>
      <bottom style="thin">
        <color theme="3"/>
      </bottom>
      <diagonal/>
    </border>
    <border>
      <left/>
      <right style="medium">
        <color indexed="64"/>
      </right>
      <top/>
      <bottom style="thin">
        <color theme="3"/>
      </bottom>
      <diagonal/>
    </border>
    <border>
      <left style="medium">
        <color indexed="64"/>
      </left>
      <right style="thin">
        <color theme="3"/>
      </right>
      <top/>
      <bottom/>
      <diagonal/>
    </border>
    <border>
      <left style="thin">
        <color theme="3"/>
      </left>
      <right style="medium">
        <color indexed="64"/>
      </right>
      <top/>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style="hair">
        <color indexed="64"/>
      </right>
      <top style="medium">
        <color indexed="64"/>
      </top>
      <bottom style="medium">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medium">
        <color rgb="FF000000"/>
      </right>
      <top style="medium">
        <color indexed="64"/>
      </top>
      <bottom style="medium">
        <color indexed="64"/>
      </bottom>
      <diagonal/>
    </border>
    <border>
      <left style="medium">
        <color rgb="FF000000"/>
      </left>
      <right/>
      <top/>
      <bottom/>
      <diagonal/>
    </border>
    <border>
      <left style="thick">
        <color indexed="64"/>
      </left>
      <right style="medium">
        <color indexed="64"/>
      </right>
      <top style="thick">
        <color indexed="64"/>
      </top>
      <bottom style="medium">
        <color indexed="64"/>
      </bottom>
      <diagonal/>
    </border>
    <border>
      <left/>
      <right style="medium">
        <color indexed="64"/>
      </right>
      <top style="thick">
        <color indexed="64"/>
      </top>
      <bottom style="medium">
        <color indexed="64"/>
      </bottom>
      <diagonal/>
    </border>
    <border>
      <left style="medium">
        <color indexed="64"/>
      </left>
      <right/>
      <top style="thick">
        <color indexed="64"/>
      </top>
      <bottom style="medium">
        <color indexed="64"/>
      </bottom>
      <diagonal/>
    </border>
    <border>
      <left/>
      <right style="thick">
        <color indexed="64"/>
      </right>
      <top style="thick">
        <color indexed="64"/>
      </top>
      <bottom style="medium">
        <color indexed="64"/>
      </bottom>
      <diagonal/>
    </border>
    <border>
      <left style="thick">
        <color indexed="64"/>
      </left>
      <right style="medium">
        <color indexed="64"/>
      </right>
      <top/>
      <bottom style="medium">
        <color indexed="64"/>
      </bottom>
      <diagonal/>
    </border>
    <border>
      <left style="medium">
        <color rgb="FF000000"/>
      </left>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right style="medium">
        <color rgb="FF999999"/>
      </right>
      <top style="medium">
        <color rgb="FF999999"/>
      </top>
      <bottom style="medium">
        <color rgb="FF999999"/>
      </bottom>
      <diagonal/>
    </border>
    <border>
      <left/>
      <right/>
      <top/>
      <bottom style="thin">
        <color theme="2"/>
      </bottom>
      <diagonal/>
    </border>
    <border>
      <left/>
      <right/>
      <top style="thin">
        <color theme="2"/>
      </top>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diagonal/>
    </border>
    <border>
      <left style="thick">
        <color auto="1"/>
      </left>
      <right/>
      <top style="thick">
        <color auto="1"/>
      </top>
      <bottom/>
      <diagonal/>
    </border>
    <border>
      <left style="thin">
        <color indexed="64"/>
      </left>
      <right/>
      <top style="thick">
        <color auto="1"/>
      </top>
      <bottom/>
      <diagonal/>
    </border>
    <border>
      <left/>
      <right style="thin">
        <color indexed="64"/>
      </right>
      <top style="thick">
        <color auto="1"/>
      </top>
      <bottom/>
      <diagonal/>
    </border>
    <border>
      <left style="thin">
        <color auto="1"/>
      </left>
      <right style="thin">
        <color auto="1"/>
      </right>
      <top style="thick">
        <color auto="1"/>
      </top>
      <bottom/>
      <diagonal/>
    </border>
    <border>
      <left style="thin">
        <color auto="1"/>
      </left>
      <right style="thick">
        <color auto="1"/>
      </right>
      <top style="thick">
        <color auto="1"/>
      </top>
      <bottom/>
      <diagonal/>
    </border>
    <border>
      <left style="thick">
        <color auto="1"/>
      </left>
      <right/>
      <top/>
      <bottom/>
      <diagonal/>
    </border>
    <border>
      <left style="thin">
        <color indexed="64"/>
      </left>
      <right style="thick">
        <color auto="1"/>
      </right>
      <top/>
      <bottom style="thin">
        <color indexed="64"/>
      </bottom>
      <diagonal/>
    </border>
    <border>
      <left style="thick">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style="thick">
        <color auto="1"/>
      </right>
      <top style="thick">
        <color auto="1"/>
      </top>
      <bottom style="thick">
        <color auto="1"/>
      </bottom>
      <diagonal/>
    </border>
    <border>
      <left style="thick">
        <color auto="1"/>
      </left>
      <right style="thin">
        <color auto="1"/>
      </right>
      <top style="thin">
        <color auto="1"/>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n">
        <color auto="1"/>
      </left>
      <right style="thick">
        <color auto="1"/>
      </right>
      <top style="thin">
        <color auto="1"/>
      </top>
      <bottom/>
      <diagonal/>
    </border>
    <border>
      <left/>
      <right/>
      <top style="thick">
        <color auto="1"/>
      </top>
      <bottom/>
      <diagonal/>
    </border>
    <border>
      <left style="medium">
        <color auto="1"/>
      </left>
      <right/>
      <top style="medium">
        <color auto="1"/>
      </top>
      <bottom/>
      <diagonal/>
    </border>
    <border>
      <left style="medium">
        <color auto="1"/>
      </left>
      <right/>
      <top/>
      <bottom style="medium">
        <color auto="1"/>
      </bottom>
      <diagonal/>
    </border>
    <border>
      <left style="thin">
        <color indexed="55"/>
      </left>
      <right style="thin">
        <color indexed="64"/>
      </right>
      <top style="thin">
        <color indexed="55"/>
      </top>
      <bottom style="thin">
        <color indexed="64"/>
      </bottom>
      <diagonal/>
    </border>
    <border>
      <left style="thin">
        <color indexed="55"/>
      </left>
      <right style="thin">
        <color indexed="55"/>
      </right>
      <top style="thin">
        <color indexed="55"/>
      </top>
      <bottom style="thin">
        <color indexed="64"/>
      </bottom>
      <diagonal/>
    </border>
    <border>
      <left style="thin">
        <color indexed="64"/>
      </left>
      <right style="thin">
        <color indexed="55"/>
      </right>
      <top style="thin">
        <color indexed="55"/>
      </top>
      <bottom style="thin">
        <color indexed="64"/>
      </bottom>
      <diagonal/>
    </border>
    <border>
      <left style="thin">
        <color indexed="55"/>
      </left>
      <right style="thin">
        <color indexed="64"/>
      </right>
      <top style="thin">
        <color indexed="55"/>
      </top>
      <bottom style="thin">
        <color indexed="55"/>
      </bottom>
      <diagonal/>
    </border>
    <border>
      <left style="thin">
        <color indexed="55"/>
      </left>
      <right style="thin">
        <color indexed="55"/>
      </right>
      <top style="thin">
        <color indexed="55"/>
      </top>
      <bottom style="thin">
        <color indexed="55"/>
      </bottom>
      <diagonal/>
    </border>
    <border>
      <left style="thin">
        <color indexed="64"/>
      </left>
      <right style="thin">
        <color indexed="55"/>
      </right>
      <top style="thin">
        <color indexed="55"/>
      </top>
      <bottom style="thin">
        <color indexed="55"/>
      </bottom>
      <diagonal/>
    </border>
    <border>
      <left style="thin">
        <color indexed="55"/>
      </left>
      <right style="thin">
        <color indexed="64"/>
      </right>
      <top style="thin">
        <color indexed="64"/>
      </top>
      <bottom style="thin">
        <color indexed="55"/>
      </bottom>
      <diagonal/>
    </border>
    <border>
      <left style="thin">
        <color indexed="55"/>
      </left>
      <right style="thin">
        <color indexed="55"/>
      </right>
      <top style="thin">
        <color indexed="64"/>
      </top>
      <bottom style="thin">
        <color indexed="55"/>
      </bottom>
      <diagonal/>
    </border>
    <border>
      <left style="thin">
        <color indexed="64"/>
      </left>
      <right style="thin">
        <color indexed="55"/>
      </right>
      <top style="thin">
        <color indexed="64"/>
      </top>
      <bottom style="thin">
        <color indexed="55"/>
      </bottom>
      <diagonal/>
    </border>
    <border>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bottom/>
      <diagonal/>
    </border>
    <border>
      <left/>
      <right style="thin">
        <color indexed="64"/>
      </right>
      <top style="medium">
        <color indexed="64"/>
      </top>
      <bottom style="thin">
        <color indexed="64"/>
      </bottom>
      <diagonal/>
    </border>
    <border>
      <left/>
      <right style="medium">
        <color indexed="64"/>
      </right>
      <top style="thin">
        <color indexed="64"/>
      </top>
      <bottom/>
      <diagonal/>
    </border>
    <border>
      <left style="medium">
        <color indexed="64"/>
      </left>
      <right style="medium">
        <color indexed="64"/>
      </right>
      <top/>
      <bottom/>
      <diagonal/>
    </border>
    <border>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s>
  <cellStyleXfs count="24">
    <xf numFmtId="0" fontId="0" fillId="0" borderId="0"/>
    <xf numFmtId="168" fontId="19" fillId="0" borderId="43" applyFill="0">
      <alignment horizontal="center" vertical="center"/>
    </xf>
    <xf numFmtId="0" fontId="10" fillId="0" borderId="0" applyNumberFormat="0" applyFill="0" applyBorder="0" applyAlignment="0" applyProtection="0">
      <alignment vertical="top"/>
      <protection locked="0"/>
    </xf>
    <xf numFmtId="165" fontId="19" fillId="0" borderId="35">
      <alignment horizontal="center" vertical="center"/>
    </xf>
    <xf numFmtId="164" fontId="5" fillId="0" borderId="0" applyFont="0" applyFill="0" applyBorder="0" applyAlignment="0" applyProtection="0"/>
    <xf numFmtId="0" fontId="19" fillId="0" borderId="43" applyFill="0">
      <alignment horizontal="center" vertical="center"/>
    </xf>
    <xf numFmtId="9" fontId="5" fillId="0" borderId="0" applyFont="0" applyFill="0" applyBorder="0" applyAlignment="0" applyProtection="0"/>
    <xf numFmtId="0" fontId="19" fillId="0" borderId="43" applyFill="0">
      <alignment horizontal="left" vertical="center" indent="2"/>
    </xf>
    <xf numFmtId="0" fontId="21" fillId="0" borderId="0" applyNumberFormat="0" applyFill="0" applyBorder="0" applyAlignment="0" applyProtection="0"/>
    <xf numFmtId="0" fontId="22" fillId="0" borderId="21" applyNumberFormat="0" applyFill="0" applyAlignment="0" applyProtection="0"/>
    <xf numFmtId="0" fontId="23" fillId="0" borderId="22" applyNumberFormat="0" applyFill="0" applyAlignment="0" applyProtection="0"/>
    <xf numFmtId="0" fontId="20" fillId="0" borderId="0"/>
    <xf numFmtId="0" fontId="5" fillId="0" borderId="0"/>
    <xf numFmtId="0" fontId="21" fillId="0" borderId="0" applyNumberFormat="0" applyFill="0" applyBorder="0" applyAlignment="0" applyProtection="0"/>
    <xf numFmtId="0" fontId="50" fillId="0" borderId="0" applyNumberFormat="0" applyFill="0" applyBorder="0" applyAlignment="0" applyProtection="0"/>
    <xf numFmtId="0" fontId="20" fillId="24" borderId="0" applyNumberFormat="0" applyBorder="0" applyAlignment="0" applyProtection="0"/>
    <xf numFmtId="0" fontId="33" fillId="0" borderId="0"/>
    <xf numFmtId="0" fontId="20" fillId="25" borderId="0" applyNumberFormat="0" applyBorder="0" applyAlignment="0" applyProtection="0"/>
    <xf numFmtId="0" fontId="51" fillId="23" borderId="0" applyNumberFormat="0" applyBorder="0" applyAlignment="0" applyProtection="0"/>
    <xf numFmtId="0" fontId="4" fillId="0" borderId="0"/>
    <xf numFmtId="9" fontId="52" fillId="0" borderId="0" applyFont="0" applyFill="0" applyBorder="0" applyAlignment="0" applyProtection="0"/>
    <xf numFmtId="0" fontId="3" fillId="0" borderId="0"/>
    <xf numFmtId="0" fontId="2" fillId="0" borderId="0"/>
    <xf numFmtId="0" fontId="1" fillId="0" borderId="0"/>
  </cellStyleXfs>
  <cellXfs count="822">
    <xf numFmtId="0" fontId="0" fillId="0" borderId="0" xfId="0"/>
    <xf numFmtId="0" fontId="0" fillId="0" borderId="0" xfId="0" applyAlignment="1">
      <alignment horizontal="center"/>
    </xf>
    <xf numFmtId="0" fontId="9" fillId="0" borderId="0" xfId="0" applyFont="1"/>
    <xf numFmtId="0" fontId="0" fillId="0" borderId="0" xfId="0" applyAlignment="1">
      <alignment horizontal="left"/>
    </xf>
    <xf numFmtId="0" fontId="11" fillId="0" borderId="0" xfId="0" applyFont="1"/>
    <xf numFmtId="0" fontId="7" fillId="0" borderId="1" xfId="0" applyFont="1" applyBorder="1" applyAlignment="1">
      <alignment horizontal="left" vertical="top" wrapText="1"/>
    </xf>
    <xf numFmtId="0" fontId="7" fillId="0" borderId="2" xfId="0" applyFont="1" applyBorder="1" applyAlignment="1">
      <alignment horizontal="left" vertical="top" wrapText="1" indent="2"/>
    </xf>
    <xf numFmtId="0" fontId="12" fillId="0" borderId="0" xfId="0" applyFont="1"/>
    <xf numFmtId="0" fontId="8" fillId="0" borderId="0" xfId="0" applyFont="1" applyAlignment="1">
      <alignment vertical="center"/>
    </xf>
    <xf numFmtId="0" fontId="7" fillId="0" borderId="1" xfId="0" applyFont="1" applyBorder="1" applyAlignment="1">
      <alignment horizontal="left" vertical="center" wrapText="1"/>
    </xf>
    <xf numFmtId="0" fontId="12" fillId="0" borderId="0" xfId="0" applyFont="1" applyAlignment="1">
      <alignment vertical="center"/>
    </xf>
    <xf numFmtId="0" fontId="7" fillId="0" borderId="2" xfId="0" applyFont="1" applyBorder="1" applyAlignment="1">
      <alignment horizontal="left" vertical="center" wrapText="1" indent="2"/>
    </xf>
    <xf numFmtId="0" fontId="13" fillId="2" borderId="3" xfId="0" applyFont="1" applyFill="1" applyBorder="1" applyAlignment="1">
      <alignment horizontal="left" vertical="center" wrapText="1" indent="2"/>
    </xf>
    <xf numFmtId="0" fontId="13" fillId="2" borderId="4" xfId="0" applyFont="1" applyFill="1" applyBorder="1" applyAlignment="1">
      <alignment horizontal="left" vertical="center" wrapText="1"/>
    </xf>
    <xf numFmtId="0" fontId="0" fillId="0" borderId="0" xfId="0" applyAlignment="1">
      <alignment vertical="center"/>
    </xf>
    <xf numFmtId="0" fontId="9" fillId="0" borderId="5" xfId="0" applyFont="1" applyBorder="1"/>
    <xf numFmtId="0" fontId="9" fillId="0" borderId="6" xfId="0" applyFont="1" applyBorder="1"/>
    <xf numFmtId="0" fontId="13" fillId="3" borderId="7" xfId="0" applyFont="1" applyFill="1" applyBorder="1" applyAlignment="1">
      <alignment horizontal="center" vertical="center" wrapText="1"/>
    </xf>
    <xf numFmtId="0" fontId="13" fillId="3" borderId="8" xfId="0" applyFont="1" applyFill="1" applyBorder="1" applyAlignment="1">
      <alignment horizontal="center" vertical="center" wrapText="1"/>
    </xf>
    <xf numFmtId="0" fontId="13" fillId="3" borderId="9" xfId="0" applyFont="1" applyFill="1" applyBorder="1" applyAlignment="1">
      <alignment horizontal="center" vertical="center" wrapText="1"/>
    </xf>
    <xf numFmtId="0" fontId="13" fillId="3" borderId="10" xfId="0" applyFont="1" applyFill="1" applyBorder="1" applyAlignment="1">
      <alignment horizontal="center" vertical="center" wrapText="1"/>
    </xf>
    <xf numFmtId="0" fontId="0" fillId="0" borderId="5" xfId="0" applyBorder="1"/>
    <xf numFmtId="0" fontId="8" fillId="0" borderId="0" xfId="0" applyFont="1"/>
    <xf numFmtId="0" fontId="16" fillId="0" borderId="0" xfId="0" applyFont="1"/>
    <xf numFmtId="0" fontId="25" fillId="0" borderId="0" xfId="0" applyFont="1" applyAlignment="1">
      <alignment horizontal="center" vertical="center"/>
    </xf>
    <xf numFmtId="0" fontId="26" fillId="0" borderId="0" xfId="0" applyFont="1" applyAlignment="1">
      <alignment horizontal="center"/>
    </xf>
    <xf numFmtId="0" fontId="26" fillId="0" borderId="0" xfId="0" applyFont="1"/>
    <xf numFmtId="0" fontId="17" fillId="0" borderId="0" xfId="0" applyFont="1"/>
    <xf numFmtId="0" fontId="0" fillId="0" borderId="27" xfId="0" applyBorder="1"/>
    <xf numFmtId="0" fontId="0" fillId="0" borderId="28" xfId="0" applyBorder="1"/>
    <xf numFmtId="0" fontId="0" fillId="0" borderId="27" xfId="0" pivotButton="1" applyBorder="1"/>
    <xf numFmtId="0" fontId="0" fillId="0" borderId="29" xfId="0" applyBorder="1"/>
    <xf numFmtId="0" fontId="0" fillId="0" borderId="30" xfId="0" applyBorder="1"/>
    <xf numFmtId="0" fontId="0" fillId="0" borderId="31" xfId="0" applyBorder="1"/>
    <xf numFmtId="0" fontId="0" fillId="0" borderId="32" xfId="0" applyBorder="1"/>
    <xf numFmtId="0" fontId="0" fillId="0" borderId="33" xfId="0" applyBorder="1"/>
    <xf numFmtId="0" fontId="20" fillId="0" borderId="0" xfId="11" applyAlignment="1">
      <alignment wrapText="1"/>
    </xf>
    <xf numFmtId="0" fontId="21" fillId="0" borderId="0" xfId="8" applyAlignment="1">
      <alignment horizontal="left"/>
    </xf>
    <xf numFmtId="0" fontId="28" fillId="0" borderId="0" xfId="0" applyFont="1" applyAlignment="1">
      <alignment horizontal="left"/>
    </xf>
    <xf numFmtId="0" fontId="29" fillId="0" borderId="0" xfId="0" applyFont="1"/>
    <xf numFmtId="0" fontId="29" fillId="0" borderId="0" xfId="0" applyFont="1" applyAlignment="1">
      <alignment horizontal="center"/>
    </xf>
    <xf numFmtId="0" fontId="20" fillId="0" borderId="0" xfId="11"/>
    <xf numFmtId="0" fontId="0" fillId="0" borderId="35" xfId="0" applyBorder="1" applyAlignment="1">
      <alignment horizontal="center" vertical="center"/>
    </xf>
    <xf numFmtId="0" fontId="0" fillId="0" borderId="39" xfId="0" applyBorder="1"/>
    <xf numFmtId="167" fontId="30" fillId="8" borderId="40" xfId="0" applyNumberFormat="1" applyFont="1" applyFill="1" applyBorder="1" applyAlignment="1">
      <alignment horizontal="center" vertical="center"/>
    </xf>
    <xf numFmtId="167" fontId="30" fillId="8" borderId="0" xfId="0" applyNumberFormat="1" applyFont="1" applyFill="1" applyAlignment="1">
      <alignment horizontal="center" vertical="center"/>
    </xf>
    <xf numFmtId="167" fontId="30" fillId="8" borderId="34" xfId="0" applyNumberFormat="1" applyFont="1" applyFill="1" applyBorder="1" applyAlignment="1">
      <alignment horizontal="center" vertical="center"/>
    </xf>
    <xf numFmtId="0" fontId="31" fillId="9" borderId="37" xfId="0" applyFont="1" applyFill="1" applyBorder="1" applyAlignment="1">
      <alignment horizontal="left" vertical="center" indent="1"/>
    </xf>
    <xf numFmtId="0" fontId="31" fillId="9" borderId="37" xfId="0" applyFont="1" applyFill="1" applyBorder="1" applyAlignment="1">
      <alignment horizontal="center" vertical="center" wrapText="1"/>
    </xf>
    <xf numFmtId="0" fontId="32" fillId="10" borderId="41" xfId="0" applyFont="1" applyFill="1" applyBorder="1" applyAlignment="1">
      <alignment horizontal="center" vertical="center" shrinkToFit="1"/>
    </xf>
    <xf numFmtId="0" fontId="0" fillId="0" borderId="0" xfId="0" applyAlignment="1">
      <alignment wrapText="1"/>
    </xf>
    <xf numFmtId="0" fontId="0" fillId="0" borderId="42" xfId="0" applyBorder="1" applyAlignment="1">
      <alignment vertical="center"/>
    </xf>
    <xf numFmtId="0" fontId="24" fillId="11" borderId="43" xfId="0" applyFont="1" applyFill="1" applyBorder="1" applyAlignment="1">
      <alignment horizontal="left" vertical="center" indent="1"/>
    </xf>
    <xf numFmtId="0" fontId="19" fillId="11" borderId="43" xfId="5" applyFill="1">
      <alignment horizontal="center" vertical="center"/>
    </xf>
    <xf numFmtId="9" fontId="33" fillId="11" borderId="43" xfId="6" applyFont="1" applyFill="1" applyBorder="1" applyAlignment="1">
      <alignment horizontal="center" vertical="center"/>
    </xf>
    <xf numFmtId="168" fontId="0" fillId="11" borderId="43" xfId="0" applyNumberFormat="1" applyFill="1" applyBorder="1" applyAlignment="1">
      <alignment horizontal="center" vertical="center"/>
    </xf>
    <xf numFmtId="168" fontId="33" fillId="11" borderId="43" xfId="0" applyNumberFormat="1" applyFont="1" applyFill="1" applyBorder="1" applyAlignment="1">
      <alignment horizontal="center" vertical="center"/>
    </xf>
    <xf numFmtId="0" fontId="33" fillId="0" borderId="43" xfId="0" applyFont="1" applyBorder="1" applyAlignment="1">
      <alignment horizontal="center" vertical="center"/>
    </xf>
    <xf numFmtId="0" fontId="19" fillId="12" borderId="43" xfId="7" applyFill="1">
      <alignment horizontal="left" vertical="center" indent="2"/>
    </xf>
    <xf numFmtId="0" fontId="19" fillId="12" borderId="43" xfId="5" applyFill="1">
      <alignment horizontal="center" vertical="center"/>
    </xf>
    <xf numFmtId="9" fontId="33" fillId="12" borderId="43" xfId="6" applyFont="1" applyFill="1" applyBorder="1" applyAlignment="1">
      <alignment horizontal="center" vertical="center"/>
    </xf>
    <xf numFmtId="168" fontId="19" fillId="12" borderId="43" xfId="1" applyFill="1">
      <alignment horizontal="center" vertical="center"/>
    </xf>
    <xf numFmtId="0" fontId="0" fillId="0" borderId="42" xfId="0" applyBorder="1" applyAlignment="1">
      <alignment horizontal="right" vertical="center"/>
    </xf>
    <xf numFmtId="0" fontId="24" fillId="13" borderId="43" xfId="0" applyFont="1" applyFill="1" applyBorder="1" applyAlignment="1">
      <alignment horizontal="left" vertical="center" indent="1"/>
    </xf>
    <xf numFmtId="0" fontId="19" fillId="13" borderId="43" xfId="5" applyFill="1">
      <alignment horizontal="center" vertical="center"/>
    </xf>
    <xf numFmtId="9" fontId="33" fillId="13" borderId="43" xfId="6" applyFont="1" applyFill="1" applyBorder="1" applyAlignment="1">
      <alignment horizontal="center" vertical="center"/>
    </xf>
    <xf numFmtId="168" fontId="0" fillId="13" borderId="43" xfId="0" applyNumberFormat="1" applyFill="1" applyBorder="1" applyAlignment="1">
      <alignment horizontal="center" vertical="center"/>
    </xf>
    <xf numFmtId="168" fontId="33" fillId="13" borderId="43" xfId="0" applyNumberFormat="1" applyFont="1" applyFill="1" applyBorder="1" applyAlignment="1">
      <alignment horizontal="center" vertical="center"/>
    </xf>
    <xf numFmtId="0" fontId="19" fillId="14" borderId="43" xfId="7" applyFill="1">
      <alignment horizontal="left" vertical="center" indent="2"/>
    </xf>
    <xf numFmtId="0" fontId="19" fillId="14" borderId="43" xfId="5" applyFill="1">
      <alignment horizontal="center" vertical="center"/>
    </xf>
    <xf numFmtId="9" fontId="33" fillId="14" borderId="43" xfId="6" applyFont="1" applyFill="1" applyBorder="1" applyAlignment="1">
      <alignment horizontal="center" vertical="center"/>
    </xf>
    <xf numFmtId="168" fontId="19" fillId="14" borderId="43" xfId="1" applyFill="1">
      <alignment horizontal="center" vertical="center"/>
    </xf>
    <xf numFmtId="0" fontId="24" fillId="15" borderId="43" xfId="0" applyFont="1" applyFill="1" applyBorder="1" applyAlignment="1">
      <alignment horizontal="left" vertical="center" indent="1"/>
    </xf>
    <xf numFmtId="0" fontId="19" fillId="15" borderId="43" xfId="5" applyFill="1">
      <alignment horizontal="center" vertical="center"/>
    </xf>
    <xf numFmtId="9" fontId="33" fillId="15" borderId="43" xfId="6" applyFont="1" applyFill="1" applyBorder="1" applyAlignment="1">
      <alignment horizontal="center" vertical="center"/>
    </xf>
    <xf numFmtId="168" fontId="0" fillId="15" borderId="43" xfId="0" applyNumberFormat="1" applyFill="1" applyBorder="1" applyAlignment="1">
      <alignment horizontal="center" vertical="center"/>
    </xf>
    <xf numFmtId="168" fontId="33" fillId="15" borderId="43" xfId="0" applyNumberFormat="1" applyFont="1" applyFill="1" applyBorder="1" applyAlignment="1">
      <alignment horizontal="center" vertical="center"/>
    </xf>
    <xf numFmtId="0" fontId="19" fillId="16" borderId="43" xfId="7" applyFill="1">
      <alignment horizontal="left" vertical="center" indent="2"/>
    </xf>
    <xf numFmtId="0" fontId="19" fillId="16" borderId="43" xfId="5" applyFill="1">
      <alignment horizontal="center" vertical="center"/>
    </xf>
    <xf numFmtId="9" fontId="33" fillId="16" borderId="43" xfId="6" applyFont="1" applyFill="1" applyBorder="1" applyAlignment="1">
      <alignment horizontal="center" vertical="center"/>
    </xf>
    <xf numFmtId="168" fontId="19" fillId="16" borderId="43" xfId="1" applyFill="1">
      <alignment horizontal="center" vertical="center"/>
    </xf>
    <xf numFmtId="0" fontId="24" fillId="17" borderId="43" xfId="0" applyFont="1" applyFill="1" applyBorder="1" applyAlignment="1">
      <alignment horizontal="left" vertical="center" indent="1"/>
    </xf>
    <xf numFmtId="0" fontId="19" fillId="17" borderId="43" xfId="5" applyFill="1">
      <alignment horizontal="center" vertical="center"/>
    </xf>
    <xf numFmtId="9" fontId="33" fillId="17" borderId="43" xfId="6" applyFont="1" applyFill="1" applyBorder="1" applyAlignment="1">
      <alignment horizontal="center" vertical="center"/>
    </xf>
    <xf numFmtId="168" fontId="0" fillId="17" borderId="43" xfId="0" applyNumberFormat="1" applyFill="1" applyBorder="1" applyAlignment="1">
      <alignment horizontal="center" vertical="center"/>
    </xf>
    <xf numFmtId="168" fontId="33" fillId="17" borderId="43" xfId="0" applyNumberFormat="1" applyFont="1" applyFill="1" applyBorder="1" applyAlignment="1">
      <alignment horizontal="center" vertical="center"/>
    </xf>
    <xf numFmtId="0" fontId="19" fillId="18" borderId="43" xfId="7" applyFill="1">
      <alignment horizontal="left" vertical="center" indent="2"/>
    </xf>
    <xf numFmtId="0" fontId="19" fillId="18" borderId="43" xfId="5" applyFill="1">
      <alignment horizontal="center" vertical="center"/>
    </xf>
    <xf numFmtId="9" fontId="33" fillId="18" borderId="43" xfId="6" applyFont="1" applyFill="1" applyBorder="1" applyAlignment="1">
      <alignment horizontal="center" vertical="center"/>
    </xf>
    <xf numFmtId="168" fontId="19" fillId="18" borderId="43" xfId="1" applyFill="1">
      <alignment horizontal="center" vertical="center"/>
    </xf>
    <xf numFmtId="0" fontId="19" fillId="0" borderId="43" xfId="7">
      <alignment horizontal="left" vertical="center" indent="2"/>
    </xf>
    <xf numFmtId="0" fontId="19" fillId="0" borderId="43" xfId="5">
      <alignment horizontal="center" vertical="center"/>
    </xf>
    <xf numFmtId="9" fontId="33" fillId="0" borderId="43" xfId="6" applyFont="1" applyBorder="1" applyAlignment="1">
      <alignment horizontal="center" vertical="center"/>
    </xf>
    <xf numFmtId="168" fontId="19" fillId="0" borderId="43" xfId="1">
      <alignment horizontal="center" vertical="center"/>
    </xf>
    <xf numFmtId="0" fontId="34" fillId="19" borderId="43" xfId="0" applyFont="1" applyFill="1" applyBorder="1" applyAlignment="1">
      <alignment horizontal="left" vertical="center" indent="1"/>
    </xf>
    <xf numFmtId="0" fontId="34" fillId="19" borderId="43" xfId="0" applyFont="1" applyFill="1" applyBorder="1" applyAlignment="1">
      <alignment horizontal="center" vertical="center"/>
    </xf>
    <xf numFmtId="9" fontId="33" fillId="19" borderId="43" xfId="6" applyFont="1" applyFill="1" applyBorder="1" applyAlignment="1">
      <alignment horizontal="center" vertical="center"/>
    </xf>
    <xf numFmtId="168" fontId="35" fillId="19" borderId="43" xfId="0" applyNumberFormat="1" applyFont="1" applyFill="1" applyBorder="1" applyAlignment="1">
      <alignment horizontal="left" vertical="center"/>
    </xf>
    <xf numFmtId="168" fontId="33" fillId="19" borderId="43" xfId="0" applyNumberFormat="1" applyFont="1" applyFill="1" applyBorder="1" applyAlignment="1">
      <alignment horizontal="center" vertical="center"/>
    </xf>
    <xf numFmtId="0" fontId="33" fillId="19" borderId="43" xfId="0" applyFont="1" applyFill="1" applyBorder="1" applyAlignment="1">
      <alignment horizontal="center" vertical="center"/>
    </xf>
    <xf numFmtId="0" fontId="0" fillId="19" borderId="42" xfId="0" applyFill="1" applyBorder="1" applyAlignment="1">
      <alignment vertical="center"/>
    </xf>
    <xf numFmtId="0" fontId="0" fillId="0" borderId="0" xfId="0" applyAlignment="1">
      <alignment horizontal="right" vertical="center"/>
    </xf>
    <xf numFmtId="0" fontId="36" fillId="0" borderId="0" xfId="0" applyFont="1"/>
    <xf numFmtId="0" fontId="20" fillId="0" borderId="0" xfId="0" applyFont="1" applyAlignment="1">
      <alignment horizontal="center"/>
    </xf>
    <xf numFmtId="0" fontId="37" fillId="0" borderId="0" xfId="2" applyFont="1" applyAlignment="1" applyProtection="1"/>
    <xf numFmtId="0" fontId="22" fillId="0" borderId="21" xfId="9" applyAlignment="1">
      <alignment vertical="top" wrapText="1"/>
    </xf>
    <xf numFmtId="0" fontId="16" fillId="0" borderId="23" xfId="0" applyFont="1" applyBorder="1" applyAlignment="1">
      <alignment horizontal="center" vertical="top" wrapText="1"/>
    </xf>
    <xf numFmtId="0" fontId="9" fillId="0" borderId="0" xfId="0" applyFont="1" applyAlignment="1">
      <alignment horizontal="center"/>
    </xf>
    <xf numFmtId="0" fontId="17" fillId="0" borderId="23" xfId="0" applyFont="1" applyBorder="1" applyAlignment="1">
      <alignment horizontal="center" vertical="center" wrapText="1"/>
    </xf>
    <xf numFmtId="0" fontId="17" fillId="0" borderId="24" xfId="0" applyFont="1" applyBorder="1" applyAlignment="1">
      <alignment horizontal="center" vertical="center" wrapText="1"/>
    </xf>
    <xf numFmtId="0" fontId="16" fillId="0" borderId="23" xfId="0" applyFont="1" applyBorder="1" applyAlignment="1">
      <alignment horizontal="center" vertical="center" wrapText="1"/>
    </xf>
    <xf numFmtId="0" fontId="16" fillId="0" borderId="1" xfId="0" applyFont="1" applyBorder="1" applyAlignment="1">
      <alignment horizontal="center" vertical="center" wrapText="1"/>
    </xf>
    <xf numFmtId="0" fontId="16" fillId="0" borderId="44" xfId="0" applyFont="1" applyBorder="1" applyAlignment="1">
      <alignment horizontal="center" vertical="top" wrapText="1"/>
    </xf>
    <xf numFmtId="164" fontId="16" fillId="0" borderId="23" xfId="4" applyFont="1" applyFill="1" applyBorder="1" applyAlignment="1">
      <alignment vertical="center" wrapText="1"/>
    </xf>
    <xf numFmtId="0" fontId="16" fillId="0" borderId="44" xfId="0" applyFont="1" applyBorder="1" applyAlignment="1">
      <alignment horizontal="center" vertical="center" wrapText="1"/>
    </xf>
    <xf numFmtId="0" fontId="16" fillId="0" borderId="51" xfId="0" applyFont="1" applyBorder="1" applyAlignment="1">
      <alignment horizontal="center" vertical="center" wrapText="1"/>
    </xf>
    <xf numFmtId="0" fontId="16" fillId="0" borderId="26" xfId="0" applyFont="1" applyBorder="1" applyAlignment="1">
      <alignment horizontal="center" vertical="center" wrapText="1"/>
    </xf>
    <xf numFmtId="0" fontId="5" fillId="0" borderId="26" xfId="0" applyFont="1" applyBorder="1" applyAlignment="1">
      <alignment horizontal="center" vertical="center" wrapText="1"/>
    </xf>
    <xf numFmtId="0" fontId="5" fillId="0" borderId="23" xfId="0" applyFont="1" applyBorder="1" applyAlignment="1">
      <alignment horizontal="center" vertical="center" wrapText="1"/>
    </xf>
    <xf numFmtId="0" fontId="16" fillId="0" borderId="53" xfId="0" applyFont="1" applyBorder="1" applyAlignment="1">
      <alignment horizontal="center" vertical="center" wrapText="1"/>
    </xf>
    <xf numFmtId="0" fontId="16" fillId="0" borderId="24" xfId="0" applyFont="1" applyBorder="1" applyAlignment="1">
      <alignment horizontal="center" vertical="center" wrapText="1"/>
    </xf>
    <xf numFmtId="0" fontId="16" fillId="0" borderId="24" xfId="0" applyFont="1" applyBorder="1" applyAlignment="1">
      <alignment horizontal="center" vertical="top" wrapText="1"/>
    </xf>
    <xf numFmtId="164" fontId="16" fillId="0" borderId="24" xfId="4" applyFont="1" applyFill="1" applyBorder="1" applyAlignment="1">
      <alignment vertical="center" wrapText="1"/>
    </xf>
    <xf numFmtId="0" fontId="8" fillId="5" borderId="7" xfId="0" applyFont="1" applyFill="1" applyBorder="1" applyAlignment="1">
      <alignment vertical="center"/>
    </xf>
    <xf numFmtId="0" fontId="17" fillId="0" borderId="26" xfId="0" applyFont="1" applyBorder="1" applyAlignment="1">
      <alignment horizontal="center" vertical="center" wrapText="1"/>
    </xf>
    <xf numFmtId="0" fontId="16" fillId="0" borderId="52" xfId="0" applyFont="1" applyBorder="1" applyAlignment="1">
      <alignment horizontal="center" vertical="center" wrapText="1"/>
    </xf>
    <xf numFmtId="164" fontId="16" fillId="0" borderId="1" xfId="4" applyFont="1" applyFill="1" applyBorder="1" applyAlignment="1">
      <alignment vertical="center" wrapText="1"/>
    </xf>
    <xf numFmtId="0" fontId="16" fillId="0" borderId="60" xfId="0" applyFont="1" applyBorder="1" applyAlignment="1">
      <alignment horizontal="center" vertical="center" wrapText="1"/>
    </xf>
    <xf numFmtId="14" fontId="16" fillId="0" borderId="26" xfId="0" applyNumberFormat="1" applyFont="1" applyBorder="1" applyAlignment="1">
      <alignment horizontal="center" vertical="center" wrapText="1"/>
    </xf>
    <xf numFmtId="0" fontId="16" fillId="0" borderId="26" xfId="0" applyFont="1" applyBorder="1" applyAlignment="1">
      <alignment horizontal="center" vertical="top" wrapText="1"/>
    </xf>
    <xf numFmtId="164" fontId="16" fillId="0" borderId="26" xfId="4" applyFont="1" applyFill="1" applyBorder="1" applyAlignment="1">
      <alignment vertical="center" wrapText="1"/>
    </xf>
    <xf numFmtId="0" fontId="39" fillId="0" borderId="46" xfId="0" applyFont="1" applyBorder="1" applyAlignment="1">
      <alignment horizontal="left" vertical="center" wrapText="1"/>
    </xf>
    <xf numFmtId="0" fontId="39" fillId="0" borderId="45" xfId="0" applyFont="1" applyBorder="1" applyAlignment="1">
      <alignment horizontal="left" vertical="center" wrapText="1"/>
    </xf>
    <xf numFmtId="0" fontId="16" fillId="0" borderId="45" xfId="0" applyFont="1" applyBorder="1" applyAlignment="1">
      <alignment horizontal="left" vertical="top" wrapText="1"/>
    </xf>
    <xf numFmtId="0" fontId="5" fillId="0" borderId="54" xfId="0" applyFont="1" applyBorder="1"/>
    <xf numFmtId="0" fontId="5" fillId="0" borderId="1" xfId="0" applyFont="1" applyBorder="1"/>
    <xf numFmtId="0" fontId="41" fillId="0" borderId="64" xfId="0" applyFont="1" applyBorder="1" applyAlignment="1">
      <alignment vertical="center"/>
    </xf>
    <xf numFmtId="0" fontId="5" fillId="0" borderId="66" xfId="0" applyFont="1" applyBorder="1"/>
    <xf numFmtId="0" fontId="16" fillId="0" borderId="62" xfId="0" applyFont="1" applyBorder="1" applyAlignment="1">
      <alignment horizontal="center" vertical="center" wrapText="1"/>
    </xf>
    <xf numFmtId="0" fontId="16" fillId="0" borderId="69" xfId="0" applyFont="1" applyBorder="1" applyAlignment="1">
      <alignment horizontal="center" vertical="center" wrapText="1"/>
    </xf>
    <xf numFmtId="164" fontId="16" fillId="0" borderId="52" xfId="4" applyFont="1" applyFill="1" applyBorder="1" applyAlignment="1">
      <alignment vertical="center" wrapText="1"/>
    </xf>
    <xf numFmtId="0" fontId="5" fillId="0" borderId="70" xfId="0" applyFont="1" applyBorder="1"/>
    <xf numFmtId="0" fontId="8" fillId="5" borderId="71" xfId="0" applyFont="1" applyFill="1" applyBorder="1" applyAlignment="1">
      <alignment vertical="center"/>
    </xf>
    <xf numFmtId="0" fontId="38" fillId="5" borderId="7" xfId="0" applyFont="1" applyFill="1" applyBorder="1" applyAlignment="1">
      <alignment horizontal="center" vertical="center" wrapText="1"/>
    </xf>
    <xf numFmtId="0" fontId="38" fillId="5" borderId="16" xfId="0" applyFont="1" applyFill="1" applyBorder="1" applyAlignment="1">
      <alignment horizontal="center" vertical="center" wrapText="1"/>
    </xf>
    <xf numFmtId="0" fontId="38" fillId="5" borderId="56" xfId="0" applyFont="1" applyFill="1" applyBorder="1" applyAlignment="1">
      <alignment horizontal="center" vertical="center" wrapText="1"/>
    </xf>
    <xf numFmtId="0" fontId="38" fillId="5" borderId="72" xfId="0" applyFont="1" applyFill="1" applyBorder="1" applyAlignment="1">
      <alignment horizontal="center" vertical="center" wrapText="1"/>
    </xf>
    <xf numFmtId="0" fontId="38" fillId="5" borderId="73" xfId="0" applyFont="1" applyFill="1" applyBorder="1" applyAlignment="1">
      <alignment horizontal="center" vertical="center" wrapText="1"/>
    </xf>
    <xf numFmtId="0" fontId="38" fillId="5" borderId="74" xfId="0" applyFont="1" applyFill="1" applyBorder="1" applyAlignment="1">
      <alignment horizontal="center" vertical="center" wrapText="1"/>
    </xf>
    <xf numFmtId="0" fontId="38" fillId="5" borderId="16" xfId="0" applyFont="1" applyFill="1" applyBorder="1" applyAlignment="1">
      <alignment horizontal="left" vertical="center" wrapText="1"/>
    </xf>
    <xf numFmtId="0" fontId="8" fillId="5" borderId="73" xfId="0" applyFont="1" applyFill="1" applyBorder="1" applyAlignment="1">
      <alignment vertical="center"/>
    </xf>
    <xf numFmtId="0" fontId="38" fillId="5" borderId="74" xfId="0" applyFont="1" applyFill="1" applyBorder="1" applyAlignment="1">
      <alignment horizontal="left" vertical="center" wrapText="1"/>
    </xf>
    <xf numFmtId="0" fontId="16" fillId="0" borderId="53" xfId="0" applyFont="1" applyBorder="1" applyAlignment="1">
      <alignment horizontal="center" vertical="top" wrapText="1"/>
    </xf>
    <xf numFmtId="0" fontId="16" fillId="0" borderId="54" xfId="0" applyFont="1" applyBorder="1" applyAlignment="1">
      <alignment horizontal="left" vertical="top" wrapText="1"/>
    </xf>
    <xf numFmtId="0" fontId="16" fillId="0" borderId="51" xfId="0" applyFont="1" applyBorder="1" applyAlignment="1">
      <alignment horizontal="center" vertical="top" wrapText="1"/>
    </xf>
    <xf numFmtId="0" fontId="16" fillId="0" borderId="46" xfId="0" applyFont="1" applyBorder="1" applyAlignment="1">
      <alignment horizontal="left" vertical="top" wrapText="1"/>
    </xf>
    <xf numFmtId="0" fontId="39" fillId="5" borderId="7" xfId="0" applyFont="1" applyFill="1" applyBorder="1" applyAlignment="1">
      <alignment horizontal="center" vertical="center" wrapText="1"/>
    </xf>
    <xf numFmtId="0" fontId="39" fillId="5" borderId="71" xfId="0" applyFont="1" applyFill="1" applyBorder="1" applyAlignment="1">
      <alignment horizontal="left" vertical="center" wrapText="1"/>
    </xf>
    <xf numFmtId="0" fontId="39" fillId="5" borderId="56" xfId="0" applyFont="1" applyFill="1" applyBorder="1" applyAlignment="1">
      <alignment horizontal="center" vertical="center" wrapText="1"/>
    </xf>
    <xf numFmtId="0" fontId="39" fillId="5" borderId="72" xfId="0" applyFont="1" applyFill="1" applyBorder="1" applyAlignment="1">
      <alignment horizontal="center" vertical="center" wrapText="1"/>
    </xf>
    <xf numFmtId="0" fontId="39" fillId="5" borderId="73" xfId="0" applyFont="1" applyFill="1" applyBorder="1" applyAlignment="1">
      <alignment horizontal="center" vertical="center" wrapText="1"/>
    </xf>
    <xf numFmtId="0" fontId="39" fillId="5" borderId="74" xfId="0" applyFont="1" applyFill="1" applyBorder="1" applyAlignment="1">
      <alignment horizontal="left" vertical="center" wrapText="1"/>
    </xf>
    <xf numFmtId="0" fontId="5" fillId="0" borderId="24" xfId="0" applyFont="1" applyBorder="1" applyAlignment="1">
      <alignment horizontal="center" vertical="center" wrapText="1"/>
    </xf>
    <xf numFmtId="0" fontId="39" fillId="0" borderId="54" xfId="0" applyFont="1" applyBorder="1" applyAlignment="1">
      <alignment horizontal="left" vertical="center" wrapText="1"/>
    </xf>
    <xf numFmtId="0" fontId="17" fillId="0" borderId="25" xfId="0" applyFont="1" applyBorder="1" applyAlignment="1">
      <alignment horizontal="center" vertical="center" wrapText="1"/>
    </xf>
    <xf numFmtId="0" fontId="39" fillId="5" borderId="76" xfId="0" applyFont="1" applyFill="1" applyBorder="1" applyAlignment="1">
      <alignment horizontal="center" vertical="center" wrapText="1"/>
    </xf>
    <xf numFmtId="0" fontId="39" fillId="5" borderId="77" xfId="0" applyFont="1" applyFill="1" applyBorder="1" applyAlignment="1">
      <alignment horizontal="center" vertical="center" wrapText="1"/>
    </xf>
    <xf numFmtId="0" fontId="39" fillId="5" borderId="78" xfId="0" applyFont="1" applyFill="1" applyBorder="1" applyAlignment="1">
      <alignment horizontal="left" vertical="center" wrapText="1"/>
    </xf>
    <xf numFmtId="0" fontId="5" fillId="0" borderId="26" xfId="0" applyFont="1" applyBorder="1" applyAlignment="1">
      <alignment horizontal="center" vertical="top" wrapText="1"/>
    </xf>
    <xf numFmtId="0" fontId="5" fillId="0" borderId="25" xfId="0" applyFont="1" applyBorder="1" applyAlignment="1">
      <alignment horizontal="center" vertical="center" wrapText="1"/>
    </xf>
    <xf numFmtId="0" fontId="16" fillId="0" borderId="81" xfId="0" applyFont="1" applyBorder="1" applyAlignment="1">
      <alignment horizontal="center" vertical="center" wrapText="1"/>
    </xf>
    <xf numFmtId="164" fontId="16" fillId="0" borderId="60" xfId="4" applyFont="1" applyFill="1" applyBorder="1" applyAlignment="1">
      <alignment vertical="center" wrapText="1"/>
    </xf>
    <xf numFmtId="0" fontId="5" fillId="0" borderId="82" xfId="0" applyFont="1" applyBorder="1"/>
    <xf numFmtId="0" fontId="16" fillId="5" borderId="83" xfId="0" applyFont="1" applyFill="1" applyBorder="1" applyAlignment="1">
      <alignment horizontal="center" vertical="center" wrapText="1"/>
    </xf>
    <xf numFmtId="0" fontId="16" fillId="5" borderId="56" xfId="0" applyFont="1" applyFill="1" applyBorder="1" applyAlignment="1">
      <alignment horizontal="center" vertical="center" wrapText="1"/>
    </xf>
    <xf numFmtId="0" fontId="5" fillId="5" borderId="84" xfId="0" applyFont="1" applyFill="1" applyBorder="1"/>
    <xf numFmtId="0" fontId="0" fillId="0" borderId="0" xfId="0" applyAlignment="1">
      <alignment horizontal="left" vertical="center"/>
    </xf>
    <xf numFmtId="0" fontId="41" fillId="0" borderId="75" xfId="0" applyFont="1" applyBorder="1" applyAlignment="1">
      <alignment vertical="center"/>
    </xf>
    <xf numFmtId="0" fontId="41" fillId="0" borderId="65" xfId="0" applyFont="1" applyBorder="1" applyAlignment="1">
      <alignment vertical="center"/>
    </xf>
    <xf numFmtId="0" fontId="42" fillId="0" borderId="60" xfId="0" applyFont="1" applyBorder="1" applyAlignment="1">
      <alignment horizontal="center" vertical="center" wrapText="1"/>
    </xf>
    <xf numFmtId="0" fontId="42" fillId="0" borderId="1" xfId="0" applyFont="1" applyBorder="1" applyAlignment="1">
      <alignment horizontal="center" vertical="center" wrapText="1"/>
    </xf>
    <xf numFmtId="0" fontId="16" fillId="0" borderId="58" xfId="0" applyFont="1" applyBorder="1" applyAlignment="1">
      <alignment horizontal="center" vertical="center" wrapText="1"/>
    </xf>
    <xf numFmtId="0" fontId="16" fillId="0" borderId="57" xfId="0" applyFont="1" applyBorder="1" applyAlignment="1">
      <alignment horizontal="center" vertical="center" wrapText="1"/>
    </xf>
    <xf numFmtId="0" fontId="16" fillId="0" borderId="59" xfId="0" applyFont="1" applyBorder="1" applyAlignment="1">
      <alignment horizontal="center" vertical="center" wrapText="1"/>
    </xf>
    <xf numFmtId="0" fontId="42" fillId="0" borderId="58" xfId="0" applyFont="1" applyBorder="1" applyAlignment="1">
      <alignment horizontal="center" vertical="center" wrapText="1"/>
    </xf>
    <xf numFmtId="0" fontId="42" fillId="0" borderId="57" xfId="0" applyFont="1" applyBorder="1" applyAlignment="1">
      <alignment horizontal="center" vertical="center" wrapText="1"/>
    </xf>
    <xf numFmtId="164" fontId="38" fillId="20" borderId="77" xfId="0" applyNumberFormat="1" applyFont="1" applyFill="1" applyBorder="1" applyAlignment="1">
      <alignment horizontal="center" vertical="center" wrapText="1"/>
    </xf>
    <xf numFmtId="164" fontId="39" fillId="20" borderId="73" xfId="4" applyFont="1" applyFill="1" applyBorder="1" applyAlignment="1">
      <alignment horizontal="center" vertical="center" wrapText="1"/>
    </xf>
    <xf numFmtId="164" fontId="39" fillId="20" borderId="77" xfId="4" applyFont="1" applyFill="1" applyBorder="1" applyAlignment="1">
      <alignment horizontal="center" vertical="center" wrapText="1"/>
    </xf>
    <xf numFmtId="164" fontId="39" fillId="5" borderId="12" xfId="4" applyFont="1" applyFill="1" applyBorder="1" applyAlignment="1">
      <alignment vertical="center" wrapText="1"/>
    </xf>
    <xf numFmtId="0" fontId="5" fillId="0" borderId="0" xfId="0" applyFont="1" applyAlignment="1">
      <alignment horizontal="left" vertical="center" wrapText="1"/>
    </xf>
    <xf numFmtId="0" fontId="39" fillId="0" borderId="0" xfId="0" applyFont="1" applyAlignment="1">
      <alignment horizontal="left" vertical="center"/>
    </xf>
    <xf numFmtId="0" fontId="43" fillId="0" borderId="0" xfId="0" applyFont="1" applyAlignment="1">
      <alignment horizontal="left" vertical="center"/>
    </xf>
    <xf numFmtId="0" fontId="18" fillId="0" borderId="1" xfId="0" applyFont="1" applyBorder="1" applyAlignment="1">
      <alignment horizontal="center" vertical="center" wrapText="1"/>
    </xf>
    <xf numFmtId="0" fontId="27" fillId="0" borderId="1" xfId="0" applyFont="1" applyBorder="1"/>
    <xf numFmtId="0" fontId="18" fillId="0" borderId="1" xfId="0" applyFont="1" applyBorder="1" applyAlignment="1">
      <alignment horizontal="center" vertical="top" wrapText="1"/>
    </xf>
    <xf numFmtId="0" fontId="17" fillId="0" borderId="1" xfId="0" applyFont="1" applyBorder="1" applyAlignment="1">
      <alignment horizontal="center" vertical="top" wrapText="1"/>
    </xf>
    <xf numFmtId="0" fontId="17" fillId="0" borderId="1" xfId="0" applyFont="1" applyBorder="1" applyAlignment="1">
      <alignment horizontal="center" vertical="center" wrapText="1"/>
    </xf>
    <xf numFmtId="0" fontId="17" fillId="0" borderId="1" xfId="0" applyFont="1" applyBorder="1" applyAlignment="1">
      <alignment horizontal="center"/>
    </xf>
    <xf numFmtId="0" fontId="45" fillId="0" borderId="1" xfId="0" applyFont="1" applyBorder="1" applyAlignment="1">
      <alignment vertical="center"/>
    </xf>
    <xf numFmtId="0" fontId="45" fillId="0" borderId="1" xfId="0" applyFont="1" applyBorder="1" applyAlignment="1">
      <alignment vertical="center" wrapText="1" shrinkToFit="1"/>
    </xf>
    <xf numFmtId="0" fontId="45" fillId="0" borderId="1" xfId="0" applyFont="1" applyBorder="1" applyAlignment="1">
      <alignment vertical="center" wrapText="1"/>
    </xf>
    <xf numFmtId="0" fontId="27" fillId="0" borderId="60" xfId="0" applyFont="1" applyBorder="1"/>
    <xf numFmtId="0" fontId="18" fillId="0" borderId="60" xfId="0" applyFont="1" applyBorder="1" applyAlignment="1">
      <alignment horizontal="center" vertical="top" wrapText="1"/>
    </xf>
    <xf numFmtId="0" fontId="5" fillId="0" borderId="0" xfId="0" applyFont="1"/>
    <xf numFmtId="0" fontId="5" fillId="6" borderId="82" xfId="0" applyFont="1" applyFill="1" applyBorder="1" applyAlignment="1">
      <alignment horizontal="center" vertical="center"/>
    </xf>
    <xf numFmtId="0" fontId="5" fillId="6" borderId="66" xfId="0" applyFont="1" applyFill="1" applyBorder="1" applyAlignment="1">
      <alignment horizontal="center" vertical="center"/>
    </xf>
    <xf numFmtId="164" fontId="18" fillId="6" borderId="66" xfId="0" applyNumberFormat="1" applyFont="1" applyFill="1" applyBorder="1" applyAlignment="1">
      <alignment horizontal="center" vertical="center" wrapText="1"/>
    </xf>
    <xf numFmtId="164" fontId="18" fillId="6" borderId="66" xfId="4" applyFont="1" applyFill="1" applyBorder="1" applyAlignment="1">
      <alignment horizontal="center" vertical="center" wrapText="1"/>
    </xf>
    <xf numFmtId="0" fontId="5" fillId="0" borderId="66" xfId="0" applyFont="1" applyBorder="1" applyAlignment="1">
      <alignment horizontal="center" vertical="center"/>
    </xf>
    <xf numFmtId="0" fontId="45" fillId="0" borderId="48" xfId="0" applyFont="1" applyBorder="1" applyAlignment="1">
      <alignment vertical="center"/>
    </xf>
    <xf numFmtId="0" fontId="17" fillId="0" borderId="60" xfId="0" applyFont="1" applyBorder="1" applyAlignment="1">
      <alignment horizontal="center" vertical="center" wrapText="1"/>
    </xf>
    <xf numFmtId="0" fontId="17" fillId="0" borderId="51" xfId="0" applyFont="1" applyBorder="1" applyAlignment="1">
      <alignment horizontal="center" vertical="center" wrapText="1"/>
    </xf>
    <xf numFmtId="0" fontId="17" fillId="0" borderId="53" xfId="0" applyFont="1" applyBorder="1" applyAlignment="1">
      <alignment horizontal="center" vertical="center" wrapText="1"/>
    </xf>
    <xf numFmtId="0" fontId="17" fillId="0" borderId="51" xfId="0" applyFont="1" applyBorder="1" applyAlignment="1">
      <alignment horizontal="center" vertical="top" wrapText="1"/>
    </xf>
    <xf numFmtId="0" fontId="17" fillId="0" borderId="44" xfId="0" applyFont="1" applyBorder="1" applyAlignment="1">
      <alignment horizontal="center" vertical="top" wrapText="1"/>
    </xf>
    <xf numFmtId="0" fontId="17" fillId="0" borderId="48" xfId="0" applyFont="1" applyBorder="1" applyAlignment="1">
      <alignment horizontal="center"/>
    </xf>
    <xf numFmtId="0" fontId="17" fillId="0" borderId="48" xfId="0" applyFont="1" applyBorder="1" applyAlignment="1">
      <alignment horizontal="center" vertical="center" wrapText="1"/>
    </xf>
    <xf numFmtId="0" fontId="18" fillId="0" borderId="48" xfId="0" applyFont="1" applyBorder="1" applyAlignment="1">
      <alignment horizontal="center" vertical="top" wrapText="1"/>
    </xf>
    <xf numFmtId="0" fontId="5" fillId="0" borderId="87" xfId="0" applyFont="1" applyBorder="1" applyAlignment="1">
      <alignment horizontal="center" vertical="center"/>
    </xf>
    <xf numFmtId="0" fontId="17" fillId="0" borderId="50" xfId="0" applyFont="1" applyBorder="1" applyAlignment="1">
      <alignment horizontal="center" vertical="center" wrapText="1"/>
    </xf>
    <xf numFmtId="0" fontId="17" fillId="0" borderId="86" xfId="0" applyFont="1" applyBorder="1" applyAlignment="1">
      <alignment horizontal="center" vertical="top" wrapText="1"/>
    </xf>
    <xf numFmtId="0" fontId="17" fillId="0" borderId="88" xfId="0" applyFont="1" applyBorder="1" applyAlignment="1">
      <alignment horizontal="center" vertical="top" wrapText="1"/>
    </xf>
    <xf numFmtId="0" fontId="17" fillId="0" borderId="50" xfId="0" applyFont="1" applyBorder="1" applyAlignment="1">
      <alignment horizontal="center" vertical="top" wrapText="1"/>
    </xf>
    <xf numFmtId="14" fontId="44" fillId="0" borderId="85" xfId="0" applyNumberFormat="1" applyFont="1" applyBorder="1" applyAlignment="1">
      <alignment horizontal="center" vertical="center" wrapText="1"/>
    </xf>
    <xf numFmtId="14" fontId="17" fillId="0" borderId="88" xfId="0" applyNumberFormat="1" applyFont="1" applyBorder="1" applyAlignment="1">
      <alignment horizontal="center" vertical="center" wrapText="1"/>
    </xf>
    <xf numFmtId="0" fontId="17" fillId="0" borderId="49" xfId="0" applyFont="1" applyBorder="1" applyAlignment="1">
      <alignment horizontal="center" vertical="top" wrapText="1"/>
    </xf>
    <xf numFmtId="169" fontId="39" fillId="7" borderId="11" xfId="4" applyNumberFormat="1" applyFont="1" applyFill="1" applyBorder="1" applyAlignment="1">
      <alignment vertical="center" wrapText="1"/>
    </xf>
    <xf numFmtId="0" fontId="46" fillId="21" borderId="55" xfId="0" applyFont="1" applyFill="1" applyBorder="1" applyAlignment="1">
      <alignment horizontal="center" vertical="center" wrapText="1"/>
    </xf>
    <xf numFmtId="0" fontId="46" fillId="21" borderId="56" xfId="0" applyFont="1" applyFill="1" applyBorder="1" applyAlignment="1">
      <alignment horizontal="center" vertical="center" wrapText="1"/>
    </xf>
    <xf numFmtId="0" fontId="46" fillId="21" borderId="8" xfId="0" applyFont="1" applyFill="1" applyBorder="1" applyAlignment="1">
      <alignment horizontal="center" vertical="center" wrapText="1"/>
    </xf>
    <xf numFmtId="0" fontId="16" fillId="5" borderId="77" xfId="0" applyFont="1" applyFill="1" applyBorder="1" applyAlignment="1">
      <alignment horizontal="center" vertical="center" wrapText="1"/>
    </xf>
    <xf numFmtId="0" fontId="16" fillId="0" borderId="25" xfId="0" applyFont="1" applyBorder="1" applyAlignment="1">
      <alignment horizontal="center" vertical="center" wrapText="1"/>
    </xf>
    <xf numFmtId="0" fontId="16" fillId="5" borderId="73" xfId="0" applyFont="1" applyFill="1" applyBorder="1" applyAlignment="1">
      <alignment horizontal="center" vertical="center" wrapText="1"/>
    </xf>
    <xf numFmtId="0" fontId="40" fillId="0" borderId="26" xfId="0" applyFont="1" applyBorder="1" applyAlignment="1">
      <alignment horizontal="center" vertical="center" wrapText="1"/>
    </xf>
    <xf numFmtId="0" fontId="42" fillId="0" borderId="52" xfId="0" applyFont="1" applyBorder="1" applyAlignment="1">
      <alignment horizontal="center" vertical="center"/>
    </xf>
    <xf numFmtId="0" fontId="5" fillId="0" borderId="24" xfId="0" applyFont="1" applyBorder="1" applyAlignment="1">
      <alignment horizontal="center" vertical="center"/>
    </xf>
    <xf numFmtId="0" fontId="39" fillId="5" borderId="56" xfId="0" applyFont="1" applyFill="1" applyBorder="1" applyAlignment="1">
      <alignment horizontal="center" vertical="center"/>
    </xf>
    <xf numFmtId="0" fontId="5" fillId="5" borderId="56" xfId="0" applyFont="1" applyFill="1" applyBorder="1" applyAlignment="1">
      <alignment horizontal="center" vertical="center"/>
    </xf>
    <xf numFmtId="0" fontId="42" fillId="0" borderId="60" xfId="0" applyFont="1" applyBorder="1" applyAlignment="1">
      <alignment horizontal="center" vertical="center"/>
    </xf>
    <xf numFmtId="0" fontId="5" fillId="0" borderId="60" xfId="0" applyFont="1" applyBorder="1" applyAlignment="1">
      <alignment horizontal="center" vertical="center"/>
    </xf>
    <xf numFmtId="0" fontId="42" fillId="0" borderId="1" xfId="0" applyFont="1" applyBorder="1" applyAlignment="1">
      <alignment horizontal="center" vertical="center"/>
    </xf>
    <xf numFmtId="0" fontId="5" fillId="0" borderId="61" xfId="0" applyFont="1" applyBorder="1" applyAlignment="1">
      <alignment horizontal="center" vertical="center"/>
    </xf>
    <xf numFmtId="0" fontId="42" fillId="0" borderId="16" xfId="0" applyFont="1" applyBorder="1" applyAlignment="1">
      <alignment vertical="center"/>
    </xf>
    <xf numFmtId="0" fontId="15" fillId="0" borderId="1" xfId="0" applyFont="1" applyBorder="1" applyAlignment="1">
      <alignment horizontal="center" vertical="center"/>
    </xf>
    <xf numFmtId="0" fontId="41" fillId="0" borderId="64" xfId="0" applyFont="1" applyBorder="1" applyAlignment="1">
      <alignment horizontal="left" vertical="center"/>
    </xf>
    <xf numFmtId="0" fontId="41" fillId="0" borderId="65" xfId="0" applyFont="1" applyBorder="1" applyAlignment="1">
      <alignment horizontal="left" vertical="center"/>
    </xf>
    <xf numFmtId="0" fontId="41" fillId="0" borderId="75" xfId="0" applyFont="1" applyBorder="1" applyAlignment="1">
      <alignment horizontal="left" vertical="center"/>
    </xf>
    <xf numFmtId="0" fontId="41" fillId="0" borderId="75" xfId="0" applyFont="1" applyBorder="1" applyAlignment="1">
      <alignment horizontal="left" vertical="center" wrapText="1" shrinkToFit="1"/>
    </xf>
    <xf numFmtId="0" fontId="41" fillId="0" borderId="75" xfId="0" applyFont="1" applyBorder="1" applyAlignment="1">
      <alignment horizontal="left" vertical="center" wrapText="1"/>
    </xf>
    <xf numFmtId="0" fontId="39" fillId="5" borderId="71" xfId="0" applyFont="1" applyFill="1" applyBorder="1" applyAlignment="1">
      <alignment horizontal="left" vertical="center"/>
    </xf>
    <xf numFmtId="0" fontId="41" fillId="0" borderId="80" xfId="0" applyFont="1" applyBorder="1" applyAlignment="1">
      <alignment horizontal="left" vertical="center"/>
    </xf>
    <xf numFmtId="0" fontId="41" fillId="0" borderId="13" xfId="0" applyFont="1" applyBorder="1" applyAlignment="1">
      <alignment horizontal="left" vertical="center"/>
    </xf>
    <xf numFmtId="0" fontId="41" fillId="0" borderId="68" xfId="0" applyFont="1" applyBorder="1" applyAlignment="1">
      <alignment horizontal="left" vertical="center"/>
    </xf>
    <xf numFmtId="0" fontId="0" fillId="0" borderId="0" xfId="0" applyAlignment="1">
      <alignment horizontal="center" vertical="center"/>
    </xf>
    <xf numFmtId="0" fontId="11" fillId="0" borderId="0" xfId="0" applyFont="1" applyAlignment="1">
      <alignment horizontal="left" vertical="center"/>
    </xf>
    <xf numFmtId="0" fontId="42" fillId="0" borderId="59" xfId="0" applyFont="1" applyBorder="1" applyAlignment="1">
      <alignment horizontal="center" vertical="center"/>
    </xf>
    <xf numFmtId="0" fontId="15" fillId="5" borderId="7" xfId="0" applyFont="1" applyFill="1" applyBorder="1" applyAlignment="1">
      <alignment horizontal="center" vertical="center"/>
    </xf>
    <xf numFmtId="0" fontId="42" fillId="0" borderId="79" xfId="0" applyFont="1" applyBorder="1" applyAlignment="1">
      <alignment horizontal="center" vertical="center"/>
    </xf>
    <xf numFmtId="0" fontId="42" fillId="0" borderId="63" xfId="0" applyFont="1" applyBorder="1" applyAlignment="1">
      <alignment horizontal="center" vertical="center"/>
    </xf>
    <xf numFmtId="0" fontId="42" fillId="0" borderId="67" xfId="0" applyFont="1" applyBorder="1" applyAlignment="1">
      <alignment horizontal="center" vertical="center"/>
    </xf>
    <xf numFmtId="0" fontId="16" fillId="6" borderId="1" xfId="0" applyFont="1" applyFill="1" applyBorder="1" applyAlignment="1">
      <alignment horizontal="center" vertical="center" wrapText="1"/>
    </xf>
    <xf numFmtId="0" fontId="47" fillId="0" borderId="26" xfId="0" applyFont="1" applyBorder="1" applyAlignment="1">
      <alignment horizontal="center" vertical="center" wrapText="1"/>
    </xf>
    <xf numFmtId="0" fontId="47" fillId="0" borderId="25" xfId="0" applyFont="1" applyBorder="1" applyAlignment="1">
      <alignment horizontal="center" vertical="center" wrapText="1"/>
    </xf>
    <xf numFmtId="0" fontId="47" fillId="0" borderId="1" xfId="0" applyFont="1" applyBorder="1" applyAlignment="1">
      <alignment horizontal="center" vertical="center" wrapText="1"/>
    </xf>
    <xf numFmtId="0" fontId="48" fillId="5" borderId="73" xfId="0" applyFont="1" applyFill="1" applyBorder="1" applyAlignment="1">
      <alignment horizontal="center" vertical="center" wrapText="1"/>
    </xf>
    <xf numFmtId="0" fontId="48" fillId="5" borderId="90" xfId="0" applyFont="1" applyFill="1" applyBorder="1" applyAlignment="1">
      <alignment horizontal="center" vertical="center" wrapText="1"/>
    </xf>
    <xf numFmtId="0" fontId="48" fillId="5" borderId="8" xfId="0" applyFont="1" applyFill="1" applyBorder="1" applyAlignment="1">
      <alignment horizontal="center" vertical="center" wrapText="1"/>
    </xf>
    <xf numFmtId="0" fontId="47" fillId="0" borderId="91" xfId="0" applyFont="1" applyBorder="1" applyAlignment="1">
      <alignment horizontal="center" vertical="center" wrapText="1"/>
    </xf>
    <xf numFmtId="0" fontId="47" fillId="0" borderId="75" xfId="0" applyFont="1" applyBorder="1" applyAlignment="1">
      <alignment horizontal="center" vertical="center" wrapText="1"/>
    </xf>
    <xf numFmtId="0" fontId="47" fillId="0" borderId="93" xfId="0" applyFont="1" applyBorder="1" applyAlignment="1">
      <alignment horizontal="center" vertical="center" wrapText="1"/>
    </xf>
    <xf numFmtId="0" fontId="47" fillId="22" borderId="47" xfId="0" applyFont="1" applyFill="1" applyBorder="1" applyAlignment="1">
      <alignment horizontal="center" vertical="center"/>
    </xf>
    <xf numFmtId="0" fontId="43" fillId="22" borderId="87" xfId="0" applyFont="1" applyFill="1" applyBorder="1" applyAlignment="1">
      <alignment horizontal="center"/>
    </xf>
    <xf numFmtId="0" fontId="47" fillId="0" borderId="46" xfId="0" applyFont="1" applyBorder="1" applyAlignment="1">
      <alignment horizontal="center" vertical="center" wrapText="1"/>
    </xf>
    <xf numFmtId="0" fontId="47" fillId="0" borderId="92" xfId="0" applyFont="1" applyBorder="1" applyAlignment="1">
      <alignment horizontal="center" vertical="center" wrapText="1"/>
    </xf>
    <xf numFmtId="0" fontId="47" fillId="0" borderId="94" xfId="0" applyFont="1" applyBorder="1" applyAlignment="1">
      <alignment horizontal="center" vertical="center" wrapText="1"/>
    </xf>
    <xf numFmtId="14" fontId="16" fillId="0" borderId="1" xfId="0" applyNumberFormat="1" applyFont="1" applyBorder="1" applyAlignment="1">
      <alignment horizontal="center" vertical="center" wrapText="1"/>
    </xf>
    <xf numFmtId="14" fontId="42" fillId="0" borderId="16" xfId="0" applyNumberFormat="1" applyFont="1" applyBorder="1" applyAlignment="1">
      <alignment vertical="center"/>
    </xf>
    <xf numFmtId="0" fontId="29" fillId="6" borderId="0" xfId="0" applyFont="1" applyFill="1" applyAlignment="1">
      <alignment horizontal="center" vertical="center" wrapText="1"/>
    </xf>
    <xf numFmtId="0" fontId="53" fillId="6" borderId="0" xfId="0" applyFont="1" applyFill="1" applyAlignment="1">
      <alignment horizontal="center" vertical="center" wrapText="1"/>
    </xf>
    <xf numFmtId="14" fontId="29" fillId="6" borderId="0" xfId="0" applyNumberFormat="1" applyFont="1" applyFill="1" applyAlignment="1">
      <alignment horizontal="center" vertical="center" wrapText="1"/>
    </xf>
    <xf numFmtId="0" fontId="53" fillId="27" borderId="98" xfId="0" applyFont="1" applyFill="1" applyBorder="1" applyAlignment="1">
      <alignment horizontal="center" vertical="center"/>
    </xf>
    <xf numFmtId="0" fontId="53" fillId="27" borderId="98" xfId="0" applyFont="1" applyFill="1" applyBorder="1" applyAlignment="1">
      <alignment horizontal="center" vertical="center" wrapText="1"/>
    </xf>
    <xf numFmtId="0" fontId="54" fillId="27" borderId="99" xfId="0" applyFont="1" applyFill="1" applyBorder="1" applyAlignment="1">
      <alignment horizontal="center" vertical="center" wrapText="1"/>
    </xf>
    <xf numFmtId="0" fontId="29" fillId="12" borderId="99" xfId="0" applyFont="1" applyFill="1" applyBorder="1" applyAlignment="1">
      <alignment horizontal="center" vertical="center" wrapText="1"/>
    </xf>
    <xf numFmtId="14" fontId="39" fillId="5" borderId="56" xfId="0" applyNumberFormat="1" applyFont="1" applyFill="1" applyBorder="1" applyAlignment="1">
      <alignment horizontal="center" vertical="center" wrapText="1"/>
    </xf>
    <xf numFmtId="14" fontId="39" fillId="5" borderId="100" xfId="0" applyNumberFormat="1" applyFont="1" applyFill="1" applyBorder="1" applyAlignment="1">
      <alignment horizontal="center" vertical="center" wrapText="1"/>
    </xf>
    <xf numFmtId="14" fontId="39" fillId="5" borderId="76" xfId="0" applyNumberFormat="1" applyFont="1" applyFill="1" applyBorder="1" applyAlignment="1">
      <alignment horizontal="center" vertical="center" wrapText="1"/>
    </xf>
    <xf numFmtId="14" fontId="38" fillId="5" borderId="72" xfId="0" applyNumberFormat="1" applyFont="1" applyFill="1" applyBorder="1" applyAlignment="1">
      <alignment horizontal="center" vertical="center" wrapText="1"/>
    </xf>
    <xf numFmtId="164" fontId="39" fillId="20" borderId="56" xfId="4" applyFont="1" applyFill="1" applyBorder="1" applyAlignment="1">
      <alignment vertical="center" wrapText="1"/>
    </xf>
    <xf numFmtId="164" fontId="39" fillId="20" borderId="1" xfId="4" applyFont="1" applyFill="1" applyBorder="1" applyAlignment="1">
      <alignment vertical="center" wrapText="1"/>
    </xf>
    <xf numFmtId="0" fontId="16" fillId="0" borderId="4" xfId="0" applyFont="1" applyBorder="1" applyAlignment="1">
      <alignment horizontal="center" vertical="center" wrapText="1"/>
    </xf>
    <xf numFmtId="0" fontId="16" fillId="0" borderId="101" xfId="0" applyFont="1" applyBorder="1" applyAlignment="1">
      <alignment horizontal="center" vertical="center" wrapText="1"/>
    </xf>
    <xf numFmtId="0" fontId="16" fillId="6" borderId="101" xfId="0" applyFont="1" applyFill="1" applyBorder="1" applyAlignment="1">
      <alignment horizontal="center" vertical="center" wrapText="1"/>
    </xf>
    <xf numFmtId="0" fontId="42" fillId="0" borderId="101" xfId="0" applyFont="1" applyBorder="1" applyAlignment="1">
      <alignment horizontal="center" vertical="center" wrapText="1"/>
    </xf>
    <xf numFmtId="0" fontId="42" fillId="0" borderId="101" xfId="0" applyFont="1" applyBorder="1" applyAlignment="1">
      <alignment horizontal="center" vertical="center"/>
    </xf>
    <xf numFmtId="0" fontId="42" fillId="0" borderId="102" xfId="0" applyFont="1" applyBorder="1" applyAlignment="1">
      <alignment horizontal="center" vertical="center"/>
    </xf>
    <xf numFmtId="0" fontId="15" fillId="0" borderId="9" xfId="0" applyFont="1" applyBorder="1" applyAlignment="1">
      <alignment horizontal="center" vertical="center"/>
    </xf>
    <xf numFmtId="0" fontId="17" fillId="0" borderId="48" xfId="0" applyFont="1" applyBorder="1" applyAlignment="1">
      <alignment horizontal="center" vertical="top" wrapText="1"/>
    </xf>
    <xf numFmtId="0" fontId="55" fillId="0" borderId="0" xfId="12" applyFont="1" applyAlignment="1">
      <alignment vertical="center"/>
    </xf>
    <xf numFmtId="0" fontId="8" fillId="0" borderId="0" xfId="12" applyFont="1"/>
    <xf numFmtId="0" fontId="5" fillId="0" borderId="0" xfId="12"/>
    <xf numFmtId="0" fontId="57" fillId="0" borderId="0" xfId="12" applyFont="1" applyAlignment="1">
      <alignment vertical="center"/>
    </xf>
    <xf numFmtId="0" fontId="57" fillId="0" borderId="0" xfId="12" applyFont="1" applyAlignment="1">
      <alignment vertical="center" wrapText="1"/>
    </xf>
    <xf numFmtId="0" fontId="55" fillId="0" borderId="12" xfId="12" applyFont="1" applyBorder="1" applyAlignment="1">
      <alignment horizontal="center" vertical="center" wrapText="1"/>
    </xf>
    <xf numFmtId="0" fontId="57" fillId="0" borderId="12" xfId="12" applyFont="1" applyBorder="1" applyAlignment="1">
      <alignment horizontal="center" vertical="center" wrapText="1"/>
    </xf>
    <xf numFmtId="0" fontId="43" fillId="29" borderId="11" xfId="12" applyFont="1" applyFill="1" applyBorder="1" applyAlignment="1">
      <alignment horizontal="center" vertical="center"/>
    </xf>
    <xf numFmtId="0" fontId="60" fillId="29" borderId="0" xfId="12" applyFont="1" applyFill="1" applyAlignment="1">
      <alignment horizontal="center" vertical="center"/>
    </xf>
    <xf numFmtId="0" fontId="5" fillId="29" borderId="0" xfId="12" applyFill="1" applyAlignment="1">
      <alignment horizontal="center" vertical="center"/>
    </xf>
    <xf numFmtId="0" fontId="61" fillId="29" borderId="109" xfId="12" applyFont="1" applyFill="1" applyBorder="1" applyAlignment="1">
      <alignment horizontal="center" vertical="center" wrapText="1"/>
    </xf>
    <xf numFmtId="0" fontId="61" fillId="29" borderId="12" xfId="12" applyFont="1" applyFill="1" applyBorder="1" applyAlignment="1">
      <alignment horizontal="center" vertical="center" wrapText="1"/>
    </xf>
    <xf numFmtId="0" fontId="62" fillId="29" borderId="12" xfId="12" applyFont="1" applyFill="1" applyBorder="1" applyAlignment="1">
      <alignment horizontal="center" vertical="center" wrapText="1"/>
    </xf>
    <xf numFmtId="0" fontId="63" fillId="0" borderId="0" xfId="12" applyFont="1" applyAlignment="1">
      <alignment vertical="center"/>
    </xf>
    <xf numFmtId="0" fontId="5" fillId="0" borderId="0" xfId="12" applyAlignment="1">
      <alignment horizontal="left" vertical="center" indent="1"/>
    </xf>
    <xf numFmtId="0" fontId="63" fillId="0" borderId="0" xfId="12" applyFont="1" applyAlignment="1">
      <alignment horizontal="left" vertical="center" indent="1"/>
    </xf>
    <xf numFmtId="0" fontId="65" fillId="0" borderId="112" xfId="0" applyFont="1" applyBorder="1" applyAlignment="1">
      <alignment horizontal="center" vertical="center" wrapText="1"/>
    </xf>
    <xf numFmtId="0" fontId="65" fillId="0" borderId="2" xfId="0" applyFont="1" applyBorder="1" applyAlignment="1">
      <alignment horizontal="center" vertical="center" wrapText="1"/>
    </xf>
    <xf numFmtId="0" fontId="66" fillId="0" borderId="60" xfId="0" applyFont="1" applyBorder="1"/>
    <xf numFmtId="0" fontId="66" fillId="0" borderId="101" xfId="0" applyFont="1" applyBorder="1"/>
    <xf numFmtId="0" fontId="66" fillId="0" borderId="101" xfId="0" applyFont="1" applyBorder="1" applyAlignment="1">
      <alignment vertical="center"/>
    </xf>
    <xf numFmtId="0" fontId="66" fillId="0" borderId="101" xfId="0" applyFont="1" applyBorder="1" applyAlignment="1">
      <alignment vertical="center" wrapText="1" shrinkToFit="1"/>
    </xf>
    <xf numFmtId="0" fontId="66" fillId="0" borderId="101" xfId="0" applyFont="1" applyBorder="1" applyAlignment="1">
      <alignment vertical="center" wrapText="1"/>
    </xf>
    <xf numFmtId="0" fontId="65" fillId="0" borderId="2" xfId="0" applyFont="1" applyBorder="1" applyAlignment="1">
      <alignment horizontal="center" vertical="center"/>
    </xf>
    <xf numFmtId="0" fontId="8" fillId="32" borderId="105" xfId="12" applyFont="1" applyFill="1" applyBorder="1" applyAlignment="1">
      <alignment horizontal="center" vertical="center" wrapText="1"/>
    </xf>
    <xf numFmtId="0" fontId="8" fillId="32" borderId="106" xfId="12" applyFont="1" applyFill="1" applyBorder="1" applyAlignment="1">
      <alignment horizontal="center" vertical="center" wrapText="1"/>
    </xf>
    <xf numFmtId="0" fontId="55" fillId="31" borderId="7" xfId="12" applyFont="1" applyFill="1" applyBorder="1" applyAlignment="1">
      <alignment horizontal="center" vertical="center" wrapText="1"/>
    </xf>
    <xf numFmtId="0" fontId="55" fillId="31" borderId="8" xfId="12" applyFont="1" applyFill="1" applyBorder="1" applyAlignment="1">
      <alignment horizontal="center" vertical="center" wrapText="1"/>
    </xf>
    <xf numFmtId="0" fontId="67" fillId="0" borderId="0" xfId="12" applyFont="1"/>
    <xf numFmtId="0" fontId="67" fillId="0" borderId="0" xfId="12" applyFont="1" applyAlignment="1">
      <alignment horizontal="center"/>
    </xf>
    <xf numFmtId="0" fontId="65" fillId="0" borderId="101" xfId="12" applyFont="1" applyBorder="1"/>
    <xf numFmtId="0" fontId="65" fillId="0" borderId="101" xfId="12" applyFont="1" applyBorder="1" applyAlignment="1">
      <alignment horizontal="center"/>
    </xf>
    <xf numFmtId="0" fontId="33" fillId="0" borderId="0" xfId="12" applyFont="1"/>
    <xf numFmtId="0" fontId="33" fillId="0" borderId="101" xfId="12" applyFont="1" applyBorder="1" applyAlignment="1">
      <alignment wrapText="1"/>
    </xf>
    <xf numFmtId="1" fontId="33" fillId="0" borderId="101" xfId="12" applyNumberFormat="1" applyFont="1" applyBorder="1" applyAlignment="1">
      <alignment horizontal="center" vertical="top" wrapText="1"/>
    </xf>
    <xf numFmtId="0" fontId="33" fillId="0" borderId="101" xfId="12" applyFont="1" applyBorder="1"/>
    <xf numFmtId="0" fontId="69" fillId="0" borderId="0" xfId="12" applyFont="1"/>
    <xf numFmtId="14" fontId="65" fillId="0" borderId="101" xfId="12" applyNumberFormat="1" applyFont="1" applyBorder="1" applyAlignment="1">
      <alignment horizontal="center"/>
    </xf>
    <xf numFmtId="0" fontId="70" fillId="0" borderId="101" xfId="12" applyFont="1" applyBorder="1" applyAlignment="1">
      <alignment horizontal="center"/>
    </xf>
    <xf numFmtId="0" fontId="57" fillId="0" borderId="113" xfId="16" applyFont="1" applyBorder="1" applyAlignment="1">
      <alignment horizontal="center" vertical="center" wrapText="1"/>
    </xf>
    <xf numFmtId="14" fontId="57" fillId="0" borderId="113" xfId="16" applyNumberFormat="1" applyFont="1" applyBorder="1" applyAlignment="1">
      <alignment horizontal="center" vertical="center" wrapText="1"/>
    </xf>
    <xf numFmtId="0" fontId="70" fillId="0" borderId="114" xfId="12" applyFont="1" applyBorder="1"/>
    <xf numFmtId="0" fontId="67" fillId="6" borderId="114" xfId="12" applyFont="1" applyFill="1" applyBorder="1" applyAlignment="1">
      <alignment horizontal="center"/>
    </xf>
    <xf numFmtId="0" fontId="70" fillId="0" borderId="0" xfId="12" applyFont="1"/>
    <xf numFmtId="0" fontId="50" fillId="0" borderId="0" xfId="14"/>
    <xf numFmtId="0" fontId="67" fillId="6" borderId="0" xfId="12" applyFont="1" applyFill="1" applyAlignment="1">
      <alignment horizontal="center"/>
    </xf>
    <xf numFmtId="0" fontId="72" fillId="0" borderId="0" xfId="12" applyFont="1"/>
    <xf numFmtId="0" fontId="73" fillId="0" borderId="0" xfId="12" applyFont="1" applyAlignment="1">
      <alignment vertical="center"/>
    </xf>
    <xf numFmtId="0" fontId="74" fillId="0" borderId="0" xfId="12" applyFont="1" applyAlignment="1">
      <alignment vertical="center"/>
    </xf>
    <xf numFmtId="0" fontId="21" fillId="0" borderId="0" xfId="13" applyAlignment="1" applyProtection="1"/>
    <xf numFmtId="0" fontId="72" fillId="6" borderId="0" xfId="12" applyFont="1" applyFill="1" applyAlignment="1">
      <alignment horizontal="center"/>
    </xf>
    <xf numFmtId="0" fontId="70" fillId="0" borderId="115" xfId="12" applyFont="1" applyBorder="1"/>
    <xf numFmtId="0" fontId="67" fillId="6" borderId="115" xfId="12" applyFont="1" applyFill="1" applyBorder="1" applyAlignment="1">
      <alignment horizontal="center"/>
    </xf>
    <xf numFmtId="0" fontId="67" fillId="0" borderId="0" xfId="12" applyFont="1" applyAlignment="1">
      <alignment vertical="center"/>
    </xf>
    <xf numFmtId="0" fontId="78" fillId="0" borderId="0" xfId="12" applyFont="1" applyAlignment="1">
      <alignment horizontal="center"/>
    </xf>
    <xf numFmtId="0" fontId="33" fillId="0" borderId="0" xfId="16"/>
    <xf numFmtId="9" fontId="33" fillId="0" borderId="0" xfId="6" applyFont="1"/>
    <xf numFmtId="10" fontId="33" fillId="0" borderId="0" xfId="16" applyNumberFormat="1"/>
    <xf numFmtId="0" fontId="33" fillId="12" borderId="0" xfId="16" applyFill="1"/>
    <xf numFmtId="3" fontId="33" fillId="0" borderId="0" xfId="16" applyNumberFormat="1"/>
    <xf numFmtId="170" fontId="33" fillId="0" borderId="0" xfId="16" applyNumberFormat="1"/>
    <xf numFmtId="0" fontId="69" fillId="12" borderId="0" xfId="16" applyFont="1" applyFill="1"/>
    <xf numFmtId="1" fontId="33" fillId="0" borderId="0" xfId="16" applyNumberFormat="1"/>
    <xf numFmtId="3" fontId="20" fillId="25" borderId="0" xfId="17" applyNumberFormat="1"/>
    <xf numFmtId="3" fontId="51" fillId="23" borderId="0" xfId="18" applyNumberFormat="1"/>
    <xf numFmtId="0" fontId="69" fillId="0" borderId="0" xfId="16" applyFont="1"/>
    <xf numFmtId="3" fontId="51" fillId="23" borderId="0" xfId="18" applyNumberFormat="1" applyBorder="1"/>
    <xf numFmtId="0" fontId="69" fillId="0" borderId="0" xfId="16" applyFont="1" applyAlignment="1">
      <alignment wrapText="1"/>
    </xf>
    <xf numFmtId="3" fontId="51" fillId="23" borderId="116" xfId="18" applyNumberFormat="1" applyBorder="1"/>
    <xf numFmtId="3" fontId="33" fillId="0" borderId="116" xfId="16" applyNumberFormat="1" applyBorder="1"/>
    <xf numFmtId="0" fontId="33" fillId="0" borderId="116" xfId="16" applyBorder="1"/>
    <xf numFmtId="0" fontId="69" fillId="0" borderId="85" xfId="16" applyFont="1" applyBorder="1" applyAlignment="1">
      <alignment horizontal="left" vertical="center" wrapText="1"/>
    </xf>
    <xf numFmtId="0" fontId="33" fillId="0" borderId="69" xfId="16" applyBorder="1"/>
    <xf numFmtId="9" fontId="51" fillId="23" borderId="117" xfId="18" applyNumberFormat="1" applyBorder="1"/>
    <xf numFmtId="9" fontId="51" fillId="0" borderId="117" xfId="18" applyNumberFormat="1" applyFill="1" applyBorder="1"/>
    <xf numFmtId="9" fontId="33" fillId="0" borderId="117" xfId="16" applyNumberFormat="1" applyBorder="1"/>
    <xf numFmtId="0" fontId="33" fillId="0" borderId="117" xfId="16" applyBorder="1"/>
    <xf numFmtId="0" fontId="33" fillId="0" borderId="118" xfId="16" applyBorder="1" applyAlignment="1">
      <alignment horizontal="left" vertical="center"/>
    </xf>
    <xf numFmtId="3" fontId="33" fillId="0" borderId="101" xfId="16" applyNumberFormat="1" applyBorder="1"/>
    <xf numFmtId="0" fontId="33" fillId="0" borderId="116" xfId="16" applyBorder="1" applyAlignment="1">
      <alignment wrapText="1"/>
    </xf>
    <xf numFmtId="0" fontId="69" fillId="0" borderId="85" xfId="16" applyFont="1" applyBorder="1" applyAlignment="1">
      <alignment horizontal="left" vertical="center"/>
    </xf>
    <xf numFmtId="3" fontId="33" fillId="0" borderId="116" xfId="16" applyNumberFormat="1" applyBorder="1" applyAlignment="1">
      <alignment wrapText="1"/>
    </xf>
    <xf numFmtId="3" fontId="69" fillId="0" borderId="85" xfId="16" applyNumberFormat="1" applyFont="1" applyBorder="1" applyAlignment="1">
      <alignment horizontal="left" vertical="center"/>
    </xf>
    <xf numFmtId="0" fontId="69" fillId="0" borderId="101" xfId="16" applyFont="1" applyBorder="1" applyAlignment="1">
      <alignment vertical="center"/>
    </xf>
    <xf numFmtId="169" fontId="69" fillId="0" borderId="101" xfId="16" applyNumberFormat="1" applyFont="1" applyBorder="1" applyAlignment="1">
      <alignment horizontal="center" vertical="center"/>
    </xf>
    <xf numFmtId="0" fontId="2" fillId="0" borderId="0" xfId="16" applyFont="1"/>
    <xf numFmtId="3" fontId="2" fillId="25" borderId="0" xfId="17" applyNumberFormat="1" applyFont="1"/>
    <xf numFmtId="4" fontId="51" fillId="23" borderId="0" xfId="18" applyNumberFormat="1"/>
    <xf numFmtId="4" fontId="33" fillId="0" borderId="0" xfId="16" applyNumberFormat="1"/>
    <xf numFmtId="3" fontId="2" fillId="0" borderId="0" xfId="17" applyNumberFormat="1" applyFont="1" applyFill="1" applyBorder="1"/>
    <xf numFmtId="3" fontId="2" fillId="0" borderId="81" xfId="17" applyNumberFormat="1" applyFont="1" applyFill="1" applyBorder="1"/>
    <xf numFmtId="0" fontId="69" fillId="0" borderId="85" xfId="16" applyFont="1" applyBorder="1" applyAlignment="1">
      <alignment vertical="center"/>
    </xf>
    <xf numFmtId="0" fontId="2" fillId="0" borderId="69" xfId="16" applyFont="1" applyBorder="1"/>
    <xf numFmtId="0" fontId="33" fillId="0" borderId="118" xfId="16" applyBorder="1" applyAlignment="1">
      <alignment vertical="center"/>
    </xf>
    <xf numFmtId="3" fontId="69" fillId="0" borderId="85" xfId="16" applyNumberFormat="1" applyFont="1" applyBorder="1" applyAlignment="1">
      <alignment vertical="center"/>
    </xf>
    <xf numFmtId="169" fontId="24" fillId="25" borderId="0" xfId="17" applyNumberFormat="1" applyFont="1"/>
    <xf numFmtId="0" fontId="2" fillId="25" borderId="0" xfId="17" applyFont="1"/>
    <xf numFmtId="0" fontId="24" fillId="25" borderId="0" xfId="17" applyFont="1" applyAlignment="1">
      <alignment horizontal="center"/>
    </xf>
    <xf numFmtId="0" fontId="33" fillId="0" borderId="60" xfId="16" applyBorder="1"/>
    <xf numFmtId="0" fontId="33" fillId="0" borderId="85" xfId="16" applyBorder="1"/>
    <xf numFmtId="0" fontId="33" fillId="0" borderId="61" xfId="16" applyBorder="1"/>
    <xf numFmtId="0" fontId="33" fillId="0" borderId="119" xfId="16" applyBorder="1"/>
    <xf numFmtId="9" fontId="33" fillId="0" borderId="102" xfId="16" applyNumberFormat="1" applyBorder="1"/>
    <xf numFmtId="0" fontId="33" fillId="0" borderId="118" xfId="16" applyBorder="1"/>
    <xf numFmtId="0" fontId="68" fillId="31" borderId="0" xfId="12" applyFont="1" applyFill="1" applyAlignment="1">
      <alignment horizontal="left" vertical="center" indent="2"/>
    </xf>
    <xf numFmtId="0" fontId="68" fillId="31" borderId="0" xfId="12" applyFont="1" applyFill="1" applyAlignment="1">
      <alignment horizontal="left" vertical="center"/>
    </xf>
    <xf numFmtId="0" fontId="77" fillId="31" borderId="0" xfId="12" applyFont="1" applyFill="1" applyAlignment="1">
      <alignment vertical="center"/>
    </xf>
    <xf numFmtId="0" fontId="76" fillId="31" borderId="0" xfId="12" applyFont="1" applyFill="1" applyAlignment="1">
      <alignment vertical="center"/>
    </xf>
    <xf numFmtId="0" fontId="76" fillId="31" borderId="0" xfId="12" applyFont="1" applyFill="1" applyAlignment="1">
      <alignment horizontal="right" vertical="center"/>
    </xf>
    <xf numFmtId="0" fontId="5" fillId="0" borderId="101" xfId="12" applyBorder="1" applyAlignment="1">
      <alignment horizontal="center"/>
    </xf>
    <xf numFmtId="0" fontId="20" fillId="33" borderId="101" xfId="15" applyFill="1" applyBorder="1" applyAlignment="1">
      <alignment horizontal="center"/>
    </xf>
    <xf numFmtId="0" fontId="64" fillId="33" borderId="0" xfId="15" applyFont="1" applyFill="1"/>
    <xf numFmtId="0" fontId="64" fillId="33" borderId="0" xfId="15" applyFont="1" applyFill="1" applyAlignment="1">
      <alignment vertical="center"/>
    </xf>
    <xf numFmtId="0" fontId="80" fillId="28" borderId="101" xfId="18" applyFont="1" applyFill="1" applyBorder="1" applyAlignment="1">
      <alignment horizontal="center" vertical="center"/>
    </xf>
    <xf numFmtId="0" fontId="79" fillId="28" borderId="0" xfId="18" applyFont="1" applyFill="1" applyAlignment="1">
      <alignment horizontal="center" vertical="center"/>
    </xf>
    <xf numFmtId="0" fontId="20" fillId="33" borderId="0" xfId="15" applyFill="1"/>
    <xf numFmtId="17" fontId="20" fillId="33" borderId="0" xfId="15" applyNumberFormat="1" applyFill="1" applyAlignment="1">
      <alignment horizontal="center"/>
    </xf>
    <xf numFmtId="171" fontId="20" fillId="33" borderId="0" xfId="15" applyNumberFormat="1" applyFill="1" applyAlignment="1">
      <alignment horizontal="center"/>
    </xf>
    <xf numFmtId="0" fontId="20" fillId="31" borderId="0" xfId="16" applyFont="1" applyFill="1" applyAlignment="1">
      <alignment horizontal="right"/>
    </xf>
    <xf numFmtId="169" fontId="69" fillId="31" borderId="0" xfId="16" applyNumberFormat="1" applyFont="1" applyFill="1"/>
    <xf numFmtId="0" fontId="20" fillId="34" borderId="0" xfId="17" applyFill="1"/>
    <xf numFmtId="169" fontId="64" fillId="34" borderId="0" xfId="17" applyNumberFormat="1" applyFont="1" applyFill="1"/>
    <xf numFmtId="3" fontId="20" fillId="34" borderId="81" xfId="17" applyNumberFormat="1" applyFill="1" applyBorder="1"/>
    <xf numFmtId="3" fontId="20" fillId="34" borderId="0" xfId="17" applyNumberFormat="1" applyFill="1" applyBorder="1"/>
    <xf numFmtId="3" fontId="20" fillId="34" borderId="0" xfId="17" applyNumberFormat="1" applyFill="1"/>
    <xf numFmtId="0" fontId="33" fillId="6" borderId="0" xfId="16" applyFill="1"/>
    <xf numFmtId="3" fontId="33" fillId="6" borderId="0" xfId="16" applyNumberFormat="1" applyFill="1"/>
    <xf numFmtId="3" fontId="51" fillId="35" borderId="0" xfId="18" applyNumberFormat="1" applyFill="1"/>
    <xf numFmtId="3" fontId="20" fillId="36" borderId="0" xfId="17" applyNumberFormat="1" applyFill="1"/>
    <xf numFmtId="0" fontId="69" fillId="31" borderId="0" xfId="16" applyFont="1" applyFill="1" applyAlignment="1">
      <alignment horizontal="center"/>
    </xf>
    <xf numFmtId="0" fontId="83" fillId="37" borderId="101" xfId="18" applyFont="1" applyFill="1" applyBorder="1" applyAlignment="1">
      <alignment horizontal="center" vertical="center"/>
    </xf>
    <xf numFmtId="0" fontId="79" fillId="37" borderId="0" xfId="18" applyFont="1" applyFill="1" applyAlignment="1">
      <alignment horizontal="center"/>
    </xf>
    <xf numFmtId="0" fontId="69" fillId="6" borderId="0" xfId="16" applyFont="1" applyFill="1"/>
    <xf numFmtId="4" fontId="33" fillId="6" borderId="0" xfId="16" applyNumberFormat="1" applyFill="1"/>
    <xf numFmtId="4" fontId="51" fillId="35" borderId="0" xfId="18" applyNumberFormat="1" applyFill="1"/>
    <xf numFmtId="3" fontId="2" fillId="36" borderId="0" xfId="17" applyNumberFormat="1" applyFont="1" applyFill="1"/>
    <xf numFmtId="0" fontId="2" fillId="6" borderId="0" xfId="16" applyFont="1" applyFill="1"/>
    <xf numFmtId="0" fontId="2" fillId="33" borderId="85" xfId="15" applyFont="1" applyFill="1" applyBorder="1" applyAlignment="1">
      <alignment wrapText="1"/>
    </xf>
    <xf numFmtId="0" fontId="2" fillId="33" borderId="81" xfId="15" applyFont="1" applyFill="1" applyBorder="1" applyAlignment="1">
      <alignment wrapText="1"/>
    </xf>
    <xf numFmtId="0" fontId="2" fillId="33" borderId="60" xfId="15" applyFont="1" applyFill="1" applyBorder="1" applyAlignment="1">
      <alignment wrapText="1"/>
    </xf>
    <xf numFmtId="0" fontId="2" fillId="33" borderId="120" xfId="15" applyFont="1" applyFill="1" applyBorder="1" applyAlignment="1">
      <alignment wrapText="1"/>
    </xf>
    <xf numFmtId="0" fontId="2" fillId="33" borderId="123" xfId="15" applyFont="1" applyFill="1" applyBorder="1" applyAlignment="1">
      <alignment wrapText="1"/>
    </xf>
    <xf numFmtId="0" fontId="2" fillId="33" borderId="124" xfId="15" applyFont="1" applyFill="1" applyBorder="1" applyAlignment="1">
      <alignment wrapText="1"/>
    </xf>
    <xf numFmtId="0" fontId="2" fillId="33" borderId="125" xfId="15" applyFont="1" applyFill="1" applyBorder="1" applyAlignment="1">
      <alignment wrapText="1"/>
    </xf>
    <xf numFmtId="0" fontId="2" fillId="33" borderId="126" xfId="15" applyFont="1" applyFill="1" applyBorder="1" applyAlignment="1">
      <alignment wrapText="1"/>
    </xf>
    <xf numFmtId="0" fontId="33" fillId="0" borderId="127" xfId="16" applyBorder="1"/>
    <xf numFmtId="9" fontId="33" fillId="0" borderId="128" xfId="16" applyNumberFormat="1" applyBorder="1"/>
    <xf numFmtId="0" fontId="33" fillId="0" borderId="130" xfId="16" applyBorder="1"/>
    <xf numFmtId="3" fontId="33" fillId="0" borderId="102" xfId="16" applyNumberFormat="1" applyBorder="1"/>
    <xf numFmtId="0" fontId="20" fillId="25" borderId="131" xfId="17" applyBorder="1"/>
    <xf numFmtId="3" fontId="33" fillId="0" borderId="132" xfId="16" applyNumberFormat="1" applyBorder="1"/>
    <xf numFmtId="3" fontId="33" fillId="0" borderId="133" xfId="16" applyNumberFormat="1" applyBorder="1"/>
    <xf numFmtId="0" fontId="20" fillId="25" borderId="134" xfId="17" applyBorder="1"/>
    <xf numFmtId="3" fontId="33" fillId="0" borderId="135" xfId="16" applyNumberFormat="1" applyBorder="1"/>
    <xf numFmtId="0" fontId="33" fillId="0" borderId="136" xfId="16" applyBorder="1"/>
    <xf numFmtId="9" fontId="33" fillId="0" borderId="137" xfId="16" applyNumberFormat="1" applyBorder="1"/>
    <xf numFmtId="0" fontId="33" fillId="0" borderId="120" xfId="16" applyBorder="1"/>
    <xf numFmtId="0" fontId="33" fillId="0" borderId="138" xfId="16" applyBorder="1"/>
    <xf numFmtId="0" fontId="33" fillId="0" borderId="125" xfId="16" applyBorder="1"/>
    <xf numFmtId="0" fontId="33" fillId="0" borderId="139" xfId="16" applyBorder="1" applyAlignment="1">
      <alignment horizontal="left" vertical="center"/>
    </xf>
    <xf numFmtId="0" fontId="33" fillId="0" borderId="9" xfId="16" applyBorder="1" applyAlignment="1">
      <alignment horizontal="left" vertical="center"/>
    </xf>
    <xf numFmtId="0" fontId="33" fillId="0" borderId="10" xfId="16" applyBorder="1" applyAlignment="1">
      <alignment horizontal="left" vertical="center"/>
    </xf>
    <xf numFmtId="0" fontId="33" fillId="0" borderId="5" xfId="16" applyBorder="1" applyAlignment="1">
      <alignment horizontal="left" vertical="center"/>
    </xf>
    <xf numFmtId="0" fontId="33" fillId="0" borderId="0" xfId="16" applyAlignment="1">
      <alignment horizontal="left" vertical="center"/>
    </xf>
    <xf numFmtId="0" fontId="33" fillId="0" borderId="6" xfId="16" applyBorder="1" applyAlignment="1">
      <alignment horizontal="left" vertical="center"/>
    </xf>
    <xf numFmtId="0" fontId="33" fillId="0" borderId="140" xfId="16" applyBorder="1" applyAlignment="1">
      <alignment horizontal="left" vertical="center"/>
    </xf>
    <xf numFmtId="0" fontId="33" fillId="0" borderId="11" xfId="16" applyBorder="1" applyAlignment="1">
      <alignment horizontal="left" vertical="center"/>
    </xf>
    <xf numFmtId="0" fontId="33" fillId="0" borderId="12" xfId="16" applyBorder="1" applyAlignment="1">
      <alignment horizontal="left" vertical="center"/>
    </xf>
    <xf numFmtId="0" fontId="84" fillId="27" borderId="0" xfId="22" applyFont="1" applyFill="1"/>
    <xf numFmtId="0" fontId="24" fillId="27" borderId="0" xfId="22" applyFont="1" applyFill="1"/>
    <xf numFmtId="0" fontId="20" fillId="38" borderId="0" xfId="15" applyFill="1"/>
    <xf numFmtId="0" fontId="2" fillId="6" borderId="0" xfId="22" applyFill="1"/>
    <xf numFmtId="17" fontId="24" fillId="27" borderId="0" xfId="22" applyNumberFormat="1" applyFont="1" applyFill="1" applyAlignment="1">
      <alignment horizontal="left"/>
    </xf>
    <xf numFmtId="0" fontId="20" fillId="39" borderId="0" xfId="17" applyFill="1"/>
    <xf numFmtId="0" fontId="20" fillId="40" borderId="101" xfId="15" applyFill="1" applyBorder="1"/>
    <xf numFmtId="0" fontId="33" fillId="41" borderId="102" xfId="16" applyFill="1" applyBorder="1"/>
    <xf numFmtId="169" fontId="20" fillId="40" borderId="0" xfId="15" applyNumberFormat="1" applyFill="1" applyBorder="1" applyAlignment="1">
      <alignment horizontal="left"/>
    </xf>
    <xf numFmtId="9" fontId="33" fillId="41" borderId="102" xfId="16" applyNumberFormat="1" applyFill="1" applyBorder="1" applyAlignment="1">
      <alignment horizontal="left"/>
    </xf>
    <xf numFmtId="0" fontId="85" fillId="0" borderId="0" xfId="16" applyFont="1"/>
    <xf numFmtId="0" fontId="20" fillId="42" borderId="101" xfId="15" applyFill="1" applyBorder="1" applyAlignment="1">
      <alignment horizontal="center" wrapText="1"/>
    </xf>
    <xf numFmtId="0" fontId="20" fillId="42" borderId="101" xfId="15" applyFill="1" applyBorder="1" applyAlignment="1">
      <alignment horizontal="center"/>
    </xf>
    <xf numFmtId="16" fontId="65" fillId="0" borderId="101" xfId="12" applyNumberFormat="1" applyFont="1" applyBorder="1" applyAlignment="1">
      <alignment horizontal="center"/>
    </xf>
    <xf numFmtId="0" fontId="71" fillId="41" borderId="115" xfId="12" applyFont="1" applyFill="1" applyBorder="1" applyAlignment="1">
      <alignment horizontal="center"/>
    </xf>
    <xf numFmtId="0" fontId="75" fillId="41" borderId="0" xfId="12" applyFont="1" applyFill="1" applyAlignment="1">
      <alignment horizontal="center" vertical="center"/>
    </xf>
    <xf numFmtId="0" fontId="71" fillId="41" borderId="0" xfId="12" applyFont="1" applyFill="1" applyAlignment="1">
      <alignment horizontal="center"/>
    </xf>
    <xf numFmtId="0" fontId="71" fillId="41" borderId="114" xfId="12" applyFont="1" applyFill="1" applyBorder="1" applyAlignment="1">
      <alignment horizontal="center"/>
    </xf>
    <xf numFmtId="0" fontId="86" fillId="0" borderId="0" xfId="13" applyFont="1" applyAlignment="1" applyProtection="1"/>
    <xf numFmtId="0" fontId="87" fillId="0" borderId="0" xfId="12" applyFont="1" applyAlignment="1">
      <alignment vertical="center"/>
    </xf>
    <xf numFmtId="0" fontId="88" fillId="0" borderId="0" xfId="12" applyFont="1" applyAlignment="1">
      <alignment vertical="center"/>
    </xf>
    <xf numFmtId="0" fontId="89" fillId="0" borderId="0" xfId="12" applyFont="1"/>
    <xf numFmtId="0" fontId="5" fillId="0" borderId="0" xfId="12" applyAlignment="1">
      <alignment vertical="center"/>
    </xf>
    <xf numFmtId="14" fontId="8" fillId="0" borderId="101" xfId="12" applyNumberFormat="1" applyFont="1" applyBorder="1" applyAlignment="1">
      <alignment horizontal="center" vertical="center" wrapText="1"/>
    </xf>
    <xf numFmtId="0" fontId="6" fillId="0" borderId="0" xfId="12" applyFont="1" applyAlignment="1">
      <alignment horizontal="center" vertical="center" wrapText="1"/>
    </xf>
    <xf numFmtId="0" fontId="6" fillId="0" borderId="0" xfId="12" applyFont="1" applyAlignment="1">
      <alignment vertical="center" wrapText="1"/>
    </xf>
    <xf numFmtId="49" fontId="92" fillId="0" borderId="0" xfId="12" applyNumberFormat="1" applyFont="1" applyAlignment="1">
      <alignment vertical="center" wrapText="1"/>
    </xf>
    <xf numFmtId="0" fontId="6" fillId="0" borderId="0" xfId="12" applyFont="1" applyAlignment="1">
      <alignment horizontal="left" vertical="center" wrapText="1"/>
    </xf>
    <xf numFmtId="0" fontId="6" fillId="0" borderId="60" xfId="12" applyFont="1" applyBorder="1" applyAlignment="1">
      <alignment horizontal="center" vertical="center" wrapText="1"/>
    </xf>
    <xf numFmtId="0" fontId="6" fillId="0" borderId="81" xfId="12" applyFont="1" applyBorder="1" applyAlignment="1">
      <alignment horizontal="center" vertical="center" wrapText="1"/>
    </xf>
    <xf numFmtId="49" fontId="6" fillId="0" borderId="82" xfId="12" applyNumberFormat="1" applyFont="1" applyBorder="1" applyAlignment="1">
      <alignment vertical="center" wrapText="1" shrinkToFit="1"/>
    </xf>
    <xf numFmtId="0" fontId="6" fillId="0" borderId="60" xfId="12" applyFont="1" applyBorder="1" applyAlignment="1">
      <alignment vertical="center" wrapText="1" shrinkToFit="1"/>
    </xf>
    <xf numFmtId="0" fontId="93" fillId="0" borderId="60" xfId="12" applyFont="1" applyBorder="1" applyAlignment="1">
      <alignment horizontal="center" vertical="center" wrapText="1"/>
    </xf>
    <xf numFmtId="49" fontId="92" fillId="0" borderId="85" xfId="12" applyNumberFormat="1" applyFont="1" applyBorder="1" applyAlignment="1">
      <alignment horizontal="center" vertical="center" wrapText="1"/>
    </xf>
    <xf numFmtId="0" fontId="92" fillId="0" borderId="60" xfId="12" applyFont="1" applyBorder="1" applyAlignment="1">
      <alignment horizontal="center" vertical="center" wrapText="1"/>
    </xf>
    <xf numFmtId="0" fontId="92" fillId="0" borderId="81" xfId="12" applyFont="1" applyBorder="1" applyAlignment="1">
      <alignment horizontal="center" vertical="center" wrapText="1"/>
    </xf>
    <xf numFmtId="0" fontId="6" fillId="0" borderId="112" xfId="12" applyFont="1" applyBorder="1" applyAlignment="1">
      <alignment horizontal="center" vertical="center" wrapText="1"/>
    </xf>
    <xf numFmtId="0" fontId="5" fillId="0" borderId="66" xfId="12" applyBorder="1" applyAlignment="1">
      <alignment horizontal="center" vertical="center" wrapText="1"/>
    </xf>
    <xf numFmtId="0" fontId="5" fillId="0" borderId="2" xfId="12" applyBorder="1" applyAlignment="1">
      <alignment horizontal="center" vertical="center" wrapText="1"/>
    </xf>
    <xf numFmtId="0" fontId="5" fillId="0" borderId="0" xfId="12" applyAlignment="1">
      <alignment horizontal="center" vertical="center" wrapText="1"/>
    </xf>
    <xf numFmtId="0" fontId="5" fillId="0" borderId="87" xfId="12" applyBorder="1" applyAlignment="1">
      <alignment horizontal="center" vertical="center" wrapText="1"/>
    </xf>
    <xf numFmtId="0" fontId="5" fillId="0" borderId="47" xfId="12" applyBorder="1" applyAlignment="1">
      <alignment horizontal="center" vertical="center" wrapText="1"/>
    </xf>
    <xf numFmtId="0" fontId="6" fillId="0" borderId="0" xfId="12" applyFont="1" applyAlignment="1" applyProtection="1">
      <alignment horizontal="center" vertical="center" wrapText="1"/>
      <protection locked="0"/>
    </xf>
    <xf numFmtId="0" fontId="5" fillId="0" borderId="66" xfId="12" applyBorder="1" applyAlignment="1">
      <alignment horizontal="center" wrapText="1"/>
    </xf>
    <xf numFmtId="0" fontId="5" fillId="0" borderId="2" xfId="12" applyBorder="1" applyAlignment="1">
      <alignment wrapText="1"/>
    </xf>
    <xf numFmtId="0" fontId="5" fillId="0" borderId="0" xfId="12" applyAlignment="1">
      <alignment wrapText="1"/>
    </xf>
    <xf numFmtId="0" fontId="92" fillId="43" borderId="150" xfId="12" applyFont="1" applyFill="1" applyBorder="1" applyAlignment="1" applyProtection="1">
      <alignment horizontal="center" vertical="center" wrapText="1"/>
      <protection locked="0"/>
    </xf>
    <xf numFmtId="0" fontId="92" fillId="43" borderId="7" xfId="12" applyFont="1" applyFill="1" applyBorder="1" applyAlignment="1" applyProtection="1">
      <alignment horizontal="center" vertical="center" wrapText="1"/>
      <protection locked="0"/>
    </xf>
    <xf numFmtId="0" fontId="94" fillId="43" borderId="7" xfId="12" applyFont="1" applyFill="1" applyBorder="1" applyAlignment="1" applyProtection="1">
      <alignment horizontal="center" vertical="center" wrapText="1"/>
      <protection locked="0"/>
    </xf>
    <xf numFmtId="0" fontId="92" fillId="43" borderId="9" xfId="12" applyFont="1" applyFill="1" applyBorder="1" applyAlignment="1">
      <alignment horizontal="center" vertical="center" wrapText="1"/>
    </xf>
    <xf numFmtId="0" fontId="5" fillId="0" borderId="82" xfId="12" applyBorder="1" applyAlignment="1">
      <alignment horizontal="center" wrapText="1"/>
    </xf>
    <xf numFmtId="0" fontId="5" fillId="0" borderId="112" xfId="12" applyBorder="1" applyAlignment="1">
      <alignment wrapText="1"/>
    </xf>
    <xf numFmtId="0" fontId="6" fillId="0" borderId="12" xfId="12" applyFont="1" applyBorder="1" applyAlignment="1">
      <alignment horizontal="center" vertical="center" wrapText="1"/>
    </xf>
    <xf numFmtId="0" fontId="6" fillId="0" borderId="11" xfId="12" applyFont="1" applyBorder="1" applyAlignment="1">
      <alignment horizontal="center" vertical="center" wrapText="1"/>
    </xf>
    <xf numFmtId="0" fontId="6" fillId="0" borderId="11" xfId="12" applyFont="1" applyBorder="1" applyAlignment="1">
      <alignment vertical="center" wrapText="1"/>
    </xf>
    <xf numFmtId="0" fontId="5" fillId="44" borderId="6" xfId="12" applyFill="1" applyBorder="1" applyAlignment="1">
      <alignment horizontal="center" wrapText="1"/>
    </xf>
    <xf numFmtId="0" fontId="5" fillId="44" borderId="5" xfId="12" applyFill="1" applyBorder="1" applyAlignment="1">
      <alignment horizontal="center" wrapText="1"/>
    </xf>
    <xf numFmtId="0" fontId="5" fillId="44" borderId="153" xfId="12" applyFill="1" applyBorder="1" applyAlignment="1">
      <alignment horizontal="center" wrapText="1"/>
    </xf>
    <xf numFmtId="0" fontId="5" fillId="44" borderId="154" xfId="12" applyFill="1" applyBorder="1" applyAlignment="1">
      <alignment horizontal="center" wrapText="1"/>
    </xf>
    <xf numFmtId="0" fontId="6" fillId="0" borderId="6" xfId="12" applyFont="1" applyBorder="1" applyAlignment="1">
      <alignment horizontal="center" vertical="center" wrapText="1"/>
    </xf>
    <xf numFmtId="0" fontId="6" fillId="0" borderId="0" xfId="12" quotePrefix="1" applyFont="1" applyAlignment="1">
      <alignment vertical="center" wrapText="1"/>
    </xf>
    <xf numFmtId="0" fontId="6" fillId="0" borderId="10" xfId="12" applyFont="1" applyBorder="1" applyAlignment="1">
      <alignment horizontal="center" vertical="center" wrapText="1"/>
    </xf>
    <xf numFmtId="0" fontId="6" fillId="0" borderId="9" xfId="12" applyFont="1" applyBorder="1" applyAlignment="1">
      <alignment horizontal="center" vertical="center" wrapText="1"/>
    </xf>
    <xf numFmtId="0" fontId="6" fillId="0" borderId="9" xfId="12" applyFont="1" applyBorder="1" applyAlignment="1">
      <alignment vertical="center" wrapText="1"/>
    </xf>
    <xf numFmtId="49" fontId="92" fillId="0" borderId="9" xfId="12" applyNumberFormat="1" applyFont="1" applyBorder="1" applyAlignment="1">
      <alignment vertical="center" wrapText="1"/>
    </xf>
    <xf numFmtId="49" fontId="6" fillId="45" borderId="0" xfId="12" applyNumberFormat="1" applyFont="1" applyFill="1" applyAlignment="1">
      <alignment horizontal="left" vertical="center" wrapText="1"/>
    </xf>
    <xf numFmtId="9" fontId="92" fillId="46" borderId="101" xfId="6" applyFont="1" applyFill="1" applyBorder="1" applyAlignment="1">
      <alignment horizontal="center" vertical="center" wrapText="1"/>
    </xf>
    <xf numFmtId="2" fontId="92" fillId="43" borderId="66" xfId="12" applyNumberFormat="1" applyFont="1" applyFill="1" applyBorder="1" applyAlignment="1">
      <alignment horizontal="center" vertical="center" wrapText="1"/>
    </xf>
    <xf numFmtId="2" fontId="92" fillId="43" borderId="101" xfId="12" applyNumberFormat="1" applyFont="1" applyFill="1" applyBorder="1" applyAlignment="1">
      <alignment horizontal="center" vertical="center" wrapText="1"/>
    </xf>
    <xf numFmtId="49" fontId="92" fillId="0" borderId="101" xfId="12" applyNumberFormat="1" applyFont="1" applyBorder="1" applyAlignment="1">
      <alignment horizontal="center" vertical="center" wrapText="1"/>
    </xf>
    <xf numFmtId="49" fontId="92" fillId="0" borderId="2" xfId="12" applyNumberFormat="1" applyFont="1" applyBorder="1" applyAlignment="1">
      <alignment horizontal="center" vertical="center" wrapText="1"/>
    </xf>
    <xf numFmtId="0" fontId="92" fillId="0" borderId="79" xfId="12" applyFont="1" applyBorder="1" applyAlignment="1">
      <alignment horizontal="center" vertical="center" wrapText="1"/>
    </xf>
    <xf numFmtId="0" fontId="6" fillId="0" borderId="116" xfId="12" applyFont="1" applyBorder="1" applyAlignment="1">
      <alignment horizontal="center" vertical="center" wrapText="1"/>
    </xf>
    <xf numFmtId="49" fontId="94" fillId="47" borderId="111" xfId="12" applyNumberFormat="1" applyFont="1" applyFill="1" applyBorder="1" applyAlignment="1" applyProtection="1">
      <alignment horizontal="center" vertical="center" wrapText="1"/>
      <protection locked="0"/>
    </xf>
    <xf numFmtId="49" fontId="94" fillId="47" borderId="4" xfId="12" applyNumberFormat="1" applyFont="1" applyFill="1" applyBorder="1" applyAlignment="1" applyProtection="1">
      <alignment horizontal="center" vertical="center" wrapText="1"/>
      <protection locked="0"/>
    </xf>
    <xf numFmtId="49" fontId="94" fillId="47" borderId="3" xfId="12" applyNumberFormat="1" applyFont="1" applyFill="1" applyBorder="1" applyAlignment="1" applyProtection="1">
      <alignment horizontal="center" vertical="center" wrapText="1"/>
      <protection locked="0"/>
    </xf>
    <xf numFmtId="0" fontId="92" fillId="43" borderId="155" xfId="12" applyFont="1" applyFill="1" applyBorder="1" applyAlignment="1" applyProtection="1">
      <alignment horizontal="center" vertical="center" wrapText="1"/>
      <protection locked="0"/>
    </xf>
    <xf numFmtId="0" fontId="92" fillId="43" borderId="20" xfId="12" applyFont="1" applyFill="1" applyBorder="1" applyAlignment="1" applyProtection="1">
      <alignment horizontal="center" vertical="center" wrapText="1"/>
      <protection locked="0"/>
    </xf>
    <xf numFmtId="0" fontId="92" fillId="43" borderId="111" xfId="12" applyFont="1" applyFill="1" applyBorder="1" applyAlignment="1" applyProtection="1">
      <alignment horizontal="center" vertical="center" wrapText="1"/>
      <protection locked="0"/>
    </xf>
    <xf numFmtId="0" fontId="92" fillId="43" borderId="69" xfId="12" applyFont="1" applyFill="1" applyBorder="1" applyAlignment="1" applyProtection="1">
      <alignment horizontal="center" vertical="center" wrapText="1"/>
      <protection locked="0"/>
    </xf>
    <xf numFmtId="0" fontId="92" fillId="43" borderId="156" xfId="12" applyFont="1" applyFill="1" applyBorder="1" applyAlignment="1" applyProtection="1">
      <alignment horizontal="center" vertical="center" wrapText="1"/>
      <protection locked="0"/>
    </xf>
    <xf numFmtId="0" fontId="92" fillId="43" borderId="70" xfId="12" applyFont="1" applyFill="1" applyBorder="1" applyAlignment="1" applyProtection="1">
      <alignment horizontal="center" vertical="center" wrapText="1"/>
      <protection locked="0"/>
    </xf>
    <xf numFmtId="49" fontId="6" fillId="0" borderId="101" xfId="12" applyNumberFormat="1" applyFont="1" applyBorder="1" applyAlignment="1">
      <alignment horizontal="left" vertical="center" wrapText="1"/>
    </xf>
    <xf numFmtId="172" fontId="96" fillId="0" borderId="60" xfId="12" applyNumberFormat="1" applyFont="1" applyBorder="1" applyAlignment="1">
      <alignment horizontal="center" vertical="center" wrapText="1" shrinkToFit="1"/>
    </xf>
    <xf numFmtId="173" fontId="96" fillId="0" borderId="60" xfId="12" applyNumberFormat="1" applyFont="1" applyBorder="1" applyAlignment="1">
      <alignment horizontal="center" vertical="center" wrapText="1" shrinkToFit="1"/>
    </xf>
    <xf numFmtId="0" fontId="5" fillId="0" borderId="0" xfId="12" applyAlignment="1">
      <alignment horizontal="center"/>
    </xf>
    <xf numFmtId="2" fontId="5" fillId="0" borderId="0" xfId="12" applyNumberFormat="1" applyAlignment="1">
      <alignment horizontal="center"/>
    </xf>
    <xf numFmtId="0" fontId="16" fillId="49" borderId="48" xfId="12" applyFont="1" applyFill="1" applyBorder="1" applyAlignment="1">
      <alignment horizontal="center"/>
    </xf>
    <xf numFmtId="2" fontId="16" fillId="49" borderId="48" xfId="12" applyNumberFormat="1" applyFont="1" applyFill="1" applyBorder="1" applyAlignment="1">
      <alignment horizontal="center"/>
    </xf>
    <xf numFmtId="0" fontId="16" fillId="49" borderId="48" xfId="12" applyFont="1" applyFill="1" applyBorder="1"/>
    <xf numFmtId="0" fontId="16" fillId="49" borderId="47" xfId="12" applyFont="1" applyFill="1" applyBorder="1"/>
    <xf numFmtId="0" fontId="16" fillId="49" borderId="101" xfId="12" applyFont="1" applyFill="1" applyBorder="1" applyAlignment="1">
      <alignment horizontal="center"/>
    </xf>
    <xf numFmtId="2" fontId="16" fillId="49" borderId="101" xfId="12" applyNumberFormat="1" applyFont="1" applyFill="1" applyBorder="1" applyAlignment="1">
      <alignment horizontal="center"/>
    </xf>
    <xf numFmtId="0" fontId="16" fillId="49" borderId="101" xfId="12" applyFont="1" applyFill="1" applyBorder="1"/>
    <xf numFmtId="0" fontId="16" fillId="49" borderId="2" xfId="12" applyFont="1" applyFill="1" applyBorder="1"/>
    <xf numFmtId="2" fontId="16" fillId="49" borderId="101" xfId="12" applyNumberFormat="1" applyFont="1" applyFill="1" applyBorder="1"/>
    <xf numFmtId="0" fontId="39" fillId="49" borderId="4" xfId="12" applyFont="1" applyFill="1" applyBorder="1" applyAlignment="1">
      <alignment horizontal="center"/>
    </xf>
    <xf numFmtId="2" fontId="39" fillId="49" borderId="4" xfId="12" applyNumberFormat="1" applyFont="1" applyFill="1" applyBorder="1" applyAlignment="1">
      <alignment horizontal="center"/>
    </xf>
    <xf numFmtId="0" fontId="39" fillId="49" borderId="3" xfId="12" applyFont="1" applyFill="1" applyBorder="1" applyAlignment="1">
      <alignment horizontal="center"/>
    </xf>
    <xf numFmtId="0" fontId="92" fillId="31" borderId="139" xfId="12" applyFont="1" applyFill="1" applyBorder="1" applyAlignment="1">
      <alignment horizontal="center" vertical="center" wrapText="1"/>
    </xf>
    <xf numFmtId="0" fontId="92" fillId="31" borderId="9" xfId="12" applyFont="1" applyFill="1" applyBorder="1" applyAlignment="1">
      <alignment horizontal="center" vertical="center" wrapText="1"/>
    </xf>
    <xf numFmtId="0" fontId="92" fillId="31" borderId="151" xfId="12" applyFont="1" applyFill="1" applyBorder="1" applyAlignment="1">
      <alignment horizontal="center" vertical="center" wrapText="1"/>
    </xf>
    <xf numFmtId="0" fontId="94" fillId="31" borderId="7" xfId="12" applyFont="1" applyFill="1" applyBorder="1" applyAlignment="1" applyProtection="1">
      <alignment horizontal="center" vertical="center" wrapText="1"/>
      <protection locked="0"/>
    </xf>
    <xf numFmtId="0" fontId="92" fillId="31" borderId="7" xfId="12" applyFont="1" applyFill="1" applyBorder="1" applyAlignment="1" applyProtection="1">
      <alignment horizontal="center" vertical="center" wrapText="1"/>
      <protection locked="0"/>
    </xf>
    <xf numFmtId="0" fontId="92" fillId="31" borderId="150" xfId="12" applyFont="1" applyFill="1" applyBorder="1" applyAlignment="1" applyProtection="1">
      <alignment horizontal="center" vertical="center" wrapText="1"/>
      <protection locked="0"/>
    </xf>
    <xf numFmtId="0" fontId="8" fillId="48" borderId="101" xfId="12" applyFont="1" applyFill="1" applyBorder="1" applyAlignment="1">
      <alignment horizontal="center"/>
    </xf>
    <xf numFmtId="0" fontId="91" fillId="45" borderId="101" xfId="12" applyFont="1" applyFill="1" applyBorder="1" applyAlignment="1">
      <alignment horizontal="center"/>
    </xf>
    <xf numFmtId="0" fontId="5" fillId="0" borderId="0" xfId="12" applyAlignment="1">
      <alignment textRotation="90"/>
    </xf>
    <xf numFmtId="0" fontId="8" fillId="0" borderId="0" xfId="12" applyFont="1" applyAlignment="1">
      <alignment horizontal="right"/>
    </xf>
    <xf numFmtId="0" fontId="99" fillId="2" borderId="139" xfId="12" applyFont="1" applyFill="1" applyBorder="1" applyAlignment="1">
      <alignment horizontal="centerContinuous"/>
    </xf>
    <xf numFmtId="0" fontId="99" fillId="2" borderId="152" xfId="12" applyFont="1" applyFill="1" applyBorder="1" applyAlignment="1">
      <alignment horizontal="centerContinuous"/>
    </xf>
    <xf numFmtId="0" fontId="100" fillId="2" borderId="152" xfId="12" applyFont="1" applyFill="1" applyBorder="1" applyAlignment="1">
      <alignment horizontal="centerContinuous"/>
    </xf>
    <xf numFmtId="0" fontId="101" fillId="0" borderId="0" xfId="12" applyFont="1"/>
    <xf numFmtId="0" fontId="5" fillId="45" borderId="158" xfId="12" applyFill="1" applyBorder="1"/>
    <xf numFmtId="0" fontId="91" fillId="45" borderId="159" xfId="12" applyFont="1" applyFill="1" applyBorder="1"/>
    <xf numFmtId="0" fontId="91" fillId="45" borderId="47" xfId="12" applyFont="1" applyFill="1" applyBorder="1"/>
    <xf numFmtId="0" fontId="102" fillId="0" borderId="0" xfId="12" applyFont="1"/>
    <xf numFmtId="0" fontId="5" fillId="48" borderId="15" xfId="12" applyFill="1" applyBorder="1"/>
    <xf numFmtId="0" fontId="5" fillId="48" borderId="62" xfId="12" applyFill="1" applyBorder="1"/>
    <xf numFmtId="0" fontId="8" fillId="48" borderId="2" xfId="12" applyFont="1" applyFill="1" applyBorder="1"/>
    <xf numFmtId="0" fontId="5" fillId="47" borderId="156" xfId="12" applyFill="1" applyBorder="1"/>
    <xf numFmtId="0" fontId="5" fillId="47" borderId="62" xfId="12" applyFill="1" applyBorder="1"/>
    <xf numFmtId="0" fontId="5" fillId="47" borderId="2" xfId="12" applyFill="1" applyBorder="1"/>
    <xf numFmtId="0" fontId="5" fillId="46" borderId="156" xfId="12" applyFill="1" applyBorder="1"/>
    <xf numFmtId="0" fontId="5" fillId="46" borderId="62" xfId="12" applyFill="1" applyBorder="1"/>
    <xf numFmtId="0" fontId="5" fillId="46" borderId="2" xfId="12" applyFill="1" applyBorder="1"/>
    <xf numFmtId="0" fontId="5" fillId="2" borderId="0" xfId="12" applyFill="1"/>
    <xf numFmtId="0" fontId="99" fillId="2" borderId="0" xfId="12" applyFont="1" applyFill="1"/>
    <xf numFmtId="0" fontId="5" fillId="46" borderId="10" xfId="12" applyFill="1" applyBorder="1"/>
    <xf numFmtId="0" fontId="5" fillId="46" borderId="19" xfId="12" applyFill="1" applyBorder="1"/>
    <xf numFmtId="0" fontId="5" fillId="46" borderId="3" xfId="12" applyFill="1" applyBorder="1"/>
    <xf numFmtId="0" fontId="103" fillId="0" borderId="0" xfId="12" applyFont="1"/>
    <xf numFmtId="0" fontId="100" fillId="2" borderId="0" xfId="12" applyFont="1" applyFill="1" applyAlignment="1">
      <alignment horizontal="centerContinuous"/>
    </xf>
    <xf numFmtId="0" fontId="100" fillId="2" borderId="5" xfId="12" applyFont="1" applyFill="1" applyBorder="1" applyAlignment="1">
      <alignment horizontal="centerContinuous"/>
    </xf>
    <xf numFmtId="0" fontId="7" fillId="0" borderId="0" xfId="12" applyFont="1" applyAlignment="1">
      <alignment vertical="center"/>
    </xf>
    <xf numFmtId="0" fontId="29" fillId="0" borderId="101" xfId="12" applyFont="1" applyBorder="1" applyAlignment="1">
      <alignment horizontal="center" vertical="center"/>
    </xf>
    <xf numFmtId="0" fontId="104" fillId="0" borderId="12" xfId="12" applyFont="1" applyBorder="1" applyAlignment="1">
      <alignment horizontal="center" vertical="center" wrapText="1"/>
    </xf>
    <xf numFmtId="0" fontId="104" fillId="0" borderId="151" xfId="12" applyFont="1" applyBorder="1" applyAlignment="1">
      <alignment horizontal="center" vertical="center" wrapText="1"/>
    </xf>
    <xf numFmtId="0" fontId="105" fillId="0" borderId="12" xfId="12" applyFont="1" applyBorder="1" applyAlignment="1">
      <alignment horizontal="center" vertical="center" wrapText="1"/>
    </xf>
    <xf numFmtId="0" fontId="29" fillId="6" borderId="101" xfId="12" applyFont="1" applyFill="1" applyBorder="1" applyAlignment="1">
      <alignment horizontal="center" vertical="center"/>
    </xf>
    <xf numFmtId="0" fontId="69" fillId="6" borderId="56" xfId="12" applyFont="1" applyFill="1" applyBorder="1" applyAlignment="1">
      <alignment horizontal="center"/>
    </xf>
    <xf numFmtId="0" fontId="107" fillId="0" borderId="0" xfId="12" applyFont="1"/>
    <xf numFmtId="0" fontId="59" fillId="0" borderId="0" xfId="12" applyFont="1"/>
    <xf numFmtId="0" fontId="5" fillId="0" borderId="0" xfId="12" applyAlignment="1">
      <alignment horizontal="center" vertical="center"/>
    </xf>
    <xf numFmtId="0" fontId="8" fillId="0" borderId="0" xfId="0" applyFont="1" applyAlignment="1">
      <alignment horizontal="center" vertical="center" wrapText="1"/>
    </xf>
    <xf numFmtId="0" fontId="16" fillId="31" borderId="129" xfId="12" applyFont="1" applyFill="1" applyBorder="1" applyAlignment="1">
      <alignment horizontal="center" vertical="center"/>
    </xf>
    <xf numFmtId="0" fontId="5" fillId="0" borderId="133" xfId="12" applyBorder="1" applyAlignment="1">
      <alignment horizontal="center"/>
    </xf>
    <xf numFmtId="0" fontId="5" fillId="0" borderId="128" xfId="12" applyBorder="1" applyAlignment="1">
      <alignment horizontal="center"/>
    </xf>
    <xf numFmtId="0" fontId="5" fillId="0" borderId="162" xfId="12" applyBorder="1" applyAlignment="1">
      <alignment horizontal="center"/>
    </xf>
    <xf numFmtId="0" fontId="5" fillId="0" borderId="131" xfId="12" applyBorder="1" applyAlignment="1">
      <alignment horizontal="left"/>
    </xf>
    <xf numFmtId="0" fontId="5" fillId="0" borderId="132" xfId="12" applyBorder="1" applyAlignment="1">
      <alignment horizontal="left"/>
    </xf>
    <xf numFmtId="0" fontId="5" fillId="0" borderId="127" xfId="12" applyBorder="1" applyAlignment="1">
      <alignment horizontal="left"/>
    </xf>
    <xf numFmtId="0" fontId="5" fillId="0" borderId="101" xfId="0" applyFont="1" applyBorder="1" applyAlignment="1">
      <alignment horizontal="left" vertical="center" wrapText="1"/>
    </xf>
    <xf numFmtId="0" fontId="5" fillId="0" borderId="101" xfId="0" applyFont="1" applyBorder="1" applyAlignment="1">
      <alignment horizontal="left"/>
    </xf>
    <xf numFmtId="0" fontId="5" fillId="0" borderId="101" xfId="12" applyBorder="1" applyAlignment="1">
      <alignment horizontal="left"/>
    </xf>
    <xf numFmtId="0" fontId="5" fillId="0" borderId="160" xfId="12" applyBorder="1" applyAlignment="1">
      <alignment horizontal="left"/>
    </xf>
    <xf numFmtId="0" fontId="5" fillId="0" borderId="161" xfId="12" applyBorder="1" applyAlignment="1">
      <alignment horizontal="left"/>
    </xf>
    <xf numFmtId="0" fontId="5" fillId="0" borderId="161" xfId="0" applyFont="1" applyBorder="1" applyAlignment="1">
      <alignment horizontal="left"/>
    </xf>
    <xf numFmtId="0" fontId="0" fillId="0" borderId="0" xfId="0" applyAlignment="1">
      <alignment horizontal="left" vertical="center" wrapText="1"/>
    </xf>
    <xf numFmtId="0" fontId="8" fillId="0" borderId="0" xfId="0" applyFont="1" applyAlignment="1">
      <alignment horizontal="left" vertical="center" wrapText="1"/>
    </xf>
    <xf numFmtId="0" fontId="5" fillId="0" borderId="0" xfId="0" applyFont="1" applyAlignment="1">
      <alignment horizontal="center" vertical="center" wrapText="1"/>
    </xf>
    <xf numFmtId="0" fontId="8" fillId="47" borderId="2" xfId="12" applyFont="1" applyFill="1" applyBorder="1" applyAlignment="1">
      <alignment horizontal="center"/>
    </xf>
    <xf numFmtId="0" fontId="106" fillId="50" borderId="2" xfId="12" applyFont="1" applyFill="1" applyBorder="1" applyAlignment="1">
      <alignment horizontal="center"/>
    </xf>
    <xf numFmtId="0" fontId="106" fillId="50" borderId="101" xfId="12" applyFont="1" applyFill="1" applyBorder="1" applyAlignment="1">
      <alignment horizontal="center"/>
    </xf>
    <xf numFmtId="0" fontId="8" fillId="41" borderId="101" xfId="12" applyFont="1" applyFill="1" applyBorder="1" applyAlignment="1">
      <alignment horizontal="center"/>
    </xf>
    <xf numFmtId="0" fontId="46" fillId="46" borderId="55" xfId="12" applyFont="1" applyFill="1" applyBorder="1" applyAlignment="1">
      <alignment textRotation="90" wrapText="1"/>
    </xf>
    <xf numFmtId="0" fontId="46" fillId="46" borderId="56" xfId="12" applyFont="1" applyFill="1" applyBorder="1" applyAlignment="1">
      <alignment textRotation="90"/>
    </xf>
    <xf numFmtId="0" fontId="8" fillId="46" borderId="56" xfId="12" applyFont="1" applyFill="1" applyBorder="1" applyAlignment="1">
      <alignment textRotation="90"/>
    </xf>
    <xf numFmtId="0" fontId="8" fillId="47" borderId="101" xfId="12" applyFont="1" applyFill="1" applyBorder="1" applyAlignment="1">
      <alignment horizontal="center"/>
    </xf>
    <xf numFmtId="0" fontId="8" fillId="47" borderId="3" xfId="12" applyFont="1" applyFill="1" applyBorder="1" applyAlignment="1">
      <alignment horizontal="center"/>
    </xf>
    <xf numFmtId="0" fontId="8" fillId="48" borderId="4" xfId="12" applyFont="1" applyFill="1" applyBorder="1" applyAlignment="1">
      <alignment horizontal="center"/>
    </xf>
    <xf numFmtId="0" fontId="8" fillId="41" borderId="4" xfId="12" applyFont="1" applyFill="1" applyBorder="1" applyAlignment="1">
      <alignment horizontal="center"/>
    </xf>
    <xf numFmtId="0" fontId="8" fillId="47" borderId="4" xfId="12" applyFont="1" applyFill="1" applyBorder="1" applyAlignment="1">
      <alignment horizontal="center"/>
    </xf>
    <xf numFmtId="0" fontId="91" fillId="45" borderId="4" xfId="12" applyFont="1" applyFill="1" applyBorder="1" applyAlignment="1">
      <alignment horizontal="center"/>
    </xf>
    <xf numFmtId="0" fontId="8" fillId="48" borderId="111" xfId="12" applyFont="1" applyFill="1" applyBorder="1" applyAlignment="1">
      <alignment horizontal="center"/>
    </xf>
    <xf numFmtId="0" fontId="91" fillId="45" borderId="66" xfId="12" applyFont="1" applyFill="1" applyBorder="1" applyAlignment="1">
      <alignment horizontal="center"/>
    </xf>
    <xf numFmtId="0" fontId="8" fillId="48" borderId="66" xfId="12" applyFont="1" applyFill="1" applyBorder="1" applyAlignment="1">
      <alignment horizontal="center"/>
    </xf>
    <xf numFmtId="0" fontId="8" fillId="47" borderId="66" xfId="12" applyFont="1" applyFill="1" applyBorder="1" applyAlignment="1">
      <alignment horizontal="center"/>
    </xf>
    <xf numFmtId="0" fontId="106" fillId="50" borderId="47" xfId="12" applyFont="1" applyFill="1" applyBorder="1" applyAlignment="1">
      <alignment horizontal="center"/>
    </xf>
    <xf numFmtId="0" fontId="8" fillId="48" borderId="48" xfId="12" applyFont="1" applyFill="1" applyBorder="1" applyAlignment="1">
      <alignment horizontal="center"/>
    </xf>
    <xf numFmtId="0" fontId="91" fillId="45" borderId="48" xfId="12" applyFont="1" applyFill="1" applyBorder="1" applyAlignment="1">
      <alignment horizontal="center"/>
    </xf>
    <xf numFmtId="0" fontId="8" fillId="47" borderId="48" xfId="12" applyFont="1" applyFill="1" applyBorder="1" applyAlignment="1">
      <alignment horizontal="center"/>
    </xf>
    <xf numFmtId="0" fontId="91" fillId="45" borderId="87" xfId="12" applyFont="1" applyFill="1" applyBorder="1" applyAlignment="1">
      <alignment horizontal="center"/>
    </xf>
    <xf numFmtId="0" fontId="104" fillId="0" borderId="9" xfId="12" applyFont="1" applyBorder="1" applyAlignment="1">
      <alignment horizontal="center" vertical="center" wrapText="1"/>
    </xf>
    <xf numFmtId="0" fontId="104" fillId="0" borderId="0" xfId="12" applyFont="1" applyAlignment="1">
      <alignment horizontal="center" vertical="center" wrapText="1"/>
    </xf>
    <xf numFmtId="0" fontId="5" fillId="0" borderId="0" xfId="12" applyAlignment="1">
      <alignment horizontal="left"/>
    </xf>
    <xf numFmtId="0" fontId="29" fillId="0" borderId="101" xfId="12" applyFont="1" applyBorder="1" applyAlignment="1">
      <alignment horizontal="center"/>
    </xf>
    <xf numFmtId="0" fontId="13" fillId="31" borderId="71" xfId="12" applyFont="1" applyFill="1" applyBorder="1" applyAlignment="1">
      <alignment horizontal="center" vertical="center" wrapText="1"/>
    </xf>
    <xf numFmtId="0" fontId="13" fillId="31" borderId="105" xfId="12" applyFont="1" applyFill="1" applyBorder="1" applyAlignment="1">
      <alignment horizontal="left" vertical="center" wrapText="1" indent="1"/>
    </xf>
    <xf numFmtId="0" fontId="25" fillId="0" borderId="0" xfId="0" applyFont="1" applyAlignment="1">
      <alignment horizontal="center" vertical="center"/>
    </xf>
    <xf numFmtId="0" fontId="39" fillId="5" borderId="89" xfId="0" applyFont="1" applyFill="1" applyBorder="1" applyAlignment="1">
      <alignment horizontal="right" vertical="center" wrapText="1"/>
    </xf>
    <xf numFmtId="0" fontId="39" fillId="5" borderId="11" xfId="0" applyFont="1" applyFill="1" applyBorder="1" applyAlignment="1">
      <alignment horizontal="right" vertical="center" wrapText="1"/>
    </xf>
    <xf numFmtId="0" fontId="39" fillId="5" borderId="16" xfId="0" applyFont="1" applyFill="1" applyBorder="1" applyAlignment="1">
      <alignment horizontal="right" vertical="center" wrapText="1"/>
    </xf>
    <xf numFmtId="0" fontId="42" fillId="0" borderId="71" xfId="0" applyFont="1" applyBorder="1" applyAlignment="1">
      <alignment horizontal="center"/>
    </xf>
    <xf numFmtId="0" fontId="42" fillId="0" borderId="16" xfId="0" applyFont="1" applyBorder="1" applyAlignment="1">
      <alignment horizontal="center"/>
    </xf>
    <xf numFmtId="0" fontId="43" fillId="22" borderId="95" xfId="0" applyFont="1" applyFill="1" applyBorder="1" applyAlignment="1">
      <alignment horizontal="right" vertical="center"/>
    </xf>
    <xf numFmtId="0" fontId="43" fillId="22" borderId="96" xfId="0" applyFont="1" applyFill="1" applyBorder="1" applyAlignment="1">
      <alignment horizontal="right" vertical="center"/>
    </xf>
    <xf numFmtId="0" fontId="49" fillId="22" borderId="71" xfId="0" applyFont="1" applyFill="1" applyBorder="1" applyAlignment="1">
      <alignment horizontal="center" vertical="center"/>
    </xf>
    <xf numFmtId="0" fontId="49" fillId="22" borderId="16" xfId="0" applyFont="1" applyFill="1" applyBorder="1" applyAlignment="1">
      <alignment horizontal="center" vertical="center"/>
    </xf>
    <xf numFmtId="0" fontId="49" fillId="22" borderId="8" xfId="0" applyFont="1" applyFill="1" applyBorder="1" applyAlignment="1">
      <alignment horizontal="center" vertical="center"/>
    </xf>
    <xf numFmtId="0" fontId="53" fillId="22" borderId="97" xfId="0" applyFont="1" applyFill="1" applyBorder="1" applyAlignment="1">
      <alignment horizontal="center" vertical="center" wrapText="1"/>
    </xf>
    <xf numFmtId="0" fontId="53" fillId="26" borderId="71" xfId="0" applyFont="1" applyFill="1" applyBorder="1" applyAlignment="1">
      <alignment horizontal="center"/>
    </xf>
    <xf numFmtId="0" fontId="53" fillId="26" borderId="16" xfId="0" applyFont="1" applyFill="1" applyBorder="1" applyAlignment="1">
      <alignment horizontal="center"/>
    </xf>
    <xf numFmtId="0" fontId="53" fillId="26" borderId="8" xfId="0" applyFont="1" applyFill="1" applyBorder="1" applyAlignment="1">
      <alignment horizontal="center"/>
    </xf>
    <xf numFmtId="0" fontId="29" fillId="20" borderId="71" xfId="0" applyFont="1" applyFill="1" applyBorder="1" applyAlignment="1">
      <alignment horizontal="center"/>
    </xf>
    <xf numFmtId="0" fontId="29" fillId="20" borderId="16" xfId="0" applyFont="1" applyFill="1" applyBorder="1" applyAlignment="1">
      <alignment horizontal="center"/>
    </xf>
    <xf numFmtId="0" fontId="29" fillId="20" borderId="8" xfId="0" applyFont="1" applyFill="1" applyBorder="1" applyAlignment="1">
      <alignment horizontal="center"/>
    </xf>
    <xf numFmtId="0" fontId="5" fillId="0" borderId="101" xfId="12" applyBorder="1" applyAlignment="1">
      <alignment wrapText="1"/>
    </xf>
    <xf numFmtId="0" fontId="33" fillId="0" borderId="101" xfId="12" applyFont="1" applyBorder="1" applyAlignment="1">
      <alignment wrapText="1"/>
    </xf>
    <xf numFmtId="0" fontId="65" fillId="0" borderId="101" xfId="12" applyFont="1" applyBorder="1"/>
    <xf numFmtId="0" fontId="87" fillId="0" borderId="0" xfId="12" applyFont="1" applyAlignment="1">
      <alignment horizontal="left" vertical="center" wrapText="1"/>
    </xf>
    <xf numFmtId="0" fontId="68" fillId="31" borderId="0" xfId="12" applyFont="1" applyFill="1" applyAlignment="1">
      <alignment horizontal="center" vertical="center"/>
    </xf>
    <xf numFmtId="0" fontId="20" fillId="33" borderId="101" xfId="15" applyFill="1" applyBorder="1"/>
    <xf numFmtId="0" fontId="68" fillId="41" borderId="0" xfId="12" applyFont="1" applyFill="1" applyAlignment="1">
      <alignment horizontal="center" vertical="center"/>
    </xf>
    <xf numFmtId="0" fontId="20" fillId="42" borderId="101" xfId="15" applyFill="1" applyBorder="1" applyAlignment="1">
      <alignment horizontal="center" wrapText="1"/>
    </xf>
    <xf numFmtId="0" fontId="33" fillId="0" borderId="101" xfId="12" applyFont="1" applyBorder="1"/>
    <xf numFmtId="0" fontId="20" fillId="42" borderId="101" xfId="15" applyFill="1" applyBorder="1"/>
    <xf numFmtId="0" fontId="64" fillId="33" borderId="0" xfId="15" applyFont="1" applyFill="1" applyAlignment="1">
      <alignment horizontal="left"/>
    </xf>
    <xf numFmtId="0" fontId="64" fillId="33" borderId="0" xfId="15" applyFont="1" applyFill="1" applyAlignment="1">
      <alignment horizontal="center"/>
    </xf>
    <xf numFmtId="0" fontId="20" fillId="33" borderId="0" xfId="15" applyFill="1" applyAlignment="1">
      <alignment horizontal="center"/>
    </xf>
    <xf numFmtId="0" fontId="2" fillId="33" borderId="121" xfId="15" applyFont="1" applyFill="1" applyBorder="1" applyAlignment="1">
      <alignment wrapText="1"/>
    </xf>
    <xf numFmtId="0" fontId="2" fillId="33" borderId="122" xfId="15" applyFont="1" applyFill="1" applyBorder="1" applyAlignment="1">
      <alignment wrapText="1"/>
    </xf>
    <xf numFmtId="0" fontId="5" fillId="0" borderId="86" xfId="12" applyBorder="1" applyAlignment="1">
      <alignment horizontal="left" vertical="top"/>
    </xf>
    <xf numFmtId="0" fontId="5" fillId="0" borderId="14" xfId="12" applyBorder="1" applyAlignment="1">
      <alignment horizontal="left" vertical="top"/>
    </xf>
    <xf numFmtId="0" fontId="5" fillId="0" borderId="62" xfId="12" applyBorder="1" applyAlignment="1">
      <alignment horizontal="left" vertical="top"/>
    </xf>
    <xf numFmtId="0" fontId="5" fillId="0" borderId="86" xfId="12" applyBorder="1" applyAlignment="1">
      <alignment horizontal="left" vertical="center"/>
    </xf>
    <xf numFmtId="0" fontId="5" fillId="0" borderId="14" xfId="12" applyBorder="1" applyAlignment="1">
      <alignment horizontal="left" vertical="center"/>
    </xf>
    <xf numFmtId="0" fontId="5" fillId="0" borderId="62" xfId="12" applyBorder="1" applyAlignment="1">
      <alignment horizontal="left" vertical="center"/>
    </xf>
    <xf numFmtId="0" fontId="90" fillId="31" borderId="86" xfId="12" applyFont="1" applyFill="1" applyBorder="1" applyAlignment="1">
      <alignment horizontal="center" vertical="center"/>
    </xf>
    <xf numFmtId="0" fontId="90" fillId="31" borderId="14" xfId="12" applyFont="1" applyFill="1" applyBorder="1" applyAlignment="1">
      <alignment horizontal="center" vertical="center"/>
    </xf>
    <xf numFmtId="0" fontId="90" fillId="31" borderId="62" xfId="12" applyFont="1" applyFill="1" applyBorder="1" applyAlignment="1">
      <alignment horizontal="center" vertical="center"/>
    </xf>
    <xf numFmtId="0" fontId="98" fillId="31" borderId="149" xfId="12" applyFont="1" applyFill="1" applyBorder="1" applyAlignment="1">
      <alignment horizontal="center"/>
    </xf>
    <xf numFmtId="0" fontId="98" fillId="31" borderId="148" xfId="12" applyFont="1" applyFill="1" applyBorder="1" applyAlignment="1">
      <alignment horizontal="center"/>
    </xf>
    <xf numFmtId="0" fontId="98" fillId="31" borderId="147" xfId="12" applyFont="1" applyFill="1" applyBorder="1" applyAlignment="1">
      <alignment horizontal="center"/>
    </xf>
    <xf numFmtId="0" fontId="97" fillId="31" borderId="146" xfId="12" applyFont="1" applyFill="1" applyBorder="1" applyAlignment="1">
      <alignment horizontal="left" vertical="center"/>
    </xf>
    <xf numFmtId="0" fontId="97" fillId="31" borderId="145" xfId="12" applyFont="1" applyFill="1" applyBorder="1" applyAlignment="1">
      <alignment horizontal="left" vertical="center"/>
    </xf>
    <xf numFmtId="0" fontId="8" fillId="0" borderId="145" xfId="12" applyFont="1" applyBorder="1" applyAlignment="1">
      <alignment horizontal="left" vertical="center"/>
    </xf>
    <xf numFmtId="0" fontId="8" fillId="0" borderId="144" xfId="12" applyFont="1" applyBorder="1" applyAlignment="1">
      <alignment horizontal="left" vertical="center"/>
    </xf>
    <xf numFmtId="0" fontId="97" fillId="31" borderId="143" xfId="12" applyFont="1" applyFill="1" applyBorder="1" applyAlignment="1">
      <alignment horizontal="left" vertical="center"/>
    </xf>
    <xf numFmtId="0" fontId="97" fillId="31" borderId="142" xfId="12" applyFont="1" applyFill="1" applyBorder="1" applyAlignment="1">
      <alignment horizontal="left" vertical="center"/>
    </xf>
    <xf numFmtId="14" fontId="8" fillId="0" borderId="142" xfId="12" applyNumberFormat="1" applyFont="1" applyBorder="1" applyAlignment="1">
      <alignment horizontal="left" vertical="center"/>
    </xf>
    <xf numFmtId="14" fontId="8" fillId="0" borderId="141" xfId="12" applyNumberFormat="1" applyFont="1" applyBorder="1" applyAlignment="1">
      <alignment horizontal="left" vertical="center"/>
    </xf>
    <xf numFmtId="49" fontId="94" fillId="31" borderId="139" xfId="12" applyNumberFormat="1" applyFont="1" applyFill="1" applyBorder="1" applyAlignment="1" applyProtection="1">
      <alignment horizontal="center" vertical="center" wrapText="1"/>
      <protection locked="0"/>
    </xf>
    <xf numFmtId="49" fontId="94" fillId="31" borderId="140" xfId="12" applyNumberFormat="1" applyFont="1" applyFill="1" applyBorder="1" applyAlignment="1" applyProtection="1">
      <alignment horizontal="center" vertical="center" wrapText="1"/>
      <protection locked="0"/>
    </xf>
    <xf numFmtId="0" fontId="59" fillId="0" borderId="139" xfId="12" applyFont="1" applyBorder="1" applyAlignment="1">
      <alignment horizontal="center" vertical="center" wrapText="1"/>
    </xf>
    <xf numFmtId="0" fontId="59" fillId="0" borderId="9" xfId="12" applyFont="1" applyBorder="1" applyAlignment="1">
      <alignment horizontal="center" vertical="center" wrapText="1"/>
    </xf>
    <xf numFmtId="0" fontId="59" fillId="0" borderId="5" xfId="12" applyFont="1" applyBorder="1" applyAlignment="1">
      <alignment horizontal="center" vertical="center" wrapText="1"/>
    </xf>
    <xf numFmtId="0" fontId="59" fillId="0" borderId="0" xfId="12" applyFont="1" applyAlignment="1">
      <alignment horizontal="center" vertical="center" wrapText="1"/>
    </xf>
    <xf numFmtId="0" fontId="59" fillId="0" borderId="140" xfId="12" applyFont="1" applyBorder="1" applyAlignment="1">
      <alignment horizontal="center" vertical="center" wrapText="1"/>
    </xf>
    <xf numFmtId="0" fontId="59" fillId="0" borderId="11" xfId="12" applyFont="1" applyBorder="1" applyAlignment="1">
      <alignment horizontal="center" vertical="center" wrapText="1"/>
    </xf>
    <xf numFmtId="0" fontId="92" fillId="31" borderId="152" xfId="12" applyFont="1" applyFill="1" applyBorder="1" applyAlignment="1">
      <alignment horizontal="center" vertical="center" wrapText="1"/>
    </xf>
    <xf numFmtId="0" fontId="92" fillId="31" borderId="151" xfId="12" applyFont="1" applyFill="1" applyBorder="1" applyAlignment="1">
      <alignment horizontal="center" vertical="center" wrapText="1"/>
    </xf>
    <xf numFmtId="0" fontId="92" fillId="31" borderId="71" xfId="12" applyFont="1" applyFill="1" applyBorder="1" applyAlignment="1">
      <alignment horizontal="center" vertical="center" wrapText="1"/>
    </xf>
    <xf numFmtId="0" fontId="92" fillId="31" borderId="16" xfId="12" applyFont="1" applyFill="1" applyBorder="1" applyAlignment="1">
      <alignment horizontal="center" vertical="center" wrapText="1"/>
    </xf>
    <xf numFmtId="0" fontId="92" fillId="31" borderId="8" xfId="12" applyFont="1" applyFill="1" applyBorder="1" applyAlignment="1">
      <alignment horizontal="center" vertical="center" wrapText="1"/>
    </xf>
    <xf numFmtId="0" fontId="5" fillId="44" borderId="71" xfId="12" applyFill="1" applyBorder="1" applyAlignment="1">
      <alignment horizontal="center" wrapText="1"/>
    </xf>
    <xf numFmtId="0" fontId="5" fillId="44" borderId="8" xfId="12" applyFill="1" applyBorder="1" applyAlignment="1">
      <alignment horizontal="center" wrapText="1"/>
    </xf>
    <xf numFmtId="0" fontId="92" fillId="31" borderId="152" xfId="12" applyFont="1" applyFill="1" applyBorder="1" applyAlignment="1" applyProtection="1">
      <alignment horizontal="center" vertical="center" wrapText="1"/>
      <protection locked="0"/>
    </xf>
    <xf numFmtId="0" fontId="92" fillId="31" borderId="151" xfId="12" applyFont="1" applyFill="1" applyBorder="1" applyAlignment="1" applyProtection="1">
      <alignment horizontal="center" vertical="center" wrapText="1"/>
      <protection locked="0"/>
    </xf>
    <xf numFmtId="0" fontId="94" fillId="31" borderId="152" xfId="12" applyFont="1" applyFill="1" applyBorder="1" applyAlignment="1" applyProtection="1">
      <alignment horizontal="center" vertical="center" wrapText="1"/>
      <protection locked="0"/>
    </xf>
    <xf numFmtId="0" fontId="94" fillId="31" borderId="151" xfId="12" applyFont="1" applyFill="1" applyBorder="1" applyAlignment="1" applyProtection="1">
      <alignment horizontal="center" vertical="center" wrapText="1"/>
      <protection locked="0"/>
    </xf>
    <xf numFmtId="0" fontId="92" fillId="31" borderId="10" xfId="12" applyFont="1" applyFill="1" applyBorder="1" applyAlignment="1" applyProtection="1">
      <alignment horizontal="center" vertical="center" wrapText="1"/>
      <protection locked="0"/>
    </xf>
    <xf numFmtId="0" fontId="92" fillId="31" borderId="12" xfId="12" applyFont="1" applyFill="1" applyBorder="1" applyAlignment="1" applyProtection="1">
      <alignment horizontal="center" vertical="center" wrapText="1"/>
      <protection locked="0"/>
    </xf>
    <xf numFmtId="0" fontId="5" fillId="44" borderId="55" xfId="12" applyFill="1" applyBorder="1" applyAlignment="1">
      <alignment horizontal="center" wrapText="1"/>
    </xf>
    <xf numFmtId="0" fontId="5" fillId="44" borderId="84" xfId="12" applyFill="1" applyBorder="1" applyAlignment="1">
      <alignment horizontal="center" wrapText="1"/>
    </xf>
    <xf numFmtId="0" fontId="92" fillId="47" borderId="152" xfId="12" applyFont="1" applyFill="1" applyBorder="1" applyAlignment="1" applyProtection="1">
      <alignment horizontal="center" vertical="center" wrapText="1"/>
      <protection locked="0"/>
    </xf>
    <xf numFmtId="0" fontId="92" fillId="47" borderId="151" xfId="12" applyFont="1" applyFill="1" applyBorder="1" applyAlignment="1" applyProtection="1">
      <alignment horizontal="center" vertical="center" wrapText="1"/>
      <protection locked="0"/>
    </xf>
    <xf numFmtId="0" fontId="92" fillId="43" borderId="10" xfId="12" applyFont="1" applyFill="1" applyBorder="1" applyAlignment="1" applyProtection="1">
      <alignment horizontal="center" vertical="center" wrapText="1"/>
      <protection locked="0"/>
    </xf>
    <xf numFmtId="0" fontId="92" fillId="43" borderId="12" xfId="12" applyFont="1" applyFill="1" applyBorder="1" applyAlignment="1" applyProtection="1">
      <alignment horizontal="center" vertical="center" wrapText="1"/>
      <protection locked="0"/>
    </xf>
    <xf numFmtId="49" fontId="94" fillId="47" borderId="139" xfId="12" applyNumberFormat="1" applyFont="1" applyFill="1" applyBorder="1" applyAlignment="1" applyProtection="1">
      <alignment horizontal="center" vertical="center" wrapText="1"/>
      <protection locked="0"/>
    </xf>
    <xf numFmtId="49" fontId="94" fillId="47" borderId="9" xfId="12" applyNumberFormat="1" applyFont="1" applyFill="1" applyBorder="1" applyAlignment="1" applyProtection="1">
      <alignment horizontal="center" vertical="center" wrapText="1"/>
      <protection locked="0"/>
    </xf>
    <xf numFmtId="49" fontId="94" fillId="47" borderId="10" xfId="12" applyNumberFormat="1" applyFont="1" applyFill="1" applyBorder="1" applyAlignment="1" applyProtection="1">
      <alignment horizontal="center" vertical="center" wrapText="1"/>
      <protection locked="0"/>
    </xf>
    <xf numFmtId="0" fontId="92" fillId="43" borderId="6" xfId="12" applyFont="1" applyFill="1" applyBorder="1" applyAlignment="1" applyProtection="1">
      <alignment horizontal="center" vertical="center" wrapText="1"/>
      <protection locked="0"/>
    </xf>
    <xf numFmtId="0" fontId="92" fillId="43" borderId="152" xfId="12" applyFont="1" applyFill="1" applyBorder="1" applyAlignment="1">
      <alignment horizontal="center" vertical="center" wrapText="1"/>
    </xf>
    <xf numFmtId="0" fontId="92" fillId="43" borderId="151" xfId="12" applyFont="1" applyFill="1" applyBorder="1" applyAlignment="1">
      <alignment horizontal="center" vertical="center" wrapText="1"/>
    </xf>
    <xf numFmtId="0" fontId="92" fillId="43" borderId="71" xfId="12" applyFont="1" applyFill="1" applyBorder="1" applyAlignment="1">
      <alignment horizontal="center" vertical="center" wrapText="1"/>
    </xf>
    <xf numFmtId="0" fontId="92" fillId="43" borderId="16" xfId="12" applyFont="1" applyFill="1" applyBorder="1" applyAlignment="1">
      <alignment horizontal="center" vertical="center" wrapText="1"/>
    </xf>
    <xf numFmtId="0" fontId="92" fillId="43" borderId="8" xfId="12" applyFont="1" applyFill="1" applyBorder="1" applyAlignment="1">
      <alignment horizontal="center" vertical="center" wrapText="1"/>
    </xf>
    <xf numFmtId="49" fontId="94" fillId="43" borderId="139" xfId="12" applyNumberFormat="1" applyFont="1" applyFill="1" applyBorder="1" applyAlignment="1" applyProtection="1">
      <alignment horizontal="center" vertical="center" wrapText="1"/>
      <protection locked="0"/>
    </xf>
    <xf numFmtId="49" fontId="94" fillId="43" borderId="140" xfId="12" applyNumberFormat="1" applyFont="1" applyFill="1" applyBorder="1" applyAlignment="1" applyProtection="1">
      <alignment horizontal="center" vertical="center" wrapText="1"/>
      <protection locked="0"/>
    </xf>
    <xf numFmtId="0" fontId="92" fillId="43" borderId="152" xfId="12" applyFont="1" applyFill="1" applyBorder="1" applyAlignment="1" applyProtection="1">
      <alignment horizontal="center" vertical="center" wrapText="1"/>
      <protection locked="0"/>
    </xf>
    <xf numFmtId="0" fontId="92" fillId="43" borderId="157" xfId="12" applyFont="1" applyFill="1" applyBorder="1" applyAlignment="1" applyProtection="1">
      <alignment horizontal="center" vertical="center" wrapText="1"/>
      <protection locked="0"/>
    </xf>
    <xf numFmtId="0" fontId="94" fillId="43" borderId="152" xfId="12" applyFont="1" applyFill="1" applyBorder="1" applyAlignment="1" applyProtection="1">
      <alignment horizontal="center" vertical="center" wrapText="1"/>
      <protection locked="0"/>
    </xf>
    <xf numFmtId="0" fontId="94" fillId="43" borderId="157" xfId="12" applyFont="1" applyFill="1" applyBorder="1" applyAlignment="1" applyProtection="1">
      <alignment horizontal="center" vertical="center" wrapText="1"/>
      <protection locked="0"/>
    </xf>
    <xf numFmtId="0" fontId="92" fillId="43" borderId="151" xfId="12" applyFont="1" applyFill="1" applyBorder="1" applyAlignment="1" applyProtection="1">
      <alignment horizontal="center" vertical="center" wrapText="1"/>
      <protection locked="0"/>
    </xf>
    <xf numFmtId="0" fontId="59" fillId="0" borderId="10" xfId="12" applyFont="1" applyBorder="1" applyAlignment="1">
      <alignment horizontal="center" vertical="center" wrapText="1"/>
    </xf>
    <xf numFmtId="0" fontId="59" fillId="0" borderId="6" xfId="12" applyFont="1" applyBorder="1" applyAlignment="1">
      <alignment horizontal="center" vertical="center" wrapText="1"/>
    </xf>
    <xf numFmtId="0" fontId="59" fillId="0" borderId="12" xfId="12" applyFont="1" applyBorder="1" applyAlignment="1">
      <alignment horizontal="center" vertical="center" wrapText="1"/>
    </xf>
    <xf numFmtId="0" fontId="5" fillId="29" borderId="9" xfId="12" applyFill="1" applyBorder="1" applyAlignment="1">
      <alignment horizontal="center" vertical="center"/>
    </xf>
    <xf numFmtId="0" fontId="5" fillId="29" borderId="16" xfId="12" applyFill="1" applyBorder="1" applyAlignment="1">
      <alignment horizontal="center" vertical="center"/>
    </xf>
    <xf numFmtId="0" fontId="5" fillId="29" borderId="0" xfId="12" applyFill="1" applyAlignment="1">
      <alignment horizontal="center" vertical="center"/>
    </xf>
    <xf numFmtId="0" fontId="59" fillId="31" borderId="71" xfId="12" applyFont="1" applyFill="1" applyBorder="1" applyAlignment="1">
      <alignment horizontal="center" vertical="center"/>
    </xf>
    <xf numFmtId="0" fontId="59" fillId="31" borderId="16" xfId="12" applyFont="1" applyFill="1" applyBorder="1" applyAlignment="1">
      <alignment horizontal="center" vertical="center"/>
    </xf>
    <xf numFmtId="0" fontId="59" fillId="31" borderId="103" xfId="12" applyFont="1" applyFill="1" applyBorder="1" applyAlignment="1">
      <alignment horizontal="center" vertical="center"/>
    </xf>
    <xf numFmtId="0" fontId="57" fillId="0" borderId="104" xfId="12" applyFont="1" applyBorder="1" applyAlignment="1">
      <alignment vertical="center" wrapText="1"/>
    </xf>
    <xf numFmtId="0" fontId="57" fillId="0" borderId="0" xfId="12" applyFont="1" applyAlignment="1">
      <alignment vertical="center" wrapText="1"/>
    </xf>
    <xf numFmtId="0" fontId="43" fillId="29" borderId="71" xfId="12" applyFont="1" applyFill="1" applyBorder="1" applyAlignment="1">
      <alignment horizontal="center" vertical="center"/>
    </xf>
    <xf numFmtId="0" fontId="43" fillId="29" borderId="16" xfId="12" applyFont="1" applyFill="1" applyBorder="1" applyAlignment="1">
      <alignment horizontal="center" vertical="center"/>
    </xf>
    <xf numFmtId="0" fontId="43" fillId="29" borderId="103" xfId="12" applyFont="1" applyFill="1" applyBorder="1" applyAlignment="1">
      <alignment horizontal="center" vertical="center"/>
    </xf>
    <xf numFmtId="0" fontId="8" fillId="32" borderId="107" xfId="12" applyFont="1" applyFill="1" applyBorder="1" applyAlignment="1">
      <alignment horizontal="center" vertical="center" wrapText="1"/>
    </xf>
    <xf numFmtId="0" fontId="8" fillId="32" borderId="106" xfId="12" applyFont="1" applyFill="1" applyBorder="1" applyAlignment="1">
      <alignment horizontal="center" vertical="center" wrapText="1"/>
    </xf>
    <xf numFmtId="0" fontId="8" fillId="32" borderId="71" xfId="12" applyFont="1" applyFill="1" applyBorder="1" applyAlignment="1">
      <alignment horizontal="center" vertical="center" wrapText="1"/>
    </xf>
    <xf numFmtId="0" fontId="8" fillId="32" borderId="16" xfId="12" applyFont="1" applyFill="1" applyBorder="1" applyAlignment="1">
      <alignment horizontal="center" vertical="center" wrapText="1"/>
    </xf>
    <xf numFmtId="0" fontId="8" fillId="32" borderId="8" xfId="12" applyFont="1" applyFill="1" applyBorder="1" applyAlignment="1">
      <alignment horizontal="center" vertical="center" wrapText="1"/>
    </xf>
    <xf numFmtId="0" fontId="8" fillId="32" borderId="108" xfId="12" applyFont="1" applyFill="1" applyBorder="1" applyAlignment="1">
      <alignment horizontal="center" vertical="center" wrapText="1"/>
    </xf>
    <xf numFmtId="0" fontId="61" fillId="29" borderId="71" xfId="12" applyFont="1" applyFill="1" applyBorder="1" applyAlignment="1">
      <alignment horizontal="center" vertical="center" wrapText="1"/>
    </xf>
    <xf numFmtId="0" fontId="61" fillId="29" borderId="8" xfId="12" applyFont="1" applyFill="1" applyBorder="1" applyAlignment="1">
      <alignment horizontal="center" vertical="center" wrapText="1"/>
    </xf>
    <xf numFmtId="0" fontId="61" fillId="29" borderId="16" xfId="12" applyFont="1" applyFill="1" applyBorder="1" applyAlignment="1">
      <alignment horizontal="center" vertical="center" wrapText="1"/>
    </xf>
    <xf numFmtId="0" fontId="61" fillId="29" borderId="17" xfId="12" applyFont="1" applyFill="1" applyBorder="1" applyAlignment="1">
      <alignment horizontal="center" vertical="center" wrapText="1"/>
    </xf>
    <xf numFmtId="0" fontId="8" fillId="30" borderId="71" xfId="12" applyFont="1" applyFill="1" applyBorder="1" applyAlignment="1">
      <alignment horizontal="center" vertical="center" wrapText="1"/>
    </xf>
    <xf numFmtId="0" fontId="8" fillId="30" borderId="8" xfId="12" applyFont="1" applyFill="1" applyBorder="1" applyAlignment="1">
      <alignment horizontal="center" vertical="center" wrapText="1"/>
    </xf>
    <xf numFmtId="0" fontId="8" fillId="30" borderId="16" xfId="12" applyFont="1" applyFill="1" applyBorder="1" applyAlignment="1">
      <alignment horizontal="center" vertical="center" wrapText="1"/>
    </xf>
    <xf numFmtId="0" fontId="8" fillId="30" borderId="103" xfId="12" applyFont="1" applyFill="1" applyBorder="1" applyAlignment="1">
      <alignment horizontal="center" vertical="center" wrapText="1"/>
    </xf>
    <xf numFmtId="0" fontId="8" fillId="30" borderId="110" xfId="12" applyFont="1" applyFill="1" applyBorder="1" applyAlignment="1">
      <alignment horizontal="center" vertical="center" wrapText="1"/>
    </xf>
    <xf numFmtId="0" fontId="17" fillId="46" borderId="18" xfId="12" applyFont="1" applyFill="1" applyBorder="1" applyAlignment="1">
      <alignment horizontal="left"/>
    </xf>
    <xf numFmtId="0" fontId="17" fillId="46" borderId="19" xfId="12" applyFont="1" applyFill="1" applyBorder="1" applyAlignment="1">
      <alignment horizontal="left"/>
    </xf>
    <xf numFmtId="0" fontId="17" fillId="46" borderId="20" xfId="12" applyFont="1" applyFill="1" applyBorder="1" applyAlignment="1">
      <alignment horizontal="left"/>
    </xf>
    <xf numFmtId="0" fontId="17" fillId="46" borderId="13" xfId="12" applyFont="1" applyFill="1" applyBorder="1" applyAlignment="1">
      <alignment horizontal="left"/>
    </xf>
    <xf numFmtId="0" fontId="17" fillId="46" borderId="14" xfId="12" applyFont="1" applyFill="1" applyBorder="1" applyAlignment="1">
      <alignment horizontal="left"/>
    </xf>
    <xf numFmtId="0" fontId="17" fillId="46" borderId="15" xfId="12" applyFont="1" applyFill="1" applyBorder="1" applyAlignment="1">
      <alignment horizontal="left"/>
    </xf>
    <xf numFmtId="0" fontId="91" fillId="31" borderId="55" xfId="12" applyFont="1" applyFill="1" applyBorder="1" applyAlignment="1">
      <alignment horizontal="center"/>
    </xf>
    <xf numFmtId="0" fontId="91" fillId="31" borderId="56" xfId="12" applyFont="1" applyFill="1" applyBorder="1" applyAlignment="1">
      <alignment horizontal="center"/>
    </xf>
    <xf numFmtId="0" fontId="106" fillId="31" borderId="55" xfId="12" applyFont="1" applyFill="1" applyBorder="1" applyAlignment="1">
      <alignment horizontal="center"/>
    </xf>
    <xf numFmtId="0" fontId="106" fillId="31" borderId="84" xfId="12" applyFont="1" applyFill="1" applyBorder="1" applyAlignment="1">
      <alignment horizontal="center"/>
    </xf>
    <xf numFmtId="166" fontId="0" fillId="8" borderId="36" xfId="0" applyNumberFormat="1" applyFill="1" applyBorder="1" applyAlignment="1">
      <alignment horizontal="left" vertical="center" wrapText="1" indent="1"/>
    </xf>
    <xf numFmtId="166" fontId="0" fillId="8" borderId="37" xfId="0" applyNumberFormat="1" applyFill="1" applyBorder="1" applyAlignment="1">
      <alignment horizontal="left" vertical="center" wrapText="1" indent="1"/>
    </xf>
    <xf numFmtId="166" fontId="0" fillId="8" borderId="38" xfId="0" applyNumberFormat="1" applyFill="1" applyBorder="1" applyAlignment="1">
      <alignment horizontal="left" vertical="center" wrapText="1" indent="1"/>
    </xf>
    <xf numFmtId="0" fontId="23" fillId="0" borderId="22" xfId="10" applyAlignment="1">
      <alignment horizontal="right" indent="1"/>
    </xf>
    <xf numFmtId="0" fontId="23" fillId="0" borderId="34" xfId="10" applyBorder="1" applyAlignment="1">
      <alignment horizontal="right" indent="1"/>
    </xf>
    <xf numFmtId="165" fontId="19" fillId="0" borderId="35" xfId="3">
      <alignment horizontal="center" vertical="center"/>
    </xf>
    <xf numFmtId="0" fontId="7" fillId="4" borderId="13" xfId="0" applyFont="1" applyFill="1" applyBorder="1" applyAlignment="1">
      <alignment horizontal="center" vertical="center" wrapText="1"/>
    </xf>
    <xf numFmtId="0" fontId="0" fillId="0" borderId="14" xfId="0" applyBorder="1"/>
    <xf numFmtId="0" fontId="0" fillId="0" borderId="15" xfId="0" applyBorder="1"/>
    <xf numFmtId="0" fontId="13" fillId="3" borderId="16" xfId="0" applyFont="1" applyFill="1" applyBorder="1" applyAlignment="1">
      <alignment horizontal="center" vertical="center" wrapText="1"/>
    </xf>
    <xf numFmtId="0" fontId="13" fillId="3" borderId="17" xfId="0" applyFont="1" applyFill="1" applyBorder="1" applyAlignment="1">
      <alignment horizontal="center" vertical="center" wrapText="1"/>
    </xf>
    <xf numFmtId="0" fontId="9" fillId="0" borderId="18" xfId="0" applyFont="1" applyBorder="1" applyAlignment="1">
      <alignment horizontal="center" wrapText="1"/>
    </xf>
    <xf numFmtId="0" fontId="0" fillId="0" borderId="19" xfId="0" applyBorder="1"/>
    <xf numFmtId="0" fontId="0" fillId="0" borderId="20" xfId="0" applyBorder="1"/>
    <xf numFmtId="0" fontId="9" fillId="0" borderId="18" xfId="0" applyFont="1" applyBorder="1" applyAlignment="1">
      <alignment horizontal="center"/>
    </xf>
    <xf numFmtId="0" fontId="7" fillId="4" borderId="13" xfId="0" quotePrefix="1" applyFont="1" applyFill="1" applyBorder="1" applyAlignment="1">
      <alignment horizontal="center" vertical="center" wrapText="1"/>
    </xf>
    <xf numFmtId="0" fontId="1" fillId="0" borderId="0" xfId="23"/>
    <xf numFmtId="0" fontId="1" fillId="0" borderId="101" xfId="23" applyBorder="1" applyAlignment="1">
      <alignment horizontal="center" vertical="center"/>
    </xf>
    <xf numFmtId="0" fontId="1" fillId="0" borderId="101" xfId="23" applyBorder="1" applyAlignment="1">
      <alignment vertical="top" wrapText="1"/>
    </xf>
    <xf numFmtId="0" fontId="24" fillId="51" borderId="101" xfId="23" applyFont="1" applyFill="1" applyBorder="1"/>
    <xf numFmtId="0" fontId="24" fillId="51" borderId="62" xfId="23" applyFont="1" applyFill="1" applyBorder="1"/>
    <xf numFmtId="0" fontId="1" fillId="0" borderId="62" xfId="23" applyBorder="1" applyAlignment="1">
      <alignment horizontal="center" vertical="center"/>
    </xf>
    <xf numFmtId="0" fontId="1" fillId="0" borderId="127" xfId="23" applyBorder="1" applyAlignment="1">
      <alignment horizontal="center" vertical="center"/>
    </xf>
    <xf numFmtId="0" fontId="1" fillId="0" borderId="128" xfId="23" applyBorder="1" applyAlignment="1">
      <alignment horizontal="center" vertical="center"/>
    </xf>
    <xf numFmtId="0" fontId="1" fillId="0" borderId="160" xfId="23" applyBorder="1" applyAlignment="1">
      <alignment horizontal="center" vertical="center"/>
    </xf>
    <xf numFmtId="0" fontId="1" fillId="0" borderId="163" xfId="23" applyBorder="1" applyAlignment="1">
      <alignment vertical="top" wrapText="1"/>
    </xf>
    <xf numFmtId="0" fontId="1" fillId="0" borderId="163" xfId="23" applyBorder="1" applyAlignment="1">
      <alignment horizontal="center" vertical="center"/>
    </xf>
    <xf numFmtId="0" fontId="1" fillId="0" borderId="164" xfId="23" applyBorder="1" applyAlignment="1">
      <alignment horizontal="center" vertical="center"/>
    </xf>
    <xf numFmtId="0" fontId="108" fillId="31" borderId="131" xfId="23" applyFont="1" applyFill="1" applyBorder="1"/>
    <xf numFmtId="0" fontId="108" fillId="31" borderId="132" xfId="23" applyFont="1" applyFill="1" applyBorder="1"/>
    <xf numFmtId="0" fontId="108" fillId="31" borderId="133" xfId="23" applyFont="1" applyFill="1" applyBorder="1"/>
  </cellXfs>
  <cellStyles count="24">
    <cellStyle name="40% - Ênfase3 2" xfId="18" xr:uid="{2E1732D0-21A5-4FD5-A0FA-58950CD24079}"/>
    <cellStyle name="Data" xfId="1" xr:uid="{00000000-0005-0000-0000-000000000000}"/>
    <cellStyle name="Ênfase1 2" xfId="15" xr:uid="{BCDBC982-B276-447C-AA36-7BFFA994747A}"/>
    <cellStyle name="Ênfase2 2" xfId="17" xr:uid="{1F3BBD3C-EEE0-4C82-92A8-17D876527163}"/>
    <cellStyle name="Hiperlink" xfId="2" builtinId="8"/>
    <cellStyle name="Hiperlink 2" xfId="14" xr:uid="{0B5709AF-CB5E-4D1F-89FF-80FDEDCEA8EB}"/>
    <cellStyle name="Início do Projeto" xfId="3" xr:uid="{00000000-0005-0000-0000-000002000000}"/>
    <cellStyle name="Moeda" xfId="4" builtinId="4"/>
    <cellStyle name="Nome" xfId="5" xr:uid="{00000000-0005-0000-0000-000004000000}"/>
    <cellStyle name="Normal" xfId="0" builtinId="0"/>
    <cellStyle name="Normal 2" xfId="12" xr:uid="{4868D47C-44C3-4B12-8527-CC5A29EA757E}"/>
    <cellStyle name="Normal 3" xfId="16" xr:uid="{90DC9492-8557-4F8B-B218-614291E57F6F}"/>
    <cellStyle name="Normal 3 2 2" xfId="19" xr:uid="{76EDCE1B-A641-485D-ADEB-4C3E0F37A32E}"/>
    <cellStyle name="Normal 3 2 2 2" xfId="22" xr:uid="{6964634D-312D-4154-B529-8E45D74D7088}"/>
    <cellStyle name="Normal 4" xfId="21" xr:uid="{00000000-0005-0000-0000-00003F000000}"/>
    <cellStyle name="Normal 5" xfId="23" xr:uid="{A6E594DE-7196-4990-B19B-449F6DC19E8E}"/>
    <cellStyle name="Porcentagem" xfId="6" builtinId="5"/>
    <cellStyle name="Porcentagem 2" xfId="20" xr:uid="{DD4485E6-46B2-4568-8B1E-DB364132CBAA}"/>
    <cellStyle name="Sheet Title" xfId="13" xr:uid="{389373B7-6F72-40BB-880D-F1BB75AD7E2F}"/>
    <cellStyle name="Tarefa" xfId="7" xr:uid="{00000000-0005-0000-0000-000007000000}"/>
    <cellStyle name="Título" xfId="8" builtinId="15"/>
    <cellStyle name="Título 2" xfId="9" builtinId="17"/>
    <cellStyle name="Título 3" xfId="10" builtinId="18"/>
    <cellStyle name="zTextoOculto" xfId="11" xr:uid="{00000000-0005-0000-0000-00000B000000}"/>
  </cellStyles>
  <dxfs count="9">
    <dxf>
      <fill>
        <patternFill>
          <bgColor theme="7"/>
        </patternFill>
      </fill>
      <border>
        <left/>
        <right/>
      </border>
    </dxf>
    <dxf>
      <fill>
        <patternFill>
          <bgColor theme="0" tint="-0.34998626667073579"/>
        </patternFill>
      </fill>
    </dxf>
    <dxf>
      <border>
        <left style="thin">
          <color rgb="FFC00000"/>
        </left>
        <right style="thin">
          <color rgb="FFC00000"/>
        </right>
      </border>
    </dxf>
    <dxf>
      <font>
        <b/>
        <i val="0"/>
        <condense val="0"/>
        <extend val="0"/>
      </font>
      <fill>
        <patternFill>
          <bgColor indexed="10"/>
        </patternFill>
      </fill>
    </dxf>
    <dxf>
      <font>
        <b/>
        <i val="0"/>
        <condense val="0"/>
        <extend val="0"/>
      </font>
      <fill>
        <patternFill>
          <bgColor indexed="13"/>
        </patternFill>
      </fill>
    </dxf>
    <dxf>
      <font>
        <b/>
        <i val="0"/>
        <condense val="0"/>
        <extend val="0"/>
      </font>
      <fill>
        <patternFill>
          <bgColor indexed="57"/>
        </patternFill>
      </fill>
    </dxf>
    <dxf>
      <font>
        <b/>
        <i val="0"/>
        <condense val="0"/>
        <extend val="0"/>
      </font>
      <fill>
        <patternFill>
          <bgColor indexed="10"/>
        </patternFill>
      </fill>
    </dxf>
    <dxf>
      <font>
        <b/>
        <i val="0"/>
        <condense val="0"/>
        <extend val="0"/>
      </font>
      <fill>
        <patternFill>
          <bgColor indexed="13"/>
        </patternFill>
      </fill>
    </dxf>
    <dxf>
      <font>
        <b/>
        <i val="0"/>
        <condense val="0"/>
        <extend val="0"/>
      </font>
      <fill>
        <patternFill>
          <bgColor indexed="57"/>
        </patternFill>
      </fill>
    </dxf>
  </dxfs>
  <tableStyles count="0" defaultTableStyle="TableStyleMedium9" defaultPivotStyle="PivotStyleLight16"/>
  <colors>
    <mruColors>
      <color rgb="FFA679E7"/>
      <color rgb="FFDCCAF6"/>
      <color rgb="FF8DB4E2"/>
      <color rgb="FF8961ED"/>
      <color rgb="FFD1D1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sharedStrings" Target="sharedStrings.xml"/><Relationship Id="rId8" Type="http://schemas.openxmlformats.org/officeDocument/2006/relationships/worksheet" Target="worksheets/sheet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pt-BR" sz="1800" b="1" i="0" u="none" strike="noStrike" baseline="0"/>
              <a:t>Comparativo Financeiro – Projeto InovaTech</a:t>
            </a:r>
            <a:endParaRPr lang="pt-BR"/>
          </a:p>
        </c:rich>
      </c:tx>
      <c:layout>
        <c:manualLayout>
          <c:xMode val="edge"/>
          <c:yMode val="edge"/>
          <c:x val="0.1526338666265443"/>
          <c:y val="1.8325087044163461E-2"/>
        </c:manualLayout>
      </c:layout>
      <c:overlay val="0"/>
    </c:title>
    <c:autoTitleDeleted val="0"/>
    <c:plotArea>
      <c:layout/>
      <c:lineChart>
        <c:grouping val="standard"/>
        <c:varyColors val="0"/>
        <c:ser>
          <c:idx val="3"/>
          <c:order val="1"/>
          <c:tx>
            <c:strRef>
              <c:f>'Gráfico -Status'!$E$3</c:f>
              <c:strCache>
                <c:ptCount val="1"/>
                <c:pt idx="0">
                  <c:v>Orçado</c:v>
                </c:pt>
              </c:strCache>
            </c:strRef>
          </c:tx>
          <c:marker>
            <c:symbol val="none"/>
          </c:marker>
          <c:val>
            <c:numRef>
              <c:f>'Gráfico -Status'!$E$4:$E$13</c:f>
              <c:numCache>
                <c:formatCode>#,##0</c:formatCode>
                <c:ptCount val="10"/>
                <c:pt idx="0">
                  <c:v>183200</c:v>
                </c:pt>
                <c:pt idx="1">
                  <c:v>194088.23</c:v>
                </c:pt>
                <c:pt idx="2">
                  <c:v>204893.68800000002</c:v>
                </c:pt>
                <c:pt idx="3">
                  <c:v>212879.69180000003</c:v>
                </c:pt>
                <c:pt idx="4">
                  <c:v>221114.29598000002</c:v>
                </c:pt>
                <c:pt idx="5">
                  <c:v>230172.36057800002</c:v>
                </c:pt>
                <c:pt idx="6">
                  <c:v>240136.23163580004</c:v>
                </c:pt>
                <c:pt idx="7">
                  <c:v>251096.48979938004</c:v>
                </c:pt>
                <c:pt idx="8">
                  <c:v>263152.77377931803</c:v>
                </c:pt>
                <c:pt idx="9">
                  <c:v>276414.68615724985</c:v>
                </c:pt>
              </c:numCache>
            </c:numRef>
          </c:val>
          <c:smooth val="0"/>
          <c:extLst>
            <c:ext xmlns:c16="http://schemas.microsoft.com/office/drawing/2014/chart" uri="{C3380CC4-5D6E-409C-BE32-E72D297353CC}">
              <c16:uniqueId val="{00000000-65B7-4581-B94F-9631CD6EE6F9}"/>
            </c:ext>
          </c:extLst>
        </c:ser>
        <c:ser>
          <c:idx val="4"/>
          <c:order val="2"/>
          <c:tx>
            <c:strRef>
              <c:f>'Gráfico -Status'!$F$3</c:f>
              <c:strCache>
                <c:ptCount val="1"/>
                <c:pt idx="0">
                  <c:v>Realizado</c:v>
                </c:pt>
              </c:strCache>
            </c:strRef>
          </c:tx>
          <c:marker>
            <c:symbol val="none"/>
          </c:marker>
          <c:val>
            <c:numRef>
              <c:f>'Gráfico -Status'!$F$4:$F$13</c:f>
              <c:numCache>
                <c:formatCode>#,##0</c:formatCode>
                <c:ptCount val="10"/>
                <c:pt idx="0">
                  <c:v>168500</c:v>
                </c:pt>
                <c:pt idx="1">
                  <c:v>176487.4</c:v>
                </c:pt>
                <c:pt idx="2">
                  <c:v>185195.54</c:v>
                </c:pt>
                <c:pt idx="3">
                  <c:v>194696.49400000001</c:v>
                </c:pt>
                <c:pt idx="4">
                  <c:v>205069.54340000002</c:v>
                </c:pt>
                <c:pt idx="5">
                  <c:v>216401.89774000001</c:v>
                </c:pt>
                <c:pt idx="6">
                  <c:v>228789.48751400001</c:v>
                </c:pt>
                <c:pt idx="7">
                  <c:v>242337.83626540002</c:v>
                </c:pt>
                <c:pt idx="8">
                  <c:v>257163.01989194003</c:v>
                </c:pt>
                <c:pt idx="9">
                  <c:v>273392.72188113403</c:v>
                </c:pt>
              </c:numCache>
            </c:numRef>
          </c:val>
          <c:smooth val="0"/>
          <c:extLst>
            <c:ext xmlns:c16="http://schemas.microsoft.com/office/drawing/2014/chart" uri="{C3380CC4-5D6E-409C-BE32-E72D297353CC}">
              <c16:uniqueId val="{00000001-65B7-4581-B94F-9631CD6EE6F9}"/>
            </c:ext>
          </c:extLst>
        </c:ser>
        <c:dLbls>
          <c:showLegendKey val="0"/>
          <c:showVal val="0"/>
          <c:showCatName val="0"/>
          <c:showSerName val="0"/>
          <c:showPercent val="0"/>
          <c:showBubbleSize val="0"/>
        </c:dLbls>
        <c:smooth val="0"/>
        <c:axId val="-118521552"/>
        <c:axId val="-118518832"/>
        <c:extLst>
          <c:ext xmlns:c15="http://schemas.microsoft.com/office/drawing/2012/chart" uri="{02D57815-91ED-43cb-92C2-25804820EDAC}">
            <c15:filteredLineSeries>
              <c15:ser>
                <c:idx val="0"/>
                <c:order val="0"/>
                <c:tx>
                  <c:strRef>
                    <c:extLst>
                      <c:ext uri="{02D57815-91ED-43cb-92C2-25804820EDAC}">
                        <c15:formulaRef>
                          <c15:sqref>'Gráfico -Status'!$B$3</c15:sqref>
                        </c15:formulaRef>
                      </c:ext>
                    </c:extLst>
                    <c:strCache>
                      <c:ptCount val="1"/>
                      <c:pt idx="0">
                        <c:v>Mês</c:v>
                      </c:pt>
                    </c:strCache>
                  </c:strRef>
                </c:tx>
                <c:marker>
                  <c:symbol val="none"/>
                </c:marker>
                <c:val>
                  <c:numRef>
                    <c:extLst>
                      <c:ext uri="{02D57815-91ED-43cb-92C2-25804820EDAC}">
                        <c15:formulaRef>
                          <c15:sqref>'Gráfico -Status'!$B$4:$B$13</c15:sqref>
                        </c15:formulaRef>
                      </c:ext>
                    </c:extLst>
                    <c:numCache>
                      <c:formatCode>General</c:formatCode>
                      <c:ptCount val="10"/>
                      <c:pt idx="0">
                        <c:v>0</c:v>
                      </c:pt>
                      <c:pt idx="1">
                        <c:v>1</c:v>
                      </c:pt>
                      <c:pt idx="2">
                        <c:v>2</c:v>
                      </c:pt>
                      <c:pt idx="3">
                        <c:v>3</c:v>
                      </c:pt>
                      <c:pt idx="4">
                        <c:v>4</c:v>
                      </c:pt>
                      <c:pt idx="5">
                        <c:v>5</c:v>
                      </c:pt>
                      <c:pt idx="6">
                        <c:v>6</c:v>
                      </c:pt>
                      <c:pt idx="7">
                        <c:v>7</c:v>
                      </c:pt>
                      <c:pt idx="8">
                        <c:v>8</c:v>
                      </c:pt>
                      <c:pt idx="9">
                        <c:v>9</c:v>
                      </c:pt>
                    </c:numCache>
                  </c:numRef>
                </c:val>
                <c:smooth val="0"/>
                <c:extLst>
                  <c:ext xmlns:c16="http://schemas.microsoft.com/office/drawing/2014/chart" uri="{C3380CC4-5D6E-409C-BE32-E72D297353CC}">
                    <c16:uniqueId val="{00000002-65B7-4581-B94F-9631CD6EE6F9}"/>
                  </c:ext>
                </c:extLst>
              </c15:ser>
            </c15:filteredLineSeries>
          </c:ext>
        </c:extLst>
      </c:lineChart>
      <c:catAx>
        <c:axId val="-118521552"/>
        <c:scaling>
          <c:orientation val="minMax"/>
        </c:scaling>
        <c:delete val="0"/>
        <c:axPos val="b"/>
        <c:numFmt formatCode="General" sourceLinked="1"/>
        <c:majorTickMark val="out"/>
        <c:minorTickMark val="none"/>
        <c:tickLblPos val="nextTo"/>
        <c:crossAx val="-118518832"/>
        <c:crosses val="autoZero"/>
        <c:auto val="1"/>
        <c:lblAlgn val="ctr"/>
        <c:lblOffset val="100"/>
        <c:noMultiLvlLbl val="0"/>
      </c:catAx>
      <c:valAx>
        <c:axId val="-118518832"/>
        <c:scaling>
          <c:orientation val="minMax"/>
        </c:scaling>
        <c:delete val="0"/>
        <c:axPos val="l"/>
        <c:majorGridlines/>
        <c:numFmt formatCode="#,##0" sourceLinked="1"/>
        <c:majorTickMark val="out"/>
        <c:minorTickMark val="none"/>
        <c:tickLblPos val="nextTo"/>
        <c:crossAx val="-118521552"/>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0CFB7DD9-0DA5-4E4C-8DA3-9F1B6119F4C6}" type="doc">
      <dgm:prSet loTypeId="urn:microsoft.com/office/officeart/2005/8/layout/orgChart1" loCatId="hierarchy" qsTypeId="urn:microsoft.com/office/officeart/2005/8/quickstyle/simple4" qsCatId="simple" csTypeId="urn:microsoft.com/office/officeart/2005/8/colors/accent1_2" csCatId="accent1" phldr="1"/>
      <dgm:spPr/>
      <dgm:t>
        <a:bodyPr/>
        <a:lstStyle/>
        <a:p>
          <a:endParaRPr lang="pt-BR"/>
        </a:p>
      </dgm:t>
    </dgm:pt>
    <dgm:pt modelId="{0102E4FE-20A8-44CB-9044-37DB2019EEF7}">
      <dgm:prSet phldrT="[Texto]" custT="1"/>
      <dgm:spPr>
        <a:solidFill>
          <a:schemeClr val="tx2"/>
        </a:solidFill>
      </dgm:spPr>
      <dgm:t>
        <a:bodyPr/>
        <a:lstStyle/>
        <a:p>
          <a:endParaRPr lang="pt-BR" sz="1050" b="1"/>
        </a:p>
      </dgm:t>
    </dgm:pt>
    <dgm:pt modelId="{2EDE4DE6-9005-475A-8D27-D82D00EB941C}" type="parTrans" cxnId="{8856D64A-8E4C-492F-98E8-19CF0A0ADB32}">
      <dgm:prSet/>
      <dgm:spPr/>
      <dgm:t>
        <a:bodyPr/>
        <a:lstStyle/>
        <a:p>
          <a:endParaRPr lang="pt-BR"/>
        </a:p>
      </dgm:t>
    </dgm:pt>
    <dgm:pt modelId="{E7C380F8-F032-4E10-986A-DDA7FC09E32D}" type="sibTrans" cxnId="{8856D64A-8E4C-492F-98E8-19CF0A0ADB32}">
      <dgm:prSet/>
      <dgm:spPr/>
      <dgm:t>
        <a:bodyPr/>
        <a:lstStyle/>
        <a:p>
          <a:endParaRPr lang="pt-BR"/>
        </a:p>
      </dgm:t>
    </dgm:pt>
    <dgm:pt modelId="{025397C8-278A-4FB7-A986-A1B487EA1563}">
      <dgm:prSet phldrT="[Texto]"/>
      <dgm:spPr>
        <a:solidFill>
          <a:schemeClr val="accent6">
            <a:lumMod val="75000"/>
          </a:schemeClr>
        </a:solidFill>
      </dgm:spPr>
      <dgm:t>
        <a:bodyPr/>
        <a:lstStyle/>
        <a:p>
          <a:r>
            <a:rPr lang="pt-BR" b="1"/>
            <a:t>INTEGRAÇÃO COM SISTEMAS DE BANCO DE DADOS</a:t>
          </a:r>
        </a:p>
      </dgm:t>
    </dgm:pt>
    <dgm:pt modelId="{E9CCBF3B-F7D4-491B-83ED-166AFDD5DD30}" type="parTrans" cxnId="{0A56C6DB-31EB-4084-BBA3-788918B1E116}">
      <dgm:prSet/>
      <dgm:spPr/>
      <dgm:t>
        <a:bodyPr/>
        <a:lstStyle/>
        <a:p>
          <a:endParaRPr lang="pt-BR"/>
        </a:p>
      </dgm:t>
    </dgm:pt>
    <dgm:pt modelId="{03B4767C-E8A0-48F5-82FB-BC0CE0CB73C2}" type="sibTrans" cxnId="{0A56C6DB-31EB-4084-BBA3-788918B1E116}">
      <dgm:prSet/>
      <dgm:spPr/>
      <dgm:t>
        <a:bodyPr/>
        <a:lstStyle/>
        <a:p>
          <a:endParaRPr lang="pt-BR"/>
        </a:p>
      </dgm:t>
    </dgm:pt>
    <dgm:pt modelId="{8BB75C25-BB24-48E5-95A1-BDDD2AD67385}">
      <dgm:prSet phldrT="[Texto]"/>
      <dgm:spPr>
        <a:solidFill>
          <a:schemeClr val="accent6">
            <a:lumMod val="75000"/>
          </a:schemeClr>
        </a:solidFill>
      </dgm:spPr>
      <dgm:t>
        <a:bodyPr/>
        <a:lstStyle/>
        <a:p>
          <a:r>
            <a:rPr lang="pt-BR" b="1"/>
            <a:t>TESTES</a:t>
          </a:r>
        </a:p>
      </dgm:t>
    </dgm:pt>
    <dgm:pt modelId="{3F1B0426-4EA2-44D9-B786-B19B57D5CDEA}" type="parTrans" cxnId="{A458D9FF-02BE-46BB-A088-C5A5D4DCC19A}">
      <dgm:prSet/>
      <dgm:spPr/>
      <dgm:t>
        <a:bodyPr/>
        <a:lstStyle/>
        <a:p>
          <a:endParaRPr lang="pt-BR"/>
        </a:p>
      </dgm:t>
    </dgm:pt>
    <dgm:pt modelId="{287D1434-478B-40C7-839D-02EB6EAF6F1B}" type="sibTrans" cxnId="{A458D9FF-02BE-46BB-A088-C5A5D4DCC19A}">
      <dgm:prSet/>
      <dgm:spPr/>
      <dgm:t>
        <a:bodyPr/>
        <a:lstStyle/>
        <a:p>
          <a:endParaRPr lang="pt-BR"/>
        </a:p>
      </dgm:t>
    </dgm:pt>
    <dgm:pt modelId="{14FC8420-D447-4CEA-A3B7-61E9B3749D8E}">
      <dgm:prSet phldrT="[Texto]"/>
      <dgm:spPr>
        <a:solidFill>
          <a:schemeClr val="accent6">
            <a:lumMod val="75000"/>
          </a:schemeClr>
        </a:solidFill>
      </dgm:spPr>
      <dgm:t>
        <a:bodyPr/>
        <a:lstStyle/>
        <a:p>
          <a:r>
            <a:rPr lang="pt-BR" b="1"/>
            <a:t>EXPANSÃO</a:t>
          </a:r>
        </a:p>
      </dgm:t>
    </dgm:pt>
    <dgm:pt modelId="{EC92CB9E-5DFE-4287-A9E0-4954C06F656B}" type="parTrans" cxnId="{90A22982-35F0-4690-94C9-FC7C7030A57B}">
      <dgm:prSet/>
      <dgm:spPr/>
      <dgm:t>
        <a:bodyPr/>
        <a:lstStyle/>
        <a:p>
          <a:endParaRPr lang="pt-BR"/>
        </a:p>
      </dgm:t>
    </dgm:pt>
    <dgm:pt modelId="{E9188AE6-C38D-49A6-B8A2-AFBE7B3ACBE6}" type="sibTrans" cxnId="{90A22982-35F0-4690-94C9-FC7C7030A57B}">
      <dgm:prSet/>
      <dgm:spPr/>
      <dgm:t>
        <a:bodyPr/>
        <a:lstStyle/>
        <a:p>
          <a:endParaRPr lang="pt-BR"/>
        </a:p>
      </dgm:t>
    </dgm:pt>
    <dgm:pt modelId="{905ED552-0ABB-46DE-A60F-9DB1B7EBD348}">
      <dgm:prSet/>
      <dgm:spPr>
        <a:solidFill>
          <a:schemeClr val="accent6">
            <a:lumMod val="75000"/>
          </a:schemeClr>
        </a:solidFill>
      </dgm:spPr>
      <dgm:t>
        <a:bodyPr/>
        <a:lstStyle/>
        <a:p>
          <a:r>
            <a:rPr lang="pt-BR" b="1"/>
            <a:t>AVALIAÇÃO</a:t>
          </a:r>
        </a:p>
        <a:p>
          <a:r>
            <a:rPr lang="pt-BR" b="1"/>
            <a:t>E APERFEICOAMENTO</a:t>
          </a:r>
        </a:p>
      </dgm:t>
    </dgm:pt>
    <dgm:pt modelId="{C0EE7375-36E6-4281-9237-5F5EEB6505C0}" type="parTrans" cxnId="{81FD159E-5A59-47E9-B060-7B6EB6770B16}">
      <dgm:prSet/>
      <dgm:spPr/>
      <dgm:t>
        <a:bodyPr/>
        <a:lstStyle/>
        <a:p>
          <a:endParaRPr lang="pt-BR"/>
        </a:p>
      </dgm:t>
    </dgm:pt>
    <dgm:pt modelId="{CB9B60C3-837E-4475-B99D-FCE33FAFF27C}" type="sibTrans" cxnId="{81FD159E-5A59-47E9-B060-7B6EB6770B16}">
      <dgm:prSet/>
      <dgm:spPr/>
      <dgm:t>
        <a:bodyPr/>
        <a:lstStyle/>
        <a:p>
          <a:endParaRPr lang="pt-BR"/>
        </a:p>
      </dgm:t>
    </dgm:pt>
    <dgm:pt modelId="{5901CCA6-EF9E-4F05-B532-AFA0A830E4D5}">
      <dgm:prSet/>
      <dgm:spPr>
        <a:solidFill>
          <a:schemeClr val="accent6">
            <a:lumMod val="75000"/>
          </a:schemeClr>
        </a:solidFill>
      </dgm:spPr>
      <dgm:t>
        <a:bodyPr/>
        <a:lstStyle/>
        <a:p>
          <a:r>
            <a:rPr lang="pt-BR" b="1"/>
            <a:t>PÓS-LANÇAMENTO</a:t>
          </a:r>
        </a:p>
      </dgm:t>
    </dgm:pt>
    <dgm:pt modelId="{3AAD358E-6C2A-45F6-8AEA-D2444BC59F19}" type="parTrans" cxnId="{E55DB602-DC2A-4A90-AEBC-D3FA9C19E981}">
      <dgm:prSet/>
      <dgm:spPr/>
      <dgm:t>
        <a:bodyPr/>
        <a:lstStyle/>
        <a:p>
          <a:endParaRPr lang="pt-BR"/>
        </a:p>
      </dgm:t>
    </dgm:pt>
    <dgm:pt modelId="{DA81767C-EE83-44C2-9E22-3E8E99D8403B}" type="sibTrans" cxnId="{E55DB602-DC2A-4A90-AEBC-D3FA9C19E981}">
      <dgm:prSet/>
      <dgm:spPr/>
      <dgm:t>
        <a:bodyPr/>
        <a:lstStyle/>
        <a:p>
          <a:endParaRPr lang="pt-BR"/>
        </a:p>
      </dgm:t>
    </dgm:pt>
    <dgm:pt modelId="{95040E2D-3B14-4838-BEEC-F567F54E210A}">
      <dgm:prSet/>
      <dgm:spPr>
        <a:solidFill>
          <a:schemeClr val="accent6">
            <a:lumMod val="75000"/>
          </a:schemeClr>
        </a:solidFill>
      </dgm:spPr>
      <dgm:t>
        <a:bodyPr/>
        <a:lstStyle/>
        <a:p>
          <a:r>
            <a:rPr lang="pt-BR" b="1"/>
            <a:t>MARKETING </a:t>
          </a:r>
        </a:p>
        <a:p>
          <a:r>
            <a:rPr lang="pt-BR" b="1"/>
            <a:t>E DIVULGAÇÃO</a:t>
          </a:r>
        </a:p>
      </dgm:t>
    </dgm:pt>
    <dgm:pt modelId="{05FE1BD5-3C3C-4969-A364-2530D63BDBD5}" type="parTrans" cxnId="{65E43AF3-D179-485C-9875-A65A828CCE76}">
      <dgm:prSet/>
      <dgm:spPr/>
      <dgm:t>
        <a:bodyPr/>
        <a:lstStyle/>
        <a:p>
          <a:endParaRPr lang="pt-BR"/>
        </a:p>
      </dgm:t>
    </dgm:pt>
    <dgm:pt modelId="{399F0C6F-6EF9-4BBC-8F8C-74F7043B2B33}" type="sibTrans" cxnId="{65E43AF3-D179-485C-9875-A65A828CCE76}">
      <dgm:prSet/>
      <dgm:spPr/>
      <dgm:t>
        <a:bodyPr/>
        <a:lstStyle/>
        <a:p>
          <a:endParaRPr lang="pt-BR"/>
        </a:p>
      </dgm:t>
    </dgm:pt>
    <dgm:pt modelId="{424E63FB-7A5E-47ED-BA8E-381C8BEA7B4D}">
      <dgm:prSet/>
      <dgm:spPr>
        <a:solidFill>
          <a:schemeClr val="accent6">
            <a:lumMod val="75000"/>
          </a:schemeClr>
        </a:solidFill>
      </dgm:spPr>
      <dgm:t>
        <a:bodyPr/>
        <a:lstStyle/>
        <a:p>
          <a:r>
            <a:rPr lang="pt-BR" b="1"/>
            <a:t>LANÇAMENTO</a:t>
          </a:r>
        </a:p>
      </dgm:t>
    </dgm:pt>
    <dgm:pt modelId="{EBA54DFC-7FC3-4D85-9BDE-4CD347E65E6C}" type="parTrans" cxnId="{92F2DEF2-629B-4230-8138-3DEF5A285113}">
      <dgm:prSet/>
      <dgm:spPr/>
      <dgm:t>
        <a:bodyPr/>
        <a:lstStyle/>
        <a:p>
          <a:endParaRPr lang="pt-BR"/>
        </a:p>
      </dgm:t>
    </dgm:pt>
    <dgm:pt modelId="{2D9C3D49-28A1-4E2A-8676-8FA2D87A3E83}" type="sibTrans" cxnId="{92F2DEF2-629B-4230-8138-3DEF5A285113}">
      <dgm:prSet/>
      <dgm:spPr/>
      <dgm:t>
        <a:bodyPr/>
        <a:lstStyle/>
        <a:p>
          <a:endParaRPr lang="pt-BR"/>
        </a:p>
      </dgm:t>
    </dgm:pt>
    <dgm:pt modelId="{4D29C077-1695-455C-9DAA-E15887E6F57B}">
      <dgm:prSet custT="1"/>
      <dgm:spPr>
        <a:solidFill>
          <a:schemeClr val="accent6">
            <a:lumMod val="75000"/>
          </a:schemeClr>
        </a:solidFill>
      </dgm:spPr>
      <dgm:t>
        <a:bodyPr/>
        <a:lstStyle/>
        <a:p>
          <a:r>
            <a:rPr lang="pt-BR" sz="800" b="1"/>
            <a:t>DESIGN</a:t>
          </a:r>
        </a:p>
        <a:p>
          <a:r>
            <a:rPr lang="pt-BR" sz="800" b="1"/>
            <a:t>PROTOTIPAGEM</a:t>
          </a:r>
        </a:p>
      </dgm:t>
    </dgm:pt>
    <dgm:pt modelId="{DE3A69AF-6A99-44DF-9639-EBEE5AEFB1D1}" type="parTrans" cxnId="{27C00910-C226-4303-8866-345AE734DB89}">
      <dgm:prSet/>
      <dgm:spPr/>
      <dgm:t>
        <a:bodyPr/>
        <a:lstStyle/>
        <a:p>
          <a:endParaRPr lang="pt-BR"/>
        </a:p>
      </dgm:t>
    </dgm:pt>
    <dgm:pt modelId="{E6AEEF36-DE94-4725-A972-AA3652B3FD65}" type="sibTrans" cxnId="{27C00910-C226-4303-8866-345AE734DB89}">
      <dgm:prSet/>
      <dgm:spPr/>
      <dgm:t>
        <a:bodyPr/>
        <a:lstStyle/>
        <a:p>
          <a:endParaRPr lang="pt-BR"/>
        </a:p>
      </dgm:t>
    </dgm:pt>
    <dgm:pt modelId="{809B22AA-EB2B-4C4F-82C3-E979FD4CF357}">
      <dgm:prSet custT="1"/>
      <dgm:spPr>
        <a:solidFill>
          <a:schemeClr val="accent6">
            <a:lumMod val="75000"/>
          </a:schemeClr>
        </a:solidFill>
      </dgm:spPr>
      <dgm:t>
        <a:bodyPr/>
        <a:lstStyle/>
        <a:p>
          <a:r>
            <a:rPr lang="pt-BR" sz="900" b="1"/>
            <a:t>PLANEJAMENTO</a:t>
          </a:r>
        </a:p>
      </dgm:t>
    </dgm:pt>
    <dgm:pt modelId="{E2EA6942-20E6-4D51-99FA-C77C5E746936}" type="parTrans" cxnId="{8F7AF59A-A09C-4519-9E40-16E103BD2262}">
      <dgm:prSet/>
      <dgm:spPr/>
      <dgm:t>
        <a:bodyPr/>
        <a:lstStyle/>
        <a:p>
          <a:endParaRPr lang="pt-BR"/>
        </a:p>
      </dgm:t>
    </dgm:pt>
    <dgm:pt modelId="{A3E7A7D9-26B8-432D-9CFA-8BAF85BB66C1}" type="sibTrans" cxnId="{8F7AF59A-A09C-4519-9E40-16E103BD2262}">
      <dgm:prSet/>
      <dgm:spPr/>
      <dgm:t>
        <a:bodyPr/>
        <a:lstStyle/>
        <a:p>
          <a:endParaRPr lang="pt-BR"/>
        </a:p>
      </dgm:t>
    </dgm:pt>
    <dgm:pt modelId="{8D244D8F-C792-40BC-A511-7DE39E45E194}">
      <dgm:prSet custT="1"/>
      <dgm:spPr>
        <a:solidFill>
          <a:schemeClr val="accent6">
            <a:lumMod val="75000"/>
          </a:schemeClr>
        </a:solidFill>
      </dgm:spPr>
      <dgm:t>
        <a:bodyPr/>
        <a:lstStyle/>
        <a:p>
          <a:r>
            <a:rPr lang="pt-BR" sz="1000" b="1"/>
            <a:t>INÍCIO</a:t>
          </a:r>
        </a:p>
      </dgm:t>
    </dgm:pt>
    <dgm:pt modelId="{D6922E7D-1806-4E3F-8FA5-876C5E53C8A8}" type="parTrans" cxnId="{C552F942-1B7C-4AFB-821A-4D72C958D1CB}">
      <dgm:prSet/>
      <dgm:spPr/>
      <dgm:t>
        <a:bodyPr/>
        <a:lstStyle/>
        <a:p>
          <a:endParaRPr lang="pt-BR"/>
        </a:p>
      </dgm:t>
    </dgm:pt>
    <dgm:pt modelId="{0BEBD46A-8D07-492E-B8B0-DBB8BC9382EB}" type="sibTrans" cxnId="{C552F942-1B7C-4AFB-821A-4D72C958D1CB}">
      <dgm:prSet/>
      <dgm:spPr/>
      <dgm:t>
        <a:bodyPr/>
        <a:lstStyle/>
        <a:p>
          <a:endParaRPr lang="pt-BR"/>
        </a:p>
      </dgm:t>
    </dgm:pt>
    <dgm:pt modelId="{B6389D6D-8AE5-4B3C-9BF6-CF7D2B974EDD}">
      <dgm:prSet/>
      <dgm:spPr/>
      <dgm:t>
        <a:bodyPr/>
        <a:lstStyle/>
        <a:p>
          <a:r>
            <a:rPr lang="pt-BR"/>
            <a:t>ENTENDER AS NECESSIDADES DO CLIENTE</a:t>
          </a:r>
        </a:p>
      </dgm:t>
    </dgm:pt>
    <dgm:pt modelId="{B5B99BBF-342F-4A4E-BF02-3E97606E944D}" type="parTrans" cxnId="{B7AC3C7B-0BE2-4CB7-AD76-781FCBA9DD7A}">
      <dgm:prSet/>
      <dgm:spPr/>
      <dgm:t>
        <a:bodyPr/>
        <a:lstStyle/>
        <a:p>
          <a:endParaRPr lang="pt-BR"/>
        </a:p>
      </dgm:t>
    </dgm:pt>
    <dgm:pt modelId="{9C75F253-3EC4-44CF-866A-C32D08314D38}" type="sibTrans" cxnId="{B7AC3C7B-0BE2-4CB7-AD76-781FCBA9DD7A}">
      <dgm:prSet/>
      <dgm:spPr/>
      <dgm:t>
        <a:bodyPr/>
        <a:lstStyle/>
        <a:p>
          <a:endParaRPr lang="pt-BR"/>
        </a:p>
      </dgm:t>
    </dgm:pt>
    <dgm:pt modelId="{97F38E1B-8B0A-4C1C-BB0E-8DC2824BBDEE}">
      <dgm:prSet/>
      <dgm:spPr/>
      <dgm:t>
        <a:bodyPr/>
        <a:lstStyle/>
        <a:p>
          <a:r>
            <a:rPr lang="pt-BR"/>
            <a:t>ANÁLISE DE MERCADO (FOODTECHS E CONCORRENTES)</a:t>
          </a:r>
        </a:p>
      </dgm:t>
    </dgm:pt>
    <dgm:pt modelId="{9792CF75-292C-4BCA-A2CF-C2FA68F001BD}" type="parTrans" cxnId="{F28D2A09-27DD-4A0C-BC01-7D87ED14C5EF}">
      <dgm:prSet/>
      <dgm:spPr/>
      <dgm:t>
        <a:bodyPr/>
        <a:lstStyle/>
        <a:p>
          <a:endParaRPr lang="pt-BR"/>
        </a:p>
      </dgm:t>
    </dgm:pt>
    <dgm:pt modelId="{2D6198F2-32BE-47EB-A094-B34B1ED30EA3}" type="sibTrans" cxnId="{F28D2A09-27DD-4A0C-BC01-7D87ED14C5EF}">
      <dgm:prSet/>
      <dgm:spPr/>
      <dgm:t>
        <a:bodyPr/>
        <a:lstStyle/>
        <a:p>
          <a:endParaRPr lang="pt-BR"/>
        </a:p>
      </dgm:t>
    </dgm:pt>
    <dgm:pt modelId="{4EDFDD96-7D03-4644-B893-2DE9B7516A86}">
      <dgm:prSet/>
      <dgm:spPr/>
      <dgm:t>
        <a:bodyPr/>
        <a:lstStyle/>
        <a:p>
          <a:r>
            <a:rPr lang="pt-BR"/>
            <a:t>DESIGN UI </a:t>
          </a:r>
        </a:p>
      </dgm:t>
    </dgm:pt>
    <dgm:pt modelId="{F488A61D-44A8-43AF-8D4D-9D3A28823A7B}" type="parTrans" cxnId="{3EA162A4-132D-4878-91E4-70CE79167425}">
      <dgm:prSet/>
      <dgm:spPr/>
      <dgm:t>
        <a:bodyPr/>
        <a:lstStyle/>
        <a:p>
          <a:endParaRPr lang="pt-BR"/>
        </a:p>
      </dgm:t>
    </dgm:pt>
    <dgm:pt modelId="{DE838DFA-5D9A-4E00-863E-4F0DE9AEC1FD}" type="sibTrans" cxnId="{3EA162A4-132D-4878-91E4-70CE79167425}">
      <dgm:prSet/>
      <dgm:spPr/>
      <dgm:t>
        <a:bodyPr/>
        <a:lstStyle/>
        <a:p>
          <a:endParaRPr lang="pt-BR"/>
        </a:p>
      </dgm:t>
    </dgm:pt>
    <dgm:pt modelId="{D9DCBD92-CF2D-4FA3-9650-A94983E94475}">
      <dgm:prSet/>
      <dgm:spPr/>
      <dgm:t>
        <a:bodyPr/>
        <a:lstStyle/>
        <a:p>
          <a:r>
            <a:rPr lang="pt-BR"/>
            <a:t>DEFINIR A ESTRUTURA DO SISTEMA</a:t>
          </a:r>
        </a:p>
      </dgm:t>
    </dgm:pt>
    <dgm:pt modelId="{8069AF01-BDAC-4439-9E0A-EA0793CC3F91}" type="parTrans" cxnId="{0251C4D9-523C-45CA-9883-E36842905429}">
      <dgm:prSet/>
      <dgm:spPr/>
      <dgm:t>
        <a:bodyPr/>
        <a:lstStyle/>
        <a:p>
          <a:endParaRPr lang="pt-BR"/>
        </a:p>
      </dgm:t>
    </dgm:pt>
    <dgm:pt modelId="{62C8F385-660A-4B36-9BB8-6E3C7FF1DC57}" type="sibTrans" cxnId="{0251C4D9-523C-45CA-9883-E36842905429}">
      <dgm:prSet/>
      <dgm:spPr/>
      <dgm:t>
        <a:bodyPr/>
        <a:lstStyle/>
        <a:p>
          <a:endParaRPr lang="pt-BR"/>
        </a:p>
      </dgm:t>
    </dgm:pt>
    <dgm:pt modelId="{E2157045-4CE0-40CE-9C58-F4043DF91E33}">
      <dgm:prSet/>
      <dgm:spPr/>
      <dgm:t>
        <a:bodyPr/>
        <a:lstStyle/>
        <a:p>
          <a:r>
            <a:rPr lang="pt-BR"/>
            <a:t>INTEGRAÇÃO COM DIVERSOS SISTEMAS</a:t>
          </a:r>
        </a:p>
      </dgm:t>
    </dgm:pt>
    <dgm:pt modelId="{F9922145-9B07-49CE-9FA6-B33C82D2B167}" type="parTrans" cxnId="{762B93D8-43BE-42B3-8DE5-31247C71202B}">
      <dgm:prSet/>
      <dgm:spPr/>
      <dgm:t>
        <a:bodyPr/>
        <a:lstStyle/>
        <a:p>
          <a:endParaRPr lang="pt-BR"/>
        </a:p>
      </dgm:t>
    </dgm:pt>
    <dgm:pt modelId="{CA9D8683-4E32-4861-94E8-CF694F4D3BA3}" type="sibTrans" cxnId="{762B93D8-43BE-42B3-8DE5-31247C71202B}">
      <dgm:prSet/>
      <dgm:spPr/>
      <dgm:t>
        <a:bodyPr/>
        <a:lstStyle/>
        <a:p>
          <a:endParaRPr lang="pt-BR"/>
        </a:p>
      </dgm:t>
    </dgm:pt>
    <dgm:pt modelId="{D6F5CD79-D3E1-4B19-9C25-479267A00537}">
      <dgm:prSet/>
      <dgm:spPr/>
      <dgm:t>
        <a:bodyPr/>
        <a:lstStyle/>
        <a:p>
          <a:r>
            <a:rPr lang="pt-BR"/>
            <a:t>TESTES DE QUALIDADE E DESEMPENHO</a:t>
          </a:r>
        </a:p>
      </dgm:t>
    </dgm:pt>
    <dgm:pt modelId="{50F4CB47-0DB9-4B1E-9C75-49682DAC2BF7}" type="parTrans" cxnId="{C6FE6CD8-A901-422C-875C-5FBBBE15EF5E}">
      <dgm:prSet/>
      <dgm:spPr/>
      <dgm:t>
        <a:bodyPr/>
        <a:lstStyle/>
        <a:p>
          <a:endParaRPr lang="pt-BR"/>
        </a:p>
      </dgm:t>
    </dgm:pt>
    <dgm:pt modelId="{A143E528-DC48-443B-967F-FB0FB6BA3C02}" type="sibTrans" cxnId="{C6FE6CD8-A901-422C-875C-5FBBBE15EF5E}">
      <dgm:prSet/>
      <dgm:spPr/>
      <dgm:t>
        <a:bodyPr/>
        <a:lstStyle/>
        <a:p>
          <a:endParaRPr lang="pt-BR"/>
        </a:p>
      </dgm:t>
    </dgm:pt>
    <dgm:pt modelId="{92338313-9670-40FB-8040-D372407E9060}">
      <dgm:prSet/>
      <dgm:spPr/>
      <dgm:t>
        <a:bodyPr/>
        <a:lstStyle/>
        <a:p>
          <a:r>
            <a:rPr lang="pt-BR"/>
            <a:t>CRIAR MATERIAS DE MARKETING</a:t>
          </a:r>
        </a:p>
      </dgm:t>
    </dgm:pt>
    <dgm:pt modelId="{2EA6147A-4097-4648-9D83-1C15EC3F6E1C}" type="parTrans" cxnId="{87F57775-E1CB-4C77-B610-15C932BBF66E}">
      <dgm:prSet/>
      <dgm:spPr/>
      <dgm:t>
        <a:bodyPr/>
        <a:lstStyle/>
        <a:p>
          <a:endParaRPr lang="pt-BR"/>
        </a:p>
      </dgm:t>
    </dgm:pt>
    <dgm:pt modelId="{B4F18F56-A5B4-46E0-A7B1-FB49C24421E2}" type="sibTrans" cxnId="{87F57775-E1CB-4C77-B610-15C932BBF66E}">
      <dgm:prSet/>
      <dgm:spPr/>
      <dgm:t>
        <a:bodyPr/>
        <a:lstStyle/>
        <a:p>
          <a:endParaRPr lang="pt-BR"/>
        </a:p>
      </dgm:t>
    </dgm:pt>
    <dgm:pt modelId="{23A96D7A-299B-4FA1-93D0-41E5DC2BDB0F}">
      <dgm:prSet/>
      <dgm:spPr/>
      <dgm:t>
        <a:bodyPr/>
        <a:lstStyle/>
        <a:p>
          <a:r>
            <a:rPr lang="pt-BR"/>
            <a:t>MONITORAÇÃO DE MÉTRICAS E FEEDBACK</a:t>
          </a:r>
        </a:p>
      </dgm:t>
    </dgm:pt>
    <dgm:pt modelId="{E9B60A7F-1B58-4875-83A0-42F3D1E4F7F2}" type="parTrans" cxnId="{B7D1D96A-3311-42A6-95E4-ADEB798CB0AE}">
      <dgm:prSet/>
      <dgm:spPr/>
      <dgm:t>
        <a:bodyPr/>
        <a:lstStyle/>
        <a:p>
          <a:endParaRPr lang="pt-BR"/>
        </a:p>
      </dgm:t>
    </dgm:pt>
    <dgm:pt modelId="{2B4DE4BC-1F11-40B8-BA40-4D746CA32CA5}" type="sibTrans" cxnId="{B7D1D96A-3311-42A6-95E4-ADEB798CB0AE}">
      <dgm:prSet/>
      <dgm:spPr/>
      <dgm:t>
        <a:bodyPr/>
        <a:lstStyle/>
        <a:p>
          <a:endParaRPr lang="pt-BR"/>
        </a:p>
      </dgm:t>
    </dgm:pt>
    <dgm:pt modelId="{EEBC546B-B559-4568-BA01-5B4728E41645}">
      <dgm:prSet/>
      <dgm:spPr/>
      <dgm:t>
        <a:bodyPr/>
        <a:lstStyle/>
        <a:p>
          <a:r>
            <a:rPr lang="pt-BR"/>
            <a:t>ESTRATÉGIAS DE MARKETING</a:t>
          </a:r>
        </a:p>
      </dgm:t>
    </dgm:pt>
    <dgm:pt modelId="{90B63618-9D9F-4204-8A72-1DEDB9B6A698}" type="parTrans" cxnId="{BD8A4098-D363-4F86-8817-05EE9013D60E}">
      <dgm:prSet/>
      <dgm:spPr/>
      <dgm:t>
        <a:bodyPr/>
        <a:lstStyle/>
        <a:p>
          <a:endParaRPr lang="pt-BR"/>
        </a:p>
      </dgm:t>
    </dgm:pt>
    <dgm:pt modelId="{30517B5D-AB6C-4E1B-B1ED-2E6BBC68EE6B}" type="sibTrans" cxnId="{BD8A4098-D363-4F86-8817-05EE9013D60E}">
      <dgm:prSet/>
      <dgm:spPr/>
      <dgm:t>
        <a:bodyPr/>
        <a:lstStyle/>
        <a:p>
          <a:endParaRPr lang="pt-BR"/>
        </a:p>
      </dgm:t>
    </dgm:pt>
    <dgm:pt modelId="{FA075ABC-5CA4-4216-8E88-E8C82245409F}">
      <dgm:prSet/>
      <dgm:spPr/>
      <dgm:t>
        <a:bodyPr/>
        <a:lstStyle/>
        <a:p>
          <a:r>
            <a:rPr lang="pt-BR"/>
            <a:t>ANÁLISE DE DESEMPENHO</a:t>
          </a:r>
        </a:p>
      </dgm:t>
    </dgm:pt>
    <dgm:pt modelId="{164BE56B-4369-439C-BDA1-AC866650347E}" type="parTrans" cxnId="{1A5C29E5-0B3D-496A-BA37-3EE497555743}">
      <dgm:prSet/>
      <dgm:spPr/>
      <dgm:t>
        <a:bodyPr/>
        <a:lstStyle/>
        <a:p>
          <a:endParaRPr lang="pt-BR"/>
        </a:p>
      </dgm:t>
    </dgm:pt>
    <dgm:pt modelId="{EA0AF616-A340-440B-B802-02F18855477B}" type="sibTrans" cxnId="{1A5C29E5-0B3D-496A-BA37-3EE497555743}">
      <dgm:prSet/>
      <dgm:spPr/>
      <dgm:t>
        <a:bodyPr/>
        <a:lstStyle/>
        <a:p>
          <a:endParaRPr lang="pt-BR"/>
        </a:p>
      </dgm:t>
    </dgm:pt>
    <dgm:pt modelId="{BA15DC88-B838-4D5F-9BAB-AEC02AE52521}">
      <dgm:prSet/>
      <dgm:spPr/>
      <dgm:t>
        <a:bodyPr/>
        <a:lstStyle/>
        <a:p>
          <a:r>
            <a:rPr lang="pt-BR"/>
            <a:t>ANÁLISE DE EXPANSÃO DE MERCADO</a:t>
          </a:r>
        </a:p>
      </dgm:t>
    </dgm:pt>
    <dgm:pt modelId="{D1202378-9FC3-4AC3-BEDF-808E27AD479B}" type="parTrans" cxnId="{F7A145CB-AB41-45AF-8AD4-9A4F753B3ABE}">
      <dgm:prSet/>
      <dgm:spPr/>
      <dgm:t>
        <a:bodyPr/>
        <a:lstStyle/>
        <a:p>
          <a:endParaRPr lang="pt-BR"/>
        </a:p>
      </dgm:t>
    </dgm:pt>
    <dgm:pt modelId="{D7CB81A8-D79B-493F-A54C-A4C32D5B5C19}" type="sibTrans" cxnId="{F7A145CB-AB41-45AF-8AD4-9A4F753B3ABE}">
      <dgm:prSet/>
      <dgm:spPr/>
      <dgm:t>
        <a:bodyPr/>
        <a:lstStyle/>
        <a:p>
          <a:endParaRPr lang="pt-BR"/>
        </a:p>
      </dgm:t>
    </dgm:pt>
    <dgm:pt modelId="{86AF350A-A785-4BDD-9C13-1E90196942B4}">
      <dgm:prSet/>
      <dgm:spPr/>
      <dgm:t>
        <a:bodyPr/>
        <a:lstStyle/>
        <a:p>
          <a:r>
            <a:rPr lang="pt-BR"/>
            <a:t>DEFINIR OS REQUISITOS DETALHADOS</a:t>
          </a:r>
        </a:p>
      </dgm:t>
    </dgm:pt>
    <dgm:pt modelId="{B7B3C6AE-DFBB-46A9-8CF1-A1BD803B9409}" type="parTrans" cxnId="{25A7167F-DF6B-457E-B8FE-9C31F86E5923}">
      <dgm:prSet/>
      <dgm:spPr/>
      <dgm:t>
        <a:bodyPr/>
        <a:lstStyle/>
        <a:p>
          <a:endParaRPr lang="pt-BR"/>
        </a:p>
      </dgm:t>
    </dgm:pt>
    <dgm:pt modelId="{E2A53098-4FAB-4666-9DF9-9FFC35DA3367}" type="sibTrans" cxnId="{25A7167F-DF6B-457E-B8FE-9C31F86E5923}">
      <dgm:prSet/>
      <dgm:spPr/>
      <dgm:t>
        <a:bodyPr/>
        <a:lstStyle/>
        <a:p>
          <a:endParaRPr lang="pt-BR"/>
        </a:p>
      </dgm:t>
    </dgm:pt>
    <dgm:pt modelId="{95643014-9364-4ED7-A23C-11FF87634454}">
      <dgm:prSet/>
      <dgm:spPr/>
      <dgm:t>
        <a:bodyPr/>
        <a:lstStyle/>
        <a:p>
          <a:r>
            <a:rPr lang="pt-BR"/>
            <a:t>DEFINIÇÃO DE STAKEHOLDERS</a:t>
          </a:r>
        </a:p>
      </dgm:t>
    </dgm:pt>
    <dgm:pt modelId="{E0114C20-3A39-4242-9BD4-7E3A42C0079E}" type="parTrans" cxnId="{56F4D0BE-0ED8-4594-B6D7-DCDE4C6272FE}">
      <dgm:prSet/>
      <dgm:spPr/>
      <dgm:t>
        <a:bodyPr/>
        <a:lstStyle/>
        <a:p>
          <a:endParaRPr lang="pt-BR"/>
        </a:p>
      </dgm:t>
    </dgm:pt>
    <dgm:pt modelId="{17FCF78A-6A89-4118-8006-45387E9866DB}" type="sibTrans" cxnId="{56F4D0BE-0ED8-4594-B6D7-DCDE4C6272FE}">
      <dgm:prSet/>
      <dgm:spPr/>
      <dgm:t>
        <a:bodyPr/>
        <a:lstStyle/>
        <a:p>
          <a:endParaRPr lang="pt-BR"/>
        </a:p>
      </dgm:t>
    </dgm:pt>
    <dgm:pt modelId="{85C9611E-0EC3-4C90-8306-3D5D07DB36F8}">
      <dgm:prSet/>
      <dgm:spPr/>
      <dgm:t>
        <a:bodyPr/>
        <a:lstStyle/>
        <a:p>
          <a:r>
            <a:rPr lang="pt-BR" b="0"/>
            <a:t>PLANOS DE PESQUISA DE PÚBLICO ALVO</a:t>
          </a:r>
        </a:p>
      </dgm:t>
    </dgm:pt>
    <dgm:pt modelId="{4661214A-AF71-4F01-B5B7-3BAE62E034B1}" type="parTrans" cxnId="{5FA28F56-013D-472F-83B5-8187D8315481}">
      <dgm:prSet/>
      <dgm:spPr/>
      <dgm:t>
        <a:bodyPr/>
        <a:lstStyle/>
        <a:p>
          <a:endParaRPr lang="pt-BR"/>
        </a:p>
      </dgm:t>
    </dgm:pt>
    <dgm:pt modelId="{764D2B81-8F9C-4694-8817-C29E2CC9CA1B}" type="sibTrans" cxnId="{5FA28F56-013D-472F-83B5-8187D8315481}">
      <dgm:prSet/>
      <dgm:spPr/>
      <dgm:t>
        <a:bodyPr/>
        <a:lstStyle/>
        <a:p>
          <a:endParaRPr lang="pt-BR"/>
        </a:p>
      </dgm:t>
    </dgm:pt>
    <dgm:pt modelId="{C2EFE54E-DDBB-4937-AAAF-B8E47F74D697}">
      <dgm:prSet/>
      <dgm:spPr/>
      <dgm:t>
        <a:bodyPr/>
        <a:lstStyle/>
        <a:p>
          <a:r>
            <a:rPr lang="pt-BR"/>
            <a:t>PESQUISA POR FERRAMENTAS</a:t>
          </a:r>
        </a:p>
      </dgm:t>
    </dgm:pt>
    <dgm:pt modelId="{DCA270CC-2A75-49E7-89B8-4B3AC5996B9D}" type="parTrans" cxnId="{3D7DD36E-03E9-42F3-B684-10B7CEF98A4F}">
      <dgm:prSet/>
      <dgm:spPr/>
      <dgm:t>
        <a:bodyPr/>
        <a:lstStyle/>
        <a:p>
          <a:endParaRPr lang="pt-BR"/>
        </a:p>
      </dgm:t>
    </dgm:pt>
    <dgm:pt modelId="{5DE7361D-5FEF-405C-B0DD-35377479C1DF}" type="sibTrans" cxnId="{3D7DD36E-03E9-42F3-B684-10B7CEF98A4F}">
      <dgm:prSet/>
      <dgm:spPr/>
      <dgm:t>
        <a:bodyPr/>
        <a:lstStyle/>
        <a:p>
          <a:endParaRPr lang="pt-BR"/>
        </a:p>
      </dgm:t>
    </dgm:pt>
    <dgm:pt modelId="{0B7A893D-34B0-412E-AAF0-3244FF37E62F}">
      <dgm:prSet/>
      <dgm:spPr/>
      <dgm:t>
        <a:bodyPr/>
        <a:lstStyle/>
        <a:p>
          <a:r>
            <a:rPr lang="pt-BR"/>
            <a:t>INTEGRAÇÃO COM SISTEMAS DE BANCO DE DADOS </a:t>
          </a:r>
        </a:p>
      </dgm:t>
    </dgm:pt>
    <dgm:pt modelId="{2DEF8671-DD1F-49D2-9C9F-4553E51583D7}" type="parTrans" cxnId="{DD8252DC-97BB-4DFF-98B1-5F9768B012B2}">
      <dgm:prSet/>
      <dgm:spPr/>
      <dgm:t>
        <a:bodyPr/>
        <a:lstStyle/>
        <a:p>
          <a:endParaRPr lang="pt-BR"/>
        </a:p>
      </dgm:t>
    </dgm:pt>
    <dgm:pt modelId="{EBBEF2A1-4FE1-445D-81D1-191137E58D73}" type="sibTrans" cxnId="{DD8252DC-97BB-4DFF-98B1-5F9768B012B2}">
      <dgm:prSet/>
      <dgm:spPr/>
      <dgm:t>
        <a:bodyPr/>
        <a:lstStyle/>
        <a:p>
          <a:endParaRPr lang="pt-BR"/>
        </a:p>
      </dgm:t>
    </dgm:pt>
    <dgm:pt modelId="{EB3954B5-74F4-4D11-9DFF-EA78507987CB}">
      <dgm:prSet/>
      <dgm:spPr/>
      <dgm:t>
        <a:bodyPr/>
        <a:lstStyle/>
        <a:p>
          <a:r>
            <a:rPr lang="pt-BR"/>
            <a:t>CRIAÇÃO DE CRONOGRAMAS E METAS</a:t>
          </a:r>
        </a:p>
      </dgm:t>
    </dgm:pt>
    <dgm:pt modelId="{DC6688E7-45CF-4D5C-9D56-6B7EDCF265A6}" type="parTrans" cxnId="{FCAD58C9-5B71-4F8F-A3A8-89272EB477CB}">
      <dgm:prSet/>
      <dgm:spPr/>
      <dgm:t>
        <a:bodyPr/>
        <a:lstStyle/>
        <a:p>
          <a:endParaRPr lang="pt-BR"/>
        </a:p>
      </dgm:t>
    </dgm:pt>
    <dgm:pt modelId="{70FF2AC7-4C12-4FF5-B75D-B14A9D9AF54D}" type="sibTrans" cxnId="{FCAD58C9-5B71-4F8F-A3A8-89272EB477CB}">
      <dgm:prSet/>
      <dgm:spPr/>
      <dgm:t>
        <a:bodyPr/>
        <a:lstStyle/>
        <a:p>
          <a:endParaRPr lang="pt-BR"/>
        </a:p>
      </dgm:t>
    </dgm:pt>
    <dgm:pt modelId="{6ED531EE-0BC7-4118-B43F-7D8D436633A8}">
      <dgm:prSet/>
      <dgm:spPr/>
      <dgm:t>
        <a:bodyPr/>
        <a:lstStyle/>
        <a:p>
          <a:r>
            <a:rPr lang="pt-BR"/>
            <a:t>IDENTIFICAÇÃO DE FUNCIONALIDADES E RECURSOS</a:t>
          </a:r>
        </a:p>
      </dgm:t>
    </dgm:pt>
    <dgm:pt modelId="{D433E747-1E2C-41A0-B616-42B31870972F}" type="parTrans" cxnId="{14C546E3-3C2E-474D-828F-11A57961D2DD}">
      <dgm:prSet/>
      <dgm:spPr/>
      <dgm:t>
        <a:bodyPr/>
        <a:lstStyle/>
        <a:p>
          <a:endParaRPr lang="pt-BR"/>
        </a:p>
      </dgm:t>
    </dgm:pt>
    <dgm:pt modelId="{9952C637-C4F1-4218-8E7E-3DE34073E216}" type="sibTrans" cxnId="{14C546E3-3C2E-474D-828F-11A57961D2DD}">
      <dgm:prSet/>
      <dgm:spPr/>
      <dgm:t>
        <a:bodyPr/>
        <a:lstStyle/>
        <a:p>
          <a:endParaRPr lang="pt-BR"/>
        </a:p>
      </dgm:t>
    </dgm:pt>
    <dgm:pt modelId="{939AE253-A7E2-4EBA-B997-5913C2301F5A}">
      <dgm:prSet/>
      <dgm:spPr/>
      <dgm:t>
        <a:bodyPr/>
        <a:lstStyle/>
        <a:p>
          <a:r>
            <a:rPr lang="pt-BR"/>
            <a:t>FORMAÇÃO DA EQUIPE DE DESIGN E DESENVOLVIMENTO</a:t>
          </a:r>
        </a:p>
      </dgm:t>
    </dgm:pt>
    <dgm:pt modelId="{CB1CFF7C-42F1-4A09-8B31-0773BB970F24}" type="parTrans" cxnId="{5674EC56-7284-401F-B9D6-9A37111DF4F8}">
      <dgm:prSet/>
      <dgm:spPr/>
      <dgm:t>
        <a:bodyPr/>
        <a:lstStyle/>
        <a:p>
          <a:endParaRPr lang="pt-BR"/>
        </a:p>
      </dgm:t>
    </dgm:pt>
    <dgm:pt modelId="{8DE7717C-7BB8-4CCA-B0CF-5548E227F675}" type="sibTrans" cxnId="{5674EC56-7284-401F-B9D6-9A37111DF4F8}">
      <dgm:prSet/>
      <dgm:spPr/>
      <dgm:t>
        <a:bodyPr/>
        <a:lstStyle/>
        <a:p>
          <a:endParaRPr lang="pt-BR"/>
        </a:p>
      </dgm:t>
    </dgm:pt>
    <dgm:pt modelId="{E2EC6A85-58E6-4744-B75D-3324C60D8EE8}">
      <dgm:prSet/>
      <dgm:spPr/>
      <dgm:t>
        <a:bodyPr/>
        <a:lstStyle/>
        <a:p>
          <a:r>
            <a:rPr lang="pt-BR"/>
            <a:t>NAVEGAÇÃO E FUNCIONALIDADES</a:t>
          </a:r>
        </a:p>
      </dgm:t>
    </dgm:pt>
    <dgm:pt modelId="{B3501234-EF80-4869-A279-C89BC86861D2}" type="parTrans" cxnId="{DE9C8239-0598-4C48-90A2-01751F1B2D4D}">
      <dgm:prSet/>
      <dgm:spPr/>
      <dgm:t>
        <a:bodyPr/>
        <a:lstStyle/>
        <a:p>
          <a:endParaRPr lang="pt-BR"/>
        </a:p>
      </dgm:t>
    </dgm:pt>
    <dgm:pt modelId="{10EFCF7D-53F5-4063-BC87-A0BF36C60784}" type="sibTrans" cxnId="{DE9C8239-0598-4C48-90A2-01751F1B2D4D}">
      <dgm:prSet/>
      <dgm:spPr/>
      <dgm:t>
        <a:bodyPr/>
        <a:lstStyle/>
        <a:p>
          <a:endParaRPr lang="pt-BR"/>
        </a:p>
      </dgm:t>
    </dgm:pt>
    <dgm:pt modelId="{69233474-9CCA-431F-ADB6-8A9AC33B9697}">
      <dgm:prSet/>
      <dgm:spPr/>
      <dgm:t>
        <a:bodyPr/>
        <a:lstStyle/>
        <a:p>
          <a:r>
            <a:rPr lang="pt-BR"/>
            <a:t>PROTÓTIPOS INTERATIVOS</a:t>
          </a:r>
        </a:p>
      </dgm:t>
    </dgm:pt>
    <dgm:pt modelId="{622DEC80-7D3B-489F-A688-386A3BD66E46}" type="parTrans" cxnId="{F1E5D1E5-1268-475D-944D-33E806414ACD}">
      <dgm:prSet/>
      <dgm:spPr/>
      <dgm:t>
        <a:bodyPr/>
        <a:lstStyle/>
        <a:p>
          <a:endParaRPr lang="pt-BR"/>
        </a:p>
      </dgm:t>
    </dgm:pt>
    <dgm:pt modelId="{FEF84970-9F64-4C23-B93E-C7AB8DAB57E9}" type="sibTrans" cxnId="{F1E5D1E5-1268-475D-944D-33E806414ACD}">
      <dgm:prSet/>
      <dgm:spPr/>
      <dgm:t>
        <a:bodyPr/>
        <a:lstStyle/>
        <a:p>
          <a:endParaRPr lang="pt-BR"/>
        </a:p>
      </dgm:t>
    </dgm:pt>
    <dgm:pt modelId="{DBA8929B-46BA-404E-A3FA-7CF913B88C72}">
      <dgm:prSet/>
      <dgm:spPr/>
      <dgm:t>
        <a:bodyPr/>
        <a:lstStyle/>
        <a:p>
          <a:r>
            <a:rPr lang="pt-BR"/>
            <a:t>CÓDIGO FRONT-END</a:t>
          </a:r>
        </a:p>
      </dgm:t>
    </dgm:pt>
    <dgm:pt modelId="{F26A6E32-5FBB-4CEF-BDB1-A0E805534581}" type="parTrans" cxnId="{A0E7CBB5-7CF0-42B5-B4E5-93BE50449420}">
      <dgm:prSet/>
      <dgm:spPr/>
      <dgm:t>
        <a:bodyPr/>
        <a:lstStyle/>
        <a:p>
          <a:endParaRPr lang="pt-BR"/>
        </a:p>
      </dgm:t>
    </dgm:pt>
    <dgm:pt modelId="{79AC7646-F02B-4EB7-8D35-A654D4BDF6CA}" type="sibTrans" cxnId="{A0E7CBB5-7CF0-42B5-B4E5-93BE50449420}">
      <dgm:prSet/>
      <dgm:spPr/>
      <dgm:t>
        <a:bodyPr/>
        <a:lstStyle/>
        <a:p>
          <a:endParaRPr lang="pt-BR"/>
        </a:p>
      </dgm:t>
    </dgm:pt>
    <dgm:pt modelId="{C2E9E08C-C520-4750-9A46-099873830BC9}">
      <dgm:prSet/>
      <dgm:spPr/>
      <dgm:t>
        <a:bodyPr/>
        <a:lstStyle/>
        <a:p>
          <a:r>
            <a:rPr lang="pt-BR"/>
            <a:t>CÓDIGO BACK-END</a:t>
          </a:r>
        </a:p>
      </dgm:t>
    </dgm:pt>
    <dgm:pt modelId="{304499FC-178F-457B-9D5B-07C633CC1703}" type="parTrans" cxnId="{EB7666B2-9172-4ECA-B786-AA8FF5113B06}">
      <dgm:prSet/>
      <dgm:spPr/>
      <dgm:t>
        <a:bodyPr/>
        <a:lstStyle/>
        <a:p>
          <a:endParaRPr lang="pt-BR"/>
        </a:p>
      </dgm:t>
    </dgm:pt>
    <dgm:pt modelId="{E69A4F6D-B644-4F5C-905D-8356A91FFF6D}" type="sibTrans" cxnId="{EB7666B2-9172-4ECA-B786-AA8FF5113B06}">
      <dgm:prSet/>
      <dgm:spPr/>
      <dgm:t>
        <a:bodyPr/>
        <a:lstStyle/>
        <a:p>
          <a:endParaRPr lang="pt-BR"/>
        </a:p>
      </dgm:t>
    </dgm:pt>
    <dgm:pt modelId="{D5E38E4B-FED5-4A0A-B8AA-8728BED387A3}">
      <dgm:prSet/>
      <dgm:spPr/>
      <dgm:t>
        <a:bodyPr/>
        <a:lstStyle/>
        <a:p>
          <a:r>
            <a:rPr lang="pt-BR"/>
            <a:t>DESENVOLVER PRINCIPAIS MÓDULOS DO SISTEMA</a:t>
          </a:r>
        </a:p>
      </dgm:t>
    </dgm:pt>
    <dgm:pt modelId="{1182CA2F-4565-428E-AE54-DA4AC822DEC1}" type="parTrans" cxnId="{21C18FBE-38F8-4F4C-A586-7435BBF5F356}">
      <dgm:prSet/>
      <dgm:spPr/>
      <dgm:t>
        <a:bodyPr/>
        <a:lstStyle/>
        <a:p>
          <a:endParaRPr lang="pt-BR"/>
        </a:p>
      </dgm:t>
    </dgm:pt>
    <dgm:pt modelId="{F08BBAFC-C54C-473A-A12D-0976EAD9F5B1}" type="sibTrans" cxnId="{21C18FBE-38F8-4F4C-A586-7435BBF5F356}">
      <dgm:prSet/>
      <dgm:spPr/>
      <dgm:t>
        <a:bodyPr/>
        <a:lstStyle/>
        <a:p>
          <a:endParaRPr lang="pt-BR"/>
        </a:p>
      </dgm:t>
    </dgm:pt>
    <dgm:pt modelId="{B3F45023-E1E3-43C0-B67F-AD1E7AC51078}">
      <dgm:prSet/>
      <dgm:spPr/>
      <dgm:t>
        <a:bodyPr/>
        <a:lstStyle/>
        <a:p>
          <a:r>
            <a:rPr lang="pt-BR"/>
            <a:t>MÓDULO DE IDENTIFICAÇÃO E CAPTAÇÃO DE CLIENTE</a:t>
          </a:r>
        </a:p>
      </dgm:t>
    </dgm:pt>
    <dgm:pt modelId="{E5DFCF2D-8524-4D8E-AB8B-E3229044C96F}" type="parTrans" cxnId="{AD7A2B7E-65A4-458E-9A02-A18E82620DF8}">
      <dgm:prSet/>
      <dgm:spPr/>
      <dgm:t>
        <a:bodyPr/>
        <a:lstStyle/>
        <a:p>
          <a:endParaRPr lang="pt-BR"/>
        </a:p>
      </dgm:t>
    </dgm:pt>
    <dgm:pt modelId="{C9664199-173B-4D48-A43A-0784E524AFD3}" type="sibTrans" cxnId="{AD7A2B7E-65A4-458E-9A02-A18E82620DF8}">
      <dgm:prSet/>
      <dgm:spPr/>
      <dgm:t>
        <a:bodyPr/>
        <a:lstStyle/>
        <a:p>
          <a:endParaRPr lang="pt-BR"/>
        </a:p>
      </dgm:t>
    </dgm:pt>
    <dgm:pt modelId="{971055BB-A4A3-40DF-B506-54605DDFB45E}">
      <dgm:prSet/>
      <dgm:spPr/>
      <dgm:t>
        <a:bodyPr/>
        <a:lstStyle/>
        <a:p>
          <a:r>
            <a:rPr lang="pt-BR"/>
            <a:t>GERADOR DE PLANOS DE CAPTAÇÃO</a:t>
          </a:r>
        </a:p>
      </dgm:t>
    </dgm:pt>
    <dgm:pt modelId="{C550F39E-3BA4-4EAC-9784-E4F9E4C6F36F}" type="parTrans" cxnId="{5B6CFCF8-25A2-4BDC-9211-21E220344ED1}">
      <dgm:prSet/>
      <dgm:spPr/>
      <dgm:t>
        <a:bodyPr/>
        <a:lstStyle/>
        <a:p>
          <a:endParaRPr lang="pt-BR"/>
        </a:p>
      </dgm:t>
    </dgm:pt>
    <dgm:pt modelId="{5A6147EE-A1A6-4614-9DEB-0D9C46F37CEE}" type="sibTrans" cxnId="{5B6CFCF8-25A2-4BDC-9211-21E220344ED1}">
      <dgm:prSet/>
      <dgm:spPr/>
      <dgm:t>
        <a:bodyPr/>
        <a:lstStyle/>
        <a:p>
          <a:endParaRPr lang="pt-BR"/>
        </a:p>
      </dgm:t>
    </dgm:pt>
    <dgm:pt modelId="{B71ED880-875D-465D-A2D5-7EFCE170B8F3}">
      <dgm:prSet/>
      <dgm:spPr/>
      <dgm:t>
        <a:bodyPr/>
        <a:lstStyle/>
        <a:p>
          <a:r>
            <a:rPr lang="pt-BR"/>
            <a:t>INTEGRAÇÃO DE APIS</a:t>
          </a:r>
        </a:p>
      </dgm:t>
    </dgm:pt>
    <dgm:pt modelId="{6B85388F-71E1-413F-BC49-7FE13C99924D}" type="parTrans" cxnId="{186A48B7-C942-4DF9-A198-0A87B53EE7B1}">
      <dgm:prSet/>
      <dgm:spPr/>
      <dgm:t>
        <a:bodyPr/>
        <a:lstStyle/>
        <a:p>
          <a:endParaRPr lang="pt-BR"/>
        </a:p>
      </dgm:t>
    </dgm:pt>
    <dgm:pt modelId="{01D8D94A-4C5D-44E8-A195-D41DEB2DABF3}" type="sibTrans" cxnId="{186A48B7-C942-4DF9-A198-0A87B53EE7B1}">
      <dgm:prSet/>
      <dgm:spPr/>
      <dgm:t>
        <a:bodyPr/>
        <a:lstStyle/>
        <a:p>
          <a:endParaRPr lang="pt-BR"/>
        </a:p>
      </dgm:t>
    </dgm:pt>
    <dgm:pt modelId="{602FD50F-130C-4E3A-A16E-AF79EACA12AD}">
      <dgm:prSet/>
      <dgm:spPr/>
      <dgm:t>
        <a:bodyPr/>
        <a:lstStyle/>
        <a:p>
          <a:r>
            <a:rPr lang="pt-BR"/>
            <a:t>GARANTIR A SEGURANÇA E PRIVACIDADE </a:t>
          </a:r>
        </a:p>
      </dgm:t>
    </dgm:pt>
    <dgm:pt modelId="{7B0E8674-AF5F-4D43-BDCB-E4D39514593E}" type="parTrans" cxnId="{E8CAFC66-D95E-4317-A7A2-C8AB6D6BA112}">
      <dgm:prSet/>
      <dgm:spPr/>
      <dgm:t>
        <a:bodyPr/>
        <a:lstStyle/>
        <a:p>
          <a:endParaRPr lang="pt-BR"/>
        </a:p>
      </dgm:t>
    </dgm:pt>
    <dgm:pt modelId="{D4ED3A0A-0C59-4430-AAD1-BDBBC840422D}" type="sibTrans" cxnId="{E8CAFC66-D95E-4317-A7A2-C8AB6D6BA112}">
      <dgm:prSet/>
      <dgm:spPr/>
      <dgm:t>
        <a:bodyPr/>
        <a:lstStyle/>
        <a:p>
          <a:endParaRPr lang="pt-BR"/>
        </a:p>
      </dgm:t>
    </dgm:pt>
    <dgm:pt modelId="{E5E9916D-2D7F-4C7A-A808-9D88F35BEC5A}">
      <dgm:prSet/>
      <dgm:spPr/>
      <dgm:t>
        <a:bodyPr/>
        <a:lstStyle/>
        <a:p>
          <a:r>
            <a:rPr lang="pt-BR"/>
            <a:t>INTEGRAÇÃO E SINCRONIZAÇÃO DE DADOS</a:t>
          </a:r>
        </a:p>
      </dgm:t>
    </dgm:pt>
    <dgm:pt modelId="{6EAA41E0-1525-42E3-A200-48C0FE921E72}" type="parTrans" cxnId="{8A23767A-9C3F-4E56-B59C-7BCEF096F684}">
      <dgm:prSet/>
      <dgm:spPr/>
      <dgm:t>
        <a:bodyPr/>
        <a:lstStyle/>
        <a:p>
          <a:endParaRPr lang="pt-BR"/>
        </a:p>
      </dgm:t>
    </dgm:pt>
    <dgm:pt modelId="{4AC5E256-0BCF-40E2-AEBD-A2D1A83F40E2}" type="sibTrans" cxnId="{8A23767A-9C3F-4E56-B59C-7BCEF096F684}">
      <dgm:prSet/>
      <dgm:spPr/>
      <dgm:t>
        <a:bodyPr/>
        <a:lstStyle/>
        <a:p>
          <a:endParaRPr lang="pt-BR"/>
        </a:p>
      </dgm:t>
    </dgm:pt>
    <dgm:pt modelId="{9AC19E5E-60C4-4CCF-A20E-E4814BC2FE9B}">
      <dgm:prSet/>
      <dgm:spPr/>
      <dgm:t>
        <a:bodyPr/>
        <a:lstStyle/>
        <a:p>
          <a:r>
            <a:rPr lang="pt-BR"/>
            <a:t>TESTES DE USABILIDADE</a:t>
          </a:r>
        </a:p>
      </dgm:t>
    </dgm:pt>
    <dgm:pt modelId="{699FA3BB-5DDB-4810-8B78-2E6BCAFDC511}" type="parTrans" cxnId="{A07DF47A-E69E-495D-8151-1979DE0A5DDB}">
      <dgm:prSet/>
      <dgm:spPr/>
      <dgm:t>
        <a:bodyPr/>
        <a:lstStyle/>
        <a:p>
          <a:endParaRPr lang="pt-BR"/>
        </a:p>
      </dgm:t>
    </dgm:pt>
    <dgm:pt modelId="{9F54CECE-D9A6-4EF2-828B-C01621ECF61C}" type="sibTrans" cxnId="{A07DF47A-E69E-495D-8151-1979DE0A5DDB}">
      <dgm:prSet/>
      <dgm:spPr/>
      <dgm:t>
        <a:bodyPr/>
        <a:lstStyle/>
        <a:p>
          <a:endParaRPr lang="pt-BR"/>
        </a:p>
      </dgm:t>
    </dgm:pt>
    <dgm:pt modelId="{03DF699C-3176-485E-B584-5BC85EC703ED}">
      <dgm:prSet/>
      <dgm:spPr/>
      <dgm:t>
        <a:bodyPr/>
        <a:lstStyle/>
        <a:p>
          <a:r>
            <a:rPr lang="pt-BR"/>
            <a:t>IDENTIFICAÇÃO E CORREÇÃO DE BUGS</a:t>
          </a:r>
        </a:p>
      </dgm:t>
    </dgm:pt>
    <dgm:pt modelId="{FDDB7EEE-AB02-47E4-B007-CB2A762CB7F9}" type="parTrans" cxnId="{7241A540-84B9-4248-A8C9-589551961BC5}">
      <dgm:prSet/>
      <dgm:spPr/>
      <dgm:t>
        <a:bodyPr/>
        <a:lstStyle/>
        <a:p>
          <a:endParaRPr lang="pt-BR"/>
        </a:p>
      </dgm:t>
    </dgm:pt>
    <dgm:pt modelId="{C3CA3D16-3F50-4C85-8F9B-29F6F52233B6}" type="sibTrans" cxnId="{7241A540-84B9-4248-A8C9-589551961BC5}">
      <dgm:prSet/>
      <dgm:spPr/>
      <dgm:t>
        <a:bodyPr/>
        <a:lstStyle/>
        <a:p>
          <a:endParaRPr lang="pt-BR"/>
        </a:p>
      </dgm:t>
    </dgm:pt>
    <dgm:pt modelId="{8AB7F64B-E4EA-46A3-93C5-530B1FAAB3A0}">
      <dgm:prSet/>
      <dgm:spPr/>
      <dgm:t>
        <a:bodyPr/>
        <a:lstStyle/>
        <a:p>
          <a:r>
            <a:rPr lang="pt-BR"/>
            <a:t>PREPARAR INFRAESTRUTURA NO MARKETPLACE</a:t>
          </a:r>
        </a:p>
      </dgm:t>
    </dgm:pt>
    <dgm:pt modelId="{D39B8DD9-864C-4EB7-9F89-A2AD12438034}" type="parTrans" cxnId="{633930AF-3D0C-41D1-9D7D-CE36CB354B8D}">
      <dgm:prSet/>
      <dgm:spPr/>
      <dgm:t>
        <a:bodyPr/>
        <a:lstStyle/>
        <a:p>
          <a:endParaRPr lang="pt-BR"/>
        </a:p>
      </dgm:t>
    </dgm:pt>
    <dgm:pt modelId="{54EF72C2-E454-4C40-B61C-C5559BC6F1E5}" type="sibTrans" cxnId="{633930AF-3D0C-41D1-9D7D-CE36CB354B8D}">
      <dgm:prSet/>
      <dgm:spPr/>
      <dgm:t>
        <a:bodyPr/>
        <a:lstStyle/>
        <a:p>
          <a:endParaRPr lang="pt-BR"/>
        </a:p>
      </dgm:t>
    </dgm:pt>
    <dgm:pt modelId="{F02C7DD0-38B5-42D3-B052-77C4D943365F}">
      <dgm:prSet/>
      <dgm:spPr/>
      <dgm:t>
        <a:bodyPr/>
        <a:lstStyle/>
        <a:p>
          <a:r>
            <a:rPr lang="pt-BR"/>
            <a:t>AVALIAÇÃO DO APP NAS LOJAS DE APLICATIVOS</a:t>
          </a:r>
        </a:p>
      </dgm:t>
    </dgm:pt>
    <dgm:pt modelId="{3C430132-43C1-47EF-A156-1D4161537981}" type="parTrans" cxnId="{0B06A545-F7FA-4E92-9E10-17CE2A337029}">
      <dgm:prSet/>
      <dgm:spPr/>
      <dgm:t>
        <a:bodyPr/>
        <a:lstStyle/>
        <a:p>
          <a:endParaRPr lang="pt-BR"/>
        </a:p>
      </dgm:t>
    </dgm:pt>
    <dgm:pt modelId="{50138A85-8EAD-497B-B628-3150CB39B50A}" type="sibTrans" cxnId="{0B06A545-F7FA-4E92-9E10-17CE2A337029}">
      <dgm:prSet/>
      <dgm:spPr/>
      <dgm:t>
        <a:bodyPr/>
        <a:lstStyle/>
        <a:p>
          <a:endParaRPr lang="pt-BR"/>
        </a:p>
      </dgm:t>
    </dgm:pt>
    <dgm:pt modelId="{EC6FE534-DC93-4BE9-B221-533498D9AED2}">
      <dgm:prSet/>
      <dgm:spPr/>
      <dgm:t>
        <a:bodyPr/>
        <a:lstStyle/>
        <a:p>
          <a:r>
            <a:rPr lang="pt-BR"/>
            <a:t>REALIZAÇÃO DE ATUALIZAÇÕES E MELHORIAS CONTÍNUAS</a:t>
          </a:r>
        </a:p>
      </dgm:t>
    </dgm:pt>
    <dgm:pt modelId="{E1527C33-CFAA-4D8C-96C4-EE6231657CF0}" type="parTrans" cxnId="{FE8D82F4-EC2E-4B25-896E-A6EFC76B2206}">
      <dgm:prSet/>
      <dgm:spPr/>
      <dgm:t>
        <a:bodyPr/>
        <a:lstStyle/>
        <a:p>
          <a:endParaRPr lang="pt-BR"/>
        </a:p>
      </dgm:t>
    </dgm:pt>
    <dgm:pt modelId="{6D81CC16-08CD-4BC5-BB25-D3C60D9BB3C1}" type="sibTrans" cxnId="{FE8D82F4-EC2E-4B25-896E-A6EFC76B2206}">
      <dgm:prSet/>
      <dgm:spPr/>
      <dgm:t>
        <a:bodyPr/>
        <a:lstStyle/>
        <a:p>
          <a:endParaRPr lang="pt-BR"/>
        </a:p>
      </dgm:t>
    </dgm:pt>
    <dgm:pt modelId="{0995A2E3-0901-4DB1-B970-376B2E4006D1}">
      <dgm:prSet/>
      <dgm:spPr/>
      <dgm:t>
        <a:bodyPr/>
        <a:lstStyle/>
        <a:p>
          <a:r>
            <a:rPr lang="pt-BR"/>
            <a:t>SUPORTE E SOLUÇÃO DE DÚVIDAS</a:t>
          </a:r>
        </a:p>
      </dgm:t>
    </dgm:pt>
    <dgm:pt modelId="{902A754E-4E4A-4847-B0A2-573B94308BBA}" type="parTrans" cxnId="{A8FF89BC-D15C-44F3-A67F-96B16824950D}">
      <dgm:prSet/>
      <dgm:spPr/>
      <dgm:t>
        <a:bodyPr/>
        <a:lstStyle/>
        <a:p>
          <a:endParaRPr lang="pt-BR"/>
        </a:p>
      </dgm:t>
    </dgm:pt>
    <dgm:pt modelId="{20A0EF64-0AD3-4993-8E6E-5758F9AF64A6}" type="sibTrans" cxnId="{A8FF89BC-D15C-44F3-A67F-96B16824950D}">
      <dgm:prSet/>
      <dgm:spPr/>
      <dgm:t>
        <a:bodyPr/>
        <a:lstStyle/>
        <a:p>
          <a:endParaRPr lang="pt-BR"/>
        </a:p>
      </dgm:t>
    </dgm:pt>
    <dgm:pt modelId="{6D7A7801-BB63-47F6-9F80-2013CE3C8DDF}">
      <dgm:prSet/>
      <dgm:spPr/>
      <dgm:t>
        <a:bodyPr/>
        <a:lstStyle/>
        <a:p>
          <a:r>
            <a:rPr lang="pt-BR"/>
            <a:t>COLABORAÇÃO COM SISTEMAS DE NUVENS </a:t>
          </a:r>
        </a:p>
      </dgm:t>
    </dgm:pt>
    <dgm:pt modelId="{0BCFA6B9-4E38-4DF4-9665-C5288F643973}" type="parTrans" cxnId="{50BFF7DD-F1F7-43DF-9057-627C4B6D0B71}">
      <dgm:prSet/>
      <dgm:spPr/>
      <dgm:t>
        <a:bodyPr/>
        <a:lstStyle/>
        <a:p>
          <a:endParaRPr lang="pt-BR"/>
        </a:p>
      </dgm:t>
    </dgm:pt>
    <dgm:pt modelId="{EBEA04DD-D1A7-4439-860D-D29C5EFB821E}" type="sibTrans" cxnId="{50BFF7DD-F1F7-43DF-9057-627C4B6D0B71}">
      <dgm:prSet/>
      <dgm:spPr/>
      <dgm:t>
        <a:bodyPr/>
        <a:lstStyle/>
        <a:p>
          <a:endParaRPr lang="pt-BR"/>
        </a:p>
      </dgm:t>
    </dgm:pt>
    <dgm:pt modelId="{8C33E48E-334E-4A5A-8828-C0B9BC12F4DA}">
      <dgm:prSet/>
      <dgm:spPr/>
      <dgm:t>
        <a:bodyPr/>
        <a:lstStyle/>
        <a:p>
          <a:r>
            <a:rPr lang="pt-BR"/>
            <a:t>CAMPANHAS EM MÍDIAS SOCIAIS E ANÚNCIOS ONLINE</a:t>
          </a:r>
        </a:p>
      </dgm:t>
    </dgm:pt>
    <dgm:pt modelId="{7D1D39C0-3B18-4635-B1B3-C21C05B51E72}" type="parTrans" cxnId="{2BBFBFB3-9575-4C01-9758-C9373EB496DF}">
      <dgm:prSet/>
      <dgm:spPr/>
      <dgm:t>
        <a:bodyPr/>
        <a:lstStyle/>
        <a:p>
          <a:endParaRPr lang="pt-BR"/>
        </a:p>
      </dgm:t>
    </dgm:pt>
    <dgm:pt modelId="{A5953739-5348-4DF8-A599-C497DF96D7A3}" type="sibTrans" cxnId="{2BBFBFB3-9575-4C01-9758-C9373EB496DF}">
      <dgm:prSet/>
      <dgm:spPr/>
      <dgm:t>
        <a:bodyPr/>
        <a:lstStyle/>
        <a:p>
          <a:endParaRPr lang="pt-BR"/>
        </a:p>
      </dgm:t>
    </dgm:pt>
    <dgm:pt modelId="{52322AC1-C0CA-41C2-AF77-D47B568609DC}">
      <dgm:prSet/>
      <dgm:spPr/>
      <dgm:t>
        <a:bodyPr/>
        <a:lstStyle/>
        <a:p>
          <a:r>
            <a:rPr lang="pt-BR"/>
            <a:t>COLETAR FEEDBACK E IMPLEMENTAÇÃO DE MELHORIAS</a:t>
          </a:r>
        </a:p>
      </dgm:t>
    </dgm:pt>
    <dgm:pt modelId="{3BEC5FAA-E4C7-4310-8BF8-FD6D6CD14D5D}" type="parTrans" cxnId="{E81CE985-107C-46B1-8E6F-793372A7C67F}">
      <dgm:prSet/>
      <dgm:spPr/>
      <dgm:t>
        <a:bodyPr/>
        <a:lstStyle/>
        <a:p>
          <a:endParaRPr lang="pt-BR"/>
        </a:p>
      </dgm:t>
    </dgm:pt>
    <dgm:pt modelId="{4588D817-B422-419C-9BBD-93DD8ABBE6F3}" type="sibTrans" cxnId="{E81CE985-107C-46B1-8E6F-793372A7C67F}">
      <dgm:prSet/>
      <dgm:spPr/>
      <dgm:t>
        <a:bodyPr/>
        <a:lstStyle/>
        <a:p>
          <a:endParaRPr lang="pt-BR"/>
        </a:p>
      </dgm:t>
    </dgm:pt>
    <dgm:pt modelId="{B0D67059-EF7D-43CE-8506-8E9B5868DB0C}">
      <dgm:prSet/>
      <dgm:spPr/>
      <dgm:t>
        <a:bodyPr/>
        <a:lstStyle/>
        <a:p>
          <a:r>
            <a:rPr lang="pt-BR"/>
            <a:t>ADAPTAÇÃO  AO MERCADO</a:t>
          </a:r>
        </a:p>
      </dgm:t>
    </dgm:pt>
    <dgm:pt modelId="{D010ED04-6422-41B1-9B13-F8A5DEAE4019}" type="parTrans" cxnId="{B6E8350D-073B-4398-AB39-54D9747CCAF2}">
      <dgm:prSet/>
      <dgm:spPr/>
      <dgm:t>
        <a:bodyPr/>
        <a:lstStyle/>
        <a:p>
          <a:endParaRPr lang="pt-BR"/>
        </a:p>
      </dgm:t>
    </dgm:pt>
    <dgm:pt modelId="{EA6F9236-2F0E-4B77-84C3-BC211A6AAA2F}" type="sibTrans" cxnId="{B6E8350D-073B-4398-AB39-54D9747CCAF2}">
      <dgm:prSet/>
      <dgm:spPr/>
      <dgm:t>
        <a:bodyPr/>
        <a:lstStyle/>
        <a:p>
          <a:endParaRPr lang="pt-BR"/>
        </a:p>
      </dgm:t>
    </dgm:pt>
    <dgm:pt modelId="{85451313-C917-4F47-86D0-45E28E549CBF}">
      <dgm:prSet/>
      <dgm:spPr/>
      <dgm:t>
        <a:bodyPr/>
        <a:lstStyle/>
        <a:p>
          <a:r>
            <a:rPr lang="pt-BR"/>
            <a:t>APRIMORAMENTO DOS REQUISITOS FUNCIONAIS</a:t>
          </a:r>
        </a:p>
      </dgm:t>
    </dgm:pt>
    <dgm:pt modelId="{900F9B5B-B201-41E8-9F84-B4A949821D1D}" type="parTrans" cxnId="{C8D70DD5-D354-4E8F-8F36-FBA22A5D2A2C}">
      <dgm:prSet/>
      <dgm:spPr/>
      <dgm:t>
        <a:bodyPr/>
        <a:lstStyle/>
        <a:p>
          <a:endParaRPr lang="pt-BR"/>
        </a:p>
      </dgm:t>
    </dgm:pt>
    <dgm:pt modelId="{C35E62F3-BCD5-4083-A380-44B10F6F2EC2}" type="sibTrans" cxnId="{C8D70DD5-D354-4E8F-8F36-FBA22A5D2A2C}">
      <dgm:prSet/>
      <dgm:spPr/>
      <dgm:t>
        <a:bodyPr/>
        <a:lstStyle/>
        <a:p>
          <a:endParaRPr lang="pt-BR"/>
        </a:p>
      </dgm:t>
    </dgm:pt>
    <dgm:pt modelId="{F9F2A175-3F9B-492A-AD89-F9ADF1AA7A09}">
      <dgm:prSet/>
      <dgm:spPr/>
      <dgm:t>
        <a:bodyPr/>
        <a:lstStyle/>
        <a:p>
          <a:r>
            <a:rPr lang="pt-BR"/>
            <a:t>DESENVOLVIMENTO DE VERSÃO MOBILE</a:t>
          </a:r>
        </a:p>
      </dgm:t>
    </dgm:pt>
    <dgm:pt modelId="{23233B68-EF36-4A02-9B22-884F03B3E17D}" type="parTrans" cxnId="{02726BBB-A793-416B-8A98-F88455A0A603}">
      <dgm:prSet/>
      <dgm:spPr/>
      <dgm:t>
        <a:bodyPr/>
        <a:lstStyle/>
        <a:p>
          <a:endParaRPr lang="pt-BR"/>
        </a:p>
      </dgm:t>
    </dgm:pt>
    <dgm:pt modelId="{6783538A-23B6-4D3C-92F4-06CBADDFC98C}" type="sibTrans" cxnId="{02726BBB-A793-416B-8A98-F88455A0A603}">
      <dgm:prSet/>
      <dgm:spPr/>
      <dgm:t>
        <a:bodyPr/>
        <a:lstStyle/>
        <a:p>
          <a:endParaRPr lang="pt-BR"/>
        </a:p>
      </dgm:t>
    </dgm:pt>
    <dgm:pt modelId="{141B889D-94F1-45C1-B73E-13B1197CCCF8}">
      <dgm:prSet/>
      <dgm:spPr/>
      <dgm:t>
        <a:bodyPr/>
        <a:lstStyle/>
        <a:p>
          <a:r>
            <a:rPr lang="pt-BR"/>
            <a:t>DESIGN UX</a:t>
          </a:r>
        </a:p>
      </dgm:t>
    </dgm:pt>
    <dgm:pt modelId="{16CD9583-BD21-4156-92D6-71CDB340D1AD}" type="parTrans" cxnId="{B92B522F-B1AC-4084-8435-05E3C9E7FBC1}">
      <dgm:prSet/>
      <dgm:spPr/>
      <dgm:t>
        <a:bodyPr/>
        <a:lstStyle/>
        <a:p>
          <a:endParaRPr lang="pt-BR"/>
        </a:p>
      </dgm:t>
    </dgm:pt>
    <dgm:pt modelId="{FD784D90-C615-46FC-910F-FBF76A3078C0}" type="sibTrans" cxnId="{B92B522F-B1AC-4084-8435-05E3C9E7FBC1}">
      <dgm:prSet/>
      <dgm:spPr/>
      <dgm:t>
        <a:bodyPr/>
        <a:lstStyle/>
        <a:p>
          <a:endParaRPr lang="pt-BR"/>
        </a:p>
      </dgm:t>
    </dgm:pt>
    <dgm:pt modelId="{0AE7F9E1-765F-489C-8C16-C7BC49A797D9}">
      <dgm:prSet/>
      <dgm:spPr/>
      <dgm:t>
        <a:bodyPr/>
        <a:lstStyle/>
        <a:p>
          <a:r>
            <a:rPr lang="pt-BR"/>
            <a:t>INTERFACE LIMPA E INTUITIVA</a:t>
          </a:r>
        </a:p>
      </dgm:t>
    </dgm:pt>
    <dgm:pt modelId="{3D8434B0-DEC5-4689-B419-C2351767EFE8}" type="parTrans" cxnId="{71E1FC74-41F8-4DF4-A6BB-6C89D145CA37}">
      <dgm:prSet/>
      <dgm:spPr/>
      <dgm:t>
        <a:bodyPr/>
        <a:lstStyle/>
        <a:p>
          <a:endParaRPr lang="pt-BR"/>
        </a:p>
      </dgm:t>
    </dgm:pt>
    <dgm:pt modelId="{CF6AFA8F-6A63-4640-9B8A-9183306EE590}" type="sibTrans" cxnId="{71E1FC74-41F8-4DF4-A6BB-6C89D145CA37}">
      <dgm:prSet/>
      <dgm:spPr/>
      <dgm:t>
        <a:bodyPr/>
        <a:lstStyle/>
        <a:p>
          <a:endParaRPr lang="pt-BR"/>
        </a:p>
      </dgm:t>
    </dgm:pt>
    <dgm:pt modelId="{1FA32465-79CA-43E4-925C-FD9E6E9DB5C8}">
      <dgm:prSet/>
      <dgm:spPr/>
      <dgm:t>
        <a:bodyPr/>
        <a:lstStyle/>
        <a:p>
          <a:r>
            <a:rPr lang="pt-BR"/>
            <a:t>TESTAR A UI/UX</a:t>
          </a:r>
        </a:p>
      </dgm:t>
    </dgm:pt>
    <dgm:pt modelId="{88490267-DE7E-43ED-9BD4-B69E754A61AF}" type="parTrans" cxnId="{05578DD0-72FA-4B08-B907-FC8A62576561}">
      <dgm:prSet/>
      <dgm:spPr/>
      <dgm:t>
        <a:bodyPr/>
        <a:lstStyle/>
        <a:p>
          <a:endParaRPr lang="pt-BR"/>
        </a:p>
      </dgm:t>
    </dgm:pt>
    <dgm:pt modelId="{8D80A846-3714-4A60-AA9F-DC844391A49A}" type="sibTrans" cxnId="{05578DD0-72FA-4B08-B907-FC8A62576561}">
      <dgm:prSet/>
      <dgm:spPr/>
      <dgm:t>
        <a:bodyPr/>
        <a:lstStyle/>
        <a:p>
          <a:endParaRPr lang="pt-BR"/>
        </a:p>
      </dgm:t>
    </dgm:pt>
    <dgm:pt modelId="{0E0D5914-9733-4438-B53B-E54AED87BD25}">
      <dgm:prSet custT="1"/>
      <dgm:spPr>
        <a:solidFill>
          <a:schemeClr val="accent6">
            <a:lumMod val="75000"/>
          </a:schemeClr>
        </a:solidFill>
      </dgm:spPr>
      <dgm:t>
        <a:bodyPr/>
        <a:lstStyle/>
        <a:p>
          <a:r>
            <a:rPr lang="pt-BR" sz="900" b="1"/>
            <a:t>DESENVOLVIMENTO</a:t>
          </a:r>
        </a:p>
      </dgm:t>
    </dgm:pt>
    <dgm:pt modelId="{D8EA48FB-2A30-458D-BF2E-504D6379A563}" type="sibTrans" cxnId="{4A2D8755-0CFA-4659-993A-B10BB913460D}">
      <dgm:prSet/>
      <dgm:spPr/>
      <dgm:t>
        <a:bodyPr/>
        <a:lstStyle/>
        <a:p>
          <a:endParaRPr lang="pt-BR"/>
        </a:p>
      </dgm:t>
    </dgm:pt>
    <dgm:pt modelId="{C025D0B3-3453-4AB2-8C0D-9A93251A872D}" type="parTrans" cxnId="{4A2D8755-0CFA-4659-993A-B10BB913460D}">
      <dgm:prSet/>
      <dgm:spPr/>
      <dgm:t>
        <a:bodyPr/>
        <a:lstStyle/>
        <a:p>
          <a:endParaRPr lang="pt-BR"/>
        </a:p>
      </dgm:t>
    </dgm:pt>
    <dgm:pt modelId="{3370A458-E4DD-4B9D-839D-CB6CD78EDD3E}">
      <dgm:prSet/>
      <dgm:spPr/>
      <dgm:t>
        <a:bodyPr/>
        <a:lstStyle/>
        <a:p>
          <a:r>
            <a:rPr lang="pt-BR"/>
            <a:t>CRIAR MATERIAL DE MARKETING PARA O CLIENTE</a:t>
          </a:r>
        </a:p>
      </dgm:t>
    </dgm:pt>
    <dgm:pt modelId="{20788501-15AB-4D37-80FB-D1901541361F}" type="parTrans" cxnId="{FD8B1D7D-1AAB-4B67-8D81-A81B40F24D8B}">
      <dgm:prSet/>
      <dgm:spPr/>
      <dgm:t>
        <a:bodyPr/>
        <a:lstStyle/>
        <a:p>
          <a:endParaRPr lang="pt-BR"/>
        </a:p>
      </dgm:t>
    </dgm:pt>
    <dgm:pt modelId="{ACBBC5F5-7EB4-4FA0-929F-DF179EC35CAB}" type="sibTrans" cxnId="{FD8B1D7D-1AAB-4B67-8D81-A81B40F24D8B}">
      <dgm:prSet/>
      <dgm:spPr/>
      <dgm:t>
        <a:bodyPr/>
        <a:lstStyle/>
        <a:p>
          <a:endParaRPr lang="pt-BR"/>
        </a:p>
      </dgm:t>
    </dgm:pt>
    <dgm:pt modelId="{90431E3C-4F42-4628-B684-A96161BFF430}" type="pres">
      <dgm:prSet presAssocID="{0CFB7DD9-0DA5-4E4C-8DA3-9F1B6119F4C6}" presName="hierChild1" presStyleCnt="0">
        <dgm:presLayoutVars>
          <dgm:orgChart val="1"/>
          <dgm:chPref val="1"/>
          <dgm:dir/>
          <dgm:animOne val="branch"/>
          <dgm:animLvl val="lvl"/>
          <dgm:resizeHandles/>
        </dgm:presLayoutVars>
      </dgm:prSet>
      <dgm:spPr/>
    </dgm:pt>
    <dgm:pt modelId="{0A189367-43EC-4441-BA08-750B899E9469}" type="pres">
      <dgm:prSet presAssocID="{0102E4FE-20A8-44CB-9044-37DB2019EEF7}" presName="hierRoot1" presStyleCnt="0">
        <dgm:presLayoutVars>
          <dgm:hierBranch val="init"/>
        </dgm:presLayoutVars>
      </dgm:prSet>
      <dgm:spPr/>
    </dgm:pt>
    <dgm:pt modelId="{360B80A0-E040-4231-A03C-DB4C44D4BEFB}" type="pres">
      <dgm:prSet presAssocID="{0102E4FE-20A8-44CB-9044-37DB2019EEF7}" presName="rootComposite1" presStyleCnt="0"/>
      <dgm:spPr/>
    </dgm:pt>
    <dgm:pt modelId="{2D883808-430E-40D8-8B07-302E85302A34}" type="pres">
      <dgm:prSet presAssocID="{0102E4FE-20A8-44CB-9044-37DB2019EEF7}" presName="rootText1" presStyleLbl="node0" presStyleIdx="0" presStyleCnt="1" custScaleX="150162" custScaleY="128812" custLinFactY="-34665" custLinFactNeighborX="-6143" custLinFactNeighborY="-100000">
        <dgm:presLayoutVars>
          <dgm:chPref val="3"/>
        </dgm:presLayoutVars>
      </dgm:prSet>
      <dgm:spPr/>
    </dgm:pt>
    <dgm:pt modelId="{9E54A725-AB28-4B64-8844-9F2951F2F7A0}" type="pres">
      <dgm:prSet presAssocID="{0102E4FE-20A8-44CB-9044-37DB2019EEF7}" presName="rootConnector1" presStyleLbl="node1" presStyleIdx="0" presStyleCnt="0"/>
      <dgm:spPr/>
    </dgm:pt>
    <dgm:pt modelId="{7F944FE0-D2A2-405B-BDFF-D1897631706E}" type="pres">
      <dgm:prSet presAssocID="{0102E4FE-20A8-44CB-9044-37DB2019EEF7}" presName="hierChild2" presStyleCnt="0"/>
      <dgm:spPr/>
    </dgm:pt>
    <dgm:pt modelId="{7BA6A4CA-F40E-4826-9E97-95062F5DD647}" type="pres">
      <dgm:prSet presAssocID="{D6922E7D-1806-4E3F-8FA5-876C5E53C8A8}" presName="Name37" presStyleLbl="parChTrans1D2" presStyleIdx="0" presStyleCnt="11"/>
      <dgm:spPr/>
    </dgm:pt>
    <dgm:pt modelId="{92667419-A898-4795-9C0E-361368D04859}" type="pres">
      <dgm:prSet presAssocID="{8D244D8F-C792-40BC-A511-7DE39E45E194}" presName="hierRoot2" presStyleCnt="0">
        <dgm:presLayoutVars>
          <dgm:hierBranch val="init"/>
        </dgm:presLayoutVars>
      </dgm:prSet>
      <dgm:spPr/>
    </dgm:pt>
    <dgm:pt modelId="{AAE10948-D9BD-4DD1-83D8-C8238129D30B}" type="pres">
      <dgm:prSet presAssocID="{8D244D8F-C792-40BC-A511-7DE39E45E194}" presName="rootComposite" presStyleCnt="0"/>
      <dgm:spPr/>
    </dgm:pt>
    <dgm:pt modelId="{4C9AEEA8-806B-4221-A8CF-497F84C39D63}" type="pres">
      <dgm:prSet presAssocID="{8D244D8F-C792-40BC-A511-7DE39E45E194}" presName="rootText" presStyleLbl="node2" presStyleIdx="0" presStyleCnt="11" custScaleX="76938" custLinFactNeighborX="-2261">
        <dgm:presLayoutVars>
          <dgm:chPref val="3"/>
        </dgm:presLayoutVars>
      </dgm:prSet>
      <dgm:spPr/>
    </dgm:pt>
    <dgm:pt modelId="{CFC31A14-C94F-4A30-A37D-372AB6BB600E}" type="pres">
      <dgm:prSet presAssocID="{8D244D8F-C792-40BC-A511-7DE39E45E194}" presName="rootConnector" presStyleLbl="node2" presStyleIdx="0" presStyleCnt="11"/>
      <dgm:spPr/>
    </dgm:pt>
    <dgm:pt modelId="{CFE7259F-6958-4278-B532-D5FC1DF0D989}" type="pres">
      <dgm:prSet presAssocID="{8D244D8F-C792-40BC-A511-7DE39E45E194}" presName="hierChild4" presStyleCnt="0"/>
      <dgm:spPr/>
    </dgm:pt>
    <dgm:pt modelId="{0DBA4C10-E38C-4A57-BDCF-A02983AC86EA}" type="pres">
      <dgm:prSet presAssocID="{B5B99BBF-342F-4A4E-BF02-3E97606E944D}" presName="Name37" presStyleLbl="parChTrans1D3" presStyleIdx="0" presStyleCnt="30"/>
      <dgm:spPr/>
    </dgm:pt>
    <dgm:pt modelId="{F7237C1A-2CFF-4D51-9968-643427BC722B}" type="pres">
      <dgm:prSet presAssocID="{B6389D6D-8AE5-4B3C-9BF6-CF7D2B974EDD}" presName="hierRoot2" presStyleCnt="0">
        <dgm:presLayoutVars>
          <dgm:hierBranch val="init"/>
        </dgm:presLayoutVars>
      </dgm:prSet>
      <dgm:spPr/>
    </dgm:pt>
    <dgm:pt modelId="{1F57570A-EEE3-4AFE-93E6-A976FA9C51FD}" type="pres">
      <dgm:prSet presAssocID="{B6389D6D-8AE5-4B3C-9BF6-CF7D2B974EDD}" presName="rootComposite" presStyleCnt="0"/>
      <dgm:spPr/>
    </dgm:pt>
    <dgm:pt modelId="{9E9FE827-52A4-46D9-ADB2-E6FCF0B9E008}" type="pres">
      <dgm:prSet presAssocID="{B6389D6D-8AE5-4B3C-9BF6-CF7D2B974EDD}" presName="rootText" presStyleLbl="node3" presStyleIdx="0" presStyleCnt="30">
        <dgm:presLayoutVars>
          <dgm:chPref val="3"/>
        </dgm:presLayoutVars>
      </dgm:prSet>
      <dgm:spPr/>
    </dgm:pt>
    <dgm:pt modelId="{45896F72-DCDE-404C-8364-99656B71FFED}" type="pres">
      <dgm:prSet presAssocID="{B6389D6D-8AE5-4B3C-9BF6-CF7D2B974EDD}" presName="rootConnector" presStyleLbl="node3" presStyleIdx="0" presStyleCnt="30"/>
      <dgm:spPr/>
    </dgm:pt>
    <dgm:pt modelId="{09EFDB36-E5B0-4407-8281-5D4F42D16FE0}" type="pres">
      <dgm:prSet presAssocID="{B6389D6D-8AE5-4B3C-9BF6-CF7D2B974EDD}" presName="hierChild4" presStyleCnt="0"/>
      <dgm:spPr/>
    </dgm:pt>
    <dgm:pt modelId="{2F132628-32FC-4EEB-A2B9-3E7324D5716F}" type="pres">
      <dgm:prSet presAssocID="{B6389D6D-8AE5-4B3C-9BF6-CF7D2B974EDD}" presName="hierChild5" presStyleCnt="0"/>
      <dgm:spPr/>
    </dgm:pt>
    <dgm:pt modelId="{7BD786B8-780D-4619-A5E3-357F0EDAE2E4}" type="pres">
      <dgm:prSet presAssocID="{CB1CFF7C-42F1-4A09-8B31-0773BB970F24}" presName="Name37" presStyleLbl="parChTrans1D3" presStyleIdx="1" presStyleCnt="30"/>
      <dgm:spPr/>
    </dgm:pt>
    <dgm:pt modelId="{FF449168-822C-418C-9CA1-B101D096CF90}" type="pres">
      <dgm:prSet presAssocID="{939AE253-A7E2-4EBA-B997-5913C2301F5A}" presName="hierRoot2" presStyleCnt="0">
        <dgm:presLayoutVars>
          <dgm:hierBranch val="init"/>
        </dgm:presLayoutVars>
      </dgm:prSet>
      <dgm:spPr/>
    </dgm:pt>
    <dgm:pt modelId="{FDC422C0-CC05-449C-8033-C172FF181AD5}" type="pres">
      <dgm:prSet presAssocID="{939AE253-A7E2-4EBA-B997-5913C2301F5A}" presName="rootComposite" presStyleCnt="0"/>
      <dgm:spPr/>
    </dgm:pt>
    <dgm:pt modelId="{CF1CE0D6-2000-45B7-B412-882350AF6F25}" type="pres">
      <dgm:prSet presAssocID="{939AE253-A7E2-4EBA-B997-5913C2301F5A}" presName="rootText" presStyleLbl="node3" presStyleIdx="1" presStyleCnt="30">
        <dgm:presLayoutVars>
          <dgm:chPref val="3"/>
        </dgm:presLayoutVars>
      </dgm:prSet>
      <dgm:spPr/>
    </dgm:pt>
    <dgm:pt modelId="{E332D8F5-24D1-438A-A88D-967661A9895B}" type="pres">
      <dgm:prSet presAssocID="{939AE253-A7E2-4EBA-B997-5913C2301F5A}" presName="rootConnector" presStyleLbl="node3" presStyleIdx="1" presStyleCnt="30"/>
      <dgm:spPr/>
    </dgm:pt>
    <dgm:pt modelId="{0945C784-5EB4-4170-B227-C25054AACF2B}" type="pres">
      <dgm:prSet presAssocID="{939AE253-A7E2-4EBA-B997-5913C2301F5A}" presName="hierChild4" presStyleCnt="0"/>
      <dgm:spPr/>
    </dgm:pt>
    <dgm:pt modelId="{795D698A-1823-4D67-A0CE-2685E9EB05B4}" type="pres">
      <dgm:prSet presAssocID="{939AE253-A7E2-4EBA-B997-5913C2301F5A}" presName="hierChild5" presStyleCnt="0"/>
      <dgm:spPr/>
    </dgm:pt>
    <dgm:pt modelId="{A210511E-8313-4F28-990A-429088BA3B3F}" type="pres">
      <dgm:prSet presAssocID="{D433E747-1E2C-41A0-B616-42B31870972F}" presName="Name37" presStyleLbl="parChTrans1D3" presStyleIdx="2" presStyleCnt="30"/>
      <dgm:spPr/>
    </dgm:pt>
    <dgm:pt modelId="{662A03C9-0D7D-4233-877E-650105F68909}" type="pres">
      <dgm:prSet presAssocID="{6ED531EE-0BC7-4118-B43F-7D8D436633A8}" presName="hierRoot2" presStyleCnt="0">
        <dgm:presLayoutVars>
          <dgm:hierBranch val="init"/>
        </dgm:presLayoutVars>
      </dgm:prSet>
      <dgm:spPr/>
    </dgm:pt>
    <dgm:pt modelId="{3F4608E4-44E4-4C09-98F7-7A5196AC4942}" type="pres">
      <dgm:prSet presAssocID="{6ED531EE-0BC7-4118-B43F-7D8D436633A8}" presName="rootComposite" presStyleCnt="0"/>
      <dgm:spPr/>
    </dgm:pt>
    <dgm:pt modelId="{422A5DCC-F310-4179-AC5C-3A5AA9AB3509}" type="pres">
      <dgm:prSet presAssocID="{6ED531EE-0BC7-4118-B43F-7D8D436633A8}" presName="rootText" presStyleLbl="node3" presStyleIdx="2" presStyleCnt="30">
        <dgm:presLayoutVars>
          <dgm:chPref val="3"/>
        </dgm:presLayoutVars>
      </dgm:prSet>
      <dgm:spPr/>
    </dgm:pt>
    <dgm:pt modelId="{D3BF38C4-1821-483A-AF26-C595ECE3E4B8}" type="pres">
      <dgm:prSet presAssocID="{6ED531EE-0BC7-4118-B43F-7D8D436633A8}" presName="rootConnector" presStyleLbl="node3" presStyleIdx="2" presStyleCnt="30"/>
      <dgm:spPr/>
    </dgm:pt>
    <dgm:pt modelId="{1A67025E-7A13-4535-954B-C51FC9C3959C}" type="pres">
      <dgm:prSet presAssocID="{6ED531EE-0BC7-4118-B43F-7D8D436633A8}" presName="hierChild4" presStyleCnt="0"/>
      <dgm:spPr/>
    </dgm:pt>
    <dgm:pt modelId="{F58C77E7-E7F0-45FB-BD57-CF2EA3EB7FD9}" type="pres">
      <dgm:prSet presAssocID="{6ED531EE-0BC7-4118-B43F-7D8D436633A8}" presName="hierChild5" presStyleCnt="0"/>
      <dgm:spPr/>
    </dgm:pt>
    <dgm:pt modelId="{529C72D2-9829-43B0-839C-5E27E8D16E0A}" type="pres">
      <dgm:prSet presAssocID="{8D244D8F-C792-40BC-A511-7DE39E45E194}" presName="hierChild5" presStyleCnt="0"/>
      <dgm:spPr/>
    </dgm:pt>
    <dgm:pt modelId="{3CD38DC8-3D55-42DE-AD09-72BD953ED7FB}" type="pres">
      <dgm:prSet presAssocID="{E2EA6942-20E6-4D51-99FA-C77C5E746936}" presName="Name37" presStyleLbl="parChTrans1D2" presStyleIdx="1" presStyleCnt="11"/>
      <dgm:spPr/>
    </dgm:pt>
    <dgm:pt modelId="{596C2A0E-FAAA-4C19-8F64-3F40373672C6}" type="pres">
      <dgm:prSet presAssocID="{809B22AA-EB2B-4C4F-82C3-E979FD4CF357}" presName="hierRoot2" presStyleCnt="0">
        <dgm:presLayoutVars>
          <dgm:hierBranch val="init"/>
        </dgm:presLayoutVars>
      </dgm:prSet>
      <dgm:spPr/>
    </dgm:pt>
    <dgm:pt modelId="{E1CC195C-D0F1-48C8-A703-25242680FC8E}" type="pres">
      <dgm:prSet presAssocID="{809B22AA-EB2B-4C4F-82C3-E979FD4CF357}" presName="rootComposite" presStyleCnt="0"/>
      <dgm:spPr/>
    </dgm:pt>
    <dgm:pt modelId="{D170E32D-A43F-4CAB-A215-C289F970862B}" type="pres">
      <dgm:prSet presAssocID="{809B22AA-EB2B-4C4F-82C3-E979FD4CF357}" presName="rootText" presStyleLbl="node2" presStyleIdx="1" presStyleCnt="11" custScaleX="100441" custLinFactNeighborY="-2145">
        <dgm:presLayoutVars>
          <dgm:chPref val="3"/>
        </dgm:presLayoutVars>
      </dgm:prSet>
      <dgm:spPr/>
    </dgm:pt>
    <dgm:pt modelId="{18E317F2-7CF2-4DFD-9CA0-4A1E8C4ACD68}" type="pres">
      <dgm:prSet presAssocID="{809B22AA-EB2B-4C4F-82C3-E979FD4CF357}" presName="rootConnector" presStyleLbl="node2" presStyleIdx="1" presStyleCnt="11"/>
      <dgm:spPr/>
    </dgm:pt>
    <dgm:pt modelId="{C4D3DF99-A745-4C02-9204-B9053A10435D}" type="pres">
      <dgm:prSet presAssocID="{809B22AA-EB2B-4C4F-82C3-E979FD4CF357}" presName="hierChild4" presStyleCnt="0"/>
      <dgm:spPr/>
    </dgm:pt>
    <dgm:pt modelId="{B935FBDA-E2AB-49CA-8CF4-754257839CD4}" type="pres">
      <dgm:prSet presAssocID="{9792CF75-292C-4BCA-A2CF-C2FA68F001BD}" presName="Name37" presStyleLbl="parChTrans1D3" presStyleIdx="3" presStyleCnt="30"/>
      <dgm:spPr/>
    </dgm:pt>
    <dgm:pt modelId="{7E32E146-A64A-4070-B7C5-30A5B73717C1}" type="pres">
      <dgm:prSet presAssocID="{97F38E1B-8B0A-4C1C-BB0E-8DC2824BBDEE}" presName="hierRoot2" presStyleCnt="0">
        <dgm:presLayoutVars>
          <dgm:hierBranch val="init"/>
        </dgm:presLayoutVars>
      </dgm:prSet>
      <dgm:spPr/>
    </dgm:pt>
    <dgm:pt modelId="{94CCBCF2-D29F-4CE4-9F38-9A0619F3E636}" type="pres">
      <dgm:prSet presAssocID="{97F38E1B-8B0A-4C1C-BB0E-8DC2824BBDEE}" presName="rootComposite" presStyleCnt="0"/>
      <dgm:spPr/>
    </dgm:pt>
    <dgm:pt modelId="{8D28DA9C-651E-493C-AEB4-8DE7C4670A76}" type="pres">
      <dgm:prSet presAssocID="{97F38E1B-8B0A-4C1C-BB0E-8DC2824BBDEE}" presName="rootText" presStyleLbl="node3" presStyleIdx="3" presStyleCnt="30">
        <dgm:presLayoutVars>
          <dgm:chPref val="3"/>
        </dgm:presLayoutVars>
      </dgm:prSet>
      <dgm:spPr/>
    </dgm:pt>
    <dgm:pt modelId="{CAC4091A-492F-459B-840C-5F8135FD499F}" type="pres">
      <dgm:prSet presAssocID="{97F38E1B-8B0A-4C1C-BB0E-8DC2824BBDEE}" presName="rootConnector" presStyleLbl="node3" presStyleIdx="3" presStyleCnt="30"/>
      <dgm:spPr/>
    </dgm:pt>
    <dgm:pt modelId="{3F86CAF0-921B-456C-9C30-B205CF6EDFAB}" type="pres">
      <dgm:prSet presAssocID="{97F38E1B-8B0A-4C1C-BB0E-8DC2824BBDEE}" presName="hierChild4" presStyleCnt="0"/>
      <dgm:spPr/>
    </dgm:pt>
    <dgm:pt modelId="{AAF5925E-A439-4734-BFA7-0209F1E034E0}" type="pres">
      <dgm:prSet presAssocID="{B7B3C6AE-DFBB-46A9-8CF1-A1BD803B9409}" presName="Name37" presStyleLbl="parChTrans1D4" presStyleIdx="0" presStyleCnt="15"/>
      <dgm:spPr/>
    </dgm:pt>
    <dgm:pt modelId="{E4ACDD6B-0637-4F25-B692-478DE4CD1E8A}" type="pres">
      <dgm:prSet presAssocID="{86AF350A-A785-4BDD-9C13-1E90196942B4}" presName="hierRoot2" presStyleCnt="0">
        <dgm:presLayoutVars>
          <dgm:hierBranch val="init"/>
        </dgm:presLayoutVars>
      </dgm:prSet>
      <dgm:spPr/>
    </dgm:pt>
    <dgm:pt modelId="{D26411F1-3269-4B53-8632-15971C6AADE7}" type="pres">
      <dgm:prSet presAssocID="{86AF350A-A785-4BDD-9C13-1E90196942B4}" presName="rootComposite" presStyleCnt="0"/>
      <dgm:spPr/>
    </dgm:pt>
    <dgm:pt modelId="{72AC346F-2F4E-444E-8C03-BD2A3B5A48DE}" type="pres">
      <dgm:prSet presAssocID="{86AF350A-A785-4BDD-9C13-1E90196942B4}" presName="rootText" presStyleLbl="node4" presStyleIdx="0" presStyleCnt="15">
        <dgm:presLayoutVars>
          <dgm:chPref val="3"/>
        </dgm:presLayoutVars>
      </dgm:prSet>
      <dgm:spPr/>
    </dgm:pt>
    <dgm:pt modelId="{61BD3AC5-6CF6-4CA9-B7DA-7A4EF7D20243}" type="pres">
      <dgm:prSet presAssocID="{86AF350A-A785-4BDD-9C13-1E90196942B4}" presName="rootConnector" presStyleLbl="node4" presStyleIdx="0" presStyleCnt="15"/>
      <dgm:spPr/>
    </dgm:pt>
    <dgm:pt modelId="{417D4C16-6F47-45C2-BFA4-54B9F621B68C}" type="pres">
      <dgm:prSet presAssocID="{86AF350A-A785-4BDD-9C13-1E90196942B4}" presName="hierChild4" presStyleCnt="0"/>
      <dgm:spPr/>
    </dgm:pt>
    <dgm:pt modelId="{6E904246-481F-4578-AD91-764D29E6D564}" type="pres">
      <dgm:prSet presAssocID="{E0114C20-3A39-4242-9BD4-7E3A42C0079E}" presName="Name37" presStyleLbl="parChTrans1D4" presStyleIdx="1" presStyleCnt="15"/>
      <dgm:spPr/>
    </dgm:pt>
    <dgm:pt modelId="{3F7226FF-427D-42A9-8B80-A751CA140B09}" type="pres">
      <dgm:prSet presAssocID="{95643014-9364-4ED7-A23C-11FF87634454}" presName="hierRoot2" presStyleCnt="0">
        <dgm:presLayoutVars>
          <dgm:hierBranch val="init"/>
        </dgm:presLayoutVars>
      </dgm:prSet>
      <dgm:spPr/>
    </dgm:pt>
    <dgm:pt modelId="{0A246336-23C1-4668-9722-4DF692D3DE4E}" type="pres">
      <dgm:prSet presAssocID="{95643014-9364-4ED7-A23C-11FF87634454}" presName="rootComposite" presStyleCnt="0"/>
      <dgm:spPr/>
    </dgm:pt>
    <dgm:pt modelId="{3C105CD6-BA5F-4296-9ADF-C21FEB294665}" type="pres">
      <dgm:prSet presAssocID="{95643014-9364-4ED7-A23C-11FF87634454}" presName="rootText" presStyleLbl="node4" presStyleIdx="1" presStyleCnt="15">
        <dgm:presLayoutVars>
          <dgm:chPref val="3"/>
        </dgm:presLayoutVars>
      </dgm:prSet>
      <dgm:spPr/>
    </dgm:pt>
    <dgm:pt modelId="{385FC982-988E-4302-98BB-D7460D5505EC}" type="pres">
      <dgm:prSet presAssocID="{95643014-9364-4ED7-A23C-11FF87634454}" presName="rootConnector" presStyleLbl="node4" presStyleIdx="1" presStyleCnt="15"/>
      <dgm:spPr/>
    </dgm:pt>
    <dgm:pt modelId="{FDB3ABF0-E8E8-4CD0-853A-E48F1654371B}" type="pres">
      <dgm:prSet presAssocID="{95643014-9364-4ED7-A23C-11FF87634454}" presName="hierChild4" presStyleCnt="0"/>
      <dgm:spPr/>
    </dgm:pt>
    <dgm:pt modelId="{ECAD813E-F69E-4493-8464-0EFC6AD53AB3}" type="pres">
      <dgm:prSet presAssocID="{95643014-9364-4ED7-A23C-11FF87634454}" presName="hierChild5" presStyleCnt="0"/>
      <dgm:spPr/>
    </dgm:pt>
    <dgm:pt modelId="{2BE8EFB2-4965-4609-B1C2-1F507D9025F0}" type="pres">
      <dgm:prSet presAssocID="{4661214A-AF71-4F01-B5B7-3BAE62E034B1}" presName="Name37" presStyleLbl="parChTrans1D4" presStyleIdx="2" presStyleCnt="15"/>
      <dgm:spPr/>
    </dgm:pt>
    <dgm:pt modelId="{F775338A-84A5-49A8-AF6A-9BA8BA981152}" type="pres">
      <dgm:prSet presAssocID="{85C9611E-0EC3-4C90-8306-3D5D07DB36F8}" presName="hierRoot2" presStyleCnt="0">
        <dgm:presLayoutVars>
          <dgm:hierBranch val="init"/>
        </dgm:presLayoutVars>
      </dgm:prSet>
      <dgm:spPr/>
    </dgm:pt>
    <dgm:pt modelId="{A9AA2BB9-9808-4E50-B65D-A1D192D8B270}" type="pres">
      <dgm:prSet presAssocID="{85C9611E-0EC3-4C90-8306-3D5D07DB36F8}" presName="rootComposite" presStyleCnt="0"/>
      <dgm:spPr/>
    </dgm:pt>
    <dgm:pt modelId="{539C43EC-88FB-4101-BFC8-2FBEBDCB1CFF}" type="pres">
      <dgm:prSet presAssocID="{85C9611E-0EC3-4C90-8306-3D5D07DB36F8}" presName="rootText" presStyleLbl="node4" presStyleIdx="2" presStyleCnt="15">
        <dgm:presLayoutVars>
          <dgm:chPref val="3"/>
        </dgm:presLayoutVars>
      </dgm:prSet>
      <dgm:spPr/>
    </dgm:pt>
    <dgm:pt modelId="{37EBA9EA-1D7F-4485-92CD-286075E5D657}" type="pres">
      <dgm:prSet presAssocID="{85C9611E-0EC3-4C90-8306-3D5D07DB36F8}" presName="rootConnector" presStyleLbl="node4" presStyleIdx="2" presStyleCnt="15"/>
      <dgm:spPr/>
    </dgm:pt>
    <dgm:pt modelId="{57E2BC50-0927-4908-AF16-2DC1A7ABAA91}" type="pres">
      <dgm:prSet presAssocID="{85C9611E-0EC3-4C90-8306-3D5D07DB36F8}" presName="hierChild4" presStyleCnt="0"/>
      <dgm:spPr/>
    </dgm:pt>
    <dgm:pt modelId="{7122834D-968C-4F51-82BF-8F187CEE81CA}" type="pres">
      <dgm:prSet presAssocID="{85C9611E-0EC3-4C90-8306-3D5D07DB36F8}" presName="hierChild5" presStyleCnt="0"/>
      <dgm:spPr/>
    </dgm:pt>
    <dgm:pt modelId="{B03BF5AB-02EB-4D85-9282-46894415A7C4}" type="pres">
      <dgm:prSet presAssocID="{DCA270CC-2A75-49E7-89B8-4B3AC5996B9D}" presName="Name37" presStyleLbl="parChTrans1D4" presStyleIdx="3" presStyleCnt="15"/>
      <dgm:spPr/>
    </dgm:pt>
    <dgm:pt modelId="{4EA350DD-0CE0-4931-8C0F-DBE036A1099D}" type="pres">
      <dgm:prSet presAssocID="{C2EFE54E-DDBB-4937-AAAF-B8E47F74D697}" presName="hierRoot2" presStyleCnt="0">
        <dgm:presLayoutVars>
          <dgm:hierBranch val="init"/>
        </dgm:presLayoutVars>
      </dgm:prSet>
      <dgm:spPr/>
    </dgm:pt>
    <dgm:pt modelId="{CD2F0EF6-63DD-4908-8B36-685448BC48E8}" type="pres">
      <dgm:prSet presAssocID="{C2EFE54E-DDBB-4937-AAAF-B8E47F74D697}" presName="rootComposite" presStyleCnt="0"/>
      <dgm:spPr/>
    </dgm:pt>
    <dgm:pt modelId="{042C9D99-30E8-4921-9EB9-EBE3CC59CEFA}" type="pres">
      <dgm:prSet presAssocID="{C2EFE54E-DDBB-4937-AAAF-B8E47F74D697}" presName="rootText" presStyleLbl="node4" presStyleIdx="3" presStyleCnt="15">
        <dgm:presLayoutVars>
          <dgm:chPref val="3"/>
        </dgm:presLayoutVars>
      </dgm:prSet>
      <dgm:spPr/>
    </dgm:pt>
    <dgm:pt modelId="{3EDBFA9C-F817-479F-9192-D74217624230}" type="pres">
      <dgm:prSet presAssocID="{C2EFE54E-DDBB-4937-AAAF-B8E47F74D697}" presName="rootConnector" presStyleLbl="node4" presStyleIdx="3" presStyleCnt="15"/>
      <dgm:spPr/>
    </dgm:pt>
    <dgm:pt modelId="{B4F1833F-49EE-4B21-B613-A1E34BCE673C}" type="pres">
      <dgm:prSet presAssocID="{C2EFE54E-DDBB-4937-AAAF-B8E47F74D697}" presName="hierChild4" presStyleCnt="0"/>
      <dgm:spPr/>
    </dgm:pt>
    <dgm:pt modelId="{7B2A69D4-674A-4532-8C2D-F390A2FA9622}" type="pres">
      <dgm:prSet presAssocID="{C2EFE54E-DDBB-4937-AAAF-B8E47F74D697}" presName="hierChild5" presStyleCnt="0"/>
      <dgm:spPr/>
    </dgm:pt>
    <dgm:pt modelId="{B894DCF4-CFDB-4655-8C23-F6D06D7FB345}" type="pres">
      <dgm:prSet presAssocID="{2DEF8671-DD1F-49D2-9C9F-4553E51583D7}" presName="Name37" presStyleLbl="parChTrans1D4" presStyleIdx="4" presStyleCnt="15"/>
      <dgm:spPr/>
    </dgm:pt>
    <dgm:pt modelId="{BA7890AD-C28B-4184-A8D6-6EDBD113CB8A}" type="pres">
      <dgm:prSet presAssocID="{0B7A893D-34B0-412E-AAF0-3244FF37E62F}" presName="hierRoot2" presStyleCnt="0">
        <dgm:presLayoutVars>
          <dgm:hierBranch val="init"/>
        </dgm:presLayoutVars>
      </dgm:prSet>
      <dgm:spPr/>
    </dgm:pt>
    <dgm:pt modelId="{C7694567-091A-4EF9-A3C2-2AF6B9A0305A}" type="pres">
      <dgm:prSet presAssocID="{0B7A893D-34B0-412E-AAF0-3244FF37E62F}" presName="rootComposite" presStyleCnt="0"/>
      <dgm:spPr/>
    </dgm:pt>
    <dgm:pt modelId="{D7E2BE4B-D731-4C2D-BA0A-37C902784000}" type="pres">
      <dgm:prSet presAssocID="{0B7A893D-34B0-412E-AAF0-3244FF37E62F}" presName="rootText" presStyleLbl="node4" presStyleIdx="4" presStyleCnt="15">
        <dgm:presLayoutVars>
          <dgm:chPref val="3"/>
        </dgm:presLayoutVars>
      </dgm:prSet>
      <dgm:spPr/>
    </dgm:pt>
    <dgm:pt modelId="{9DEDF8A8-C04F-4AC1-8A19-9C5D980141EF}" type="pres">
      <dgm:prSet presAssocID="{0B7A893D-34B0-412E-AAF0-3244FF37E62F}" presName="rootConnector" presStyleLbl="node4" presStyleIdx="4" presStyleCnt="15"/>
      <dgm:spPr/>
    </dgm:pt>
    <dgm:pt modelId="{1DE648D8-AE03-4D1A-A2BC-9B57B681966C}" type="pres">
      <dgm:prSet presAssocID="{0B7A893D-34B0-412E-AAF0-3244FF37E62F}" presName="hierChild4" presStyleCnt="0"/>
      <dgm:spPr/>
    </dgm:pt>
    <dgm:pt modelId="{100DADC4-F030-4864-A9B4-A0917383493F}" type="pres">
      <dgm:prSet presAssocID="{0B7A893D-34B0-412E-AAF0-3244FF37E62F}" presName="hierChild5" presStyleCnt="0"/>
      <dgm:spPr/>
    </dgm:pt>
    <dgm:pt modelId="{8361F233-B12E-43F6-BC39-A98D94AE39A7}" type="pres">
      <dgm:prSet presAssocID="{DC6688E7-45CF-4D5C-9D56-6B7EDCF265A6}" presName="Name37" presStyleLbl="parChTrans1D4" presStyleIdx="5" presStyleCnt="15"/>
      <dgm:spPr/>
    </dgm:pt>
    <dgm:pt modelId="{DE9A41E4-3923-40A4-9CC8-1B1A5C09A77A}" type="pres">
      <dgm:prSet presAssocID="{EB3954B5-74F4-4D11-9DFF-EA78507987CB}" presName="hierRoot2" presStyleCnt="0">
        <dgm:presLayoutVars>
          <dgm:hierBranch val="init"/>
        </dgm:presLayoutVars>
      </dgm:prSet>
      <dgm:spPr/>
    </dgm:pt>
    <dgm:pt modelId="{B7719617-0E46-40B1-ADB6-32270E389581}" type="pres">
      <dgm:prSet presAssocID="{EB3954B5-74F4-4D11-9DFF-EA78507987CB}" presName="rootComposite" presStyleCnt="0"/>
      <dgm:spPr/>
    </dgm:pt>
    <dgm:pt modelId="{85AD923B-4E2C-411D-9E05-6D278E6E3C31}" type="pres">
      <dgm:prSet presAssocID="{EB3954B5-74F4-4D11-9DFF-EA78507987CB}" presName="rootText" presStyleLbl="node4" presStyleIdx="5" presStyleCnt="15">
        <dgm:presLayoutVars>
          <dgm:chPref val="3"/>
        </dgm:presLayoutVars>
      </dgm:prSet>
      <dgm:spPr/>
    </dgm:pt>
    <dgm:pt modelId="{C9DB3AA9-5EBE-4CDD-923A-16B2DED554F2}" type="pres">
      <dgm:prSet presAssocID="{EB3954B5-74F4-4D11-9DFF-EA78507987CB}" presName="rootConnector" presStyleLbl="node4" presStyleIdx="5" presStyleCnt="15"/>
      <dgm:spPr/>
    </dgm:pt>
    <dgm:pt modelId="{5B4607DF-B053-49BD-89A1-C23BB12F949D}" type="pres">
      <dgm:prSet presAssocID="{EB3954B5-74F4-4D11-9DFF-EA78507987CB}" presName="hierChild4" presStyleCnt="0"/>
      <dgm:spPr/>
    </dgm:pt>
    <dgm:pt modelId="{2D502DF0-43F9-4645-90C9-9E29C2A8A8BF}" type="pres">
      <dgm:prSet presAssocID="{EB3954B5-74F4-4D11-9DFF-EA78507987CB}" presName="hierChild5" presStyleCnt="0"/>
      <dgm:spPr/>
    </dgm:pt>
    <dgm:pt modelId="{A304A998-311C-42E3-BC67-14561F45BC79}" type="pres">
      <dgm:prSet presAssocID="{86AF350A-A785-4BDD-9C13-1E90196942B4}" presName="hierChild5" presStyleCnt="0"/>
      <dgm:spPr/>
    </dgm:pt>
    <dgm:pt modelId="{45AC5175-69A5-4135-B79C-12AD4A58E1A7}" type="pres">
      <dgm:prSet presAssocID="{97F38E1B-8B0A-4C1C-BB0E-8DC2824BBDEE}" presName="hierChild5" presStyleCnt="0"/>
      <dgm:spPr/>
    </dgm:pt>
    <dgm:pt modelId="{8F47595E-1F20-4F5E-BE70-5CDDFE438157}" type="pres">
      <dgm:prSet presAssocID="{809B22AA-EB2B-4C4F-82C3-E979FD4CF357}" presName="hierChild5" presStyleCnt="0"/>
      <dgm:spPr/>
    </dgm:pt>
    <dgm:pt modelId="{146AE877-ED15-459B-B13B-AF077FBB1040}" type="pres">
      <dgm:prSet presAssocID="{DE3A69AF-6A99-44DF-9639-EBEE5AEFB1D1}" presName="Name37" presStyleLbl="parChTrans1D2" presStyleIdx="2" presStyleCnt="11"/>
      <dgm:spPr/>
    </dgm:pt>
    <dgm:pt modelId="{D8BE7065-D2EC-4787-8FFC-B61F79EEC39D}" type="pres">
      <dgm:prSet presAssocID="{4D29C077-1695-455C-9DAA-E15887E6F57B}" presName="hierRoot2" presStyleCnt="0">
        <dgm:presLayoutVars>
          <dgm:hierBranch val="init"/>
        </dgm:presLayoutVars>
      </dgm:prSet>
      <dgm:spPr/>
    </dgm:pt>
    <dgm:pt modelId="{71363FA2-6923-417F-B55E-201974467DF6}" type="pres">
      <dgm:prSet presAssocID="{4D29C077-1695-455C-9DAA-E15887E6F57B}" presName="rootComposite" presStyleCnt="0"/>
      <dgm:spPr/>
    </dgm:pt>
    <dgm:pt modelId="{5368EF9E-E26F-497A-B704-8C2CE5D835FD}" type="pres">
      <dgm:prSet presAssocID="{4D29C077-1695-455C-9DAA-E15887E6F57B}" presName="rootText" presStyleLbl="node2" presStyleIdx="2" presStyleCnt="11" custLinFactNeighborY="-2145">
        <dgm:presLayoutVars>
          <dgm:chPref val="3"/>
        </dgm:presLayoutVars>
      </dgm:prSet>
      <dgm:spPr/>
    </dgm:pt>
    <dgm:pt modelId="{05AACB28-368C-4D12-A4D8-69764BDEC4D2}" type="pres">
      <dgm:prSet presAssocID="{4D29C077-1695-455C-9DAA-E15887E6F57B}" presName="rootConnector" presStyleLbl="node2" presStyleIdx="2" presStyleCnt="11"/>
      <dgm:spPr/>
    </dgm:pt>
    <dgm:pt modelId="{6EB25563-D21F-483B-A064-03B79922792B}" type="pres">
      <dgm:prSet presAssocID="{4D29C077-1695-455C-9DAA-E15887E6F57B}" presName="hierChild4" presStyleCnt="0"/>
      <dgm:spPr/>
    </dgm:pt>
    <dgm:pt modelId="{1BDCF5C3-4938-4F7B-B883-DFE0EA2513F2}" type="pres">
      <dgm:prSet presAssocID="{F488A61D-44A8-43AF-8D4D-9D3A28823A7B}" presName="Name37" presStyleLbl="parChTrans1D3" presStyleIdx="4" presStyleCnt="30"/>
      <dgm:spPr/>
    </dgm:pt>
    <dgm:pt modelId="{D51C4435-04F6-4D3A-8AC9-28DE1618776D}" type="pres">
      <dgm:prSet presAssocID="{4EDFDD96-7D03-4644-B893-2DE9B7516A86}" presName="hierRoot2" presStyleCnt="0">
        <dgm:presLayoutVars>
          <dgm:hierBranch val="init"/>
        </dgm:presLayoutVars>
      </dgm:prSet>
      <dgm:spPr/>
    </dgm:pt>
    <dgm:pt modelId="{C8C3FF62-3F59-4D84-9B88-D6D2C6D0965C}" type="pres">
      <dgm:prSet presAssocID="{4EDFDD96-7D03-4644-B893-2DE9B7516A86}" presName="rootComposite" presStyleCnt="0"/>
      <dgm:spPr/>
    </dgm:pt>
    <dgm:pt modelId="{3CB81659-FE3C-423B-9CBD-B42FC5FE3EA0}" type="pres">
      <dgm:prSet presAssocID="{4EDFDD96-7D03-4644-B893-2DE9B7516A86}" presName="rootText" presStyleLbl="node3" presStyleIdx="4" presStyleCnt="30">
        <dgm:presLayoutVars>
          <dgm:chPref val="3"/>
        </dgm:presLayoutVars>
      </dgm:prSet>
      <dgm:spPr/>
    </dgm:pt>
    <dgm:pt modelId="{77CF87DA-CCF2-4C68-A6A1-315D38F06E97}" type="pres">
      <dgm:prSet presAssocID="{4EDFDD96-7D03-4644-B893-2DE9B7516A86}" presName="rootConnector" presStyleLbl="node3" presStyleIdx="4" presStyleCnt="30"/>
      <dgm:spPr/>
    </dgm:pt>
    <dgm:pt modelId="{9A131EBF-4F2C-4F30-929D-6EE9E0F9BCAA}" type="pres">
      <dgm:prSet presAssocID="{4EDFDD96-7D03-4644-B893-2DE9B7516A86}" presName="hierChild4" presStyleCnt="0"/>
      <dgm:spPr/>
    </dgm:pt>
    <dgm:pt modelId="{551EDF52-9700-4415-9C5E-2D5BBD97710A}" type="pres">
      <dgm:prSet presAssocID="{B3501234-EF80-4869-A279-C89BC86861D2}" presName="Name37" presStyleLbl="parChTrans1D4" presStyleIdx="6" presStyleCnt="15"/>
      <dgm:spPr/>
    </dgm:pt>
    <dgm:pt modelId="{DD393105-A334-4EB7-8239-C3EC22ABC35C}" type="pres">
      <dgm:prSet presAssocID="{E2EC6A85-58E6-4744-B75D-3324C60D8EE8}" presName="hierRoot2" presStyleCnt="0">
        <dgm:presLayoutVars>
          <dgm:hierBranch val="init"/>
        </dgm:presLayoutVars>
      </dgm:prSet>
      <dgm:spPr/>
    </dgm:pt>
    <dgm:pt modelId="{34E0B7B8-A9FE-4637-BA33-0D34A4985CFE}" type="pres">
      <dgm:prSet presAssocID="{E2EC6A85-58E6-4744-B75D-3324C60D8EE8}" presName="rootComposite" presStyleCnt="0"/>
      <dgm:spPr/>
    </dgm:pt>
    <dgm:pt modelId="{07D3882F-C235-4ADF-85FA-E879C777A8BD}" type="pres">
      <dgm:prSet presAssocID="{E2EC6A85-58E6-4744-B75D-3324C60D8EE8}" presName="rootText" presStyleLbl="node4" presStyleIdx="6" presStyleCnt="15">
        <dgm:presLayoutVars>
          <dgm:chPref val="3"/>
        </dgm:presLayoutVars>
      </dgm:prSet>
      <dgm:spPr/>
    </dgm:pt>
    <dgm:pt modelId="{4AFAFC3D-D935-4174-82BF-8097E9CC3978}" type="pres">
      <dgm:prSet presAssocID="{E2EC6A85-58E6-4744-B75D-3324C60D8EE8}" presName="rootConnector" presStyleLbl="node4" presStyleIdx="6" presStyleCnt="15"/>
      <dgm:spPr/>
    </dgm:pt>
    <dgm:pt modelId="{32762620-2305-4932-8569-3643D2BD0F19}" type="pres">
      <dgm:prSet presAssocID="{E2EC6A85-58E6-4744-B75D-3324C60D8EE8}" presName="hierChild4" presStyleCnt="0"/>
      <dgm:spPr/>
    </dgm:pt>
    <dgm:pt modelId="{8BC1F9E8-51D5-4381-8499-A60AB874E0FD}" type="pres">
      <dgm:prSet presAssocID="{E2EC6A85-58E6-4744-B75D-3324C60D8EE8}" presName="hierChild5" presStyleCnt="0"/>
      <dgm:spPr/>
    </dgm:pt>
    <dgm:pt modelId="{FB2DB3A0-B135-43F4-88C1-E9985DD92C2D}" type="pres">
      <dgm:prSet presAssocID="{622DEC80-7D3B-489F-A688-386A3BD66E46}" presName="Name37" presStyleLbl="parChTrans1D4" presStyleIdx="7" presStyleCnt="15"/>
      <dgm:spPr/>
    </dgm:pt>
    <dgm:pt modelId="{B2D79C74-D841-47CF-928E-3D8F67BB6CF4}" type="pres">
      <dgm:prSet presAssocID="{69233474-9CCA-431F-ADB6-8A9AC33B9697}" presName="hierRoot2" presStyleCnt="0">
        <dgm:presLayoutVars>
          <dgm:hierBranch val="init"/>
        </dgm:presLayoutVars>
      </dgm:prSet>
      <dgm:spPr/>
    </dgm:pt>
    <dgm:pt modelId="{D530D8F6-4633-4E2B-9D7F-07FE13465AD0}" type="pres">
      <dgm:prSet presAssocID="{69233474-9CCA-431F-ADB6-8A9AC33B9697}" presName="rootComposite" presStyleCnt="0"/>
      <dgm:spPr/>
    </dgm:pt>
    <dgm:pt modelId="{D7DDDDF0-F44F-4B11-B08B-89295DEA0D9B}" type="pres">
      <dgm:prSet presAssocID="{69233474-9CCA-431F-ADB6-8A9AC33B9697}" presName="rootText" presStyleLbl="node4" presStyleIdx="7" presStyleCnt="15">
        <dgm:presLayoutVars>
          <dgm:chPref val="3"/>
        </dgm:presLayoutVars>
      </dgm:prSet>
      <dgm:spPr/>
    </dgm:pt>
    <dgm:pt modelId="{3957C82B-EF44-4844-A580-BC3F07AD1AAA}" type="pres">
      <dgm:prSet presAssocID="{69233474-9CCA-431F-ADB6-8A9AC33B9697}" presName="rootConnector" presStyleLbl="node4" presStyleIdx="7" presStyleCnt="15"/>
      <dgm:spPr/>
    </dgm:pt>
    <dgm:pt modelId="{0754D7EF-BC43-404C-B8A6-6E2B1C6A9AE2}" type="pres">
      <dgm:prSet presAssocID="{69233474-9CCA-431F-ADB6-8A9AC33B9697}" presName="hierChild4" presStyleCnt="0"/>
      <dgm:spPr/>
    </dgm:pt>
    <dgm:pt modelId="{72B790DC-CD82-4BA6-8E1B-4F531F1D61F0}" type="pres">
      <dgm:prSet presAssocID="{69233474-9CCA-431F-ADB6-8A9AC33B9697}" presName="hierChild5" presStyleCnt="0"/>
      <dgm:spPr/>
    </dgm:pt>
    <dgm:pt modelId="{A5AD6A0B-6137-45FE-AEC3-274EDB22E7BE}" type="pres">
      <dgm:prSet presAssocID="{4EDFDD96-7D03-4644-B893-2DE9B7516A86}" presName="hierChild5" presStyleCnt="0"/>
      <dgm:spPr/>
    </dgm:pt>
    <dgm:pt modelId="{4E82E1CF-9093-4966-8BDC-BA30B6523B53}" type="pres">
      <dgm:prSet presAssocID="{16CD9583-BD21-4156-92D6-71CDB340D1AD}" presName="Name37" presStyleLbl="parChTrans1D3" presStyleIdx="5" presStyleCnt="30"/>
      <dgm:spPr/>
    </dgm:pt>
    <dgm:pt modelId="{6D4684D6-3049-41BE-9C43-0701009F3CD0}" type="pres">
      <dgm:prSet presAssocID="{141B889D-94F1-45C1-B73E-13B1197CCCF8}" presName="hierRoot2" presStyleCnt="0">
        <dgm:presLayoutVars>
          <dgm:hierBranch val="init"/>
        </dgm:presLayoutVars>
      </dgm:prSet>
      <dgm:spPr/>
    </dgm:pt>
    <dgm:pt modelId="{D575E6F6-8868-49B4-8B9A-094F6C77B41D}" type="pres">
      <dgm:prSet presAssocID="{141B889D-94F1-45C1-B73E-13B1197CCCF8}" presName="rootComposite" presStyleCnt="0"/>
      <dgm:spPr/>
    </dgm:pt>
    <dgm:pt modelId="{12FDCBF9-3BED-482D-906E-5A09DB8EAF1F}" type="pres">
      <dgm:prSet presAssocID="{141B889D-94F1-45C1-B73E-13B1197CCCF8}" presName="rootText" presStyleLbl="node3" presStyleIdx="5" presStyleCnt="30">
        <dgm:presLayoutVars>
          <dgm:chPref val="3"/>
        </dgm:presLayoutVars>
      </dgm:prSet>
      <dgm:spPr/>
    </dgm:pt>
    <dgm:pt modelId="{FC89D3C7-0538-47F7-AF35-0B577D30F034}" type="pres">
      <dgm:prSet presAssocID="{141B889D-94F1-45C1-B73E-13B1197CCCF8}" presName="rootConnector" presStyleLbl="node3" presStyleIdx="5" presStyleCnt="30"/>
      <dgm:spPr/>
    </dgm:pt>
    <dgm:pt modelId="{40C287F3-39F2-4A58-9655-CD0EF0D06F7B}" type="pres">
      <dgm:prSet presAssocID="{141B889D-94F1-45C1-B73E-13B1197CCCF8}" presName="hierChild4" presStyleCnt="0"/>
      <dgm:spPr/>
    </dgm:pt>
    <dgm:pt modelId="{169005B3-517D-446B-8623-5C28558CA7A7}" type="pres">
      <dgm:prSet presAssocID="{3D8434B0-DEC5-4689-B419-C2351767EFE8}" presName="Name37" presStyleLbl="parChTrans1D4" presStyleIdx="8" presStyleCnt="15"/>
      <dgm:spPr/>
    </dgm:pt>
    <dgm:pt modelId="{FA2189D4-0609-4BBD-B1A4-F50349B76580}" type="pres">
      <dgm:prSet presAssocID="{0AE7F9E1-765F-489C-8C16-C7BC49A797D9}" presName="hierRoot2" presStyleCnt="0">
        <dgm:presLayoutVars>
          <dgm:hierBranch val="init"/>
        </dgm:presLayoutVars>
      </dgm:prSet>
      <dgm:spPr/>
    </dgm:pt>
    <dgm:pt modelId="{95C8BA52-0A25-4B1B-9C1C-6FAD6F87853F}" type="pres">
      <dgm:prSet presAssocID="{0AE7F9E1-765F-489C-8C16-C7BC49A797D9}" presName="rootComposite" presStyleCnt="0"/>
      <dgm:spPr/>
    </dgm:pt>
    <dgm:pt modelId="{1E535ECD-9FA0-4E48-A66D-29FFB2AB3B70}" type="pres">
      <dgm:prSet presAssocID="{0AE7F9E1-765F-489C-8C16-C7BC49A797D9}" presName="rootText" presStyleLbl="node4" presStyleIdx="8" presStyleCnt="15">
        <dgm:presLayoutVars>
          <dgm:chPref val="3"/>
        </dgm:presLayoutVars>
      </dgm:prSet>
      <dgm:spPr/>
    </dgm:pt>
    <dgm:pt modelId="{A2F7DB0A-CD49-4EDD-B25D-FF7E00E87D85}" type="pres">
      <dgm:prSet presAssocID="{0AE7F9E1-765F-489C-8C16-C7BC49A797D9}" presName="rootConnector" presStyleLbl="node4" presStyleIdx="8" presStyleCnt="15"/>
      <dgm:spPr/>
    </dgm:pt>
    <dgm:pt modelId="{55C12E5E-D71A-41AF-B0EE-8DEB10EABF6C}" type="pres">
      <dgm:prSet presAssocID="{0AE7F9E1-765F-489C-8C16-C7BC49A797D9}" presName="hierChild4" presStyleCnt="0"/>
      <dgm:spPr/>
    </dgm:pt>
    <dgm:pt modelId="{E2A7F598-2A90-4FBC-9CCC-46032457887C}" type="pres">
      <dgm:prSet presAssocID="{0AE7F9E1-765F-489C-8C16-C7BC49A797D9}" presName="hierChild5" presStyleCnt="0"/>
      <dgm:spPr/>
    </dgm:pt>
    <dgm:pt modelId="{B1F44040-471C-47E1-AA4C-3975425FBF91}" type="pres">
      <dgm:prSet presAssocID="{88490267-DE7E-43ED-9BD4-B69E754A61AF}" presName="Name37" presStyleLbl="parChTrans1D4" presStyleIdx="9" presStyleCnt="15"/>
      <dgm:spPr/>
    </dgm:pt>
    <dgm:pt modelId="{C2D84DC7-5EF4-4BC8-9576-DED11C3A7DFD}" type="pres">
      <dgm:prSet presAssocID="{1FA32465-79CA-43E4-925C-FD9E6E9DB5C8}" presName="hierRoot2" presStyleCnt="0">
        <dgm:presLayoutVars>
          <dgm:hierBranch val="init"/>
        </dgm:presLayoutVars>
      </dgm:prSet>
      <dgm:spPr/>
    </dgm:pt>
    <dgm:pt modelId="{A5EFAD50-F422-4DD0-B7DB-428FBE8FC6A2}" type="pres">
      <dgm:prSet presAssocID="{1FA32465-79CA-43E4-925C-FD9E6E9DB5C8}" presName="rootComposite" presStyleCnt="0"/>
      <dgm:spPr/>
    </dgm:pt>
    <dgm:pt modelId="{0A7F2A46-750F-45A2-923B-D1292802EFDC}" type="pres">
      <dgm:prSet presAssocID="{1FA32465-79CA-43E4-925C-FD9E6E9DB5C8}" presName="rootText" presStyleLbl="node4" presStyleIdx="9" presStyleCnt="15">
        <dgm:presLayoutVars>
          <dgm:chPref val="3"/>
        </dgm:presLayoutVars>
      </dgm:prSet>
      <dgm:spPr/>
    </dgm:pt>
    <dgm:pt modelId="{5517D03E-AE9E-4827-A3FB-E1CF8BC3E098}" type="pres">
      <dgm:prSet presAssocID="{1FA32465-79CA-43E4-925C-FD9E6E9DB5C8}" presName="rootConnector" presStyleLbl="node4" presStyleIdx="9" presStyleCnt="15"/>
      <dgm:spPr/>
    </dgm:pt>
    <dgm:pt modelId="{C84665DD-42F1-4826-AAB6-D8630126BC8B}" type="pres">
      <dgm:prSet presAssocID="{1FA32465-79CA-43E4-925C-FD9E6E9DB5C8}" presName="hierChild4" presStyleCnt="0"/>
      <dgm:spPr/>
    </dgm:pt>
    <dgm:pt modelId="{D8899574-0656-4F1B-8027-B715745A0824}" type="pres">
      <dgm:prSet presAssocID="{1FA32465-79CA-43E4-925C-FD9E6E9DB5C8}" presName="hierChild5" presStyleCnt="0"/>
      <dgm:spPr/>
    </dgm:pt>
    <dgm:pt modelId="{4FF2B127-3DD1-49B2-A994-6E2D85102CCF}" type="pres">
      <dgm:prSet presAssocID="{141B889D-94F1-45C1-B73E-13B1197CCCF8}" presName="hierChild5" presStyleCnt="0"/>
      <dgm:spPr/>
    </dgm:pt>
    <dgm:pt modelId="{BC2296E3-678E-497E-9639-ED3DB6D9EADC}" type="pres">
      <dgm:prSet presAssocID="{4D29C077-1695-455C-9DAA-E15887E6F57B}" presName="hierChild5" presStyleCnt="0"/>
      <dgm:spPr/>
    </dgm:pt>
    <dgm:pt modelId="{86920179-6629-4A58-BB26-F9023C6AB676}" type="pres">
      <dgm:prSet presAssocID="{C025D0B3-3453-4AB2-8C0D-9A93251A872D}" presName="Name37" presStyleLbl="parChTrans1D2" presStyleIdx="3" presStyleCnt="11"/>
      <dgm:spPr/>
    </dgm:pt>
    <dgm:pt modelId="{385AF64B-4878-49AF-BB34-3F012067394B}" type="pres">
      <dgm:prSet presAssocID="{0E0D5914-9733-4438-B53B-E54AED87BD25}" presName="hierRoot2" presStyleCnt="0">
        <dgm:presLayoutVars>
          <dgm:hierBranch val="init"/>
        </dgm:presLayoutVars>
      </dgm:prSet>
      <dgm:spPr/>
    </dgm:pt>
    <dgm:pt modelId="{068FD7B9-8011-48D2-A182-EBFC5AA118E2}" type="pres">
      <dgm:prSet presAssocID="{0E0D5914-9733-4438-B53B-E54AED87BD25}" presName="rootComposite" presStyleCnt="0"/>
      <dgm:spPr/>
    </dgm:pt>
    <dgm:pt modelId="{34D49AA9-33AD-4664-ADD5-58DB46EB9889}" type="pres">
      <dgm:prSet presAssocID="{0E0D5914-9733-4438-B53B-E54AED87BD25}" presName="rootText" presStyleLbl="node2" presStyleIdx="3" presStyleCnt="11" custScaleX="123866" custLinFactNeighborY="-2145">
        <dgm:presLayoutVars>
          <dgm:chPref val="3"/>
        </dgm:presLayoutVars>
      </dgm:prSet>
      <dgm:spPr/>
    </dgm:pt>
    <dgm:pt modelId="{FA21B6A8-6AD6-40C5-B832-097165E0AE14}" type="pres">
      <dgm:prSet presAssocID="{0E0D5914-9733-4438-B53B-E54AED87BD25}" presName="rootConnector" presStyleLbl="node2" presStyleIdx="3" presStyleCnt="11"/>
      <dgm:spPr/>
    </dgm:pt>
    <dgm:pt modelId="{7A9C32C9-16BF-4D3E-BDD1-44D79FD1AB24}" type="pres">
      <dgm:prSet presAssocID="{0E0D5914-9733-4438-B53B-E54AED87BD25}" presName="hierChild4" presStyleCnt="0"/>
      <dgm:spPr/>
    </dgm:pt>
    <dgm:pt modelId="{6AC18233-7434-428C-A2CE-9E3AFE243EA4}" type="pres">
      <dgm:prSet presAssocID="{8069AF01-BDAC-4439-9E0A-EA0793CC3F91}" presName="Name37" presStyleLbl="parChTrans1D3" presStyleIdx="6" presStyleCnt="30"/>
      <dgm:spPr/>
    </dgm:pt>
    <dgm:pt modelId="{EB24A0CA-CF3C-48F9-925F-67D055FC3E19}" type="pres">
      <dgm:prSet presAssocID="{D9DCBD92-CF2D-4FA3-9650-A94983E94475}" presName="hierRoot2" presStyleCnt="0">
        <dgm:presLayoutVars>
          <dgm:hierBranch val="init"/>
        </dgm:presLayoutVars>
      </dgm:prSet>
      <dgm:spPr/>
    </dgm:pt>
    <dgm:pt modelId="{4D6B7E68-7345-431E-88BB-893362ADA909}" type="pres">
      <dgm:prSet presAssocID="{D9DCBD92-CF2D-4FA3-9650-A94983E94475}" presName="rootComposite" presStyleCnt="0"/>
      <dgm:spPr/>
    </dgm:pt>
    <dgm:pt modelId="{DA2E93DC-BB1D-4564-889B-BA004AC786E0}" type="pres">
      <dgm:prSet presAssocID="{D9DCBD92-CF2D-4FA3-9650-A94983E94475}" presName="rootText" presStyleLbl="node3" presStyleIdx="6" presStyleCnt="30">
        <dgm:presLayoutVars>
          <dgm:chPref val="3"/>
        </dgm:presLayoutVars>
      </dgm:prSet>
      <dgm:spPr/>
    </dgm:pt>
    <dgm:pt modelId="{99E07EF1-2718-49C0-B549-73DEE2F71416}" type="pres">
      <dgm:prSet presAssocID="{D9DCBD92-CF2D-4FA3-9650-A94983E94475}" presName="rootConnector" presStyleLbl="node3" presStyleIdx="6" presStyleCnt="30"/>
      <dgm:spPr/>
    </dgm:pt>
    <dgm:pt modelId="{7B0E1761-D15E-4320-AA6E-52EBF3F2E66D}" type="pres">
      <dgm:prSet presAssocID="{D9DCBD92-CF2D-4FA3-9650-A94983E94475}" presName="hierChild4" presStyleCnt="0"/>
      <dgm:spPr/>
    </dgm:pt>
    <dgm:pt modelId="{D7968CA6-A26B-43C5-9036-51384CB0A177}" type="pres">
      <dgm:prSet presAssocID="{F26A6E32-5FBB-4CEF-BDB1-A0E805534581}" presName="Name37" presStyleLbl="parChTrans1D4" presStyleIdx="10" presStyleCnt="15"/>
      <dgm:spPr/>
    </dgm:pt>
    <dgm:pt modelId="{5E1D58CE-2EAC-4297-BEA4-14F9FB70B9DC}" type="pres">
      <dgm:prSet presAssocID="{DBA8929B-46BA-404E-A3FA-7CF913B88C72}" presName="hierRoot2" presStyleCnt="0">
        <dgm:presLayoutVars>
          <dgm:hierBranch val="init"/>
        </dgm:presLayoutVars>
      </dgm:prSet>
      <dgm:spPr/>
    </dgm:pt>
    <dgm:pt modelId="{F8FCB22D-B5A4-4DFA-B1D0-C9BC424E0291}" type="pres">
      <dgm:prSet presAssocID="{DBA8929B-46BA-404E-A3FA-7CF913B88C72}" presName="rootComposite" presStyleCnt="0"/>
      <dgm:spPr/>
    </dgm:pt>
    <dgm:pt modelId="{47D7B08E-C006-4337-AFA5-B2B6AB5330E7}" type="pres">
      <dgm:prSet presAssocID="{DBA8929B-46BA-404E-A3FA-7CF913B88C72}" presName="rootText" presStyleLbl="node4" presStyleIdx="10" presStyleCnt="15">
        <dgm:presLayoutVars>
          <dgm:chPref val="3"/>
        </dgm:presLayoutVars>
      </dgm:prSet>
      <dgm:spPr/>
    </dgm:pt>
    <dgm:pt modelId="{30BF917B-30C7-4244-BCF5-B6609692DE4D}" type="pres">
      <dgm:prSet presAssocID="{DBA8929B-46BA-404E-A3FA-7CF913B88C72}" presName="rootConnector" presStyleLbl="node4" presStyleIdx="10" presStyleCnt="15"/>
      <dgm:spPr/>
    </dgm:pt>
    <dgm:pt modelId="{CA706695-D83D-4307-9D43-2078468493DA}" type="pres">
      <dgm:prSet presAssocID="{DBA8929B-46BA-404E-A3FA-7CF913B88C72}" presName="hierChild4" presStyleCnt="0"/>
      <dgm:spPr/>
    </dgm:pt>
    <dgm:pt modelId="{B34B29DD-FFDA-4380-8BFE-760AF2CEBD42}" type="pres">
      <dgm:prSet presAssocID="{DBA8929B-46BA-404E-A3FA-7CF913B88C72}" presName="hierChild5" presStyleCnt="0"/>
      <dgm:spPr/>
    </dgm:pt>
    <dgm:pt modelId="{0E0991F3-3934-47BB-929B-D5CDA7641990}" type="pres">
      <dgm:prSet presAssocID="{304499FC-178F-457B-9D5B-07C633CC1703}" presName="Name37" presStyleLbl="parChTrans1D4" presStyleIdx="11" presStyleCnt="15"/>
      <dgm:spPr/>
    </dgm:pt>
    <dgm:pt modelId="{329A036F-A499-429D-A48A-A92561947667}" type="pres">
      <dgm:prSet presAssocID="{C2E9E08C-C520-4750-9A46-099873830BC9}" presName="hierRoot2" presStyleCnt="0">
        <dgm:presLayoutVars>
          <dgm:hierBranch val="init"/>
        </dgm:presLayoutVars>
      </dgm:prSet>
      <dgm:spPr/>
    </dgm:pt>
    <dgm:pt modelId="{AE82D68E-D9B7-46FF-85E9-8B70C6683B55}" type="pres">
      <dgm:prSet presAssocID="{C2E9E08C-C520-4750-9A46-099873830BC9}" presName="rootComposite" presStyleCnt="0"/>
      <dgm:spPr/>
    </dgm:pt>
    <dgm:pt modelId="{43E1BAD0-C612-479E-A76D-9ADDAE663A0D}" type="pres">
      <dgm:prSet presAssocID="{C2E9E08C-C520-4750-9A46-099873830BC9}" presName="rootText" presStyleLbl="node4" presStyleIdx="11" presStyleCnt="15">
        <dgm:presLayoutVars>
          <dgm:chPref val="3"/>
        </dgm:presLayoutVars>
      </dgm:prSet>
      <dgm:spPr/>
    </dgm:pt>
    <dgm:pt modelId="{C3AE13EC-AD65-415B-91FB-22FE48785A3E}" type="pres">
      <dgm:prSet presAssocID="{C2E9E08C-C520-4750-9A46-099873830BC9}" presName="rootConnector" presStyleLbl="node4" presStyleIdx="11" presStyleCnt="15"/>
      <dgm:spPr/>
    </dgm:pt>
    <dgm:pt modelId="{2C38C1EE-8865-4C5D-A418-8541DB06CDA8}" type="pres">
      <dgm:prSet presAssocID="{C2E9E08C-C520-4750-9A46-099873830BC9}" presName="hierChild4" presStyleCnt="0"/>
      <dgm:spPr/>
    </dgm:pt>
    <dgm:pt modelId="{8FB92146-00F4-4711-B047-DF4AF7DA2428}" type="pres">
      <dgm:prSet presAssocID="{C2E9E08C-C520-4750-9A46-099873830BC9}" presName="hierChild5" presStyleCnt="0"/>
      <dgm:spPr/>
    </dgm:pt>
    <dgm:pt modelId="{61A6C384-661D-4488-AD5D-768B4A947FBD}" type="pres">
      <dgm:prSet presAssocID="{D9DCBD92-CF2D-4FA3-9650-A94983E94475}" presName="hierChild5" presStyleCnt="0"/>
      <dgm:spPr/>
    </dgm:pt>
    <dgm:pt modelId="{3A9512E9-E1C5-4380-BA7C-8E54B5E137DF}" type="pres">
      <dgm:prSet presAssocID="{1182CA2F-4565-428E-AE54-DA4AC822DEC1}" presName="Name37" presStyleLbl="parChTrans1D3" presStyleIdx="7" presStyleCnt="30"/>
      <dgm:spPr/>
    </dgm:pt>
    <dgm:pt modelId="{075A8305-3775-48CC-A7D3-4320ADDF26A5}" type="pres">
      <dgm:prSet presAssocID="{D5E38E4B-FED5-4A0A-B8AA-8728BED387A3}" presName="hierRoot2" presStyleCnt="0">
        <dgm:presLayoutVars>
          <dgm:hierBranch val="init"/>
        </dgm:presLayoutVars>
      </dgm:prSet>
      <dgm:spPr/>
    </dgm:pt>
    <dgm:pt modelId="{914A0770-4145-43FC-8249-A757D3507335}" type="pres">
      <dgm:prSet presAssocID="{D5E38E4B-FED5-4A0A-B8AA-8728BED387A3}" presName="rootComposite" presStyleCnt="0"/>
      <dgm:spPr/>
    </dgm:pt>
    <dgm:pt modelId="{4CB3CC10-420D-4678-B4A5-F650FAA65CFC}" type="pres">
      <dgm:prSet presAssocID="{D5E38E4B-FED5-4A0A-B8AA-8728BED387A3}" presName="rootText" presStyleLbl="node3" presStyleIdx="7" presStyleCnt="30">
        <dgm:presLayoutVars>
          <dgm:chPref val="3"/>
        </dgm:presLayoutVars>
      </dgm:prSet>
      <dgm:spPr/>
    </dgm:pt>
    <dgm:pt modelId="{E962E456-3173-4AC8-9388-5565756FFDF6}" type="pres">
      <dgm:prSet presAssocID="{D5E38E4B-FED5-4A0A-B8AA-8728BED387A3}" presName="rootConnector" presStyleLbl="node3" presStyleIdx="7" presStyleCnt="30"/>
      <dgm:spPr/>
    </dgm:pt>
    <dgm:pt modelId="{7E0C7BB9-5BB2-4E5A-B8D7-6F7CFC60ED3A}" type="pres">
      <dgm:prSet presAssocID="{D5E38E4B-FED5-4A0A-B8AA-8728BED387A3}" presName="hierChild4" presStyleCnt="0"/>
      <dgm:spPr/>
    </dgm:pt>
    <dgm:pt modelId="{C53932D4-51E7-41F5-AE16-C6CBB114DFEA}" type="pres">
      <dgm:prSet presAssocID="{E5DFCF2D-8524-4D8E-AB8B-E3229044C96F}" presName="Name37" presStyleLbl="parChTrans1D4" presStyleIdx="12" presStyleCnt="15"/>
      <dgm:spPr/>
    </dgm:pt>
    <dgm:pt modelId="{79CB2B5B-3697-4993-BCA7-F0EA057118BB}" type="pres">
      <dgm:prSet presAssocID="{B3F45023-E1E3-43C0-B67F-AD1E7AC51078}" presName="hierRoot2" presStyleCnt="0">
        <dgm:presLayoutVars>
          <dgm:hierBranch val="init"/>
        </dgm:presLayoutVars>
      </dgm:prSet>
      <dgm:spPr/>
    </dgm:pt>
    <dgm:pt modelId="{72A685EF-7D18-4EA0-BAEB-26A2161DFE0B}" type="pres">
      <dgm:prSet presAssocID="{B3F45023-E1E3-43C0-B67F-AD1E7AC51078}" presName="rootComposite" presStyleCnt="0"/>
      <dgm:spPr/>
    </dgm:pt>
    <dgm:pt modelId="{4AD3C1C4-D9EA-4B51-B2F8-F5F336E1219A}" type="pres">
      <dgm:prSet presAssocID="{B3F45023-E1E3-43C0-B67F-AD1E7AC51078}" presName="rootText" presStyleLbl="node4" presStyleIdx="12" presStyleCnt="15" custLinFactY="32760" custLinFactNeighborX="-1397" custLinFactNeighborY="100000">
        <dgm:presLayoutVars>
          <dgm:chPref val="3"/>
        </dgm:presLayoutVars>
      </dgm:prSet>
      <dgm:spPr/>
    </dgm:pt>
    <dgm:pt modelId="{4FD3DBF8-676D-4E03-B8F9-806C982C4A66}" type="pres">
      <dgm:prSet presAssocID="{B3F45023-E1E3-43C0-B67F-AD1E7AC51078}" presName="rootConnector" presStyleLbl="node4" presStyleIdx="12" presStyleCnt="15"/>
      <dgm:spPr/>
    </dgm:pt>
    <dgm:pt modelId="{2E82E7AF-352D-4745-8180-60B75AAE4DAE}" type="pres">
      <dgm:prSet presAssocID="{B3F45023-E1E3-43C0-B67F-AD1E7AC51078}" presName="hierChild4" presStyleCnt="0"/>
      <dgm:spPr/>
    </dgm:pt>
    <dgm:pt modelId="{FB51DC32-34A1-4F42-91BE-E05D99339116}" type="pres">
      <dgm:prSet presAssocID="{B3F45023-E1E3-43C0-B67F-AD1E7AC51078}" presName="hierChild5" presStyleCnt="0"/>
      <dgm:spPr/>
    </dgm:pt>
    <dgm:pt modelId="{C3FAA0F3-7CCC-449C-A82C-F68F70EE100B}" type="pres">
      <dgm:prSet presAssocID="{C550F39E-3BA4-4EAC-9784-E4F9E4C6F36F}" presName="Name37" presStyleLbl="parChTrans1D4" presStyleIdx="13" presStyleCnt="15"/>
      <dgm:spPr/>
    </dgm:pt>
    <dgm:pt modelId="{092F2FFF-9E60-49E0-9D67-A2B2110FF0CC}" type="pres">
      <dgm:prSet presAssocID="{971055BB-A4A3-40DF-B506-54605DDFB45E}" presName="hierRoot2" presStyleCnt="0">
        <dgm:presLayoutVars>
          <dgm:hierBranch val="init"/>
        </dgm:presLayoutVars>
      </dgm:prSet>
      <dgm:spPr/>
    </dgm:pt>
    <dgm:pt modelId="{82F8FC69-1226-4888-89BA-50A29818B23D}" type="pres">
      <dgm:prSet presAssocID="{971055BB-A4A3-40DF-B506-54605DDFB45E}" presName="rootComposite" presStyleCnt="0"/>
      <dgm:spPr/>
    </dgm:pt>
    <dgm:pt modelId="{8106893D-3A89-48AC-99BF-9C6C7C662C1D}" type="pres">
      <dgm:prSet presAssocID="{971055BB-A4A3-40DF-B506-54605DDFB45E}" presName="rootText" presStyleLbl="node4" presStyleIdx="13" presStyleCnt="15" custLinFactY="-53723" custLinFactNeighborX="699" custLinFactNeighborY="-100000">
        <dgm:presLayoutVars>
          <dgm:chPref val="3"/>
        </dgm:presLayoutVars>
      </dgm:prSet>
      <dgm:spPr/>
    </dgm:pt>
    <dgm:pt modelId="{89AC791A-EBF2-49B2-B781-7B106A580939}" type="pres">
      <dgm:prSet presAssocID="{971055BB-A4A3-40DF-B506-54605DDFB45E}" presName="rootConnector" presStyleLbl="node4" presStyleIdx="13" presStyleCnt="15"/>
      <dgm:spPr/>
    </dgm:pt>
    <dgm:pt modelId="{73B52ECB-0E42-4B08-9326-A249EF79B2BA}" type="pres">
      <dgm:prSet presAssocID="{971055BB-A4A3-40DF-B506-54605DDFB45E}" presName="hierChild4" presStyleCnt="0"/>
      <dgm:spPr/>
    </dgm:pt>
    <dgm:pt modelId="{D5915785-2B2B-4B31-8D2C-A650A8284AD3}" type="pres">
      <dgm:prSet presAssocID="{971055BB-A4A3-40DF-B506-54605DDFB45E}" presName="hierChild5" presStyleCnt="0"/>
      <dgm:spPr/>
    </dgm:pt>
    <dgm:pt modelId="{DE31F5CA-37EC-464B-A0E1-9AB790904E0E}" type="pres">
      <dgm:prSet presAssocID="{6B85388F-71E1-413F-BC49-7FE13C99924D}" presName="Name37" presStyleLbl="parChTrans1D4" presStyleIdx="14" presStyleCnt="15"/>
      <dgm:spPr/>
    </dgm:pt>
    <dgm:pt modelId="{D467E7B8-8553-4750-9481-240B144A140A}" type="pres">
      <dgm:prSet presAssocID="{B71ED880-875D-465D-A2D5-7EFCE170B8F3}" presName="hierRoot2" presStyleCnt="0">
        <dgm:presLayoutVars>
          <dgm:hierBranch val="init"/>
        </dgm:presLayoutVars>
      </dgm:prSet>
      <dgm:spPr/>
    </dgm:pt>
    <dgm:pt modelId="{9020D338-B3A5-4F47-AA57-A04CF4F69450}" type="pres">
      <dgm:prSet presAssocID="{B71ED880-875D-465D-A2D5-7EFCE170B8F3}" presName="rootComposite" presStyleCnt="0"/>
      <dgm:spPr/>
    </dgm:pt>
    <dgm:pt modelId="{A197E7E5-E989-4B2D-830A-0E09071FB3E2}" type="pres">
      <dgm:prSet presAssocID="{B71ED880-875D-465D-A2D5-7EFCE170B8F3}" presName="rootText" presStyleLbl="node4" presStyleIdx="14" presStyleCnt="15">
        <dgm:presLayoutVars>
          <dgm:chPref val="3"/>
        </dgm:presLayoutVars>
      </dgm:prSet>
      <dgm:spPr/>
    </dgm:pt>
    <dgm:pt modelId="{1E232AB8-93DE-4845-B58C-D44BE96A7024}" type="pres">
      <dgm:prSet presAssocID="{B71ED880-875D-465D-A2D5-7EFCE170B8F3}" presName="rootConnector" presStyleLbl="node4" presStyleIdx="14" presStyleCnt="15"/>
      <dgm:spPr/>
    </dgm:pt>
    <dgm:pt modelId="{338CCFC0-5726-4721-B4E9-EF0DACB834A8}" type="pres">
      <dgm:prSet presAssocID="{B71ED880-875D-465D-A2D5-7EFCE170B8F3}" presName="hierChild4" presStyleCnt="0"/>
      <dgm:spPr/>
    </dgm:pt>
    <dgm:pt modelId="{62BFC6B3-6425-493A-83F9-96A151286232}" type="pres">
      <dgm:prSet presAssocID="{B71ED880-875D-465D-A2D5-7EFCE170B8F3}" presName="hierChild5" presStyleCnt="0"/>
      <dgm:spPr/>
    </dgm:pt>
    <dgm:pt modelId="{8CDCB8B8-B9F5-4D9F-938A-73D933864FEF}" type="pres">
      <dgm:prSet presAssocID="{D5E38E4B-FED5-4A0A-B8AA-8728BED387A3}" presName="hierChild5" presStyleCnt="0"/>
      <dgm:spPr/>
    </dgm:pt>
    <dgm:pt modelId="{03864CF9-7B53-4B08-8E2A-D1D6CFCD74A7}" type="pres">
      <dgm:prSet presAssocID="{0E0D5914-9733-4438-B53B-E54AED87BD25}" presName="hierChild5" presStyleCnt="0"/>
      <dgm:spPr/>
    </dgm:pt>
    <dgm:pt modelId="{58BDADBE-4402-4E6F-AB6F-E215C5F98D3B}" type="pres">
      <dgm:prSet presAssocID="{E9CCBF3B-F7D4-491B-83ED-166AFDD5DD30}" presName="Name37" presStyleLbl="parChTrans1D2" presStyleIdx="4" presStyleCnt="11"/>
      <dgm:spPr/>
    </dgm:pt>
    <dgm:pt modelId="{CAC55414-926B-4025-9709-C51A1C0F1BA3}" type="pres">
      <dgm:prSet presAssocID="{025397C8-278A-4FB7-A986-A1B487EA1563}" presName="hierRoot2" presStyleCnt="0">
        <dgm:presLayoutVars>
          <dgm:hierBranch val="init"/>
        </dgm:presLayoutVars>
      </dgm:prSet>
      <dgm:spPr/>
    </dgm:pt>
    <dgm:pt modelId="{84CEA5E3-2733-4C8E-82C3-8E65E6AC6A4F}" type="pres">
      <dgm:prSet presAssocID="{025397C8-278A-4FB7-A986-A1B487EA1563}" presName="rootComposite" presStyleCnt="0"/>
      <dgm:spPr/>
    </dgm:pt>
    <dgm:pt modelId="{0BF99F41-2B36-4860-856E-9B912562371F}" type="pres">
      <dgm:prSet presAssocID="{025397C8-278A-4FB7-A986-A1B487EA1563}" presName="rootText" presStyleLbl="node2" presStyleIdx="4" presStyleCnt="11" custScaleX="111662" custLinFactNeighborY="-2145">
        <dgm:presLayoutVars>
          <dgm:chPref val="3"/>
        </dgm:presLayoutVars>
      </dgm:prSet>
      <dgm:spPr/>
    </dgm:pt>
    <dgm:pt modelId="{9BBA3CDE-9578-436B-BF71-4165D5256392}" type="pres">
      <dgm:prSet presAssocID="{025397C8-278A-4FB7-A986-A1B487EA1563}" presName="rootConnector" presStyleLbl="node2" presStyleIdx="4" presStyleCnt="11"/>
      <dgm:spPr/>
    </dgm:pt>
    <dgm:pt modelId="{30CBF445-3176-4871-AE74-8842DAE8EA77}" type="pres">
      <dgm:prSet presAssocID="{025397C8-278A-4FB7-A986-A1B487EA1563}" presName="hierChild4" presStyleCnt="0"/>
      <dgm:spPr/>
    </dgm:pt>
    <dgm:pt modelId="{56484EBF-27DD-4386-A0D0-1C14F44B1EE2}" type="pres">
      <dgm:prSet presAssocID="{F9922145-9B07-49CE-9FA6-B33C82D2B167}" presName="Name37" presStyleLbl="parChTrans1D3" presStyleIdx="8" presStyleCnt="30"/>
      <dgm:spPr/>
    </dgm:pt>
    <dgm:pt modelId="{E63EB971-3061-4937-AAFE-A9B15516E3B4}" type="pres">
      <dgm:prSet presAssocID="{E2157045-4CE0-40CE-9C58-F4043DF91E33}" presName="hierRoot2" presStyleCnt="0">
        <dgm:presLayoutVars>
          <dgm:hierBranch val="init"/>
        </dgm:presLayoutVars>
      </dgm:prSet>
      <dgm:spPr/>
    </dgm:pt>
    <dgm:pt modelId="{2036F450-66E3-430B-8CF0-2641100EEDE6}" type="pres">
      <dgm:prSet presAssocID="{E2157045-4CE0-40CE-9C58-F4043DF91E33}" presName="rootComposite" presStyleCnt="0"/>
      <dgm:spPr/>
    </dgm:pt>
    <dgm:pt modelId="{1B7F2636-2E39-4D22-BF8C-4574EEF2DA91}" type="pres">
      <dgm:prSet presAssocID="{E2157045-4CE0-40CE-9C58-F4043DF91E33}" presName="rootText" presStyleLbl="node3" presStyleIdx="8" presStyleCnt="30">
        <dgm:presLayoutVars>
          <dgm:chPref val="3"/>
        </dgm:presLayoutVars>
      </dgm:prSet>
      <dgm:spPr/>
    </dgm:pt>
    <dgm:pt modelId="{BE7BA4D1-2AE1-4EE2-9EB8-A1B10CF23D87}" type="pres">
      <dgm:prSet presAssocID="{E2157045-4CE0-40CE-9C58-F4043DF91E33}" presName="rootConnector" presStyleLbl="node3" presStyleIdx="8" presStyleCnt="30"/>
      <dgm:spPr/>
    </dgm:pt>
    <dgm:pt modelId="{FA9B1E33-E44D-439C-B94A-A4ACF77A3ABE}" type="pres">
      <dgm:prSet presAssocID="{E2157045-4CE0-40CE-9C58-F4043DF91E33}" presName="hierChild4" presStyleCnt="0"/>
      <dgm:spPr/>
    </dgm:pt>
    <dgm:pt modelId="{0D769C54-31F6-4E75-A1E5-34D1BB6F5B29}" type="pres">
      <dgm:prSet presAssocID="{E2157045-4CE0-40CE-9C58-F4043DF91E33}" presName="hierChild5" presStyleCnt="0"/>
      <dgm:spPr/>
    </dgm:pt>
    <dgm:pt modelId="{47A21D83-0961-4F83-B6CA-9111DF4BFE52}" type="pres">
      <dgm:prSet presAssocID="{7B0E8674-AF5F-4D43-BDCB-E4D39514593E}" presName="Name37" presStyleLbl="parChTrans1D3" presStyleIdx="9" presStyleCnt="30"/>
      <dgm:spPr/>
    </dgm:pt>
    <dgm:pt modelId="{27C8648E-06C7-41E1-AB85-24ADACB06DA0}" type="pres">
      <dgm:prSet presAssocID="{602FD50F-130C-4E3A-A16E-AF79EACA12AD}" presName="hierRoot2" presStyleCnt="0">
        <dgm:presLayoutVars>
          <dgm:hierBranch val="init"/>
        </dgm:presLayoutVars>
      </dgm:prSet>
      <dgm:spPr/>
    </dgm:pt>
    <dgm:pt modelId="{7FF5428D-C306-457D-B0CD-DBEC8B50A11D}" type="pres">
      <dgm:prSet presAssocID="{602FD50F-130C-4E3A-A16E-AF79EACA12AD}" presName="rootComposite" presStyleCnt="0"/>
      <dgm:spPr/>
    </dgm:pt>
    <dgm:pt modelId="{D2B32FE8-B300-4E27-B7E2-297F3F999D4E}" type="pres">
      <dgm:prSet presAssocID="{602FD50F-130C-4E3A-A16E-AF79EACA12AD}" presName="rootText" presStyleLbl="node3" presStyleIdx="9" presStyleCnt="30">
        <dgm:presLayoutVars>
          <dgm:chPref val="3"/>
        </dgm:presLayoutVars>
      </dgm:prSet>
      <dgm:spPr/>
    </dgm:pt>
    <dgm:pt modelId="{9F318731-EE01-4314-B79B-B28E42749C00}" type="pres">
      <dgm:prSet presAssocID="{602FD50F-130C-4E3A-A16E-AF79EACA12AD}" presName="rootConnector" presStyleLbl="node3" presStyleIdx="9" presStyleCnt="30"/>
      <dgm:spPr/>
    </dgm:pt>
    <dgm:pt modelId="{81979E69-6B05-4EC7-AA2F-C9F76EBB2E89}" type="pres">
      <dgm:prSet presAssocID="{602FD50F-130C-4E3A-A16E-AF79EACA12AD}" presName="hierChild4" presStyleCnt="0"/>
      <dgm:spPr/>
    </dgm:pt>
    <dgm:pt modelId="{5C6B34E6-E6BA-4C7A-BDB3-963037826DD2}" type="pres">
      <dgm:prSet presAssocID="{602FD50F-130C-4E3A-A16E-AF79EACA12AD}" presName="hierChild5" presStyleCnt="0"/>
      <dgm:spPr/>
    </dgm:pt>
    <dgm:pt modelId="{807FA1CB-C069-4A68-9F5B-ACB3D4C2C7E0}" type="pres">
      <dgm:prSet presAssocID="{6EAA41E0-1525-42E3-A200-48C0FE921E72}" presName="Name37" presStyleLbl="parChTrans1D3" presStyleIdx="10" presStyleCnt="30"/>
      <dgm:spPr/>
    </dgm:pt>
    <dgm:pt modelId="{D5654D94-4063-4907-90AD-D557FD0FC7D8}" type="pres">
      <dgm:prSet presAssocID="{E5E9916D-2D7F-4C7A-A808-9D88F35BEC5A}" presName="hierRoot2" presStyleCnt="0">
        <dgm:presLayoutVars>
          <dgm:hierBranch val="init"/>
        </dgm:presLayoutVars>
      </dgm:prSet>
      <dgm:spPr/>
    </dgm:pt>
    <dgm:pt modelId="{3B29332E-B997-4913-82FD-7ADE58B37E18}" type="pres">
      <dgm:prSet presAssocID="{E5E9916D-2D7F-4C7A-A808-9D88F35BEC5A}" presName="rootComposite" presStyleCnt="0"/>
      <dgm:spPr/>
    </dgm:pt>
    <dgm:pt modelId="{0B77889B-AAC5-42E4-AC09-1DCA681BCE85}" type="pres">
      <dgm:prSet presAssocID="{E5E9916D-2D7F-4C7A-A808-9D88F35BEC5A}" presName="rootText" presStyleLbl="node3" presStyleIdx="10" presStyleCnt="30">
        <dgm:presLayoutVars>
          <dgm:chPref val="3"/>
        </dgm:presLayoutVars>
      </dgm:prSet>
      <dgm:spPr/>
    </dgm:pt>
    <dgm:pt modelId="{45F7E176-19D1-4464-8B8E-5DA14B89B110}" type="pres">
      <dgm:prSet presAssocID="{E5E9916D-2D7F-4C7A-A808-9D88F35BEC5A}" presName="rootConnector" presStyleLbl="node3" presStyleIdx="10" presStyleCnt="30"/>
      <dgm:spPr/>
    </dgm:pt>
    <dgm:pt modelId="{B4601DB9-3547-46B7-BCB9-99185FEAFD54}" type="pres">
      <dgm:prSet presAssocID="{E5E9916D-2D7F-4C7A-A808-9D88F35BEC5A}" presName="hierChild4" presStyleCnt="0"/>
      <dgm:spPr/>
    </dgm:pt>
    <dgm:pt modelId="{A7A4D252-5741-44E4-B403-B75C460BBA4E}" type="pres">
      <dgm:prSet presAssocID="{E5E9916D-2D7F-4C7A-A808-9D88F35BEC5A}" presName="hierChild5" presStyleCnt="0"/>
      <dgm:spPr/>
    </dgm:pt>
    <dgm:pt modelId="{06364E07-E5A5-47C1-8783-78E7393DD3C8}" type="pres">
      <dgm:prSet presAssocID="{025397C8-278A-4FB7-A986-A1B487EA1563}" presName="hierChild5" presStyleCnt="0"/>
      <dgm:spPr/>
    </dgm:pt>
    <dgm:pt modelId="{1CAB3E94-5855-4109-A43C-7105AD6B26D0}" type="pres">
      <dgm:prSet presAssocID="{3F1B0426-4EA2-44D9-B786-B19B57D5CDEA}" presName="Name37" presStyleLbl="parChTrans1D2" presStyleIdx="5" presStyleCnt="11"/>
      <dgm:spPr/>
    </dgm:pt>
    <dgm:pt modelId="{F9117AA4-539E-4EE3-B164-8174B0B40EC0}" type="pres">
      <dgm:prSet presAssocID="{8BB75C25-BB24-48E5-95A1-BDDD2AD67385}" presName="hierRoot2" presStyleCnt="0">
        <dgm:presLayoutVars>
          <dgm:hierBranch val="init"/>
        </dgm:presLayoutVars>
      </dgm:prSet>
      <dgm:spPr/>
    </dgm:pt>
    <dgm:pt modelId="{EAF88972-4E53-4659-94BD-910A092B9148}" type="pres">
      <dgm:prSet presAssocID="{8BB75C25-BB24-48E5-95A1-BDDD2AD67385}" presName="rootComposite" presStyleCnt="0"/>
      <dgm:spPr/>
    </dgm:pt>
    <dgm:pt modelId="{3A2A1C1F-CABC-4C98-B728-F262323AA994}" type="pres">
      <dgm:prSet presAssocID="{8BB75C25-BB24-48E5-95A1-BDDD2AD67385}" presName="rootText" presStyleLbl="node2" presStyleIdx="5" presStyleCnt="11" custScaleX="108132" custLinFactNeighborY="-2145">
        <dgm:presLayoutVars>
          <dgm:chPref val="3"/>
        </dgm:presLayoutVars>
      </dgm:prSet>
      <dgm:spPr/>
    </dgm:pt>
    <dgm:pt modelId="{0393B6C4-B4FB-4B6B-8DB5-37B9B19AABA4}" type="pres">
      <dgm:prSet presAssocID="{8BB75C25-BB24-48E5-95A1-BDDD2AD67385}" presName="rootConnector" presStyleLbl="node2" presStyleIdx="5" presStyleCnt="11"/>
      <dgm:spPr/>
    </dgm:pt>
    <dgm:pt modelId="{977D3813-5412-42A7-8B4D-5447A06AC163}" type="pres">
      <dgm:prSet presAssocID="{8BB75C25-BB24-48E5-95A1-BDDD2AD67385}" presName="hierChild4" presStyleCnt="0"/>
      <dgm:spPr/>
    </dgm:pt>
    <dgm:pt modelId="{78FA309A-083A-4C64-9477-7A3C69B2784C}" type="pres">
      <dgm:prSet presAssocID="{50F4CB47-0DB9-4B1E-9C75-49682DAC2BF7}" presName="Name37" presStyleLbl="parChTrans1D3" presStyleIdx="11" presStyleCnt="30"/>
      <dgm:spPr/>
    </dgm:pt>
    <dgm:pt modelId="{FEB3D90E-42D2-4AC7-9CB5-35870C299752}" type="pres">
      <dgm:prSet presAssocID="{D6F5CD79-D3E1-4B19-9C25-479267A00537}" presName="hierRoot2" presStyleCnt="0">
        <dgm:presLayoutVars>
          <dgm:hierBranch val="init"/>
        </dgm:presLayoutVars>
      </dgm:prSet>
      <dgm:spPr/>
    </dgm:pt>
    <dgm:pt modelId="{05080593-A2ED-4379-91EC-55846B4CD50F}" type="pres">
      <dgm:prSet presAssocID="{D6F5CD79-D3E1-4B19-9C25-479267A00537}" presName="rootComposite" presStyleCnt="0"/>
      <dgm:spPr/>
    </dgm:pt>
    <dgm:pt modelId="{6BAFA004-7462-4BB3-8CF7-8F0FAE532698}" type="pres">
      <dgm:prSet presAssocID="{D6F5CD79-D3E1-4B19-9C25-479267A00537}" presName="rootText" presStyleLbl="node3" presStyleIdx="11" presStyleCnt="30">
        <dgm:presLayoutVars>
          <dgm:chPref val="3"/>
        </dgm:presLayoutVars>
      </dgm:prSet>
      <dgm:spPr/>
    </dgm:pt>
    <dgm:pt modelId="{C0FC47CA-1988-459D-A473-7CA219823B7E}" type="pres">
      <dgm:prSet presAssocID="{D6F5CD79-D3E1-4B19-9C25-479267A00537}" presName="rootConnector" presStyleLbl="node3" presStyleIdx="11" presStyleCnt="30"/>
      <dgm:spPr/>
    </dgm:pt>
    <dgm:pt modelId="{7C2A8F67-B35D-46B9-8CDC-F1C514C733F2}" type="pres">
      <dgm:prSet presAssocID="{D6F5CD79-D3E1-4B19-9C25-479267A00537}" presName="hierChild4" presStyleCnt="0"/>
      <dgm:spPr/>
    </dgm:pt>
    <dgm:pt modelId="{0D223CD7-96A9-487A-A2F6-A9D48710FA30}" type="pres">
      <dgm:prSet presAssocID="{D6F5CD79-D3E1-4B19-9C25-479267A00537}" presName="hierChild5" presStyleCnt="0"/>
      <dgm:spPr/>
    </dgm:pt>
    <dgm:pt modelId="{679EAA6C-B7F9-45B1-B314-064B1497E450}" type="pres">
      <dgm:prSet presAssocID="{699FA3BB-5DDB-4810-8B78-2E6BCAFDC511}" presName="Name37" presStyleLbl="parChTrans1D3" presStyleIdx="12" presStyleCnt="30"/>
      <dgm:spPr/>
    </dgm:pt>
    <dgm:pt modelId="{A65D9E2F-0DF0-4606-978F-4875BE6D73B0}" type="pres">
      <dgm:prSet presAssocID="{9AC19E5E-60C4-4CCF-A20E-E4814BC2FE9B}" presName="hierRoot2" presStyleCnt="0">
        <dgm:presLayoutVars>
          <dgm:hierBranch val="init"/>
        </dgm:presLayoutVars>
      </dgm:prSet>
      <dgm:spPr/>
    </dgm:pt>
    <dgm:pt modelId="{6AF48B43-38E1-44C8-962D-77020524A35A}" type="pres">
      <dgm:prSet presAssocID="{9AC19E5E-60C4-4CCF-A20E-E4814BC2FE9B}" presName="rootComposite" presStyleCnt="0"/>
      <dgm:spPr/>
    </dgm:pt>
    <dgm:pt modelId="{8214640F-5D66-49B2-997F-5F320E255B10}" type="pres">
      <dgm:prSet presAssocID="{9AC19E5E-60C4-4CCF-A20E-E4814BC2FE9B}" presName="rootText" presStyleLbl="node3" presStyleIdx="12" presStyleCnt="30">
        <dgm:presLayoutVars>
          <dgm:chPref val="3"/>
        </dgm:presLayoutVars>
      </dgm:prSet>
      <dgm:spPr/>
    </dgm:pt>
    <dgm:pt modelId="{2B3E1A31-C7DC-446D-8815-E4813D3B56B4}" type="pres">
      <dgm:prSet presAssocID="{9AC19E5E-60C4-4CCF-A20E-E4814BC2FE9B}" presName="rootConnector" presStyleLbl="node3" presStyleIdx="12" presStyleCnt="30"/>
      <dgm:spPr/>
    </dgm:pt>
    <dgm:pt modelId="{360721A3-6E7E-4BAF-9E41-ACAEBFCAE7AE}" type="pres">
      <dgm:prSet presAssocID="{9AC19E5E-60C4-4CCF-A20E-E4814BC2FE9B}" presName="hierChild4" presStyleCnt="0"/>
      <dgm:spPr/>
    </dgm:pt>
    <dgm:pt modelId="{5DADC705-AA0C-45D6-969F-EB7762223FA5}" type="pres">
      <dgm:prSet presAssocID="{9AC19E5E-60C4-4CCF-A20E-E4814BC2FE9B}" presName="hierChild5" presStyleCnt="0"/>
      <dgm:spPr/>
    </dgm:pt>
    <dgm:pt modelId="{52777498-AA74-4FC2-849F-C626B27A45B4}" type="pres">
      <dgm:prSet presAssocID="{FDDB7EEE-AB02-47E4-B007-CB2A762CB7F9}" presName="Name37" presStyleLbl="parChTrans1D3" presStyleIdx="13" presStyleCnt="30"/>
      <dgm:spPr/>
    </dgm:pt>
    <dgm:pt modelId="{9ED8E56C-C0DA-4771-B928-9B8BF0AE6D47}" type="pres">
      <dgm:prSet presAssocID="{03DF699C-3176-485E-B584-5BC85EC703ED}" presName="hierRoot2" presStyleCnt="0">
        <dgm:presLayoutVars>
          <dgm:hierBranch val="init"/>
        </dgm:presLayoutVars>
      </dgm:prSet>
      <dgm:spPr/>
    </dgm:pt>
    <dgm:pt modelId="{866E3ED8-98DF-4099-A051-59DBAC27FD71}" type="pres">
      <dgm:prSet presAssocID="{03DF699C-3176-485E-B584-5BC85EC703ED}" presName="rootComposite" presStyleCnt="0"/>
      <dgm:spPr/>
    </dgm:pt>
    <dgm:pt modelId="{0CE7C8B4-F8E6-429D-8C4A-73E9D60DCB81}" type="pres">
      <dgm:prSet presAssocID="{03DF699C-3176-485E-B584-5BC85EC703ED}" presName="rootText" presStyleLbl="node3" presStyleIdx="13" presStyleCnt="30">
        <dgm:presLayoutVars>
          <dgm:chPref val="3"/>
        </dgm:presLayoutVars>
      </dgm:prSet>
      <dgm:spPr/>
    </dgm:pt>
    <dgm:pt modelId="{7568918C-FAD7-4B9E-9AFD-52C33DE56813}" type="pres">
      <dgm:prSet presAssocID="{03DF699C-3176-485E-B584-5BC85EC703ED}" presName="rootConnector" presStyleLbl="node3" presStyleIdx="13" presStyleCnt="30"/>
      <dgm:spPr/>
    </dgm:pt>
    <dgm:pt modelId="{E194985F-1898-4344-BB7D-4D437304ED4A}" type="pres">
      <dgm:prSet presAssocID="{03DF699C-3176-485E-B584-5BC85EC703ED}" presName="hierChild4" presStyleCnt="0"/>
      <dgm:spPr/>
    </dgm:pt>
    <dgm:pt modelId="{39195D1C-2951-43BA-8692-AC232BEFBB80}" type="pres">
      <dgm:prSet presAssocID="{03DF699C-3176-485E-B584-5BC85EC703ED}" presName="hierChild5" presStyleCnt="0"/>
      <dgm:spPr/>
    </dgm:pt>
    <dgm:pt modelId="{C8F70C14-7D89-44D7-BB48-3CFE36D1427B}" type="pres">
      <dgm:prSet presAssocID="{8BB75C25-BB24-48E5-95A1-BDDD2AD67385}" presName="hierChild5" presStyleCnt="0"/>
      <dgm:spPr/>
    </dgm:pt>
    <dgm:pt modelId="{82E60BB5-7FD2-4219-AE7C-29971BDCB4BB}" type="pres">
      <dgm:prSet presAssocID="{EBA54DFC-7FC3-4D85-9BDE-4CD347E65E6C}" presName="Name37" presStyleLbl="parChTrans1D2" presStyleIdx="6" presStyleCnt="11"/>
      <dgm:spPr/>
    </dgm:pt>
    <dgm:pt modelId="{A7850FBB-26BD-4AD2-A515-BD8832D8474B}" type="pres">
      <dgm:prSet presAssocID="{424E63FB-7A5E-47ED-BA8E-381C8BEA7B4D}" presName="hierRoot2" presStyleCnt="0">
        <dgm:presLayoutVars>
          <dgm:hierBranch val="init"/>
        </dgm:presLayoutVars>
      </dgm:prSet>
      <dgm:spPr/>
    </dgm:pt>
    <dgm:pt modelId="{4B54CD39-71A9-47B6-B354-9E2E224A5749}" type="pres">
      <dgm:prSet presAssocID="{424E63FB-7A5E-47ED-BA8E-381C8BEA7B4D}" presName="rootComposite" presStyleCnt="0"/>
      <dgm:spPr/>
    </dgm:pt>
    <dgm:pt modelId="{9A681887-5350-4EBE-BD43-C7E4297AB1BB}" type="pres">
      <dgm:prSet presAssocID="{424E63FB-7A5E-47ED-BA8E-381C8BEA7B4D}" presName="rootText" presStyleLbl="node2" presStyleIdx="6" presStyleCnt="11" custLinFactNeighborY="-2145">
        <dgm:presLayoutVars>
          <dgm:chPref val="3"/>
        </dgm:presLayoutVars>
      </dgm:prSet>
      <dgm:spPr/>
    </dgm:pt>
    <dgm:pt modelId="{14354306-A96D-4F9B-B8CB-A1923889D20A}" type="pres">
      <dgm:prSet presAssocID="{424E63FB-7A5E-47ED-BA8E-381C8BEA7B4D}" presName="rootConnector" presStyleLbl="node2" presStyleIdx="6" presStyleCnt="11"/>
      <dgm:spPr/>
    </dgm:pt>
    <dgm:pt modelId="{60EE685C-BCD2-4AF8-9900-DC7BE1C8761E}" type="pres">
      <dgm:prSet presAssocID="{424E63FB-7A5E-47ED-BA8E-381C8BEA7B4D}" presName="hierChild4" presStyleCnt="0"/>
      <dgm:spPr/>
    </dgm:pt>
    <dgm:pt modelId="{6185FE85-F6F3-47C8-BC28-BFB1B081D47E}" type="pres">
      <dgm:prSet presAssocID="{2EA6147A-4097-4648-9D83-1C15EC3F6E1C}" presName="Name37" presStyleLbl="parChTrans1D3" presStyleIdx="14" presStyleCnt="30"/>
      <dgm:spPr/>
    </dgm:pt>
    <dgm:pt modelId="{8116A3A0-2E0B-4D77-B5A2-B6CBCF7ADB15}" type="pres">
      <dgm:prSet presAssocID="{92338313-9670-40FB-8040-D372407E9060}" presName="hierRoot2" presStyleCnt="0">
        <dgm:presLayoutVars>
          <dgm:hierBranch val="init"/>
        </dgm:presLayoutVars>
      </dgm:prSet>
      <dgm:spPr/>
    </dgm:pt>
    <dgm:pt modelId="{81199921-AF0E-4033-957C-9C1B01D1C91B}" type="pres">
      <dgm:prSet presAssocID="{92338313-9670-40FB-8040-D372407E9060}" presName="rootComposite" presStyleCnt="0"/>
      <dgm:spPr/>
    </dgm:pt>
    <dgm:pt modelId="{A4073290-40FA-4447-A63D-A2A271E69369}" type="pres">
      <dgm:prSet presAssocID="{92338313-9670-40FB-8040-D372407E9060}" presName="rootText" presStyleLbl="node3" presStyleIdx="14" presStyleCnt="30" custLinFactY="100000" custLinFactNeighborX="-4193" custLinFactNeighborY="108226">
        <dgm:presLayoutVars>
          <dgm:chPref val="3"/>
        </dgm:presLayoutVars>
      </dgm:prSet>
      <dgm:spPr/>
    </dgm:pt>
    <dgm:pt modelId="{8DE7EDC3-030C-4699-90B7-316F8F127CEA}" type="pres">
      <dgm:prSet presAssocID="{92338313-9670-40FB-8040-D372407E9060}" presName="rootConnector" presStyleLbl="node3" presStyleIdx="14" presStyleCnt="30"/>
      <dgm:spPr/>
    </dgm:pt>
    <dgm:pt modelId="{8EE53B03-8214-420C-9321-FEE828B4616A}" type="pres">
      <dgm:prSet presAssocID="{92338313-9670-40FB-8040-D372407E9060}" presName="hierChild4" presStyleCnt="0"/>
      <dgm:spPr/>
    </dgm:pt>
    <dgm:pt modelId="{CAF7050B-39E0-4667-AEBF-9E47F60B4B83}" type="pres">
      <dgm:prSet presAssocID="{92338313-9670-40FB-8040-D372407E9060}" presName="hierChild5" presStyleCnt="0"/>
      <dgm:spPr/>
    </dgm:pt>
    <dgm:pt modelId="{0B1176D0-84CB-4D45-A098-BF1B00EA52C0}" type="pres">
      <dgm:prSet presAssocID="{20788501-15AB-4D37-80FB-D1901541361F}" presName="Name37" presStyleLbl="parChTrans1D3" presStyleIdx="15" presStyleCnt="30"/>
      <dgm:spPr/>
    </dgm:pt>
    <dgm:pt modelId="{9B9D641B-6589-4386-9571-7933A7965DC7}" type="pres">
      <dgm:prSet presAssocID="{3370A458-E4DD-4B9D-839D-CB6CD78EDD3E}" presName="hierRoot2" presStyleCnt="0">
        <dgm:presLayoutVars>
          <dgm:hierBranch val="init"/>
        </dgm:presLayoutVars>
      </dgm:prSet>
      <dgm:spPr/>
    </dgm:pt>
    <dgm:pt modelId="{437A8289-7137-4465-AF6A-CC50850A1522}" type="pres">
      <dgm:prSet presAssocID="{3370A458-E4DD-4B9D-839D-CB6CD78EDD3E}" presName="rootComposite" presStyleCnt="0"/>
      <dgm:spPr/>
    </dgm:pt>
    <dgm:pt modelId="{209F1E3F-6ECD-42B2-9015-456A5B154CB5}" type="pres">
      <dgm:prSet presAssocID="{3370A458-E4DD-4B9D-839D-CB6CD78EDD3E}" presName="rootText" presStyleLbl="node3" presStyleIdx="15" presStyleCnt="30" custLinFactY="-25773" custLinFactNeighborX="-2795" custLinFactNeighborY="-100000">
        <dgm:presLayoutVars>
          <dgm:chPref val="3"/>
        </dgm:presLayoutVars>
      </dgm:prSet>
      <dgm:spPr/>
    </dgm:pt>
    <dgm:pt modelId="{790D60DF-7069-40FD-B467-B071D39AF115}" type="pres">
      <dgm:prSet presAssocID="{3370A458-E4DD-4B9D-839D-CB6CD78EDD3E}" presName="rootConnector" presStyleLbl="node3" presStyleIdx="15" presStyleCnt="30"/>
      <dgm:spPr/>
    </dgm:pt>
    <dgm:pt modelId="{84B0A692-E1B2-4A27-9F85-478027FE0245}" type="pres">
      <dgm:prSet presAssocID="{3370A458-E4DD-4B9D-839D-CB6CD78EDD3E}" presName="hierChild4" presStyleCnt="0"/>
      <dgm:spPr/>
    </dgm:pt>
    <dgm:pt modelId="{C9BBB5FA-D53A-49FB-95AE-95210C1563D1}" type="pres">
      <dgm:prSet presAssocID="{3370A458-E4DD-4B9D-839D-CB6CD78EDD3E}" presName="hierChild5" presStyleCnt="0"/>
      <dgm:spPr/>
    </dgm:pt>
    <dgm:pt modelId="{BA5F9E80-3D5F-4248-9517-86F91EE0B8E9}" type="pres">
      <dgm:prSet presAssocID="{D39B8DD9-864C-4EB7-9F89-A2AD12438034}" presName="Name37" presStyleLbl="parChTrans1D3" presStyleIdx="16" presStyleCnt="30"/>
      <dgm:spPr/>
    </dgm:pt>
    <dgm:pt modelId="{352CBE99-8B60-4598-A01C-4B9A74376B3F}" type="pres">
      <dgm:prSet presAssocID="{8AB7F64B-E4EA-46A3-93C5-530B1FAAB3A0}" presName="hierRoot2" presStyleCnt="0">
        <dgm:presLayoutVars>
          <dgm:hierBranch val="init"/>
        </dgm:presLayoutVars>
      </dgm:prSet>
      <dgm:spPr/>
    </dgm:pt>
    <dgm:pt modelId="{DC9B8021-D8A5-43E4-AC56-C6AE77A81C33}" type="pres">
      <dgm:prSet presAssocID="{8AB7F64B-E4EA-46A3-93C5-530B1FAAB3A0}" presName="rootComposite" presStyleCnt="0"/>
      <dgm:spPr/>
    </dgm:pt>
    <dgm:pt modelId="{CC7BE9CC-9E44-4B05-9B0E-850124C3547A}" type="pres">
      <dgm:prSet presAssocID="{8AB7F64B-E4EA-46A3-93C5-530B1FAAB3A0}" presName="rootText" presStyleLbl="node3" presStyleIdx="16" presStyleCnt="30" custLinFactY="4811" custLinFactNeighborX="699" custLinFactNeighborY="100000">
        <dgm:presLayoutVars>
          <dgm:chPref val="3"/>
        </dgm:presLayoutVars>
      </dgm:prSet>
      <dgm:spPr/>
    </dgm:pt>
    <dgm:pt modelId="{521FEAC1-E658-4130-BFDF-12AE10471782}" type="pres">
      <dgm:prSet presAssocID="{8AB7F64B-E4EA-46A3-93C5-530B1FAAB3A0}" presName="rootConnector" presStyleLbl="node3" presStyleIdx="16" presStyleCnt="30"/>
      <dgm:spPr/>
    </dgm:pt>
    <dgm:pt modelId="{2E10A84D-28AC-4389-B262-EEC5AC14DF6E}" type="pres">
      <dgm:prSet presAssocID="{8AB7F64B-E4EA-46A3-93C5-530B1FAAB3A0}" presName="hierChild4" presStyleCnt="0"/>
      <dgm:spPr/>
    </dgm:pt>
    <dgm:pt modelId="{96841731-AA54-4777-9CA5-E03DBB960C6B}" type="pres">
      <dgm:prSet presAssocID="{8AB7F64B-E4EA-46A3-93C5-530B1FAAB3A0}" presName="hierChild5" presStyleCnt="0"/>
      <dgm:spPr/>
    </dgm:pt>
    <dgm:pt modelId="{86E8989D-6C94-463D-9588-B288E8BD09F3}" type="pres">
      <dgm:prSet presAssocID="{3C430132-43C1-47EF-A156-1D4161537981}" presName="Name37" presStyleLbl="parChTrans1D3" presStyleIdx="17" presStyleCnt="30"/>
      <dgm:spPr/>
    </dgm:pt>
    <dgm:pt modelId="{897D0B9E-933E-4446-B30B-688525330F47}" type="pres">
      <dgm:prSet presAssocID="{F02C7DD0-38B5-42D3-B052-77C4D943365F}" presName="hierRoot2" presStyleCnt="0">
        <dgm:presLayoutVars>
          <dgm:hierBranch val="init"/>
        </dgm:presLayoutVars>
      </dgm:prSet>
      <dgm:spPr/>
    </dgm:pt>
    <dgm:pt modelId="{70461A7E-F756-462D-8D14-C27FED726120}" type="pres">
      <dgm:prSet presAssocID="{F02C7DD0-38B5-42D3-B052-77C4D943365F}" presName="rootComposite" presStyleCnt="0"/>
      <dgm:spPr/>
    </dgm:pt>
    <dgm:pt modelId="{55EC4157-21BA-4613-8860-42E031585862}" type="pres">
      <dgm:prSet presAssocID="{F02C7DD0-38B5-42D3-B052-77C4D943365F}" presName="rootText" presStyleLbl="node3" presStyleIdx="17" presStyleCnt="30" custLinFactNeighborX="699" custLinFactNeighborY="89439">
        <dgm:presLayoutVars>
          <dgm:chPref val="3"/>
        </dgm:presLayoutVars>
      </dgm:prSet>
      <dgm:spPr/>
    </dgm:pt>
    <dgm:pt modelId="{ABCA2F01-C14C-4548-BBBB-84ED0283C97F}" type="pres">
      <dgm:prSet presAssocID="{F02C7DD0-38B5-42D3-B052-77C4D943365F}" presName="rootConnector" presStyleLbl="node3" presStyleIdx="17" presStyleCnt="30"/>
      <dgm:spPr/>
    </dgm:pt>
    <dgm:pt modelId="{E67A4277-2D09-4FAD-9002-FF01C2B652C7}" type="pres">
      <dgm:prSet presAssocID="{F02C7DD0-38B5-42D3-B052-77C4D943365F}" presName="hierChild4" presStyleCnt="0"/>
      <dgm:spPr/>
    </dgm:pt>
    <dgm:pt modelId="{6BF51E8D-76E3-4BD5-82A3-F693AB920637}" type="pres">
      <dgm:prSet presAssocID="{F02C7DD0-38B5-42D3-B052-77C4D943365F}" presName="hierChild5" presStyleCnt="0"/>
      <dgm:spPr/>
    </dgm:pt>
    <dgm:pt modelId="{77E6A972-0C83-4850-8B51-4CF832FCB47F}" type="pres">
      <dgm:prSet presAssocID="{424E63FB-7A5E-47ED-BA8E-381C8BEA7B4D}" presName="hierChild5" presStyleCnt="0"/>
      <dgm:spPr/>
    </dgm:pt>
    <dgm:pt modelId="{70257897-199B-45F9-8E97-4C591BBE7B3F}" type="pres">
      <dgm:prSet presAssocID="{3AAD358E-6C2A-45F6-8AEA-D2444BC59F19}" presName="Name37" presStyleLbl="parChTrans1D2" presStyleIdx="7" presStyleCnt="11"/>
      <dgm:spPr/>
    </dgm:pt>
    <dgm:pt modelId="{1A481C3A-726B-47D4-9D7B-FCF69649D262}" type="pres">
      <dgm:prSet presAssocID="{5901CCA6-EF9E-4F05-B532-AFA0A830E4D5}" presName="hierRoot2" presStyleCnt="0">
        <dgm:presLayoutVars>
          <dgm:hierBranch val="init"/>
        </dgm:presLayoutVars>
      </dgm:prSet>
      <dgm:spPr/>
    </dgm:pt>
    <dgm:pt modelId="{45347127-FB9E-44B6-B492-91D4020B1E35}" type="pres">
      <dgm:prSet presAssocID="{5901CCA6-EF9E-4F05-B532-AFA0A830E4D5}" presName="rootComposite" presStyleCnt="0"/>
      <dgm:spPr/>
    </dgm:pt>
    <dgm:pt modelId="{36F65EB3-A93B-4BDE-AD59-D991F66D50DB}" type="pres">
      <dgm:prSet presAssocID="{5901CCA6-EF9E-4F05-B532-AFA0A830E4D5}" presName="rootText" presStyleLbl="node2" presStyleIdx="7" presStyleCnt="11" custLinFactNeighborY="-2145">
        <dgm:presLayoutVars>
          <dgm:chPref val="3"/>
        </dgm:presLayoutVars>
      </dgm:prSet>
      <dgm:spPr/>
    </dgm:pt>
    <dgm:pt modelId="{826A7F83-80B8-45B1-B66F-D6D09AC2C066}" type="pres">
      <dgm:prSet presAssocID="{5901CCA6-EF9E-4F05-B532-AFA0A830E4D5}" presName="rootConnector" presStyleLbl="node2" presStyleIdx="7" presStyleCnt="11"/>
      <dgm:spPr/>
    </dgm:pt>
    <dgm:pt modelId="{A3EF5188-FB3C-4934-BB09-246D4D5078CE}" type="pres">
      <dgm:prSet presAssocID="{5901CCA6-EF9E-4F05-B532-AFA0A830E4D5}" presName="hierChild4" presStyleCnt="0"/>
      <dgm:spPr/>
    </dgm:pt>
    <dgm:pt modelId="{3CB9AA48-4DCA-4619-BFC8-64D366B147BD}" type="pres">
      <dgm:prSet presAssocID="{E9B60A7F-1B58-4875-83A0-42F3D1E4F7F2}" presName="Name37" presStyleLbl="parChTrans1D3" presStyleIdx="18" presStyleCnt="30"/>
      <dgm:spPr/>
    </dgm:pt>
    <dgm:pt modelId="{2EDBCA8B-07DE-4449-A088-AACE44912C64}" type="pres">
      <dgm:prSet presAssocID="{23A96D7A-299B-4FA1-93D0-41E5DC2BDB0F}" presName="hierRoot2" presStyleCnt="0">
        <dgm:presLayoutVars>
          <dgm:hierBranch val="init"/>
        </dgm:presLayoutVars>
      </dgm:prSet>
      <dgm:spPr/>
    </dgm:pt>
    <dgm:pt modelId="{958B1EFD-E2EF-4221-AB92-43FC5E2D2409}" type="pres">
      <dgm:prSet presAssocID="{23A96D7A-299B-4FA1-93D0-41E5DC2BDB0F}" presName="rootComposite" presStyleCnt="0"/>
      <dgm:spPr/>
    </dgm:pt>
    <dgm:pt modelId="{26279B3F-32AE-429E-8F6A-E74283514EA0}" type="pres">
      <dgm:prSet presAssocID="{23A96D7A-299B-4FA1-93D0-41E5DC2BDB0F}" presName="rootText" presStyleLbl="node3" presStyleIdx="18" presStyleCnt="30">
        <dgm:presLayoutVars>
          <dgm:chPref val="3"/>
        </dgm:presLayoutVars>
      </dgm:prSet>
      <dgm:spPr/>
    </dgm:pt>
    <dgm:pt modelId="{3E384659-83D8-423C-BB17-F82A4F217F6D}" type="pres">
      <dgm:prSet presAssocID="{23A96D7A-299B-4FA1-93D0-41E5DC2BDB0F}" presName="rootConnector" presStyleLbl="node3" presStyleIdx="18" presStyleCnt="30"/>
      <dgm:spPr/>
    </dgm:pt>
    <dgm:pt modelId="{377B847C-99F1-4BC5-8FFF-7E1F4C0431B2}" type="pres">
      <dgm:prSet presAssocID="{23A96D7A-299B-4FA1-93D0-41E5DC2BDB0F}" presName="hierChild4" presStyleCnt="0"/>
      <dgm:spPr/>
    </dgm:pt>
    <dgm:pt modelId="{B1DB0582-F24F-4CD8-90DF-8BAD77F3785D}" type="pres">
      <dgm:prSet presAssocID="{23A96D7A-299B-4FA1-93D0-41E5DC2BDB0F}" presName="hierChild5" presStyleCnt="0"/>
      <dgm:spPr/>
    </dgm:pt>
    <dgm:pt modelId="{BFBC2126-85D5-4905-9E09-CD7F082453CB}" type="pres">
      <dgm:prSet presAssocID="{E1527C33-CFAA-4D8C-96C4-EE6231657CF0}" presName="Name37" presStyleLbl="parChTrans1D3" presStyleIdx="19" presStyleCnt="30"/>
      <dgm:spPr/>
    </dgm:pt>
    <dgm:pt modelId="{6D1751FF-08CF-4C8A-9130-AB710414D12A}" type="pres">
      <dgm:prSet presAssocID="{EC6FE534-DC93-4BE9-B221-533498D9AED2}" presName="hierRoot2" presStyleCnt="0">
        <dgm:presLayoutVars>
          <dgm:hierBranch val="init"/>
        </dgm:presLayoutVars>
      </dgm:prSet>
      <dgm:spPr/>
    </dgm:pt>
    <dgm:pt modelId="{CC07FEE9-35FB-4014-9CEC-B70F58552A9B}" type="pres">
      <dgm:prSet presAssocID="{EC6FE534-DC93-4BE9-B221-533498D9AED2}" presName="rootComposite" presStyleCnt="0"/>
      <dgm:spPr/>
    </dgm:pt>
    <dgm:pt modelId="{463E7EE2-DBFC-4EC0-BC5D-9271F221CF32}" type="pres">
      <dgm:prSet presAssocID="{EC6FE534-DC93-4BE9-B221-533498D9AED2}" presName="rootText" presStyleLbl="node3" presStyleIdx="19" presStyleCnt="30">
        <dgm:presLayoutVars>
          <dgm:chPref val="3"/>
        </dgm:presLayoutVars>
      </dgm:prSet>
      <dgm:spPr/>
    </dgm:pt>
    <dgm:pt modelId="{F6623B5E-28CD-4799-A9B4-EF636C566661}" type="pres">
      <dgm:prSet presAssocID="{EC6FE534-DC93-4BE9-B221-533498D9AED2}" presName="rootConnector" presStyleLbl="node3" presStyleIdx="19" presStyleCnt="30"/>
      <dgm:spPr/>
    </dgm:pt>
    <dgm:pt modelId="{7A0BD660-4546-460D-9E6B-F3F854B7DC92}" type="pres">
      <dgm:prSet presAssocID="{EC6FE534-DC93-4BE9-B221-533498D9AED2}" presName="hierChild4" presStyleCnt="0"/>
      <dgm:spPr/>
    </dgm:pt>
    <dgm:pt modelId="{59812310-0E22-4722-86D4-BDD21C2AA230}" type="pres">
      <dgm:prSet presAssocID="{EC6FE534-DC93-4BE9-B221-533498D9AED2}" presName="hierChild5" presStyleCnt="0"/>
      <dgm:spPr/>
    </dgm:pt>
    <dgm:pt modelId="{2E30FFB8-D40D-42E9-AC77-18EF4B8DF612}" type="pres">
      <dgm:prSet presAssocID="{902A754E-4E4A-4847-B0A2-573B94308BBA}" presName="Name37" presStyleLbl="parChTrans1D3" presStyleIdx="20" presStyleCnt="30"/>
      <dgm:spPr/>
    </dgm:pt>
    <dgm:pt modelId="{B68FF941-43D8-4872-9387-7FE17CC00603}" type="pres">
      <dgm:prSet presAssocID="{0995A2E3-0901-4DB1-B970-376B2E4006D1}" presName="hierRoot2" presStyleCnt="0">
        <dgm:presLayoutVars>
          <dgm:hierBranch val="init"/>
        </dgm:presLayoutVars>
      </dgm:prSet>
      <dgm:spPr/>
    </dgm:pt>
    <dgm:pt modelId="{11FD2BA7-1C29-4BC1-B624-210B5F266C15}" type="pres">
      <dgm:prSet presAssocID="{0995A2E3-0901-4DB1-B970-376B2E4006D1}" presName="rootComposite" presStyleCnt="0"/>
      <dgm:spPr/>
    </dgm:pt>
    <dgm:pt modelId="{133F1FC1-C5F4-4978-BE80-4F349F36D878}" type="pres">
      <dgm:prSet presAssocID="{0995A2E3-0901-4DB1-B970-376B2E4006D1}" presName="rootText" presStyleLbl="node3" presStyleIdx="20" presStyleCnt="30">
        <dgm:presLayoutVars>
          <dgm:chPref val="3"/>
        </dgm:presLayoutVars>
      </dgm:prSet>
      <dgm:spPr/>
    </dgm:pt>
    <dgm:pt modelId="{5A747205-C3F6-4D4A-B739-6135E3BDFDEF}" type="pres">
      <dgm:prSet presAssocID="{0995A2E3-0901-4DB1-B970-376B2E4006D1}" presName="rootConnector" presStyleLbl="node3" presStyleIdx="20" presStyleCnt="30"/>
      <dgm:spPr/>
    </dgm:pt>
    <dgm:pt modelId="{4688A203-31C8-4F6D-8E07-CBF05F576CB7}" type="pres">
      <dgm:prSet presAssocID="{0995A2E3-0901-4DB1-B970-376B2E4006D1}" presName="hierChild4" presStyleCnt="0"/>
      <dgm:spPr/>
    </dgm:pt>
    <dgm:pt modelId="{013542E4-FA51-4362-BEF1-28DA7C204773}" type="pres">
      <dgm:prSet presAssocID="{0995A2E3-0901-4DB1-B970-376B2E4006D1}" presName="hierChild5" presStyleCnt="0"/>
      <dgm:spPr/>
    </dgm:pt>
    <dgm:pt modelId="{44626B8E-D9CC-4D64-A0A9-A870DD812824}" type="pres">
      <dgm:prSet presAssocID="{5901CCA6-EF9E-4F05-B532-AFA0A830E4D5}" presName="hierChild5" presStyleCnt="0"/>
      <dgm:spPr/>
    </dgm:pt>
    <dgm:pt modelId="{95E2F74E-F847-4663-BDD7-0A5BE67FBABA}" type="pres">
      <dgm:prSet presAssocID="{05FE1BD5-3C3C-4969-A364-2530D63BDBD5}" presName="Name37" presStyleLbl="parChTrans1D2" presStyleIdx="8" presStyleCnt="11"/>
      <dgm:spPr/>
    </dgm:pt>
    <dgm:pt modelId="{58CA9A7A-FBFD-42DB-B4A3-D56704AA6977}" type="pres">
      <dgm:prSet presAssocID="{95040E2D-3B14-4838-BEEC-F567F54E210A}" presName="hierRoot2" presStyleCnt="0">
        <dgm:presLayoutVars>
          <dgm:hierBranch val="init"/>
        </dgm:presLayoutVars>
      </dgm:prSet>
      <dgm:spPr/>
    </dgm:pt>
    <dgm:pt modelId="{039843FC-32B3-4C06-BF76-AD0E8557F518}" type="pres">
      <dgm:prSet presAssocID="{95040E2D-3B14-4838-BEEC-F567F54E210A}" presName="rootComposite" presStyleCnt="0"/>
      <dgm:spPr/>
    </dgm:pt>
    <dgm:pt modelId="{66215115-E87F-416B-87DA-9B997A3EC349}" type="pres">
      <dgm:prSet presAssocID="{95040E2D-3B14-4838-BEEC-F567F54E210A}" presName="rootText" presStyleLbl="node2" presStyleIdx="8" presStyleCnt="11" custLinFactNeighborX="-2822" custLinFactNeighborY="-2145">
        <dgm:presLayoutVars>
          <dgm:chPref val="3"/>
        </dgm:presLayoutVars>
      </dgm:prSet>
      <dgm:spPr/>
    </dgm:pt>
    <dgm:pt modelId="{09DDE27A-7945-43B7-A1B3-41101585F0CD}" type="pres">
      <dgm:prSet presAssocID="{95040E2D-3B14-4838-BEEC-F567F54E210A}" presName="rootConnector" presStyleLbl="node2" presStyleIdx="8" presStyleCnt="11"/>
      <dgm:spPr/>
    </dgm:pt>
    <dgm:pt modelId="{2A9EE20B-950C-4346-8C81-41F64B0AED1C}" type="pres">
      <dgm:prSet presAssocID="{95040E2D-3B14-4838-BEEC-F567F54E210A}" presName="hierChild4" presStyleCnt="0"/>
      <dgm:spPr/>
    </dgm:pt>
    <dgm:pt modelId="{3C4B0898-FEC4-425E-A62E-7F6211895D7C}" type="pres">
      <dgm:prSet presAssocID="{90B63618-9D9F-4204-8A72-1DEDB9B6A698}" presName="Name37" presStyleLbl="parChTrans1D3" presStyleIdx="21" presStyleCnt="30"/>
      <dgm:spPr/>
    </dgm:pt>
    <dgm:pt modelId="{6D8BE0E7-C739-48D4-94CD-B3A729367ADF}" type="pres">
      <dgm:prSet presAssocID="{EEBC546B-B559-4568-BA01-5B4728E41645}" presName="hierRoot2" presStyleCnt="0">
        <dgm:presLayoutVars>
          <dgm:hierBranch val="init"/>
        </dgm:presLayoutVars>
      </dgm:prSet>
      <dgm:spPr/>
    </dgm:pt>
    <dgm:pt modelId="{BF6A829C-3E52-4A79-858E-4B245123D10B}" type="pres">
      <dgm:prSet presAssocID="{EEBC546B-B559-4568-BA01-5B4728E41645}" presName="rootComposite" presStyleCnt="0"/>
      <dgm:spPr/>
    </dgm:pt>
    <dgm:pt modelId="{526919F3-C1E6-4952-AA9E-1BBFD8E73B82}" type="pres">
      <dgm:prSet presAssocID="{EEBC546B-B559-4568-BA01-5B4728E41645}" presName="rootText" presStyleLbl="node3" presStyleIdx="21" presStyleCnt="30">
        <dgm:presLayoutVars>
          <dgm:chPref val="3"/>
        </dgm:presLayoutVars>
      </dgm:prSet>
      <dgm:spPr/>
    </dgm:pt>
    <dgm:pt modelId="{37D81D16-9FA0-4B40-B026-416F10041A47}" type="pres">
      <dgm:prSet presAssocID="{EEBC546B-B559-4568-BA01-5B4728E41645}" presName="rootConnector" presStyleLbl="node3" presStyleIdx="21" presStyleCnt="30"/>
      <dgm:spPr/>
    </dgm:pt>
    <dgm:pt modelId="{E3A87363-8253-4DFD-B5DA-1375CF1BE0E3}" type="pres">
      <dgm:prSet presAssocID="{EEBC546B-B559-4568-BA01-5B4728E41645}" presName="hierChild4" presStyleCnt="0"/>
      <dgm:spPr/>
    </dgm:pt>
    <dgm:pt modelId="{A68BCB51-F41E-4D84-B0EA-CA82DA6E0B69}" type="pres">
      <dgm:prSet presAssocID="{EEBC546B-B559-4568-BA01-5B4728E41645}" presName="hierChild5" presStyleCnt="0"/>
      <dgm:spPr/>
    </dgm:pt>
    <dgm:pt modelId="{0F5DED51-8461-4FB1-B14E-D45B6BB35082}" type="pres">
      <dgm:prSet presAssocID="{0BCFA6B9-4E38-4DF4-9665-C5288F643973}" presName="Name37" presStyleLbl="parChTrans1D3" presStyleIdx="22" presStyleCnt="30"/>
      <dgm:spPr/>
    </dgm:pt>
    <dgm:pt modelId="{555A9E2F-CBF6-45C9-9C64-61FB46C9D944}" type="pres">
      <dgm:prSet presAssocID="{6D7A7801-BB63-47F6-9F80-2013CE3C8DDF}" presName="hierRoot2" presStyleCnt="0">
        <dgm:presLayoutVars>
          <dgm:hierBranch val="init"/>
        </dgm:presLayoutVars>
      </dgm:prSet>
      <dgm:spPr/>
    </dgm:pt>
    <dgm:pt modelId="{AB771391-DF63-4BD7-9D22-9BD806234214}" type="pres">
      <dgm:prSet presAssocID="{6D7A7801-BB63-47F6-9F80-2013CE3C8DDF}" presName="rootComposite" presStyleCnt="0"/>
      <dgm:spPr/>
    </dgm:pt>
    <dgm:pt modelId="{ECADA643-1779-4DA2-8AA6-C1EAF32B0C15}" type="pres">
      <dgm:prSet presAssocID="{6D7A7801-BB63-47F6-9F80-2013CE3C8DDF}" presName="rootText" presStyleLbl="node3" presStyleIdx="22" presStyleCnt="30">
        <dgm:presLayoutVars>
          <dgm:chPref val="3"/>
        </dgm:presLayoutVars>
      </dgm:prSet>
      <dgm:spPr/>
    </dgm:pt>
    <dgm:pt modelId="{F770A9C2-2252-4D51-A331-8617B1485A2E}" type="pres">
      <dgm:prSet presAssocID="{6D7A7801-BB63-47F6-9F80-2013CE3C8DDF}" presName="rootConnector" presStyleLbl="node3" presStyleIdx="22" presStyleCnt="30"/>
      <dgm:spPr/>
    </dgm:pt>
    <dgm:pt modelId="{75D89AAE-808D-4720-9DDC-7EDBA7447EF7}" type="pres">
      <dgm:prSet presAssocID="{6D7A7801-BB63-47F6-9F80-2013CE3C8DDF}" presName="hierChild4" presStyleCnt="0"/>
      <dgm:spPr/>
    </dgm:pt>
    <dgm:pt modelId="{676BBFF2-9E97-4095-9520-F80CAF882694}" type="pres">
      <dgm:prSet presAssocID="{6D7A7801-BB63-47F6-9F80-2013CE3C8DDF}" presName="hierChild5" presStyleCnt="0"/>
      <dgm:spPr/>
    </dgm:pt>
    <dgm:pt modelId="{9B6FEAED-F609-4ABD-9830-664C2D6F7BC4}" type="pres">
      <dgm:prSet presAssocID="{7D1D39C0-3B18-4635-B1B3-C21C05B51E72}" presName="Name37" presStyleLbl="parChTrans1D3" presStyleIdx="23" presStyleCnt="30"/>
      <dgm:spPr/>
    </dgm:pt>
    <dgm:pt modelId="{D8DEFD14-83E4-4BB6-8FE0-D4EA6BAA21BB}" type="pres">
      <dgm:prSet presAssocID="{8C33E48E-334E-4A5A-8828-C0B9BC12F4DA}" presName="hierRoot2" presStyleCnt="0">
        <dgm:presLayoutVars>
          <dgm:hierBranch val="init"/>
        </dgm:presLayoutVars>
      </dgm:prSet>
      <dgm:spPr/>
    </dgm:pt>
    <dgm:pt modelId="{551A77EE-2883-4BF6-8447-54DA232B9A0F}" type="pres">
      <dgm:prSet presAssocID="{8C33E48E-334E-4A5A-8828-C0B9BC12F4DA}" presName="rootComposite" presStyleCnt="0"/>
      <dgm:spPr/>
    </dgm:pt>
    <dgm:pt modelId="{77F7510F-B277-4906-B909-89B1197C6DDE}" type="pres">
      <dgm:prSet presAssocID="{8C33E48E-334E-4A5A-8828-C0B9BC12F4DA}" presName="rootText" presStyleLbl="node3" presStyleIdx="23" presStyleCnt="30">
        <dgm:presLayoutVars>
          <dgm:chPref val="3"/>
        </dgm:presLayoutVars>
      </dgm:prSet>
      <dgm:spPr/>
    </dgm:pt>
    <dgm:pt modelId="{58BCE5B8-AC2E-43FA-B884-A8172ED4A1EB}" type="pres">
      <dgm:prSet presAssocID="{8C33E48E-334E-4A5A-8828-C0B9BC12F4DA}" presName="rootConnector" presStyleLbl="node3" presStyleIdx="23" presStyleCnt="30"/>
      <dgm:spPr/>
    </dgm:pt>
    <dgm:pt modelId="{372C23E0-3C22-4331-A3CB-CA9B4A603276}" type="pres">
      <dgm:prSet presAssocID="{8C33E48E-334E-4A5A-8828-C0B9BC12F4DA}" presName="hierChild4" presStyleCnt="0"/>
      <dgm:spPr/>
    </dgm:pt>
    <dgm:pt modelId="{A9F5020C-DCC7-4A5D-A3FC-09601CD9B78A}" type="pres">
      <dgm:prSet presAssocID="{8C33E48E-334E-4A5A-8828-C0B9BC12F4DA}" presName="hierChild5" presStyleCnt="0"/>
      <dgm:spPr/>
    </dgm:pt>
    <dgm:pt modelId="{3833F1C6-A6B1-46E6-8A15-F930B1F8D329}" type="pres">
      <dgm:prSet presAssocID="{95040E2D-3B14-4838-BEEC-F567F54E210A}" presName="hierChild5" presStyleCnt="0"/>
      <dgm:spPr/>
    </dgm:pt>
    <dgm:pt modelId="{6859BE2E-B830-41FF-B86E-79A6F3BD7732}" type="pres">
      <dgm:prSet presAssocID="{C0EE7375-36E6-4281-9237-5F5EEB6505C0}" presName="Name37" presStyleLbl="parChTrans1D2" presStyleIdx="9" presStyleCnt="11"/>
      <dgm:spPr/>
    </dgm:pt>
    <dgm:pt modelId="{8D866DCF-59CC-4DD5-B28E-62F3EE38D392}" type="pres">
      <dgm:prSet presAssocID="{905ED552-0ABB-46DE-A60F-9DB1B7EBD348}" presName="hierRoot2" presStyleCnt="0">
        <dgm:presLayoutVars>
          <dgm:hierBranch val="init"/>
        </dgm:presLayoutVars>
      </dgm:prSet>
      <dgm:spPr/>
    </dgm:pt>
    <dgm:pt modelId="{8AA59441-871E-4CB9-974F-BBB2590582D3}" type="pres">
      <dgm:prSet presAssocID="{905ED552-0ABB-46DE-A60F-9DB1B7EBD348}" presName="rootComposite" presStyleCnt="0"/>
      <dgm:spPr/>
    </dgm:pt>
    <dgm:pt modelId="{9A7C5AEB-3E05-469A-95FE-22BE39540AE1}" type="pres">
      <dgm:prSet presAssocID="{905ED552-0ABB-46DE-A60F-9DB1B7EBD348}" presName="rootText" presStyleLbl="node2" presStyleIdx="9" presStyleCnt="11" custScaleX="117525" custLinFactNeighborX="-2822" custLinFactNeighborY="-2145">
        <dgm:presLayoutVars>
          <dgm:chPref val="3"/>
        </dgm:presLayoutVars>
      </dgm:prSet>
      <dgm:spPr/>
    </dgm:pt>
    <dgm:pt modelId="{43608A5B-3808-436B-B5E2-C7A7C19E947A}" type="pres">
      <dgm:prSet presAssocID="{905ED552-0ABB-46DE-A60F-9DB1B7EBD348}" presName="rootConnector" presStyleLbl="node2" presStyleIdx="9" presStyleCnt="11"/>
      <dgm:spPr/>
    </dgm:pt>
    <dgm:pt modelId="{07619283-906A-4B7F-A688-B948772364C0}" type="pres">
      <dgm:prSet presAssocID="{905ED552-0ABB-46DE-A60F-9DB1B7EBD348}" presName="hierChild4" presStyleCnt="0"/>
      <dgm:spPr/>
    </dgm:pt>
    <dgm:pt modelId="{6B9387C3-2537-4FE2-8085-C859547936ED}" type="pres">
      <dgm:prSet presAssocID="{164BE56B-4369-439C-BDA1-AC866650347E}" presName="Name37" presStyleLbl="parChTrans1D3" presStyleIdx="24" presStyleCnt="30"/>
      <dgm:spPr/>
    </dgm:pt>
    <dgm:pt modelId="{19521A41-1468-43CA-8648-B0DAEE5747D7}" type="pres">
      <dgm:prSet presAssocID="{FA075ABC-5CA4-4216-8E88-E8C82245409F}" presName="hierRoot2" presStyleCnt="0">
        <dgm:presLayoutVars>
          <dgm:hierBranch val="init"/>
        </dgm:presLayoutVars>
      </dgm:prSet>
      <dgm:spPr/>
    </dgm:pt>
    <dgm:pt modelId="{AC83BF55-15E5-4CA9-8603-040C1C724931}" type="pres">
      <dgm:prSet presAssocID="{FA075ABC-5CA4-4216-8E88-E8C82245409F}" presName="rootComposite" presStyleCnt="0"/>
      <dgm:spPr/>
    </dgm:pt>
    <dgm:pt modelId="{250F3822-B3AA-4407-90AE-B2B8D5EF00A9}" type="pres">
      <dgm:prSet presAssocID="{FA075ABC-5CA4-4216-8E88-E8C82245409F}" presName="rootText" presStyleLbl="node3" presStyleIdx="24" presStyleCnt="30">
        <dgm:presLayoutVars>
          <dgm:chPref val="3"/>
        </dgm:presLayoutVars>
      </dgm:prSet>
      <dgm:spPr/>
    </dgm:pt>
    <dgm:pt modelId="{3D5DCA66-EC03-4D13-94BA-59130EF8F053}" type="pres">
      <dgm:prSet presAssocID="{FA075ABC-5CA4-4216-8E88-E8C82245409F}" presName="rootConnector" presStyleLbl="node3" presStyleIdx="24" presStyleCnt="30"/>
      <dgm:spPr/>
    </dgm:pt>
    <dgm:pt modelId="{DC06BBD4-9CFE-43AB-B5BD-BC44CD6E3076}" type="pres">
      <dgm:prSet presAssocID="{FA075ABC-5CA4-4216-8E88-E8C82245409F}" presName="hierChild4" presStyleCnt="0"/>
      <dgm:spPr/>
    </dgm:pt>
    <dgm:pt modelId="{4976DE3A-1E73-4C99-A568-953ACA700A8A}" type="pres">
      <dgm:prSet presAssocID="{FA075ABC-5CA4-4216-8E88-E8C82245409F}" presName="hierChild5" presStyleCnt="0"/>
      <dgm:spPr/>
    </dgm:pt>
    <dgm:pt modelId="{89695C53-1190-42FF-86CC-6209DC216241}" type="pres">
      <dgm:prSet presAssocID="{3BEC5FAA-E4C7-4310-8BF8-FD6D6CD14D5D}" presName="Name37" presStyleLbl="parChTrans1D3" presStyleIdx="25" presStyleCnt="30"/>
      <dgm:spPr/>
    </dgm:pt>
    <dgm:pt modelId="{2091A16D-1C0D-4F82-A103-83C5761C684D}" type="pres">
      <dgm:prSet presAssocID="{52322AC1-C0CA-41C2-AF77-D47B568609DC}" presName="hierRoot2" presStyleCnt="0">
        <dgm:presLayoutVars>
          <dgm:hierBranch val="init"/>
        </dgm:presLayoutVars>
      </dgm:prSet>
      <dgm:spPr/>
    </dgm:pt>
    <dgm:pt modelId="{EED680E5-5D13-4D31-96F1-F5C06ADCAF46}" type="pres">
      <dgm:prSet presAssocID="{52322AC1-C0CA-41C2-AF77-D47B568609DC}" presName="rootComposite" presStyleCnt="0"/>
      <dgm:spPr/>
    </dgm:pt>
    <dgm:pt modelId="{9BEC86F9-D6A7-4983-86A8-08577B7FE900}" type="pres">
      <dgm:prSet presAssocID="{52322AC1-C0CA-41C2-AF77-D47B568609DC}" presName="rootText" presStyleLbl="node3" presStyleIdx="25" presStyleCnt="30">
        <dgm:presLayoutVars>
          <dgm:chPref val="3"/>
        </dgm:presLayoutVars>
      </dgm:prSet>
      <dgm:spPr/>
    </dgm:pt>
    <dgm:pt modelId="{BAE3A63D-44E0-41CC-9D09-F10B1732475A}" type="pres">
      <dgm:prSet presAssocID="{52322AC1-C0CA-41C2-AF77-D47B568609DC}" presName="rootConnector" presStyleLbl="node3" presStyleIdx="25" presStyleCnt="30"/>
      <dgm:spPr/>
    </dgm:pt>
    <dgm:pt modelId="{E48E0602-2F06-48C0-8919-CE0533050729}" type="pres">
      <dgm:prSet presAssocID="{52322AC1-C0CA-41C2-AF77-D47B568609DC}" presName="hierChild4" presStyleCnt="0"/>
      <dgm:spPr/>
    </dgm:pt>
    <dgm:pt modelId="{EB7A1FFC-E249-429A-A32C-B391C7308432}" type="pres">
      <dgm:prSet presAssocID="{52322AC1-C0CA-41C2-AF77-D47B568609DC}" presName="hierChild5" presStyleCnt="0"/>
      <dgm:spPr/>
    </dgm:pt>
    <dgm:pt modelId="{F7AFC83A-F643-4B31-A648-492A9D843CA2}" type="pres">
      <dgm:prSet presAssocID="{D010ED04-6422-41B1-9B13-F8A5DEAE4019}" presName="Name37" presStyleLbl="parChTrans1D3" presStyleIdx="26" presStyleCnt="30"/>
      <dgm:spPr/>
    </dgm:pt>
    <dgm:pt modelId="{835ADFDF-C842-46B1-B54A-B1FA59F9D79F}" type="pres">
      <dgm:prSet presAssocID="{B0D67059-EF7D-43CE-8506-8E9B5868DB0C}" presName="hierRoot2" presStyleCnt="0">
        <dgm:presLayoutVars>
          <dgm:hierBranch val="init"/>
        </dgm:presLayoutVars>
      </dgm:prSet>
      <dgm:spPr/>
    </dgm:pt>
    <dgm:pt modelId="{5BAB1841-5EAE-4680-B0F4-7AF885288287}" type="pres">
      <dgm:prSet presAssocID="{B0D67059-EF7D-43CE-8506-8E9B5868DB0C}" presName="rootComposite" presStyleCnt="0"/>
      <dgm:spPr/>
    </dgm:pt>
    <dgm:pt modelId="{68D73AD6-74BD-4C2E-A75E-08E466B13B32}" type="pres">
      <dgm:prSet presAssocID="{B0D67059-EF7D-43CE-8506-8E9B5868DB0C}" presName="rootText" presStyleLbl="node3" presStyleIdx="26" presStyleCnt="30">
        <dgm:presLayoutVars>
          <dgm:chPref val="3"/>
        </dgm:presLayoutVars>
      </dgm:prSet>
      <dgm:spPr/>
    </dgm:pt>
    <dgm:pt modelId="{4DEEC77A-A0DC-4AFB-B445-C99CA3365BBD}" type="pres">
      <dgm:prSet presAssocID="{B0D67059-EF7D-43CE-8506-8E9B5868DB0C}" presName="rootConnector" presStyleLbl="node3" presStyleIdx="26" presStyleCnt="30"/>
      <dgm:spPr/>
    </dgm:pt>
    <dgm:pt modelId="{B4291639-8210-4D83-99F7-E61BAB130FDE}" type="pres">
      <dgm:prSet presAssocID="{B0D67059-EF7D-43CE-8506-8E9B5868DB0C}" presName="hierChild4" presStyleCnt="0"/>
      <dgm:spPr/>
    </dgm:pt>
    <dgm:pt modelId="{84752CA9-C509-44F7-AB05-F333616F1CFD}" type="pres">
      <dgm:prSet presAssocID="{B0D67059-EF7D-43CE-8506-8E9B5868DB0C}" presName="hierChild5" presStyleCnt="0"/>
      <dgm:spPr/>
    </dgm:pt>
    <dgm:pt modelId="{836B10AC-82D9-4DB4-A773-693582BDB9D0}" type="pres">
      <dgm:prSet presAssocID="{905ED552-0ABB-46DE-A60F-9DB1B7EBD348}" presName="hierChild5" presStyleCnt="0"/>
      <dgm:spPr/>
    </dgm:pt>
    <dgm:pt modelId="{7009101D-659E-4AC4-B6A0-8312127BD0D5}" type="pres">
      <dgm:prSet presAssocID="{EC92CB9E-5DFE-4287-A9E0-4954C06F656B}" presName="Name37" presStyleLbl="parChTrans1D2" presStyleIdx="10" presStyleCnt="11"/>
      <dgm:spPr/>
    </dgm:pt>
    <dgm:pt modelId="{5AD6FC9D-6064-445F-8A06-CCA400DB3B08}" type="pres">
      <dgm:prSet presAssocID="{14FC8420-D447-4CEA-A3B7-61E9B3749D8E}" presName="hierRoot2" presStyleCnt="0">
        <dgm:presLayoutVars>
          <dgm:hierBranch val="init"/>
        </dgm:presLayoutVars>
      </dgm:prSet>
      <dgm:spPr/>
    </dgm:pt>
    <dgm:pt modelId="{15F16340-459A-4A27-A204-D236E8C20740}" type="pres">
      <dgm:prSet presAssocID="{14FC8420-D447-4CEA-A3B7-61E9B3749D8E}" presName="rootComposite" presStyleCnt="0"/>
      <dgm:spPr/>
    </dgm:pt>
    <dgm:pt modelId="{F5C5F184-CBCA-49BB-BB7E-3A0146C211EB}" type="pres">
      <dgm:prSet presAssocID="{14FC8420-D447-4CEA-A3B7-61E9B3749D8E}" presName="rootText" presStyleLbl="node2" presStyleIdx="10" presStyleCnt="11" custScaleX="73898" custLinFactNeighborX="-2822">
        <dgm:presLayoutVars>
          <dgm:chPref val="3"/>
        </dgm:presLayoutVars>
      </dgm:prSet>
      <dgm:spPr/>
    </dgm:pt>
    <dgm:pt modelId="{7E0A6FE1-6E00-44A1-81D8-0EA2A6CD2AF3}" type="pres">
      <dgm:prSet presAssocID="{14FC8420-D447-4CEA-A3B7-61E9B3749D8E}" presName="rootConnector" presStyleLbl="node2" presStyleIdx="10" presStyleCnt="11"/>
      <dgm:spPr/>
    </dgm:pt>
    <dgm:pt modelId="{5ACBC9EB-3255-4183-99C6-36BFA4DB898A}" type="pres">
      <dgm:prSet presAssocID="{14FC8420-D447-4CEA-A3B7-61E9B3749D8E}" presName="hierChild4" presStyleCnt="0"/>
      <dgm:spPr/>
    </dgm:pt>
    <dgm:pt modelId="{D6F69DBC-B0FC-4A08-AC6B-4A6F9030A7BD}" type="pres">
      <dgm:prSet presAssocID="{D1202378-9FC3-4AC3-BEDF-808E27AD479B}" presName="Name37" presStyleLbl="parChTrans1D3" presStyleIdx="27" presStyleCnt="30"/>
      <dgm:spPr/>
    </dgm:pt>
    <dgm:pt modelId="{F66A1E48-16A7-4FB5-8156-CD2E1045FFBE}" type="pres">
      <dgm:prSet presAssocID="{BA15DC88-B838-4D5F-9BAB-AEC02AE52521}" presName="hierRoot2" presStyleCnt="0">
        <dgm:presLayoutVars>
          <dgm:hierBranch val="init"/>
        </dgm:presLayoutVars>
      </dgm:prSet>
      <dgm:spPr/>
    </dgm:pt>
    <dgm:pt modelId="{3F7CDCDE-6C8D-4873-91F7-40BD160249CE}" type="pres">
      <dgm:prSet presAssocID="{BA15DC88-B838-4D5F-9BAB-AEC02AE52521}" presName="rootComposite" presStyleCnt="0"/>
      <dgm:spPr/>
    </dgm:pt>
    <dgm:pt modelId="{3E37B074-43F2-410D-A821-9E917734EEF5}" type="pres">
      <dgm:prSet presAssocID="{BA15DC88-B838-4D5F-9BAB-AEC02AE52521}" presName="rootText" presStyleLbl="node3" presStyleIdx="27" presStyleCnt="30">
        <dgm:presLayoutVars>
          <dgm:chPref val="3"/>
        </dgm:presLayoutVars>
      </dgm:prSet>
      <dgm:spPr/>
    </dgm:pt>
    <dgm:pt modelId="{18956CBC-7222-4318-87FC-278CA4BA3768}" type="pres">
      <dgm:prSet presAssocID="{BA15DC88-B838-4D5F-9BAB-AEC02AE52521}" presName="rootConnector" presStyleLbl="node3" presStyleIdx="27" presStyleCnt="30"/>
      <dgm:spPr/>
    </dgm:pt>
    <dgm:pt modelId="{D1A1BB6E-75BB-4B08-90C4-382CBCE3ACAC}" type="pres">
      <dgm:prSet presAssocID="{BA15DC88-B838-4D5F-9BAB-AEC02AE52521}" presName="hierChild4" presStyleCnt="0"/>
      <dgm:spPr/>
    </dgm:pt>
    <dgm:pt modelId="{8D5B18A0-80A4-4C22-87BC-EEB3E6785EB2}" type="pres">
      <dgm:prSet presAssocID="{BA15DC88-B838-4D5F-9BAB-AEC02AE52521}" presName="hierChild5" presStyleCnt="0"/>
      <dgm:spPr/>
    </dgm:pt>
    <dgm:pt modelId="{1F22369C-0260-40DE-A3B5-80071F47CFCB}" type="pres">
      <dgm:prSet presAssocID="{900F9B5B-B201-41E8-9F84-B4A949821D1D}" presName="Name37" presStyleLbl="parChTrans1D3" presStyleIdx="28" presStyleCnt="30"/>
      <dgm:spPr/>
    </dgm:pt>
    <dgm:pt modelId="{751DE3A9-98AD-4BB8-9614-99AE6394060E}" type="pres">
      <dgm:prSet presAssocID="{85451313-C917-4F47-86D0-45E28E549CBF}" presName="hierRoot2" presStyleCnt="0">
        <dgm:presLayoutVars>
          <dgm:hierBranch val="init"/>
        </dgm:presLayoutVars>
      </dgm:prSet>
      <dgm:spPr/>
    </dgm:pt>
    <dgm:pt modelId="{C7124B80-AFC6-4098-8F7C-B68AC9998F53}" type="pres">
      <dgm:prSet presAssocID="{85451313-C917-4F47-86D0-45E28E549CBF}" presName="rootComposite" presStyleCnt="0"/>
      <dgm:spPr/>
    </dgm:pt>
    <dgm:pt modelId="{E1649481-31C2-4E1C-A6F3-BCDF01D59BD2}" type="pres">
      <dgm:prSet presAssocID="{85451313-C917-4F47-86D0-45E28E549CBF}" presName="rootText" presStyleLbl="node3" presStyleIdx="28" presStyleCnt="30">
        <dgm:presLayoutVars>
          <dgm:chPref val="3"/>
        </dgm:presLayoutVars>
      </dgm:prSet>
      <dgm:spPr/>
    </dgm:pt>
    <dgm:pt modelId="{F7BA7A01-E042-4673-AEEA-303514636AFE}" type="pres">
      <dgm:prSet presAssocID="{85451313-C917-4F47-86D0-45E28E549CBF}" presName="rootConnector" presStyleLbl="node3" presStyleIdx="28" presStyleCnt="30"/>
      <dgm:spPr/>
    </dgm:pt>
    <dgm:pt modelId="{B9732F4F-BE78-4B49-9091-821A719A5806}" type="pres">
      <dgm:prSet presAssocID="{85451313-C917-4F47-86D0-45E28E549CBF}" presName="hierChild4" presStyleCnt="0"/>
      <dgm:spPr/>
    </dgm:pt>
    <dgm:pt modelId="{02D762C6-91EC-4FE8-8DD5-7C4C3BF95BC3}" type="pres">
      <dgm:prSet presAssocID="{85451313-C917-4F47-86D0-45E28E549CBF}" presName="hierChild5" presStyleCnt="0"/>
      <dgm:spPr/>
    </dgm:pt>
    <dgm:pt modelId="{9A5CF57C-EB3E-499E-8222-998FF1F3959E}" type="pres">
      <dgm:prSet presAssocID="{23233B68-EF36-4A02-9B22-884F03B3E17D}" presName="Name37" presStyleLbl="parChTrans1D3" presStyleIdx="29" presStyleCnt="30"/>
      <dgm:spPr/>
    </dgm:pt>
    <dgm:pt modelId="{5704E418-CC6E-4FAE-B4C3-1F565F11B0A5}" type="pres">
      <dgm:prSet presAssocID="{F9F2A175-3F9B-492A-AD89-F9ADF1AA7A09}" presName="hierRoot2" presStyleCnt="0">
        <dgm:presLayoutVars>
          <dgm:hierBranch val="init"/>
        </dgm:presLayoutVars>
      </dgm:prSet>
      <dgm:spPr/>
    </dgm:pt>
    <dgm:pt modelId="{6457224C-B2A9-4E68-93C7-6A30D187AD21}" type="pres">
      <dgm:prSet presAssocID="{F9F2A175-3F9B-492A-AD89-F9ADF1AA7A09}" presName="rootComposite" presStyleCnt="0"/>
      <dgm:spPr/>
    </dgm:pt>
    <dgm:pt modelId="{5D899EB1-B601-4B33-9059-E0DEFEEE5318}" type="pres">
      <dgm:prSet presAssocID="{F9F2A175-3F9B-492A-AD89-F9ADF1AA7A09}" presName="rootText" presStyleLbl="node3" presStyleIdx="29" presStyleCnt="30">
        <dgm:presLayoutVars>
          <dgm:chPref val="3"/>
        </dgm:presLayoutVars>
      </dgm:prSet>
      <dgm:spPr/>
    </dgm:pt>
    <dgm:pt modelId="{8BDE05C9-053F-4C88-B814-2D8F4E34080D}" type="pres">
      <dgm:prSet presAssocID="{F9F2A175-3F9B-492A-AD89-F9ADF1AA7A09}" presName="rootConnector" presStyleLbl="node3" presStyleIdx="29" presStyleCnt="30"/>
      <dgm:spPr/>
    </dgm:pt>
    <dgm:pt modelId="{EBBFD4E0-68FF-4B5E-9CC1-134C676AC247}" type="pres">
      <dgm:prSet presAssocID="{F9F2A175-3F9B-492A-AD89-F9ADF1AA7A09}" presName="hierChild4" presStyleCnt="0"/>
      <dgm:spPr/>
    </dgm:pt>
    <dgm:pt modelId="{1511A876-7870-4D0C-96F8-5E48CF5B2D4C}" type="pres">
      <dgm:prSet presAssocID="{F9F2A175-3F9B-492A-AD89-F9ADF1AA7A09}" presName="hierChild5" presStyleCnt="0"/>
      <dgm:spPr/>
    </dgm:pt>
    <dgm:pt modelId="{75BBA576-24A0-4355-8678-C16C1DF84B6E}" type="pres">
      <dgm:prSet presAssocID="{14FC8420-D447-4CEA-A3B7-61E9B3749D8E}" presName="hierChild5" presStyleCnt="0"/>
      <dgm:spPr/>
    </dgm:pt>
    <dgm:pt modelId="{3B9D5E95-1320-46BA-A01E-BC0D01F0FFE2}" type="pres">
      <dgm:prSet presAssocID="{0102E4FE-20A8-44CB-9044-37DB2019EEF7}" presName="hierChild3" presStyleCnt="0"/>
      <dgm:spPr/>
    </dgm:pt>
  </dgm:ptLst>
  <dgm:cxnLst>
    <dgm:cxn modelId="{67BB3300-C2FA-459C-B575-8F0C2C761D2B}" type="presOf" srcId="{EC92CB9E-5DFE-4287-A9E0-4954C06F656B}" destId="{7009101D-659E-4AC4-B6A0-8312127BD0D5}" srcOrd="0" destOrd="0" presId="urn:microsoft.com/office/officeart/2005/8/layout/orgChart1"/>
    <dgm:cxn modelId="{E55DB602-DC2A-4A90-AEBC-D3FA9C19E981}" srcId="{0102E4FE-20A8-44CB-9044-37DB2019EEF7}" destId="{5901CCA6-EF9E-4F05-B532-AFA0A830E4D5}" srcOrd="7" destOrd="0" parTransId="{3AAD358E-6C2A-45F6-8AEA-D2444BC59F19}" sibTransId="{DA81767C-EE83-44C2-9E22-3E8E99D8403B}"/>
    <dgm:cxn modelId="{C6C9EF02-DF56-4946-A6A9-7C42874135E2}" type="presOf" srcId="{902A754E-4E4A-4847-B0A2-573B94308BBA}" destId="{2E30FFB8-D40D-42E9-AC77-18EF4B8DF612}" srcOrd="0" destOrd="0" presId="urn:microsoft.com/office/officeart/2005/8/layout/orgChart1"/>
    <dgm:cxn modelId="{53B63F03-0985-48A4-80C2-706BB670BA50}" type="presOf" srcId="{97F38E1B-8B0A-4C1C-BB0E-8DC2824BBDEE}" destId="{8D28DA9C-651E-493C-AEB4-8DE7C4670A76}" srcOrd="0" destOrd="0" presId="urn:microsoft.com/office/officeart/2005/8/layout/orgChart1"/>
    <dgm:cxn modelId="{A4EF8B03-7981-42B5-9814-55B7955BF762}" type="presOf" srcId="{6D7A7801-BB63-47F6-9F80-2013CE3C8DDF}" destId="{ECADA643-1779-4DA2-8AA6-C1EAF32B0C15}" srcOrd="0" destOrd="0" presId="urn:microsoft.com/office/officeart/2005/8/layout/orgChart1"/>
    <dgm:cxn modelId="{258BD403-F044-4087-92A7-7D87F527D8AD}" type="presOf" srcId="{5901CCA6-EF9E-4F05-B532-AFA0A830E4D5}" destId="{36F65EB3-A93B-4BDE-AD59-D991F66D50DB}" srcOrd="0" destOrd="0" presId="urn:microsoft.com/office/officeart/2005/8/layout/orgChart1"/>
    <dgm:cxn modelId="{57C60E04-9D08-40AA-871F-0F233A96B5CF}" type="presOf" srcId="{52322AC1-C0CA-41C2-AF77-D47B568609DC}" destId="{BAE3A63D-44E0-41CC-9D09-F10B1732475A}" srcOrd="1" destOrd="0" presId="urn:microsoft.com/office/officeart/2005/8/layout/orgChart1"/>
    <dgm:cxn modelId="{A5330B05-7EC3-45E4-97C4-56A82E6A9D47}" type="presOf" srcId="{6D7A7801-BB63-47F6-9F80-2013CE3C8DDF}" destId="{F770A9C2-2252-4D51-A331-8617B1485A2E}" srcOrd="1" destOrd="0" presId="urn:microsoft.com/office/officeart/2005/8/layout/orgChart1"/>
    <dgm:cxn modelId="{90B2A606-603C-48C0-90B2-E882CC121CF4}" type="presOf" srcId="{9AC19E5E-60C4-4CCF-A20E-E4814BC2FE9B}" destId="{8214640F-5D66-49B2-997F-5F320E255B10}" srcOrd="0" destOrd="0" presId="urn:microsoft.com/office/officeart/2005/8/layout/orgChart1"/>
    <dgm:cxn modelId="{F28D2A09-27DD-4A0C-BC01-7D87ED14C5EF}" srcId="{809B22AA-EB2B-4C4F-82C3-E979FD4CF357}" destId="{97F38E1B-8B0A-4C1C-BB0E-8DC2824BBDEE}" srcOrd="0" destOrd="0" parTransId="{9792CF75-292C-4BCA-A2CF-C2FA68F001BD}" sibTransId="{2D6198F2-32BE-47EB-A094-B34B1ED30EA3}"/>
    <dgm:cxn modelId="{EE0F630A-CDD2-46E7-9BE9-EFADA195906C}" type="presOf" srcId="{8D244D8F-C792-40BC-A511-7DE39E45E194}" destId="{4C9AEEA8-806B-4221-A8CF-497F84C39D63}" srcOrd="0" destOrd="0" presId="urn:microsoft.com/office/officeart/2005/8/layout/orgChart1"/>
    <dgm:cxn modelId="{84D1810A-10ED-4FC4-BC59-65178ADF26FD}" type="presOf" srcId="{50F4CB47-0DB9-4B1E-9C75-49682DAC2BF7}" destId="{78FA309A-083A-4C64-9477-7A3C69B2784C}" srcOrd="0" destOrd="0" presId="urn:microsoft.com/office/officeart/2005/8/layout/orgChart1"/>
    <dgm:cxn modelId="{9EB1AC0A-6E95-4C0F-A5CC-95B8F5B430E1}" type="presOf" srcId="{95040E2D-3B14-4838-BEEC-F567F54E210A}" destId="{66215115-E87F-416B-87DA-9B997A3EC349}" srcOrd="0" destOrd="0" presId="urn:microsoft.com/office/officeart/2005/8/layout/orgChart1"/>
    <dgm:cxn modelId="{4037E30B-0A1B-49BA-A9AD-10794462B0D1}" type="presOf" srcId="{809B22AA-EB2B-4C4F-82C3-E979FD4CF357}" destId="{18E317F2-7CF2-4DFD-9CA0-4A1E8C4ACD68}" srcOrd="1" destOrd="0" presId="urn:microsoft.com/office/officeart/2005/8/layout/orgChart1"/>
    <dgm:cxn modelId="{52D5160C-EC02-47A7-A355-92F9A8F9822C}" type="presOf" srcId="{C2EFE54E-DDBB-4937-AAAF-B8E47F74D697}" destId="{3EDBFA9C-F817-479F-9192-D74217624230}" srcOrd="1" destOrd="0" presId="urn:microsoft.com/office/officeart/2005/8/layout/orgChart1"/>
    <dgm:cxn modelId="{19621F0C-F61A-4B9A-B233-8971CD21224D}" type="presOf" srcId="{5901CCA6-EF9E-4F05-B532-AFA0A830E4D5}" destId="{826A7F83-80B8-45B1-B66F-D6D09AC2C066}" srcOrd="1" destOrd="0" presId="urn:microsoft.com/office/officeart/2005/8/layout/orgChart1"/>
    <dgm:cxn modelId="{F7AAB10C-8CE7-44F7-B3FA-36F5A75E2381}" type="presOf" srcId="{B3501234-EF80-4869-A279-C89BC86861D2}" destId="{551EDF52-9700-4415-9C5E-2D5BBD97710A}" srcOrd="0" destOrd="0" presId="urn:microsoft.com/office/officeart/2005/8/layout/orgChart1"/>
    <dgm:cxn modelId="{B6E8350D-073B-4398-AB39-54D9747CCAF2}" srcId="{905ED552-0ABB-46DE-A60F-9DB1B7EBD348}" destId="{B0D67059-EF7D-43CE-8506-8E9B5868DB0C}" srcOrd="2" destOrd="0" parTransId="{D010ED04-6422-41B1-9B13-F8A5DEAE4019}" sibTransId="{EA6F9236-2F0E-4B77-84C3-BC211A6AAA2F}"/>
    <dgm:cxn modelId="{35D49F0D-8247-48D4-BFCC-E8F9E668BBF5}" type="presOf" srcId="{EBA54DFC-7FC3-4D85-9BDE-4CD347E65E6C}" destId="{82E60BB5-7FD2-4219-AE7C-29971BDCB4BB}" srcOrd="0" destOrd="0" presId="urn:microsoft.com/office/officeart/2005/8/layout/orgChart1"/>
    <dgm:cxn modelId="{9AC3CF0D-7979-411D-8A88-89E40EEDCDFF}" type="presOf" srcId="{E5DFCF2D-8524-4D8E-AB8B-E3229044C96F}" destId="{C53932D4-51E7-41F5-AE16-C6CBB114DFEA}" srcOrd="0" destOrd="0" presId="urn:microsoft.com/office/officeart/2005/8/layout/orgChart1"/>
    <dgm:cxn modelId="{D67ABC0E-CCA2-4667-8E15-19D1BAB23443}" type="presOf" srcId="{0AE7F9E1-765F-489C-8C16-C7BC49A797D9}" destId="{A2F7DB0A-CD49-4EDD-B25D-FF7E00E87D85}" srcOrd="1" destOrd="0" presId="urn:microsoft.com/office/officeart/2005/8/layout/orgChart1"/>
    <dgm:cxn modelId="{8185EA0F-F5C7-4FC7-802F-245595F8971B}" type="presOf" srcId="{B6389D6D-8AE5-4B3C-9BF6-CF7D2B974EDD}" destId="{45896F72-DCDE-404C-8364-99656B71FFED}" srcOrd="1" destOrd="0" presId="urn:microsoft.com/office/officeart/2005/8/layout/orgChart1"/>
    <dgm:cxn modelId="{27C00910-C226-4303-8866-345AE734DB89}" srcId="{0102E4FE-20A8-44CB-9044-37DB2019EEF7}" destId="{4D29C077-1695-455C-9DAA-E15887E6F57B}" srcOrd="2" destOrd="0" parTransId="{DE3A69AF-6A99-44DF-9639-EBEE5AEFB1D1}" sibTransId="{E6AEEF36-DE94-4725-A972-AA3652B3FD65}"/>
    <dgm:cxn modelId="{D8CE0311-810E-4B18-B001-18D52486399A}" type="presOf" srcId="{0102E4FE-20A8-44CB-9044-37DB2019EEF7}" destId="{9E54A725-AB28-4B64-8844-9F2951F2F7A0}" srcOrd="1" destOrd="0" presId="urn:microsoft.com/office/officeart/2005/8/layout/orgChart1"/>
    <dgm:cxn modelId="{77D66912-441F-40FD-A160-B28ACE4255EA}" type="presOf" srcId="{DBA8929B-46BA-404E-A3FA-7CF913B88C72}" destId="{47D7B08E-C006-4337-AFA5-B2B6AB5330E7}" srcOrd="0" destOrd="0" presId="urn:microsoft.com/office/officeart/2005/8/layout/orgChart1"/>
    <dgm:cxn modelId="{B5820215-1567-4A5F-A859-132FF7BA307C}" type="presOf" srcId="{939AE253-A7E2-4EBA-B997-5913C2301F5A}" destId="{CF1CE0D6-2000-45B7-B412-882350AF6F25}" srcOrd="0" destOrd="0" presId="urn:microsoft.com/office/officeart/2005/8/layout/orgChart1"/>
    <dgm:cxn modelId="{F9C41C16-8CB2-44A9-B477-C6A114FFF48D}" type="presOf" srcId="{F02C7DD0-38B5-42D3-B052-77C4D943365F}" destId="{ABCA2F01-C14C-4548-BBBB-84ED0283C97F}" srcOrd="1" destOrd="0" presId="urn:microsoft.com/office/officeart/2005/8/layout/orgChart1"/>
    <dgm:cxn modelId="{BB39EB16-3298-47B4-8048-98E6FF5FF77A}" type="presOf" srcId="{C550F39E-3BA4-4EAC-9784-E4F9E4C6F36F}" destId="{C3FAA0F3-7CCC-449C-A82C-F68F70EE100B}" srcOrd="0" destOrd="0" presId="urn:microsoft.com/office/officeart/2005/8/layout/orgChart1"/>
    <dgm:cxn modelId="{9E1D9017-A0C8-4ADF-8A67-EDB758A534D5}" type="presOf" srcId="{939AE253-A7E2-4EBA-B997-5913C2301F5A}" destId="{E332D8F5-24D1-438A-A88D-967661A9895B}" srcOrd="1" destOrd="0" presId="urn:microsoft.com/office/officeart/2005/8/layout/orgChart1"/>
    <dgm:cxn modelId="{34FEC418-FAB9-446C-A86E-E257D476C34B}" type="presOf" srcId="{971055BB-A4A3-40DF-B506-54605DDFB45E}" destId="{89AC791A-EBF2-49B2-B781-7B106A580939}" srcOrd="1" destOrd="0" presId="urn:microsoft.com/office/officeart/2005/8/layout/orgChart1"/>
    <dgm:cxn modelId="{4D8F5819-2882-4F83-87FD-7F102DAD0EEA}" type="presOf" srcId="{C2E9E08C-C520-4750-9A46-099873830BC9}" destId="{43E1BAD0-C612-479E-A76D-9ADDAE663A0D}" srcOrd="0" destOrd="0" presId="urn:microsoft.com/office/officeart/2005/8/layout/orgChart1"/>
    <dgm:cxn modelId="{4FD88319-ABC9-4E6E-B1B4-378762F4E84A}" type="presOf" srcId="{0CFB7DD9-0DA5-4E4C-8DA3-9F1B6119F4C6}" destId="{90431E3C-4F42-4628-B684-A96161BFF430}" srcOrd="0" destOrd="0" presId="urn:microsoft.com/office/officeart/2005/8/layout/orgChart1"/>
    <dgm:cxn modelId="{8708181B-B604-4599-80E2-27518C633DFC}" type="presOf" srcId="{E9B60A7F-1B58-4875-83A0-42F3D1E4F7F2}" destId="{3CB9AA48-4DCA-4619-BFC8-64D366B147BD}" srcOrd="0" destOrd="0" presId="urn:microsoft.com/office/officeart/2005/8/layout/orgChart1"/>
    <dgm:cxn modelId="{D159FA1E-BB71-4147-952D-44241033ED3E}" type="presOf" srcId="{B0D67059-EF7D-43CE-8506-8E9B5868DB0C}" destId="{68D73AD6-74BD-4C2E-A75E-08E466B13B32}" srcOrd="0" destOrd="0" presId="urn:microsoft.com/office/officeart/2005/8/layout/orgChart1"/>
    <dgm:cxn modelId="{55751626-EAE9-4362-9E38-B30FADC5E16F}" type="presOf" srcId="{D433E747-1E2C-41A0-B616-42B31870972F}" destId="{A210511E-8313-4F28-990A-429088BA3B3F}" srcOrd="0" destOrd="0" presId="urn:microsoft.com/office/officeart/2005/8/layout/orgChart1"/>
    <dgm:cxn modelId="{2B29AB29-CDFE-4379-932E-51EA8D056B9B}" type="presOf" srcId="{D39B8DD9-864C-4EB7-9F89-A2AD12438034}" destId="{BA5F9E80-3D5F-4248-9517-86F91EE0B8E9}" srcOrd="0" destOrd="0" presId="urn:microsoft.com/office/officeart/2005/8/layout/orgChart1"/>
    <dgm:cxn modelId="{82A8412D-96E4-4EEF-BDD6-42BE89E6C128}" type="presOf" srcId="{8069AF01-BDAC-4439-9E0A-EA0793CC3F91}" destId="{6AC18233-7434-428C-A2CE-9E3AFE243EA4}" srcOrd="0" destOrd="0" presId="urn:microsoft.com/office/officeart/2005/8/layout/orgChart1"/>
    <dgm:cxn modelId="{808BB22D-F7AA-4E1C-9724-20E634247A8C}" type="presOf" srcId="{0995A2E3-0901-4DB1-B970-376B2E4006D1}" destId="{5A747205-C3F6-4D4A-B739-6135E3BDFDEF}" srcOrd="1" destOrd="0" presId="urn:microsoft.com/office/officeart/2005/8/layout/orgChart1"/>
    <dgm:cxn modelId="{808D7C2E-E77B-4DDD-BDAD-BCF2A56028F3}" type="presOf" srcId="{4EDFDD96-7D03-4644-B893-2DE9B7516A86}" destId="{3CB81659-FE3C-423B-9CBD-B42FC5FE3EA0}" srcOrd="0" destOrd="0" presId="urn:microsoft.com/office/officeart/2005/8/layout/orgChart1"/>
    <dgm:cxn modelId="{B92B522F-B1AC-4084-8435-05E3C9E7FBC1}" srcId="{4D29C077-1695-455C-9DAA-E15887E6F57B}" destId="{141B889D-94F1-45C1-B73E-13B1197CCCF8}" srcOrd="1" destOrd="0" parTransId="{16CD9583-BD21-4156-92D6-71CDB340D1AD}" sibTransId="{FD784D90-C615-46FC-910F-FBF76A3078C0}"/>
    <dgm:cxn modelId="{38870130-B653-4CB4-AA6B-8C2DE7DF901D}" type="presOf" srcId="{164BE56B-4369-439C-BDA1-AC866650347E}" destId="{6B9387C3-2537-4FE2-8085-C859547936ED}" srcOrd="0" destOrd="0" presId="urn:microsoft.com/office/officeart/2005/8/layout/orgChart1"/>
    <dgm:cxn modelId="{C89D3030-2EF7-4F25-B16E-6703010CC254}" type="presOf" srcId="{E2157045-4CE0-40CE-9C58-F4043DF91E33}" destId="{1B7F2636-2E39-4D22-BF8C-4574EEF2DA91}" srcOrd="0" destOrd="0" presId="urn:microsoft.com/office/officeart/2005/8/layout/orgChart1"/>
    <dgm:cxn modelId="{A1473330-2A6E-4D6E-A30F-F95BFCC5A8A1}" type="presOf" srcId="{FA075ABC-5CA4-4216-8E88-E8C82245409F}" destId="{250F3822-B3AA-4407-90AE-B2B8D5EF00A9}" srcOrd="0" destOrd="0" presId="urn:microsoft.com/office/officeart/2005/8/layout/orgChart1"/>
    <dgm:cxn modelId="{69E04E30-9019-4188-98C4-3A8AEBDBB9D6}" type="presOf" srcId="{85451313-C917-4F47-86D0-45E28E549CBF}" destId="{E1649481-31C2-4E1C-A6F3-BCDF01D59BD2}" srcOrd="0" destOrd="0" presId="urn:microsoft.com/office/officeart/2005/8/layout/orgChart1"/>
    <dgm:cxn modelId="{062A6B31-F121-45CD-BD7F-52489EC801F8}" type="presOf" srcId="{8BB75C25-BB24-48E5-95A1-BDDD2AD67385}" destId="{3A2A1C1F-CABC-4C98-B728-F262323AA994}" srcOrd="0" destOrd="0" presId="urn:microsoft.com/office/officeart/2005/8/layout/orgChart1"/>
    <dgm:cxn modelId="{36736F34-E94F-4DD5-988A-5F4E43072751}" type="presOf" srcId="{F9F2A175-3F9B-492A-AD89-F9ADF1AA7A09}" destId="{5D899EB1-B601-4B33-9059-E0DEFEEE5318}" srcOrd="0" destOrd="0" presId="urn:microsoft.com/office/officeart/2005/8/layout/orgChart1"/>
    <dgm:cxn modelId="{A52DC334-9534-4D65-A6AC-5B95B8E382BB}" type="presOf" srcId="{B5B99BBF-342F-4A4E-BF02-3E97606E944D}" destId="{0DBA4C10-E38C-4A57-BDCF-A02983AC86EA}" srcOrd="0" destOrd="0" presId="urn:microsoft.com/office/officeart/2005/8/layout/orgChart1"/>
    <dgm:cxn modelId="{ECD9BF35-09D7-4529-8793-8B237D1D23AE}" type="presOf" srcId="{4D29C077-1695-455C-9DAA-E15887E6F57B}" destId="{5368EF9E-E26F-497A-B704-8C2CE5D835FD}" srcOrd="0" destOrd="0" presId="urn:microsoft.com/office/officeart/2005/8/layout/orgChart1"/>
    <dgm:cxn modelId="{88B9A436-20B9-4ADC-B8AF-A1BC491FC4B7}" type="presOf" srcId="{DBA8929B-46BA-404E-A3FA-7CF913B88C72}" destId="{30BF917B-30C7-4244-BCF5-B6609692DE4D}" srcOrd="1" destOrd="0" presId="urn:microsoft.com/office/officeart/2005/8/layout/orgChart1"/>
    <dgm:cxn modelId="{7E914837-EF2A-4EA4-AADB-1947E60BCB50}" type="presOf" srcId="{95040E2D-3B14-4838-BEEC-F567F54E210A}" destId="{09DDE27A-7945-43B7-A1B3-41101585F0CD}" srcOrd="1" destOrd="0" presId="urn:microsoft.com/office/officeart/2005/8/layout/orgChart1"/>
    <dgm:cxn modelId="{DE9C8239-0598-4C48-90A2-01751F1B2D4D}" srcId="{4EDFDD96-7D03-4644-B893-2DE9B7516A86}" destId="{E2EC6A85-58E6-4744-B75D-3324C60D8EE8}" srcOrd="0" destOrd="0" parTransId="{B3501234-EF80-4869-A279-C89BC86861D2}" sibTransId="{10EFCF7D-53F5-4063-BC87-A0BF36C60784}"/>
    <dgm:cxn modelId="{1AB8143F-561C-4486-ABEC-B6CFE6DE65AD}" type="presOf" srcId="{3370A458-E4DD-4B9D-839D-CB6CD78EDD3E}" destId="{209F1E3F-6ECD-42B2-9015-456A5B154CB5}" srcOrd="0" destOrd="0" presId="urn:microsoft.com/office/officeart/2005/8/layout/orgChart1"/>
    <dgm:cxn modelId="{90982640-C2A9-47CE-BE8C-6343EFEECEA3}" type="presOf" srcId="{B3F45023-E1E3-43C0-B67F-AD1E7AC51078}" destId="{4AD3C1C4-D9EA-4B51-B2F8-F5F336E1219A}" srcOrd="0" destOrd="0" presId="urn:microsoft.com/office/officeart/2005/8/layout/orgChart1"/>
    <dgm:cxn modelId="{7241A540-84B9-4248-A8C9-589551961BC5}" srcId="{8BB75C25-BB24-48E5-95A1-BDDD2AD67385}" destId="{03DF699C-3176-485E-B584-5BC85EC703ED}" srcOrd="2" destOrd="0" parTransId="{FDDB7EEE-AB02-47E4-B007-CB2A762CB7F9}" sibTransId="{C3CA3D16-3F50-4C85-8F9B-29F6F52233B6}"/>
    <dgm:cxn modelId="{7DEED640-6810-4797-B90D-D3823279C4C0}" type="presOf" srcId="{4661214A-AF71-4F01-B5B7-3BAE62E034B1}" destId="{2BE8EFB2-4965-4609-B1C2-1F507D9025F0}" srcOrd="0" destOrd="0" presId="urn:microsoft.com/office/officeart/2005/8/layout/orgChart1"/>
    <dgm:cxn modelId="{3CA3645B-6E14-410E-AAC4-2ECD8D545A82}" type="presOf" srcId="{52322AC1-C0CA-41C2-AF77-D47B568609DC}" destId="{9BEC86F9-D6A7-4983-86A8-08577B7FE900}" srcOrd="0" destOrd="0" presId="urn:microsoft.com/office/officeart/2005/8/layout/orgChart1"/>
    <dgm:cxn modelId="{0199475B-7199-410F-BD02-91B9F19317ED}" type="presOf" srcId="{1182CA2F-4565-428E-AE54-DA4AC822DEC1}" destId="{3A9512E9-E1C5-4380-BA7C-8E54B5E137DF}" srcOrd="0" destOrd="0" presId="urn:microsoft.com/office/officeart/2005/8/layout/orgChart1"/>
    <dgm:cxn modelId="{9245245D-FB30-4210-A1C8-0882868A3FF5}" type="presOf" srcId="{95643014-9364-4ED7-A23C-11FF87634454}" destId="{385FC982-988E-4302-98BB-D7460D5505EC}" srcOrd="1" destOrd="0" presId="urn:microsoft.com/office/officeart/2005/8/layout/orgChart1"/>
    <dgm:cxn modelId="{0FF47A5D-144D-4A0B-AF3E-0FE5456F2EA2}" type="presOf" srcId="{CB1CFF7C-42F1-4A09-8B31-0773BB970F24}" destId="{7BD786B8-780D-4619-A5E3-357F0EDAE2E4}" srcOrd="0" destOrd="0" presId="urn:microsoft.com/office/officeart/2005/8/layout/orgChart1"/>
    <dgm:cxn modelId="{8644AD5F-31F0-4DBC-86E2-5892541AD8EE}" type="presOf" srcId="{9792CF75-292C-4BCA-A2CF-C2FA68F001BD}" destId="{B935FBDA-E2AB-49CA-8CF4-754257839CD4}" srcOrd="0" destOrd="0" presId="urn:microsoft.com/office/officeart/2005/8/layout/orgChart1"/>
    <dgm:cxn modelId="{F7BEDB41-B360-48B2-B6B5-F2645A4AC039}" type="presOf" srcId="{141B889D-94F1-45C1-B73E-13B1197CCCF8}" destId="{12FDCBF9-3BED-482D-906E-5A09DB8EAF1F}" srcOrd="0" destOrd="0" presId="urn:microsoft.com/office/officeart/2005/8/layout/orgChart1"/>
    <dgm:cxn modelId="{595C4E62-E8D0-49F9-AA39-5E75115E599A}" type="presOf" srcId="{6ED531EE-0BC7-4118-B43F-7D8D436633A8}" destId="{422A5DCC-F310-4179-AC5C-3A5AA9AB3509}" srcOrd="0" destOrd="0" presId="urn:microsoft.com/office/officeart/2005/8/layout/orgChart1"/>
    <dgm:cxn modelId="{C552F942-1B7C-4AFB-821A-4D72C958D1CB}" srcId="{0102E4FE-20A8-44CB-9044-37DB2019EEF7}" destId="{8D244D8F-C792-40BC-A511-7DE39E45E194}" srcOrd="0" destOrd="0" parTransId="{D6922E7D-1806-4E3F-8FA5-876C5E53C8A8}" sibTransId="{0BEBD46A-8D07-492E-B8B0-DBB8BC9382EB}"/>
    <dgm:cxn modelId="{4A111A43-B2F1-4F57-B748-70E76AC93448}" type="presOf" srcId="{B71ED880-875D-465D-A2D5-7EFCE170B8F3}" destId="{A197E7E5-E989-4B2D-830A-0E09071FB3E2}" srcOrd="0" destOrd="0" presId="urn:microsoft.com/office/officeart/2005/8/layout/orgChart1"/>
    <dgm:cxn modelId="{FF2C5763-C03E-4C18-9661-7B269770897E}" type="presOf" srcId="{141B889D-94F1-45C1-B73E-13B1197CCCF8}" destId="{FC89D3C7-0538-47F7-AF35-0B577D30F034}" srcOrd="1" destOrd="0" presId="urn:microsoft.com/office/officeart/2005/8/layout/orgChart1"/>
    <dgm:cxn modelId="{5F576764-7FDA-4655-AD4C-AA88F8CAC47A}" type="presOf" srcId="{DCA270CC-2A75-49E7-89B8-4B3AC5996B9D}" destId="{B03BF5AB-02EB-4D85-9282-46894415A7C4}" srcOrd="0" destOrd="0" presId="urn:microsoft.com/office/officeart/2005/8/layout/orgChart1"/>
    <dgm:cxn modelId="{6AD01F65-6C9B-4B63-A547-42D4B20D3C2D}" type="presOf" srcId="{DC6688E7-45CF-4D5C-9D56-6B7EDCF265A6}" destId="{8361F233-B12E-43F6-BC39-A98D94AE39A7}" srcOrd="0" destOrd="0" presId="urn:microsoft.com/office/officeart/2005/8/layout/orgChart1"/>
    <dgm:cxn modelId="{8DC69C45-FADD-4292-94B9-73B4EEB6A6F6}" type="presOf" srcId="{E0114C20-3A39-4242-9BD4-7E3A42C0079E}" destId="{6E904246-481F-4578-AD91-764D29E6D564}" srcOrd="0" destOrd="0" presId="urn:microsoft.com/office/officeart/2005/8/layout/orgChart1"/>
    <dgm:cxn modelId="{0B06A545-F7FA-4E92-9E10-17CE2A337029}" srcId="{424E63FB-7A5E-47ED-BA8E-381C8BEA7B4D}" destId="{F02C7DD0-38B5-42D3-B052-77C4D943365F}" srcOrd="3" destOrd="0" parTransId="{3C430132-43C1-47EF-A156-1D4161537981}" sibTransId="{50138A85-8EAD-497B-B628-3150CB39B50A}"/>
    <dgm:cxn modelId="{0E791946-38FC-4E0E-AE73-90ADB91EFB4C}" type="presOf" srcId="{86AF350A-A785-4BDD-9C13-1E90196942B4}" destId="{61BD3AC5-6CF6-4CA9-B7DA-7A4EF7D20243}" srcOrd="1" destOrd="0" presId="urn:microsoft.com/office/officeart/2005/8/layout/orgChart1"/>
    <dgm:cxn modelId="{E8CAFC66-D95E-4317-A7A2-C8AB6D6BA112}" srcId="{025397C8-278A-4FB7-A986-A1B487EA1563}" destId="{602FD50F-130C-4E3A-A16E-AF79EACA12AD}" srcOrd="1" destOrd="0" parTransId="{7B0E8674-AF5F-4D43-BDCB-E4D39514593E}" sibTransId="{D4ED3A0A-0C59-4430-AAD1-BDBBC840422D}"/>
    <dgm:cxn modelId="{71E52267-2C6C-4C43-9C26-BB7FE9F94DFB}" type="presOf" srcId="{D6922E7D-1806-4E3F-8FA5-876C5E53C8A8}" destId="{7BA6A4CA-F40E-4826-9E97-95062F5DD647}" srcOrd="0" destOrd="0" presId="urn:microsoft.com/office/officeart/2005/8/layout/orgChart1"/>
    <dgm:cxn modelId="{21A35747-4880-4F6C-876E-A17AF373ED45}" type="presOf" srcId="{971055BB-A4A3-40DF-B506-54605DDFB45E}" destId="{8106893D-3A89-48AC-99BF-9C6C7C662C1D}" srcOrd="0" destOrd="0" presId="urn:microsoft.com/office/officeart/2005/8/layout/orgChart1"/>
    <dgm:cxn modelId="{DDD71448-F93D-4DC6-94D1-442C86DBB76A}" type="presOf" srcId="{3C430132-43C1-47EF-A156-1D4161537981}" destId="{86E8989D-6C94-463D-9588-B288E8BD09F3}" srcOrd="0" destOrd="0" presId="urn:microsoft.com/office/officeart/2005/8/layout/orgChart1"/>
    <dgm:cxn modelId="{F879D648-8F1E-4D40-A9D4-7480C2C369D7}" type="presOf" srcId="{FA075ABC-5CA4-4216-8E88-E8C82245409F}" destId="{3D5DCA66-EC03-4D13-94BA-59130EF8F053}" srcOrd="1" destOrd="0" presId="urn:microsoft.com/office/officeart/2005/8/layout/orgChart1"/>
    <dgm:cxn modelId="{0061B149-FD04-4DB0-913D-794FAE4DBA34}" type="presOf" srcId="{0BCFA6B9-4E38-4DF4-9665-C5288F643973}" destId="{0F5DED51-8461-4FB1-B14E-D45B6BB35082}" srcOrd="0" destOrd="0" presId="urn:microsoft.com/office/officeart/2005/8/layout/orgChart1"/>
    <dgm:cxn modelId="{8856D64A-8E4C-492F-98E8-19CF0A0ADB32}" srcId="{0CFB7DD9-0DA5-4E4C-8DA3-9F1B6119F4C6}" destId="{0102E4FE-20A8-44CB-9044-37DB2019EEF7}" srcOrd="0" destOrd="0" parTransId="{2EDE4DE6-9005-475A-8D27-D82D00EB941C}" sibTransId="{E7C380F8-F032-4E10-986A-DDA7FC09E32D}"/>
    <dgm:cxn modelId="{B7D1D96A-3311-42A6-95E4-ADEB798CB0AE}" srcId="{5901CCA6-EF9E-4F05-B532-AFA0A830E4D5}" destId="{23A96D7A-299B-4FA1-93D0-41E5DC2BDB0F}" srcOrd="0" destOrd="0" parTransId="{E9B60A7F-1B58-4875-83A0-42F3D1E4F7F2}" sibTransId="{2B4DE4BC-1F11-40B8-BA40-4D746CA32CA5}"/>
    <dgm:cxn modelId="{8462B66B-C676-4C39-BBAB-05B72AF2E2B5}" type="presOf" srcId="{D1202378-9FC3-4AC3-BEDF-808E27AD479B}" destId="{D6F69DBC-B0FC-4A08-AC6B-4A6F9030A7BD}" srcOrd="0" destOrd="0" presId="urn:microsoft.com/office/officeart/2005/8/layout/orgChart1"/>
    <dgm:cxn modelId="{5ED8AB6C-A119-4327-92A1-099C2EC4BC36}" type="presOf" srcId="{14FC8420-D447-4CEA-A3B7-61E9B3749D8E}" destId="{7E0A6FE1-6E00-44A1-81D8-0EA2A6CD2AF3}" srcOrd="1" destOrd="0" presId="urn:microsoft.com/office/officeart/2005/8/layout/orgChart1"/>
    <dgm:cxn modelId="{44C9B14D-97B5-447C-8116-748CFB94EF0C}" type="presOf" srcId="{B0D67059-EF7D-43CE-8506-8E9B5868DB0C}" destId="{4DEEC77A-A0DC-4AFB-B445-C99CA3365BBD}" srcOrd="1" destOrd="0" presId="urn:microsoft.com/office/officeart/2005/8/layout/orgChart1"/>
    <dgm:cxn modelId="{BD7C936E-0D7B-4EA2-A584-F455BD02D904}" type="presOf" srcId="{D9DCBD92-CF2D-4FA3-9650-A94983E94475}" destId="{DA2E93DC-BB1D-4564-889B-BA004AC786E0}" srcOrd="0" destOrd="0" presId="urn:microsoft.com/office/officeart/2005/8/layout/orgChart1"/>
    <dgm:cxn modelId="{3D7DD36E-03E9-42F3-B684-10B7CEF98A4F}" srcId="{86AF350A-A785-4BDD-9C13-1E90196942B4}" destId="{C2EFE54E-DDBB-4937-AAAF-B8E47F74D697}" srcOrd="2" destOrd="0" parTransId="{DCA270CC-2A75-49E7-89B8-4B3AC5996B9D}" sibTransId="{5DE7361D-5FEF-405C-B0DD-35377479C1DF}"/>
    <dgm:cxn modelId="{41461A6F-3FB0-450E-B1E7-684A4F850F42}" type="presOf" srcId="{BA15DC88-B838-4D5F-9BAB-AEC02AE52521}" destId="{3E37B074-43F2-410D-A821-9E917734EEF5}" srcOrd="0" destOrd="0" presId="urn:microsoft.com/office/officeart/2005/8/layout/orgChart1"/>
    <dgm:cxn modelId="{78A8F96F-65AB-4817-B59B-1CCBE524BAEB}" type="presOf" srcId="{B6389D6D-8AE5-4B3C-9BF6-CF7D2B974EDD}" destId="{9E9FE827-52A4-46D9-ADB2-E6FCF0B9E008}" srcOrd="0" destOrd="0" presId="urn:microsoft.com/office/officeart/2005/8/layout/orgChart1"/>
    <dgm:cxn modelId="{B5DB2070-84A7-4844-88D7-3ED7D7495686}" type="presOf" srcId="{1FA32465-79CA-43E4-925C-FD9E6E9DB5C8}" destId="{0A7F2A46-750F-45A2-923B-D1292802EFDC}" srcOrd="0" destOrd="0" presId="urn:microsoft.com/office/officeart/2005/8/layout/orgChart1"/>
    <dgm:cxn modelId="{4F3EBE71-C31C-4E71-878D-41E93903CAB3}" type="presOf" srcId="{20788501-15AB-4D37-80FB-D1901541361F}" destId="{0B1176D0-84CB-4D45-A098-BF1B00EA52C0}" srcOrd="0" destOrd="0" presId="urn:microsoft.com/office/officeart/2005/8/layout/orgChart1"/>
    <dgm:cxn modelId="{0060CB53-C15C-459C-8333-6A063C8A178D}" type="presOf" srcId="{EB3954B5-74F4-4D11-9DFF-EA78507987CB}" destId="{85AD923B-4E2C-411D-9E05-6D278E6E3C31}" srcOrd="0" destOrd="0" presId="urn:microsoft.com/office/officeart/2005/8/layout/orgChart1"/>
    <dgm:cxn modelId="{1EF57F54-7FF1-4BCA-B554-F47525DAC682}" type="presOf" srcId="{8C33E48E-334E-4A5A-8828-C0B9BC12F4DA}" destId="{77F7510F-B277-4906-B909-89B1197C6DDE}" srcOrd="0" destOrd="0" presId="urn:microsoft.com/office/officeart/2005/8/layout/orgChart1"/>
    <dgm:cxn modelId="{FA008174-6CF0-466E-98A0-97CB4007ED32}" type="presOf" srcId="{D6F5CD79-D3E1-4B19-9C25-479267A00537}" destId="{C0FC47CA-1988-459D-A473-7CA219823B7E}" srcOrd="1" destOrd="0" presId="urn:microsoft.com/office/officeart/2005/8/layout/orgChart1"/>
    <dgm:cxn modelId="{5D389D54-A2F2-4C4E-A0BF-FA3070C0117F}" type="presOf" srcId="{7B0E8674-AF5F-4D43-BDCB-E4D39514593E}" destId="{47A21D83-0961-4F83-B6CA-9111DF4BFE52}" srcOrd="0" destOrd="0" presId="urn:microsoft.com/office/officeart/2005/8/layout/orgChart1"/>
    <dgm:cxn modelId="{BE68DC54-234E-40CF-A5BB-D05FB7CA7DA4}" type="presOf" srcId="{E2EC6A85-58E6-4744-B75D-3324C60D8EE8}" destId="{07D3882F-C235-4ADF-85FA-E879C777A8BD}" srcOrd="0" destOrd="0" presId="urn:microsoft.com/office/officeart/2005/8/layout/orgChart1"/>
    <dgm:cxn modelId="{71E1FC74-41F8-4DF4-A6BB-6C89D145CA37}" srcId="{141B889D-94F1-45C1-B73E-13B1197CCCF8}" destId="{0AE7F9E1-765F-489C-8C16-C7BC49A797D9}" srcOrd="0" destOrd="0" parTransId="{3D8434B0-DEC5-4689-B419-C2351767EFE8}" sibTransId="{CF6AFA8F-6A63-4640-9B8A-9183306EE590}"/>
    <dgm:cxn modelId="{33AE2555-4F2E-48A5-820C-7C3275D578CC}" type="presOf" srcId="{3F1B0426-4EA2-44D9-B786-B19B57D5CDEA}" destId="{1CAB3E94-5855-4109-A43C-7105AD6B26D0}" srcOrd="0" destOrd="0" presId="urn:microsoft.com/office/officeart/2005/8/layout/orgChart1"/>
    <dgm:cxn modelId="{87F57775-E1CB-4C77-B610-15C932BBF66E}" srcId="{424E63FB-7A5E-47ED-BA8E-381C8BEA7B4D}" destId="{92338313-9670-40FB-8040-D372407E9060}" srcOrd="0" destOrd="0" parTransId="{2EA6147A-4097-4648-9D83-1C15EC3F6E1C}" sibTransId="{B4F18F56-A5B4-46E0-A7B1-FB49C24421E2}"/>
    <dgm:cxn modelId="{4A2D8755-0CFA-4659-993A-B10BB913460D}" srcId="{0102E4FE-20A8-44CB-9044-37DB2019EEF7}" destId="{0E0D5914-9733-4438-B53B-E54AED87BD25}" srcOrd="3" destOrd="0" parTransId="{C025D0B3-3453-4AB2-8C0D-9A93251A872D}" sibTransId="{D8EA48FB-2A30-458D-BF2E-504D6379A563}"/>
    <dgm:cxn modelId="{A408C955-36A2-4BC4-89EE-0D024A0A01CB}" type="presOf" srcId="{4D29C077-1695-455C-9DAA-E15887E6F57B}" destId="{05AACB28-368C-4D12-A4D8-69764BDEC4D2}" srcOrd="1" destOrd="0" presId="urn:microsoft.com/office/officeart/2005/8/layout/orgChart1"/>
    <dgm:cxn modelId="{5FA28F56-013D-472F-83B5-8187D8315481}" srcId="{86AF350A-A785-4BDD-9C13-1E90196942B4}" destId="{85C9611E-0EC3-4C90-8306-3D5D07DB36F8}" srcOrd="1" destOrd="0" parTransId="{4661214A-AF71-4F01-B5B7-3BAE62E034B1}" sibTransId="{764D2B81-8F9C-4694-8817-C29E2CC9CA1B}"/>
    <dgm:cxn modelId="{5674EC56-7284-401F-B9D6-9A37111DF4F8}" srcId="{8D244D8F-C792-40BC-A511-7DE39E45E194}" destId="{939AE253-A7E2-4EBA-B997-5913C2301F5A}" srcOrd="1" destOrd="0" parTransId="{CB1CFF7C-42F1-4A09-8B31-0773BB970F24}" sibTransId="{8DE7717C-7BB8-4CCA-B0CF-5548E227F675}"/>
    <dgm:cxn modelId="{0D177177-CC49-45DA-9B1D-0C68337694D7}" type="presOf" srcId="{602FD50F-130C-4E3A-A16E-AF79EACA12AD}" destId="{9F318731-EE01-4314-B79B-B28E42749C00}" srcOrd="1" destOrd="0" presId="urn:microsoft.com/office/officeart/2005/8/layout/orgChart1"/>
    <dgm:cxn modelId="{67E77658-FFB6-4A88-B6C3-41392E475930}" type="presOf" srcId="{0995A2E3-0901-4DB1-B970-376B2E4006D1}" destId="{133F1FC1-C5F4-4978-BE80-4F349F36D878}" srcOrd="0" destOrd="0" presId="urn:microsoft.com/office/officeart/2005/8/layout/orgChart1"/>
    <dgm:cxn modelId="{9130E858-8CB9-455C-B201-B41D81602AF2}" type="presOf" srcId="{E2EA6942-20E6-4D51-99FA-C77C5E746936}" destId="{3CD38DC8-3D55-42DE-AD09-72BD953ED7FB}" srcOrd="0" destOrd="0" presId="urn:microsoft.com/office/officeart/2005/8/layout/orgChart1"/>
    <dgm:cxn modelId="{B8148879-7E8B-4EBB-B4C5-F94F35DB8242}" type="presOf" srcId="{3AAD358E-6C2A-45F6-8AEA-D2444BC59F19}" destId="{70257897-199B-45F9-8E97-4C591BBE7B3F}" srcOrd="0" destOrd="0" presId="urn:microsoft.com/office/officeart/2005/8/layout/orgChart1"/>
    <dgm:cxn modelId="{8A23767A-9C3F-4E56-B59C-7BCEF096F684}" srcId="{025397C8-278A-4FB7-A986-A1B487EA1563}" destId="{E5E9916D-2D7F-4C7A-A808-9D88F35BEC5A}" srcOrd="2" destOrd="0" parTransId="{6EAA41E0-1525-42E3-A200-48C0FE921E72}" sibTransId="{4AC5E256-0BCF-40E2-AEBD-A2D1A83F40E2}"/>
    <dgm:cxn modelId="{A3DA7F5A-5DB7-430C-A7E5-4309E3E7E1B1}" type="presOf" srcId="{92338313-9670-40FB-8040-D372407E9060}" destId="{8DE7EDC3-030C-4699-90B7-316F8F127CEA}" srcOrd="1" destOrd="0" presId="urn:microsoft.com/office/officeart/2005/8/layout/orgChart1"/>
    <dgm:cxn modelId="{FAD9897A-D3F6-463F-94FA-BCC36CE5020F}" type="presOf" srcId="{0E0D5914-9733-4438-B53B-E54AED87BD25}" destId="{FA21B6A8-6AD6-40C5-B832-097165E0AE14}" srcOrd="1" destOrd="0" presId="urn:microsoft.com/office/officeart/2005/8/layout/orgChart1"/>
    <dgm:cxn modelId="{A07DF47A-E69E-495D-8151-1979DE0A5DDB}" srcId="{8BB75C25-BB24-48E5-95A1-BDDD2AD67385}" destId="{9AC19E5E-60C4-4CCF-A20E-E4814BC2FE9B}" srcOrd="1" destOrd="0" parTransId="{699FA3BB-5DDB-4810-8B78-2E6BCAFDC511}" sibTransId="{9F54CECE-D9A6-4EF2-828B-C01621ECF61C}"/>
    <dgm:cxn modelId="{B7AC3C7B-0BE2-4CB7-AD76-781FCBA9DD7A}" srcId="{8D244D8F-C792-40BC-A511-7DE39E45E194}" destId="{B6389D6D-8AE5-4B3C-9BF6-CF7D2B974EDD}" srcOrd="0" destOrd="0" parTransId="{B5B99BBF-342F-4A4E-BF02-3E97606E944D}" sibTransId="{9C75F253-3EC4-44CF-866A-C32D08314D38}"/>
    <dgm:cxn modelId="{FD8B1D7D-1AAB-4B67-8D81-A81B40F24D8B}" srcId="{424E63FB-7A5E-47ED-BA8E-381C8BEA7B4D}" destId="{3370A458-E4DD-4B9D-839D-CB6CD78EDD3E}" srcOrd="1" destOrd="0" parTransId="{20788501-15AB-4D37-80FB-D1901541361F}" sibTransId="{ACBBC5F5-7EB4-4FA0-929F-DF179EC35CAB}"/>
    <dgm:cxn modelId="{4387ED7D-5F3B-46B7-B12F-728CA68BFDFD}" type="presOf" srcId="{602FD50F-130C-4E3A-A16E-AF79EACA12AD}" destId="{D2B32FE8-B300-4E27-B7E2-297F3F999D4E}" srcOrd="0" destOrd="0" presId="urn:microsoft.com/office/officeart/2005/8/layout/orgChart1"/>
    <dgm:cxn modelId="{AD7A2B7E-65A4-458E-9A02-A18E82620DF8}" srcId="{D5E38E4B-FED5-4A0A-B8AA-8728BED387A3}" destId="{B3F45023-E1E3-43C0-B67F-AD1E7AC51078}" srcOrd="0" destOrd="0" parTransId="{E5DFCF2D-8524-4D8E-AB8B-E3229044C96F}" sibTransId="{C9664199-173B-4D48-A43A-0784E524AFD3}"/>
    <dgm:cxn modelId="{3B8C2C7E-1AC5-4D33-8EB4-62FE85A6FAAC}" type="presOf" srcId="{0B7A893D-34B0-412E-AAF0-3244FF37E62F}" destId="{9DEDF8A8-C04F-4AC1-8A19-9C5D980141EF}" srcOrd="1" destOrd="0" presId="urn:microsoft.com/office/officeart/2005/8/layout/orgChart1"/>
    <dgm:cxn modelId="{0D060F7F-D22F-469A-B962-517FC4A8C9C4}" type="presOf" srcId="{905ED552-0ABB-46DE-A60F-9DB1B7EBD348}" destId="{9A7C5AEB-3E05-469A-95FE-22BE39540AE1}" srcOrd="0" destOrd="0" presId="urn:microsoft.com/office/officeart/2005/8/layout/orgChart1"/>
    <dgm:cxn modelId="{25A7167F-DF6B-457E-B8FE-9C31F86E5923}" srcId="{97F38E1B-8B0A-4C1C-BB0E-8DC2824BBDEE}" destId="{86AF350A-A785-4BDD-9C13-1E90196942B4}" srcOrd="0" destOrd="0" parTransId="{B7B3C6AE-DFBB-46A9-8CF1-A1BD803B9409}" sibTransId="{E2A53098-4FAB-4666-9DF9-9FFC35DA3367}"/>
    <dgm:cxn modelId="{B03B967F-C3CE-4D91-8C3D-E05DB935023E}" type="presOf" srcId="{3D8434B0-DEC5-4689-B419-C2351767EFE8}" destId="{169005B3-517D-446B-8623-5C28558CA7A7}" srcOrd="0" destOrd="0" presId="urn:microsoft.com/office/officeart/2005/8/layout/orgChart1"/>
    <dgm:cxn modelId="{78F8A77F-3D5D-443E-AB45-7507602FEAFC}" type="presOf" srcId="{E2EC6A85-58E6-4744-B75D-3324C60D8EE8}" destId="{4AFAFC3D-D935-4174-82BF-8097E9CC3978}" srcOrd="1" destOrd="0" presId="urn:microsoft.com/office/officeart/2005/8/layout/orgChart1"/>
    <dgm:cxn modelId="{F5434380-EE7A-4C58-85E9-DB2A7BFB5C4F}" type="presOf" srcId="{E1527C33-CFAA-4D8C-96C4-EE6231657CF0}" destId="{BFBC2126-85D5-4905-9E09-CD7F082453CB}" srcOrd="0" destOrd="0" presId="urn:microsoft.com/office/officeart/2005/8/layout/orgChart1"/>
    <dgm:cxn modelId="{90A22982-35F0-4690-94C9-FC7C7030A57B}" srcId="{0102E4FE-20A8-44CB-9044-37DB2019EEF7}" destId="{14FC8420-D447-4CEA-A3B7-61E9B3749D8E}" srcOrd="10" destOrd="0" parTransId="{EC92CB9E-5DFE-4287-A9E0-4954C06F656B}" sibTransId="{E9188AE6-C38D-49A6-B8A2-AFBE7B3ACBE6}"/>
    <dgm:cxn modelId="{D517D982-681A-4DAE-9E56-05D025F2E211}" type="presOf" srcId="{424E63FB-7A5E-47ED-BA8E-381C8BEA7B4D}" destId="{14354306-A96D-4F9B-B8CB-A1923889D20A}" srcOrd="1" destOrd="0" presId="urn:microsoft.com/office/officeart/2005/8/layout/orgChart1"/>
    <dgm:cxn modelId="{C88B0785-661D-4872-A092-A6D5614FDF76}" type="presOf" srcId="{F02C7DD0-38B5-42D3-B052-77C4D943365F}" destId="{55EC4157-21BA-4613-8860-42E031585862}" srcOrd="0" destOrd="0" presId="urn:microsoft.com/office/officeart/2005/8/layout/orgChart1"/>
    <dgm:cxn modelId="{E81CE985-107C-46B1-8E6F-793372A7C67F}" srcId="{905ED552-0ABB-46DE-A60F-9DB1B7EBD348}" destId="{52322AC1-C0CA-41C2-AF77-D47B568609DC}" srcOrd="1" destOrd="0" parTransId="{3BEC5FAA-E4C7-4310-8BF8-FD6D6CD14D5D}" sibTransId="{4588D817-B422-419C-9BBD-93DD8ABBE6F3}"/>
    <dgm:cxn modelId="{33CF0486-E025-41B6-8F27-64163D372171}" type="presOf" srcId="{E5E9916D-2D7F-4C7A-A808-9D88F35BEC5A}" destId="{45F7E176-19D1-4464-8B8E-5DA14B89B110}" srcOrd="1" destOrd="0" presId="urn:microsoft.com/office/officeart/2005/8/layout/orgChart1"/>
    <dgm:cxn modelId="{D1030D86-CB23-4D86-BC42-698014A897BB}" type="presOf" srcId="{8AB7F64B-E4EA-46A3-93C5-530B1FAAB3A0}" destId="{521FEAC1-E658-4130-BFDF-12AE10471782}" srcOrd="1" destOrd="0" presId="urn:microsoft.com/office/officeart/2005/8/layout/orgChart1"/>
    <dgm:cxn modelId="{82302886-17A7-429D-8D7C-52E436DEA112}" type="presOf" srcId="{699FA3BB-5DDB-4810-8B78-2E6BCAFDC511}" destId="{679EAA6C-B7F9-45B1-B314-064B1497E450}" srcOrd="0" destOrd="0" presId="urn:microsoft.com/office/officeart/2005/8/layout/orgChart1"/>
    <dgm:cxn modelId="{4E93C486-E90A-41E7-B05E-43F91CB80ADD}" type="presOf" srcId="{14FC8420-D447-4CEA-A3B7-61E9B3749D8E}" destId="{F5C5F184-CBCA-49BB-BB7E-3A0146C211EB}" srcOrd="0" destOrd="0" presId="urn:microsoft.com/office/officeart/2005/8/layout/orgChart1"/>
    <dgm:cxn modelId="{F2F8CE87-B432-4916-B3C1-8E5F38EE889E}" type="presOf" srcId="{D5E38E4B-FED5-4A0A-B8AA-8728BED387A3}" destId="{E962E456-3173-4AC8-9388-5565756FFDF6}" srcOrd="1" destOrd="0" presId="urn:microsoft.com/office/officeart/2005/8/layout/orgChart1"/>
    <dgm:cxn modelId="{79070288-5C9A-4FF0-A4A2-C0FC63E73C51}" type="presOf" srcId="{8AB7F64B-E4EA-46A3-93C5-530B1FAAB3A0}" destId="{CC7BE9CC-9E44-4B05-9B0E-850124C3547A}" srcOrd="0" destOrd="0" presId="urn:microsoft.com/office/officeart/2005/8/layout/orgChart1"/>
    <dgm:cxn modelId="{CE967688-7026-4EBB-B0C1-EB6675E5AE4C}" type="presOf" srcId="{424E63FB-7A5E-47ED-BA8E-381C8BEA7B4D}" destId="{9A681887-5350-4EBE-BD43-C7E4297AB1BB}" srcOrd="0" destOrd="0" presId="urn:microsoft.com/office/officeart/2005/8/layout/orgChart1"/>
    <dgm:cxn modelId="{A7FE1189-2CA3-4F66-BB33-005F1BC7F96D}" type="presOf" srcId="{905ED552-0ABB-46DE-A60F-9DB1B7EBD348}" destId="{43608A5B-3808-436B-B5E2-C7A7C19E947A}" srcOrd="1" destOrd="0" presId="urn:microsoft.com/office/officeart/2005/8/layout/orgChart1"/>
    <dgm:cxn modelId="{3F556089-3E6D-4134-BF8E-D2F6980AA93E}" type="presOf" srcId="{EC6FE534-DC93-4BE9-B221-533498D9AED2}" destId="{F6623B5E-28CD-4799-A9B4-EF636C566661}" srcOrd="1" destOrd="0" presId="urn:microsoft.com/office/officeart/2005/8/layout/orgChart1"/>
    <dgm:cxn modelId="{234D7E89-07F1-497E-8378-F744874A3083}" type="presOf" srcId="{85C9611E-0EC3-4C90-8306-3D5D07DB36F8}" destId="{539C43EC-88FB-4101-BFC8-2FBEBDCB1CFF}" srcOrd="0" destOrd="0" presId="urn:microsoft.com/office/officeart/2005/8/layout/orgChart1"/>
    <dgm:cxn modelId="{770E8D90-516F-4401-BB99-E794D053AAD6}" type="presOf" srcId="{EB3954B5-74F4-4D11-9DFF-EA78507987CB}" destId="{C9DB3AA9-5EBE-4CDD-923A-16B2DED554F2}" srcOrd="1" destOrd="0" presId="urn:microsoft.com/office/officeart/2005/8/layout/orgChart1"/>
    <dgm:cxn modelId="{E0450A93-CBE9-427A-BC18-27EC12232989}" type="presOf" srcId="{B3F45023-E1E3-43C0-B67F-AD1E7AC51078}" destId="{4FD3DBF8-676D-4E03-B8F9-806C982C4A66}" srcOrd="1" destOrd="0" presId="urn:microsoft.com/office/officeart/2005/8/layout/orgChart1"/>
    <dgm:cxn modelId="{89D03694-0C93-4F1C-B1B4-E034EBA6CBA3}" type="presOf" srcId="{69233474-9CCA-431F-ADB6-8A9AC33B9697}" destId="{3957C82B-EF44-4844-A580-BC3F07AD1AAA}" srcOrd="1" destOrd="0" presId="urn:microsoft.com/office/officeart/2005/8/layout/orgChart1"/>
    <dgm:cxn modelId="{F00AE697-1A16-469A-B39D-A23DF3C7DA95}" type="presOf" srcId="{88490267-DE7E-43ED-9BD4-B69E754A61AF}" destId="{B1F44040-471C-47E1-AA4C-3975425FBF91}" srcOrd="0" destOrd="0" presId="urn:microsoft.com/office/officeart/2005/8/layout/orgChart1"/>
    <dgm:cxn modelId="{FA311D98-6CC1-46A7-A06B-FD9A7AA7D2B8}" type="presOf" srcId="{03DF699C-3176-485E-B584-5BC85EC703ED}" destId="{0CE7C8B4-F8E6-429D-8C4A-73E9D60DCB81}" srcOrd="0" destOrd="0" presId="urn:microsoft.com/office/officeart/2005/8/layout/orgChart1"/>
    <dgm:cxn modelId="{BD8A4098-D363-4F86-8817-05EE9013D60E}" srcId="{95040E2D-3B14-4838-BEEC-F567F54E210A}" destId="{EEBC546B-B559-4568-BA01-5B4728E41645}" srcOrd="0" destOrd="0" parTransId="{90B63618-9D9F-4204-8A72-1DEDB9B6A698}" sibTransId="{30517B5D-AB6C-4E1B-B1ED-2E6BBC68EE6B}"/>
    <dgm:cxn modelId="{8F7AF59A-A09C-4519-9E40-16E103BD2262}" srcId="{0102E4FE-20A8-44CB-9044-37DB2019EEF7}" destId="{809B22AA-EB2B-4C4F-82C3-E979FD4CF357}" srcOrd="1" destOrd="0" parTransId="{E2EA6942-20E6-4D51-99FA-C77C5E746936}" sibTransId="{A3E7A7D9-26B8-432D-9CFA-8BAF85BB66C1}"/>
    <dgm:cxn modelId="{F5DE8E9D-0BC3-4BC5-B083-F3D3BE68C28D}" type="presOf" srcId="{900F9B5B-B201-41E8-9F84-B4A949821D1D}" destId="{1F22369C-0260-40DE-A3B5-80071F47CFCB}" srcOrd="0" destOrd="0" presId="urn:microsoft.com/office/officeart/2005/8/layout/orgChart1"/>
    <dgm:cxn modelId="{81FD159E-5A59-47E9-B060-7B6EB6770B16}" srcId="{0102E4FE-20A8-44CB-9044-37DB2019EEF7}" destId="{905ED552-0ABB-46DE-A60F-9DB1B7EBD348}" srcOrd="9" destOrd="0" parTransId="{C0EE7375-36E6-4281-9237-5F5EEB6505C0}" sibTransId="{CB9B60C3-837E-4475-B99D-FCE33FAFF27C}"/>
    <dgm:cxn modelId="{3EA162A4-132D-4878-91E4-70CE79167425}" srcId="{4D29C077-1695-455C-9DAA-E15887E6F57B}" destId="{4EDFDD96-7D03-4644-B893-2DE9B7516A86}" srcOrd="0" destOrd="0" parTransId="{F488A61D-44A8-43AF-8D4D-9D3A28823A7B}" sibTransId="{DE838DFA-5D9A-4E00-863E-4F0DE9AEC1FD}"/>
    <dgm:cxn modelId="{48BB0AA5-8343-45DD-B460-7B85C011C3C5}" type="presOf" srcId="{85C9611E-0EC3-4C90-8306-3D5D07DB36F8}" destId="{37EBA9EA-1D7F-4485-92CD-286075E5D657}" srcOrd="1" destOrd="0" presId="urn:microsoft.com/office/officeart/2005/8/layout/orgChart1"/>
    <dgm:cxn modelId="{D8EA20A6-B6D0-4295-B2C8-34CD0A3BC19C}" type="presOf" srcId="{69233474-9CCA-431F-ADB6-8A9AC33B9697}" destId="{D7DDDDF0-F44F-4B11-B08B-89295DEA0D9B}" srcOrd="0" destOrd="0" presId="urn:microsoft.com/office/officeart/2005/8/layout/orgChart1"/>
    <dgm:cxn modelId="{5AD83DA6-0287-4CEB-8840-535F99373162}" type="presOf" srcId="{BA15DC88-B838-4D5F-9BAB-AEC02AE52521}" destId="{18956CBC-7222-4318-87FC-278CA4BA3768}" srcOrd="1" destOrd="0" presId="urn:microsoft.com/office/officeart/2005/8/layout/orgChart1"/>
    <dgm:cxn modelId="{3B5F0FA7-1D94-416A-8F5E-7726C8A8E7AE}" type="presOf" srcId="{025397C8-278A-4FB7-A986-A1B487EA1563}" destId="{9BBA3CDE-9578-436B-BF71-4165D5256392}" srcOrd="1" destOrd="0" presId="urn:microsoft.com/office/officeart/2005/8/layout/orgChart1"/>
    <dgm:cxn modelId="{AB9603A9-BC6A-4390-BD18-B3AA2F41282F}" type="presOf" srcId="{6B85388F-71E1-413F-BC49-7FE13C99924D}" destId="{DE31F5CA-37EC-464B-A0E1-9AB790904E0E}" srcOrd="0" destOrd="0" presId="urn:microsoft.com/office/officeart/2005/8/layout/orgChart1"/>
    <dgm:cxn modelId="{CB01DDAA-322F-4E93-B83B-9A9E38B0760B}" type="presOf" srcId="{1FA32465-79CA-43E4-925C-FD9E6E9DB5C8}" destId="{5517D03E-AE9E-4827-A3FB-E1CF8BC3E098}" srcOrd="1" destOrd="0" presId="urn:microsoft.com/office/officeart/2005/8/layout/orgChart1"/>
    <dgm:cxn modelId="{1C1260AB-BAF4-4931-8E4E-3824C368E924}" type="presOf" srcId="{DE3A69AF-6A99-44DF-9639-EBEE5AEFB1D1}" destId="{146AE877-ED15-459B-B13B-AF077FBB1040}" srcOrd="0" destOrd="0" presId="urn:microsoft.com/office/officeart/2005/8/layout/orgChart1"/>
    <dgm:cxn modelId="{664174AB-14F3-47D0-8F79-855BBC5AC88E}" type="presOf" srcId="{23233B68-EF36-4A02-9B22-884F03B3E17D}" destId="{9A5CF57C-EB3E-499E-8222-998FF1F3959E}" srcOrd="0" destOrd="0" presId="urn:microsoft.com/office/officeart/2005/8/layout/orgChart1"/>
    <dgm:cxn modelId="{1B1757AC-E291-4B8F-BC7A-29CAB0E91522}" type="presOf" srcId="{D9DCBD92-CF2D-4FA3-9650-A94983E94475}" destId="{99E07EF1-2718-49C0-B549-73DEE2F71416}" srcOrd="1" destOrd="0" presId="urn:microsoft.com/office/officeart/2005/8/layout/orgChart1"/>
    <dgm:cxn modelId="{6CE5CEAC-6ACC-4255-BB12-342AB0AE8369}" type="presOf" srcId="{97F38E1B-8B0A-4C1C-BB0E-8DC2824BBDEE}" destId="{CAC4091A-492F-459B-840C-5F8135FD499F}" srcOrd="1" destOrd="0" presId="urn:microsoft.com/office/officeart/2005/8/layout/orgChart1"/>
    <dgm:cxn modelId="{3F11EFAC-B19D-417A-9CCB-411CE3099F2D}" type="presOf" srcId="{0102E4FE-20A8-44CB-9044-37DB2019EEF7}" destId="{2D883808-430E-40D8-8B07-302E85302A34}" srcOrd="0" destOrd="0" presId="urn:microsoft.com/office/officeart/2005/8/layout/orgChart1"/>
    <dgm:cxn modelId="{F98C2CAE-0CFD-4A5C-83E6-BA55CF07333B}" type="presOf" srcId="{C0EE7375-36E6-4281-9237-5F5EEB6505C0}" destId="{6859BE2E-B830-41FF-B86E-79A6F3BD7732}" srcOrd="0" destOrd="0" presId="urn:microsoft.com/office/officeart/2005/8/layout/orgChart1"/>
    <dgm:cxn modelId="{8224F6AE-567C-4474-BB5F-3BC2E1F9052D}" type="presOf" srcId="{3370A458-E4DD-4B9D-839D-CB6CD78EDD3E}" destId="{790D60DF-7069-40FD-B467-B071D39AF115}" srcOrd="1" destOrd="0" presId="urn:microsoft.com/office/officeart/2005/8/layout/orgChart1"/>
    <dgm:cxn modelId="{633930AF-3D0C-41D1-9D7D-CE36CB354B8D}" srcId="{424E63FB-7A5E-47ED-BA8E-381C8BEA7B4D}" destId="{8AB7F64B-E4EA-46A3-93C5-530B1FAAB3A0}" srcOrd="2" destOrd="0" parTransId="{D39B8DD9-864C-4EB7-9F89-A2AD12438034}" sibTransId="{54EF72C2-E454-4C40-B61C-C5559BC6F1E5}"/>
    <dgm:cxn modelId="{723A64B0-8C44-4CB5-83E4-D268F58686A7}" type="presOf" srcId="{8BB75C25-BB24-48E5-95A1-BDDD2AD67385}" destId="{0393B6C4-B4FB-4B6B-8DB5-37B9B19AABA4}" srcOrd="1" destOrd="0" presId="urn:microsoft.com/office/officeart/2005/8/layout/orgChart1"/>
    <dgm:cxn modelId="{7D90D0B1-CF9F-4A95-8A24-0345C1BD0CB6}" type="presOf" srcId="{92338313-9670-40FB-8040-D372407E9060}" destId="{A4073290-40FA-4447-A63D-A2A271E69369}" srcOrd="0" destOrd="0" presId="urn:microsoft.com/office/officeart/2005/8/layout/orgChart1"/>
    <dgm:cxn modelId="{EB7666B2-9172-4ECA-B786-AA8FF5113B06}" srcId="{D9DCBD92-CF2D-4FA3-9650-A94983E94475}" destId="{C2E9E08C-C520-4750-9A46-099873830BC9}" srcOrd="1" destOrd="0" parTransId="{304499FC-178F-457B-9D5B-07C633CC1703}" sibTransId="{E69A4F6D-B644-4F5C-905D-8356A91FFF6D}"/>
    <dgm:cxn modelId="{915B7BB2-22C3-4032-8062-59C88F493245}" type="presOf" srcId="{95643014-9364-4ED7-A23C-11FF87634454}" destId="{3C105CD6-BA5F-4296-9ADF-C21FEB294665}" srcOrd="0" destOrd="0" presId="urn:microsoft.com/office/officeart/2005/8/layout/orgChart1"/>
    <dgm:cxn modelId="{B07A9DB3-3CB5-4876-A7FB-0445F9D33B92}" type="presOf" srcId="{3BEC5FAA-E4C7-4310-8BF8-FD6D6CD14D5D}" destId="{89695C53-1190-42FF-86CC-6209DC216241}" srcOrd="0" destOrd="0" presId="urn:microsoft.com/office/officeart/2005/8/layout/orgChart1"/>
    <dgm:cxn modelId="{2BBFBFB3-9575-4C01-9758-C9373EB496DF}" srcId="{95040E2D-3B14-4838-BEEC-F567F54E210A}" destId="{8C33E48E-334E-4A5A-8828-C0B9BC12F4DA}" srcOrd="2" destOrd="0" parTransId="{7D1D39C0-3B18-4635-B1B3-C21C05B51E72}" sibTransId="{A5953739-5348-4DF8-A599-C497DF96D7A3}"/>
    <dgm:cxn modelId="{A0E7CBB5-7CF0-42B5-B4E5-93BE50449420}" srcId="{D9DCBD92-CF2D-4FA3-9650-A94983E94475}" destId="{DBA8929B-46BA-404E-A3FA-7CF913B88C72}" srcOrd="0" destOrd="0" parTransId="{F26A6E32-5FBB-4CEF-BDB1-A0E805534581}" sibTransId="{79AC7646-F02B-4EB7-8D35-A654D4BDF6CA}"/>
    <dgm:cxn modelId="{D71B68B6-3DAD-4FED-9B44-59FFCA15B0EE}" type="presOf" srcId="{EEBC546B-B559-4568-BA01-5B4728E41645}" destId="{37D81D16-9FA0-4B40-B026-416F10041A47}" srcOrd="1" destOrd="0" presId="urn:microsoft.com/office/officeart/2005/8/layout/orgChart1"/>
    <dgm:cxn modelId="{186A48B7-C942-4DF9-A198-0A87B53EE7B1}" srcId="{D5E38E4B-FED5-4A0A-B8AA-8728BED387A3}" destId="{B71ED880-875D-465D-A2D5-7EFCE170B8F3}" srcOrd="2" destOrd="0" parTransId="{6B85388F-71E1-413F-BC49-7FE13C99924D}" sibTransId="{01D8D94A-4C5D-44E8-A195-D41DEB2DABF3}"/>
    <dgm:cxn modelId="{02726BBB-A793-416B-8A98-F88455A0A603}" srcId="{14FC8420-D447-4CEA-A3B7-61E9B3749D8E}" destId="{F9F2A175-3F9B-492A-AD89-F9ADF1AA7A09}" srcOrd="2" destOrd="0" parTransId="{23233B68-EF36-4A02-9B22-884F03B3E17D}" sibTransId="{6783538A-23B6-4D3C-92F4-06CBADDFC98C}"/>
    <dgm:cxn modelId="{A8FF89BC-D15C-44F3-A67F-96B16824950D}" srcId="{5901CCA6-EF9E-4F05-B532-AFA0A830E4D5}" destId="{0995A2E3-0901-4DB1-B970-376B2E4006D1}" srcOrd="2" destOrd="0" parTransId="{902A754E-4E4A-4847-B0A2-573B94308BBA}" sibTransId="{20A0EF64-0AD3-4993-8E6E-5758F9AF64A6}"/>
    <dgm:cxn modelId="{21C18FBE-38F8-4F4C-A586-7435BBF5F356}" srcId="{0E0D5914-9733-4438-B53B-E54AED87BD25}" destId="{D5E38E4B-FED5-4A0A-B8AA-8728BED387A3}" srcOrd="1" destOrd="0" parTransId="{1182CA2F-4565-428E-AE54-DA4AC822DEC1}" sibTransId="{F08BBAFC-C54C-473A-A12D-0976EAD9F5B1}"/>
    <dgm:cxn modelId="{56F4D0BE-0ED8-4594-B6D7-DCDE4C6272FE}" srcId="{86AF350A-A785-4BDD-9C13-1E90196942B4}" destId="{95643014-9364-4ED7-A23C-11FF87634454}" srcOrd="0" destOrd="0" parTransId="{E0114C20-3A39-4242-9BD4-7E3A42C0079E}" sibTransId="{17FCF78A-6A89-4118-8006-45387E9866DB}"/>
    <dgm:cxn modelId="{ED5470C1-AB29-4CA6-AECE-4E0CA2253756}" type="presOf" srcId="{0B7A893D-34B0-412E-AAF0-3244FF37E62F}" destId="{D7E2BE4B-D731-4C2D-BA0A-37C902784000}" srcOrd="0" destOrd="0" presId="urn:microsoft.com/office/officeart/2005/8/layout/orgChart1"/>
    <dgm:cxn modelId="{1FD485C1-9579-439E-B46A-5762BA2261CB}" type="presOf" srcId="{85451313-C917-4F47-86D0-45E28E549CBF}" destId="{F7BA7A01-E042-4673-AEEA-303514636AFE}" srcOrd="1" destOrd="0" presId="urn:microsoft.com/office/officeart/2005/8/layout/orgChart1"/>
    <dgm:cxn modelId="{AAB1BAC1-D077-48E7-9C2D-25DF86AB4463}" type="presOf" srcId="{304499FC-178F-457B-9D5B-07C633CC1703}" destId="{0E0991F3-3934-47BB-929B-D5CDA7641990}" srcOrd="0" destOrd="0" presId="urn:microsoft.com/office/officeart/2005/8/layout/orgChart1"/>
    <dgm:cxn modelId="{6495E3C4-3BDB-4AD3-8081-02B53DF7EEB4}" type="presOf" srcId="{03DF699C-3176-485E-B584-5BC85EC703ED}" destId="{7568918C-FAD7-4B9E-9AFD-52C33DE56813}" srcOrd="1" destOrd="0" presId="urn:microsoft.com/office/officeart/2005/8/layout/orgChart1"/>
    <dgm:cxn modelId="{D47AF2C4-C5C6-41E8-AF20-6AA1F2D1A0A0}" type="presOf" srcId="{809B22AA-EB2B-4C4F-82C3-E979FD4CF357}" destId="{D170E32D-A43F-4CAB-A215-C289F970862B}" srcOrd="0" destOrd="0" presId="urn:microsoft.com/office/officeart/2005/8/layout/orgChart1"/>
    <dgm:cxn modelId="{5CAF98C7-9507-44FC-847F-3F699DE3D3C1}" type="presOf" srcId="{86AF350A-A785-4BDD-9C13-1E90196942B4}" destId="{72AC346F-2F4E-444E-8C03-BD2A3B5A48DE}" srcOrd="0" destOrd="0" presId="urn:microsoft.com/office/officeart/2005/8/layout/orgChart1"/>
    <dgm:cxn modelId="{923D39C9-13F7-4D27-9428-7CE4D6ECE615}" type="presOf" srcId="{F9F2A175-3F9B-492A-AD89-F9ADF1AA7A09}" destId="{8BDE05C9-053F-4C88-B814-2D8F4E34080D}" srcOrd="1" destOrd="0" presId="urn:microsoft.com/office/officeart/2005/8/layout/orgChart1"/>
    <dgm:cxn modelId="{FCAD58C9-5B71-4F8F-A3A8-89272EB477CB}" srcId="{86AF350A-A785-4BDD-9C13-1E90196942B4}" destId="{EB3954B5-74F4-4D11-9DFF-EA78507987CB}" srcOrd="4" destOrd="0" parTransId="{DC6688E7-45CF-4D5C-9D56-6B7EDCF265A6}" sibTransId="{70FF2AC7-4C12-4FF5-B75D-B14A9D9AF54D}"/>
    <dgm:cxn modelId="{F7A145CB-AB41-45AF-8AD4-9A4F753B3ABE}" srcId="{14FC8420-D447-4CEA-A3B7-61E9B3749D8E}" destId="{BA15DC88-B838-4D5F-9BAB-AEC02AE52521}" srcOrd="0" destOrd="0" parTransId="{D1202378-9FC3-4AC3-BEDF-808E27AD479B}" sibTransId="{D7CB81A8-D79B-493F-A54C-A4C32D5B5C19}"/>
    <dgm:cxn modelId="{0F199FCF-6584-4D12-8255-282B8CD87339}" type="presOf" srcId="{8C33E48E-334E-4A5A-8828-C0B9BC12F4DA}" destId="{58BCE5B8-AC2E-43FA-B884-A8172ED4A1EB}" srcOrd="1" destOrd="0" presId="urn:microsoft.com/office/officeart/2005/8/layout/orgChart1"/>
    <dgm:cxn modelId="{65560AD0-6C88-43F5-B078-9CE9580210A9}" type="presOf" srcId="{622DEC80-7D3B-489F-A688-386A3BD66E46}" destId="{FB2DB3A0-B135-43F4-88C1-E9985DD92C2D}" srcOrd="0" destOrd="0" presId="urn:microsoft.com/office/officeart/2005/8/layout/orgChart1"/>
    <dgm:cxn modelId="{AC4424D0-8905-4F4D-A03E-744F87C17718}" type="presOf" srcId="{F26A6E32-5FBB-4CEF-BDB1-A0E805534581}" destId="{D7968CA6-A26B-43C5-9036-51384CB0A177}" srcOrd="0" destOrd="0" presId="urn:microsoft.com/office/officeart/2005/8/layout/orgChart1"/>
    <dgm:cxn modelId="{05578DD0-72FA-4B08-B907-FC8A62576561}" srcId="{141B889D-94F1-45C1-B73E-13B1197CCCF8}" destId="{1FA32465-79CA-43E4-925C-FD9E6E9DB5C8}" srcOrd="1" destOrd="0" parTransId="{88490267-DE7E-43ED-9BD4-B69E754A61AF}" sibTransId="{8D80A846-3714-4A60-AA9F-DC844391A49A}"/>
    <dgm:cxn modelId="{C708B5D0-C5FE-494F-9D5D-D9B5422D0437}" type="presOf" srcId="{D6F5CD79-D3E1-4B19-9C25-479267A00537}" destId="{6BAFA004-7462-4BB3-8CF7-8F0FAE532698}" srcOrd="0" destOrd="0" presId="urn:microsoft.com/office/officeart/2005/8/layout/orgChart1"/>
    <dgm:cxn modelId="{B8B231D3-F81B-43FC-B30C-11210BC39595}" type="presOf" srcId="{C025D0B3-3453-4AB2-8C0D-9A93251A872D}" destId="{86920179-6629-4A58-BB26-F9023C6AB676}" srcOrd="0" destOrd="0" presId="urn:microsoft.com/office/officeart/2005/8/layout/orgChart1"/>
    <dgm:cxn modelId="{43B281D3-8F00-4A89-B7B6-9381AB870F68}" type="presOf" srcId="{EEBC546B-B559-4568-BA01-5B4728E41645}" destId="{526919F3-C1E6-4952-AA9E-1BBFD8E73B82}" srcOrd="0" destOrd="0" presId="urn:microsoft.com/office/officeart/2005/8/layout/orgChart1"/>
    <dgm:cxn modelId="{C8D70DD5-D354-4E8F-8F36-FBA22A5D2A2C}" srcId="{14FC8420-D447-4CEA-A3B7-61E9B3749D8E}" destId="{85451313-C917-4F47-86D0-45E28E549CBF}" srcOrd="1" destOrd="0" parTransId="{900F9B5B-B201-41E8-9F84-B4A949821D1D}" sibTransId="{C35E62F3-BCD5-4083-A380-44B10F6F2EC2}"/>
    <dgm:cxn modelId="{EC1174D6-5140-45EC-9F00-844394FA6A37}" type="presOf" srcId="{05FE1BD5-3C3C-4969-A364-2530D63BDBD5}" destId="{95E2F74E-F847-4663-BDD7-0A5BE67FBABA}" srcOrd="0" destOrd="0" presId="urn:microsoft.com/office/officeart/2005/8/layout/orgChart1"/>
    <dgm:cxn modelId="{C6FE6CD8-A901-422C-875C-5FBBBE15EF5E}" srcId="{8BB75C25-BB24-48E5-95A1-BDDD2AD67385}" destId="{D6F5CD79-D3E1-4B19-9C25-479267A00537}" srcOrd="0" destOrd="0" parTransId="{50F4CB47-0DB9-4B1E-9C75-49682DAC2BF7}" sibTransId="{A143E528-DC48-443B-967F-FB0FB6BA3C02}"/>
    <dgm:cxn modelId="{496F4ED8-D7F4-4E9A-B664-2745C8E9EB45}" type="presOf" srcId="{6EAA41E0-1525-42E3-A200-48C0FE921E72}" destId="{807FA1CB-C069-4A68-9F5B-ACB3D4C2C7E0}" srcOrd="0" destOrd="0" presId="urn:microsoft.com/office/officeart/2005/8/layout/orgChart1"/>
    <dgm:cxn modelId="{762B93D8-43BE-42B3-8DE5-31247C71202B}" srcId="{025397C8-278A-4FB7-A986-A1B487EA1563}" destId="{E2157045-4CE0-40CE-9C58-F4043DF91E33}" srcOrd="0" destOrd="0" parTransId="{F9922145-9B07-49CE-9FA6-B33C82D2B167}" sibTransId="{CA9D8683-4E32-4861-94E8-CF694F4D3BA3}"/>
    <dgm:cxn modelId="{E5B87BD9-5758-4E57-A95E-B45A44873B71}" type="presOf" srcId="{025397C8-278A-4FB7-A986-A1B487EA1563}" destId="{0BF99F41-2B36-4860-856E-9B912562371F}" srcOrd="0" destOrd="0" presId="urn:microsoft.com/office/officeart/2005/8/layout/orgChart1"/>
    <dgm:cxn modelId="{0251C4D9-523C-45CA-9883-E36842905429}" srcId="{0E0D5914-9733-4438-B53B-E54AED87BD25}" destId="{D9DCBD92-CF2D-4FA3-9650-A94983E94475}" srcOrd="0" destOrd="0" parTransId="{8069AF01-BDAC-4439-9E0A-EA0793CC3F91}" sibTransId="{62C8F385-660A-4B36-9BB8-6E3C7FF1DC57}"/>
    <dgm:cxn modelId="{0A56C6DB-31EB-4084-BBA3-788918B1E116}" srcId="{0102E4FE-20A8-44CB-9044-37DB2019EEF7}" destId="{025397C8-278A-4FB7-A986-A1B487EA1563}" srcOrd="4" destOrd="0" parTransId="{E9CCBF3B-F7D4-491B-83ED-166AFDD5DD30}" sibTransId="{03B4767C-E8A0-48F5-82FB-BC0CE0CB73C2}"/>
    <dgm:cxn modelId="{DD8252DC-97BB-4DFF-98B1-5F9768B012B2}" srcId="{86AF350A-A785-4BDD-9C13-1E90196942B4}" destId="{0B7A893D-34B0-412E-AAF0-3244FF37E62F}" srcOrd="3" destOrd="0" parTransId="{2DEF8671-DD1F-49D2-9C9F-4553E51583D7}" sibTransId="{EBBEF2A1-4FE1-445D-81D1-191137E58D73}"/>
    <dgm:cxn modelId="{3373B1DC-8BDF-4205-B23F-51E567D0D24F}" type="presOf" srcId="{23A96D7A-299B-4FA1-93D0-41E5DC2BDB0F}" destId="{3E384659-83D8-423C-BB17-F82A4F217F6D}" srcOrd="1" destOrd="0" presId="urn:microsoft.com/office/officeart/2005/8/layout/orgChart1"/>
    <dgm:cxn modelId="{50BFF7DD-F1F7-43DF-9057-627C4B6D0B71}" srcId="{95040E2D-3B14-4838-BEEC-F567F54E210A}" destId="{6D7A7801-BB63-47F6-9F80-2013CE3C8DDF}" srcOrd="1" destOrd="0" parTransId="{0BCFA6B9-4E38-4DF4-9665-C5288F643973}" sibTransId="{EBEA04DD-D1A7-4439-860D-D29C5EFB821E}"/>
    <dgm:cxn modelId="{8503C1DE-AC4F-49F5-A01D-D01C6B7949BF}" type="presOf" srcId="{9AC19E5E-60C4-4CCF-A20E-E4814BC2FE9B}" destId="{2B3E1A31-C7DC-446D-8815-E4813D3B56B4}" srcOrd="1" destOrd="0" presId="urn:microsoft.com/office/officeart/2005/8/layout/orgChart1"/>
    <dgm:cxn modelId="{9156A2E0-D475-46A0-8577-6C3A549E2BD9}" type="presOf" srcId="{0AE7F9E1-765F-489C-8C16-C7BC49A797D9}" destId="{1E535ECD-9FA0-4E48-A66D-29FFB2AB3B70}" srcOrd="0" destOrd="0" presId="urn:microsoft.com/office/officeart/2005/8/layout/orgChart1"/>
    <dgm:cxn modelId="{37BBD9E1-7D3D-4144-B35F-F19164A2F2AB}" type="presOf" srcId="{D5E38E4B-FED5-4A0A-B8AA-8728BED387A3}" destId="{4CB3CC10-420D-4678-B4A5-F650FAA65CFC}" srcOrd="0" destOrd="0" presId="urn:microsoft.com/office/officeart/2005/8/layout/orgChart1"/>
    <dgm:cxn modelId="{14C546E3-3C2E-474D-828F-11A57961D2DD}" srcId="{8D244D8F-C792-40BC-A511-7DE39E45E194}" destId="{6ED531EE-0BC7-4118-B43F-7D8D436633A8}" srcOrd="2" destOrd="0" parTransId="{D433E747-1E2C-41A0-B616-42B31870972F}" sibTransId="{9952C637-C4F1-4218-8E7E-3DE34073E216}"/>
    <dgm:cxn modelId="{E4EC70E3-9BE3-4283-968C-7E15BDAAF5E4}" type="presOf" srcId="{B7B3C6AE-DFBB-46A9-8CF1-A1BD803B9409}" destId="{AAF5925E-A439-4734-BFA7-0209F1E034E0}" srcOrd="0" destOrd="0" presId="urn:microsoft.com/office/officeart/2005/8/layout/orgChart1"/>
    <dgm:cxn modelId="{503263E4-7B66-4BF3-A288-435D9CB1CA44}" type="presOf" srcId="{F9922145-9B07-49CE-9FA6-B33C82D2B167}" destId="{56484EBF-27DD-4386-A0D0-1C14F44B1EE2}" srcOrd="0" destOrd="0" presId="urn:microsoft.com/office/officeart/2005/8/layout/orgChart1"/>
    <dgm:cxn modelId="{1A5C29E5-0B3D-496A-BA37-3EE497555743}" srcId="{905ED552-0ABB-46DE-A60F-9DB1B7EBD348}" destId="{FA075ABC-5CA4-4216-8E88-E8C82245409F}" srcOrd="0" destOrd="0" parTransId="{164BE56B-4369-439C-BDA1-AC866650347E}" sibTransId="{EA0AF616-A340-440B-B802-02F18855477B}"/>
    <dgm:cxn modelId="{F1E5D1E5-1268-475D-944D-33E806414ACD}" srcId="{4EDFDD96-7D03-4644-B893-2DE9B7516A86}" destId="{69233474-9CCA-431F-ADB6-8A9AC33B9697}" srcOrd="1" destOrd="0" parTransId="{622DEC80-7D3B-489F-A688-386A3BD66E46}" sibTransId="{FEF84970-9F64-4C23-B93E-C7AB8DAB57E9}"/>
    <dgm:cxn modelId="{88E5DDE6-53F2-45A3-A07E-C98496C11EA3}" type="presOf" srcId="{F488A61D-44A8-43AF-8D4D-9D3A28823A7B}" destId="{1BDCF5C3-4938-4F7B-B883-DFE0EA2513F2}" srcOrd="0" destOrd="0" presId="urn:microsoft.com/office/officeart/2005/8/layout/orgChart1"/>
    <dgm:cxn modelId="{299339E8-72C8-433C-B580-034B3FE83807}" type="presOf" srcId="{7D1D39C0-3B18-4635-B1B3-C21C05B51E72}" destId="{9B6FEAED-F609-4ABD-9830-664C2D6F7BC4}" srcOrd="0" destOrd="0" presId="urn:microsoft.com/office/officeart/2005/8/layout/orgChart1"/>
    <dgm:cxn modelId="{6DAB62E9-864C-4C9C-8886-EA5D51E3922B}" type="presOf" srcId="{8D244D8F-C792-40BC-A511-7DE39E45E194}" destId="{CFC31A14-C94F-4A30-A37D-372AB6BB600E}" srcOrd="1" destOrd="0" presId="urn:microsoft.com/office/officeart/2005/8/layout/orgChart1"/>
    <dgm:cxn modelId="{D48BC6E9-F065-4D7D-95AC-4A641C9795FC}" type="presOf" srcId="{E2157045-4CE0-40CE-9C58-F4043DF91E33}" destId="{BE7BA4D1-2AE1-4EE2-9EB8-A1B10CF23D87}" srcOrd="1" destOrd="0" presId="urn:microsoft.com/office/officeart/2005/8/layout/orgChart1"/>
    <dgm:cxn modelId="{6653DBE9-E800-4E34-83B7-9A0F3EDEA357}" type="presOf" srcId="{2EA6147A-4097-4648-9D83-1C15EC3F6E1C}" destId="{6185FE85-F6F3-47C8-BC28-BFB1B081D47E}" srcOrd="0" destOrd="0" presId="urn:microsoft.com/office/officeart/2005/8/layout/orgChart1"/>
    <dgm:cxn modelId="{23928FEB-63DA-4568-BC9D-8F478395DBF1}" type="presOf" srcId="{2DEF8671-DD1F-49D2-9C9F-4553E51583D7}" destId="{B894DCF4-CFDB-4655-8C23-F6D06D7FB345}" srcOrd="0" destOrd="0" presId="urn:microsoft.com/office/officeart/2005/8/layout/orgChart1"/>
    <dgm:cxn modelId="{5EDD0FED-515D-4AA5-ADC5-288E1B30F747}" type="presOf" srcId="{16CD9583-BD21-4156-92D6-71CDB340D1AD}" destId="{4E82E1CF-9093-4966-8BDC-BA30B6523B53}" srcOrd="0" destOrd="0" presId="urn:microsoft.com/office/officeart/2005/8/layout/orgChart1"/>
    <dgm:cxn modelId="{3CE88EEE-8D32-4992-8108-A4A89E90A5A0}" type="presOf" srcId="{EC6FE534-DC93-4BE9-B221-533498D9AED2}" destId="{463E7EE2-DBFC-4EC0-BC5D-9271F221CF32}" srcOrd="0" destOrd="0" presId="urn:microsoft.com/office/officeart/2005/8/layout/orgChart1"/>
    <dgm:cxn modelId="{B9E349F0-4F98-45DC-A283-F904DA4213BB}" type="presOf" srcId="{FDDB7EEE-AB02-47E4-B007-CB2A762CB7F9}" destId="{52777498-AA74-4FC2-849F-C626B27A45B4}" srcOrd="0" destOrd="0" presId="urn:microsoft.com/office/officeart/2005/8/layout/orgChart1"/>
    <dgm:cxn modelId="{439259F0-86A1-4284-BA34-80A24E688DD0}" type="presOf" srcId="{D010ED04-6422-41B1-9B13-F8A5DEAE4019}" destId="{F7AFC83A-F643-4B31-A648-492A9D843CA2}" srcOrd="0" destOrd="0" presId="urn:microsoft.com/office/officeart/2005/8/layout/orgChart1"/>
    <dgm:cxn modelId="{B7C325F1-39DE-4DC9-B626-7241513D8869}" type="presOf" srcId="{23A96D7A-299B-4FA1-93D0-41E5DC2BDB0F}" destId="{26279B3F-32AE-429E-8F6A-E74283514EA0}" srcOrd="0" destOrd="0" presId="urn:microsoft.com/office/officeart/2005/8/layout/orgChart1"/>
    <dgm:cxn modelId="{92F2DEF2-629B-4230-8138-3DEF5A285113}" srcId="{0102E4FE-20A8-44CB-9044-37DB2019EEF7}" destId="{424E63FB-7A5E-47ED-BA8E-381C8BEA7B4D}" srcOrd="6" destOrd="0" parTransId="{EBA54DFC-7FC3-4D85-9BDE-4CD347E65E6C}" sibTransId="{2D9C3D49-28A1-4E2A-8676-8FA2D87A3E83}"/>
    <dgm:cxn modelId="{65E43AF3-D179-485C-9875-A65A828CCE76}" srcId="{0102E4FE-20A8-44CB-9044-37DB2019EEF7}" destId="{95040E2D-3B14-4838-BEEC-F567F54E210A}" srcOrd="8" destOrd="0" parTransId="{05FE1BD5-3C3C-4969-A364-2530D63BDBD5}" sibTransId="{399F0C6F-6EF9-4BBC-8F8C-74F7043B2B33}"/>
    <dgm:cxn modelId="{76AFFBF3-8B0F-4A64-A9A7-C2C918D2DDAB}" type="presOf" srcId="{0E0D5914-9733-4438-B53B-E54AED87BD25}" destId="{34D49AA9-33AD-4664-ADD5-58DB46EB9889}" srcOrd="0" destOrd="0" presId="urn:microsoft.com/office/officeart/2005/8/layout/orgChart1"/>
    <dgm:cxn modelId="{FE8D82F4-EC2E-4B25-896E-A6EFC76B2206}" srcId="{5901CCA6-EF9E-4F05-B532-AFA0A830E4D5}" destId="{EC6FE534-DC93-4BE9-B221-533498D9AED2}" srcOrd="1" destOrd="0" parTransId="{E1527C33-CFAA-4D8C-96C4-EE6231657CF0}" sibTransId="{6D81CC16-08CD-4BC5-BB25-D3C60D9BB3C1}"/>
    <dgm:cxn modelId="{ACB5DCF4-1FA6-47F2-8A70-171FF15CE645}" type="presOf" srcId="{E5E9916D-2D7F-4C7A-A808-9D88F35BEC5A}" destId="{0B77889B-AAC5-42E4-AC09-1DCA681BCE85}" srcOrd="0" destOrd="0" presId="urn:microsoft.com/office/officeart/2005/8/layout/orgChart1"/>
    <dgm:cxn modelId="{1A9211F5-692D-4C37-836F-1AF68B28C9DA}" type="presOf" srcId="{90B63618-9D9F-4204-8A72-1DEDB9B6A698}" destId="{3C4B0898-FEC4-425E-A62E-7F6211895D7C}" srcOrd="0" destOrd="0" presId="urn:microsoft.com/office/officeart/2005/8/layout/orgChart1"/>
    <dgm:cxn modelId="{E02A45F5-BE79-41F1-BEC6-9398AAF40E33}" type="presOf" srcId="{C2EFE54E-DDBB-4937-AAAF-B8E47F74D697}" destId="{042C9D99-30E8-4921-9EB9-EBE3CC59CEFA}" srcOrd="0" destOrd="0" presId="urn:microsoft.com/office/officeart/2005/8/layout/orgChart1"/>
    <dgm:cxn modelId="{AA07A1F6-0C48-4CB5-B06C-47ECA1DF8F78}" type="presOf" srcId="{E9CCBF3B-F7D4-491B-83ED-166AFDD5DD30}" destId="{58BDADBE-4402-4E6F-AB6F-E215C5F98D3B}" srcOrd="0" destOrd="0" presId="urn:microsoft.com/office/officeart/2005/8/layout/orgChart1"/>
    <dgm:cxn modelId="{5B6CFCF8-25A2-4BDC-9211-21E220344ED1}" srcId="{D5E38E4B-FED5-4A0A-B8AA-8728BED387A3}" destId="{971055BB-A4A3-40DF-B506-54605DDFB45E}" srcOrd="1" destOrd="0" parTransId="{C550F39E-3BA4-4EAC-9784-E4F9E4C6F36F}" sibTransId="{5A6147EE-A1A6-4614-9DEB-0D9C46F37CEE}"/>
    <dgm:cxn modelId="{2612AAF9-55D8-414F-B4D5-759315DA46EB}" type="presOf" srcId="{4EDFDD96-7D03-4644-B893-2DE9B7516A86}" destId="{77CF87DA-CCF2-4C68-A6A1-315D38F06E97}" srcOrd="1" destOrd="0" presId="urn:microsoft.com/office/officeart/2005/8/layout/orgChart1"/>
    <dgm:cxn modelId="{B17642FC-9DED-4CE8-BE3B-6D377205DBDA}" type="presOf" srcId="{6ED531EE-0BC7-4118-B43F-7D8D436633A8}" destId="{D3BF38C4-1821-483A-AF26-C595ECE3E4B8}" srcOrd="1" destOrd="0" presId="urn:microsoft.com/office/officeart/2005/8/layout/orgChart1"/>
    <dgm:cxn modelId="{6348E3FD-B00F-406B-A60D-F9F13394914D}" type="presOf" srcId="{C2E9E08C-C520-4750-9A46-099873830BC9}" destId="{C3AE13EC-AD65-415B-91FB-22FE48785A3E}" srcOrd="1" destOrd="0" presId="urn:microsoft.com/office/officeart/2005/8/layout/orgChart1"/>
    <dgm:cxn modelId="{E0D141FE-B156-4047-B481-09435D233CAE}" type="presOf" srcId="{B71ED880-875D-465D-A2D5-7EFCE170B8F3}" destId="{1E232AB8-93DE-4845-B58C-D44BE96A7024}" srcOrd="1" destOrd="0" presId="urn:microsoft.com/office/officeart/2005/8/layout/orgChart1"/>
    <dgm:cxn modelId="{A458D9FF-02BE-46BB-A088-C5A5D4DCC19A}" srcId="{0102E4FE-20A8-44CB-9044-37DB2019EEF7}" destId="{8BB75C25-BB24-48E5-95A1-BDDD2AD67385}" srcOrd="5" destOrd="0" parTransId="{3F1B0426-4EA2-44D9-B786-B19B57D5CDEA}" sibTransId="{287D1434-478B-40C7-839D-02EB6EAF6F1B}"/>
    <dgm:cxn modelId="{DD86D10E-AF37-47C1-942E-2072C3DEB604}" type="presParOf" srcId="{90431E3C-4F42-4628-B684-A96161BFF430}" destId="{0A189367-43EC-4441-BA08-750B899E9469}" srcOrd="0" destOrd="0" presId="urn:microsoft.com/office/officeart/2005/8/layout/orgChart1"/>
    <dgm:cxn modelId="{1E93ACAD-73CC-4251-B857-482C058E4D23}" type="presParOf" srcId="{0A189367-43EC-4441-BA08-750B899E9469}" destId="{360B80A0-E040-4231-A03C-DB4C44D4BEFB}" srcOrd="0" destOrd="0" presId="urn:microsoft.com/office/officeart/2005/8/layout/orgChart1"/>
    <dgm:cxn modelId="{B29628BB-39CB-4048-ADB6-DE7158A9B3DD}" type="presParOf" srcId="{360B80A0-E040-4231-A03C-DB4C44D4BEFB}" destId="{2D883808-430E-40D8-8B07-302E85302A34}" srcOrd="0" destOrd="0" presId="urn:microsoft.com/office/officeart/2005/8/layout/orgChart1"/>
    <dgm:cxn modelId="{9428FF49-B526-4D4E-B0A3-7F6A759986BE}" type="presParOf" srcId="{360B80A0-E040-4231-A03C-DB4C44D4BEFB}" destId="{9E54A725-AB28-4B64-8844-9F2951F2F7A0}" srcOrd="1" destOrd="0" presId="urn:microsoft.com/office/officeart/2005/8/layout/orgChart1"/>
    <dgm:cxn modelId="{F77FF77F-3BFF-472B-A120-140FB40B3538}" type="presParOf" srcId="{0A189367-43EC-4441-BA08-750B899E9469}" destId="{7F944FE0-D2A2-405B-BDFF-D1897631706E}" srcOrd="1" destOrd="0" presId="urn:microsoft.com/office/officeart/2005/8/layout/orgChart1"/>
    <dgm:cxn modelId="{4693DDC0-E7D2-4777-9786-DF6018EA28F2}" type="presParOf" srcId="{7F944FE0-D2A2-405B-BDFF-D1897631706E}" destId="{7BA6A4CA-F40E-4826-9E97-95062F5DD647}" srcOrd="0" destOrd="0" presId="urn:microsoft.com/office/officeart/2005/8/layout/orgChart1"/>
    <dgm:cxn modelId="{3951A4D8-10F5-4317-831E-24914A8C8A5E}" type="presParOf" srcId="{7F944FE0-D2A2-405B-BDFF-D1897631706E}" destId="{92667419-A898-4795-9C0E-361368D04859}" srcOrd="1" destOrd="0" presId="urn:microsoft.com/office/officeart/2005/8/layout/orgChart1"/>
    <dgm:cxn modelId="{3319D6B5-4267-4DF9-B702-2CADDD1C44C3}" type="presParOf" srcId="{92667419-A898-4795-9C0E-361368D04859}" destId="{AAE10948-D9BD-4DD1-83D8-C8238129D30B}" srcOrd="0" destOrd="0" presId="urn:microsoft.com/office/officeart/2005/8/layout/orgChart1"/>
    <dgm:cxn modelId="{9D8D8E9F-F4F4-4566-A625-08109AD62BFC}" type="presParOf" srcId="{AAE10948-D9BD-4DD1-83D8-C8238129D30B}" destId="{4C9AEEA8-806B-4221-A8CF-497F84C39D63}" srcOrd="0" destOrd="0" presId="urn:microsoft.com/office/officeart/2005/8/layout/orgChart1"/>
    <dgm:cxn modelId="{448E3435-43C6-4B1E-A7A4-4202A1A17AC0}" type="presParOf" srcId="{AAE10948-D9BD-4DD1-83D8-C8238129D30B}" destId="{CFC31A14-C94F-4A30-A37D-372AB6BB600E}" srcOrd="1" destOrd="0" presId="urn:microsoft.com/office/officeart/2005/8/layout/orgChart1"/>
    <dgm:cxn modelId="{3E69577F-8421-472A-84A9-060EBAF1B9C7}" type="presParOf" srcId="{92667419-A898-4795-9C0E-361368D04859}" destId="{CFE7259F-6958-4278-B532-D5FC1DF0D989}" srcOrd="1" destOrd="0" presId="urn:microsoft.com/office/officeart/2005/8/layout/orgChart1"/>
    <dgm:cxn modelId="{92C57947-AA1F-4264-8E4A-4473FDB2FC66}" type="presParOf" srcId="{CFE7259F-6958-4278-B532-D5FC1DF0D989}" destId="{0DBA4C10-E38C-4A57-BDCF-A02983AC86EA}" srcOrd="0" destOrd="0" presId="urn:microsoft.com/office/officeart/2005/8/layout/orgChart1"/>
    <dgm:cxn modelId="{D2303088-32E4-4076-B157-F667078A64AA}" type="presParOf" srcId="{CFE7259F-6958-4278-B532-D5FC1DF0D989}" destId="{F7237C1A-2CFF-4D51-9968-643427BC722B}" srcOrd="1" destOrd="0" presId="urn:microsoft.com/office/officeart/2005/8/layout/orgChart1"/>
    <dgm:cxn modelId="{1B91D049-CFE0-4A04-BFB2-192B800A48BF}" type="presParOf" srcId="{F7237C1A-2CFF-4D51-9968-643427BC722B}" destId="{1F57570A-EEE3-4AFE-93E6-A976FA9C51FD}" srcOrd="0" destOrd="0" presId="urn:microsoft.com/office/officeart/2005/8/layout/orgChart1"/>
    <dgm:cxn modelId="{13579F5B-A430-4773-B3CE-A8BF1D033602}" type="presParOf" srcId="{1F57570A-EEE3-4AFE-93E6-A976FA9C51FD}" destId="{9E9FE827-52A4-46D9-ADB2-E6FCF0B9E008}" srcOrd="0" destOrd="0" presId="urn:microsoft.com/office/officeart/2005/8/layout/orgChart1"/>
    <dgm:cxn modelId="{6824E510-CB83-4998-88EE-DA343B963E0D}" type="presParOf" srcId="{1F57570A-EEE3-4AFE-93E6-A976FA9C51FD}" destId="{45896F72-DCDE-404C-8364-99656B71FFED}" srcOrd="1" destOrd="0" presId="urn:microsoft.com/office/officeart/2005/8/layout/orgChart1"/>
    <dgm:cxn modelId="{9AE6D902-FA8B-4EFA-8B07-34E1167CE82E}" type="presParOf" srcId="{F7237C1A-2CFF-4D51-9968-643427BC722B}" destId="{09EFDB36-E5B0-4407-8281-5D4F42D16FE0}" srcOrd="1" destOrd="0" presId="urn:microsoft.com/office/officeart/2005/8/layout/orgChart1"/>
    <dgm:cxn modelId="{B72CBE39-3761-4186-9757-547D660ED334}" type="presParOf" srcId="{F7237C1A-2CFF-4D51-9968-643427BC722B}" destId="{2F132628-32FC-4EEB-A2B9-3E7324D5716F}" srcOrd="2" destOrd="0" presId="urn:microsoft.com/office/officeart/2005/8/layout/orgChart1"/>
    <dgm:cxn modelId="{FB8EBB5C-BB9B-4EE0-BBDB-A812C5B47B73}" type="presParOf" srcId="{CFE7259F-6958-4278-B532-D5FC1DF0D989}" destId="{7BD786B8-780D-4619-A5E3-357F0EDAE2E4}" srcOrd="2" destOrd="0" presId="urn:microsoft.com/office/officeart/2005/8/layout/orgChart1"/>
    <dgm:cxn modelId="{F2B0F6C6-5D11-4717-AD51-DC21E0E0FDCC}" type="presParOf" srcId="{CFE7259F-6958-4278-B532-D5FC1DF0D989}" destId="{FF449168-822C-418C-9CA1-B101D096CF90}" srcOrd="3" destOrd="0" presId="urn:microsoft.com/office/officeart/2005/8/layout/orgChart1"/>
    <dgm:cxn modelId="{7A95C7A7-F166-4435-8524-D112D1C51058}" type="presParOf" srcId="{FF449168-822C-418C-9CA1-B101D096CF90}" destId="{FDC422C0-CC05-449C-8033-C172FF181AD5}" srcOrd="0" destOrd="0" presId="urn:microsoft.com/office/officeart/2005/8/layout/orgChart1"/>
    <dgm:cxn modelId="{87F3A19B-9510-4B22-BD74-3F8E16C612A2}" type="presParOf" srcId="{FDC422C0-CC05-449C-8033-C172FF181AD5}" destId="{CF1CE0D6-2000-45B7-B412-882350AF6F25}" srcOrd="0" destOrd="0" presId="urn:microsoft.com/office/officeart/2005/8/layout/orgChart1"/>
    <dgm:cxn modelId="{CE725E7F-E97F-4769-9757-7875746F2730}" type="presParOf" srcId="{FDC422C0-CC05-449C-8033-C172FF181AD5}" destId="{E332D8F5-24D1-438A-A88D-967661A9895B}" srcOrd="1" destOrd="0" presId="urn:microsoft.com/office/officeart/2005/8/layout/orgChart1"/>
    <dgm:cxn modelId="{46CAE1E2-D097-4A2D-AEBD-7946148C8D66}" type="presParOf" srcId="{FF449168-822C-418C-9CA1-B101D096CF90}" destId="{0945C784-5EB4-4170-B227-C25054AACF2B}" srcOrd="1" destOrd="0" presId="urn:microsoft.com/office/officeart/2005/8/layout/orgChart1"/>
    <dgm:cxn modelId="{4F0F4A25-14B4-4E5E-B3BF-6AE7E5F7047F}" type="presParOf" srcId="{FF449168-822C-418C-9CA1-B101D096CF90}" destId="{795D698A-1823-4D67-A0CE-2685E9EB05B4}" srcOrd="2" destOrd="0" presId="urn:microsoft.com/office/officeart/2005/8/layout/orgChart1"/>
    <dgm:cxn modelId="{B65C7E39-C1DF-4A36-8AC5-5269D799ECD7}" type="presParOf" srcId="{CFE7259F-6958-4278-B532-D5FC1DF0D989}" destId="{A210511E-8313-4F28-990A-429088BA3B3F}" srcOrd="4" destOrd="0" presId="urn:microsoft.com/office/officeart/2005/8/layout/orgChart1"/>
    <dgm:cxn modelId="{2FD47871-0EE8-454E-9FDF-35D4E38A03A1}" type="presParOf" srcId="{CFE7259F-6958-4278-B532-D5FC1DF0D989}" destId="{662A03C9-0D7D-4233-877E-650105F68909}" srcOrd="5" destOrd="0" presId="urn:microsoft.com/office/officeart/2005/8/layout/orgChart1"/>
    <dgm:cxn modelId="{717622EB-4B37-4509-BDF8-21A32FD58F75}" type="presParOf" srcId="{662A03C9-0D7D-4233-877E-650105F68909}" destId="{3F4608E4-44E4-4C09-98F7-7A5196AC4942}" srcOrd="0" destOrd="0" presId="urn:microsoft.com/office/officeart/2005/8/layout/orgChart1"/>
    <dgm:cxn modelId="{FB118571-51EC-4685-9A78-B90201057D30}" type="presParOf" srcId="{3F4608E4-44E4-4C09-98F7-7A5196AC4942}" destId="{422A5DCC-F310-4179-AC5C-3A5AA9AB3509}" srcOrd="0" destOrd="0" presId="urn:microsoft.com/office/officeart/2005/8/layout/orgChart1"/>
    <dgm:cxn modelId="{F9F72142-DEFA-419A-9933-23F734DCCCAD}" type="presParOf" srcId="{3F4608E4-44E4-4C09-98F7-7A5196AC4942}" destId="{D3BF38C4-1821-483A-AF26-C595ECE3E4B8}" srcOrd="1" destOrd="0" presId="urn:microsoft.com/office/officeart/2005/8/layout/orgChart1"/>
    <dgm:cxn modelId="{F5D381B2-A1BB-4210-82DA-C366CD92E499}" type="presParOf" srcId="{662A03C9-0D7D-4233-877E-650105F68909}" destId="{1A67025E-7A13-4535-954B-C51FC9C3959C}" srcOrd="1" destOrd="0" presId="urn:microsoft.com/office/officeart/2005/8/layout/orgChart1"/>
    <dgm:cxn modelId="{9527FBA6-DE1F-40FE-9093-AD67C3FBC6A2}" type="presParOf" srcId="{662A03C9-0D7D-4233-877E-650105F68909}" destId="{F58C77E7-E7F0-45FB-BD57-CF2EA3EB7FD9}" srcOrd="2" destOrd="0" presId="urn:microsoft.com/office/officeart/2005/8/layout/orgChart1"/>
    <dgm:cxn modelId="{FD4029A7-75E1-4894-8B83-D92065A05607}" type="presParOf" srcId="{92667419-A898-4795-9C0E-361368D04859}" destId="{529C72D2-9829-43B0-839C-5E27E8D16E0A}" srcOrd="2" destOrd="0" presId="urn:microsoft.com/office/officeart/2005/8/layout/orgChart1"/>
    <dgm:cxn modelId="{14A1A8D1-9BC8-428E-BD6A-B8C45445FC69}" type="presParOf" srcId="{7F944FE0-D2A2-405B-BDFF-D1897631706E}" destId="{3CD38DC8-3D55-42DE-AD09-72BD953ED7FB}" srcOrd="2" destOrd="0" presId="urn:microsoft.com/office/officeart/2005/8/layout/orgChart1"/>
    <dgm:cxn modelId="{0FD5E4D4-1739-4D83-BB35-71CAFDAFB81E}" type="presParOf" srcId="{7F944FE0-D2A2-405B-BDFF-D1897631706E}" destId="{596C2A0E-FAAA-4C19-8F64-3F40373672C6}" srcOrd="3" destOrd="0" presId="urn:microsoft.com/office/officeart/2005/8/layout/orgChart1"/>
    <dgm:cxn modelId="{683610BC-2FB1-43E3-B55C-8A244A1BD861}" type="presParOf" srcId="{596C2A0E-FAAA-4C19-8F64-3F40373672C6}" destId="{E1CC195C-D0F1-48C8-A703-25242680FC8E}" srcOrd="0" destOrd="0" presId="urn:microsoft.com/office/officeart/2005/8/layout/orgChart1"/>
    <dgm:cxn modelId="{6075DF83-D28E-44F5-8430-DAC1A8842A87}" type="presParOf" srcId="{E1CC195C-D0F1-48C8-A703-25242680FC8E}" destId="{D170E32D-A43F-4CAB-A215-C289F970862B}" srcOrd="0" destOrd="0" presId="urn:microsoft.com/office/officeart/2005/8/layout/orgChart1"/>
    <dgm:cxn modelId="{78D5ED16-C0E8-4166-A7B4-9093264A1C13}" type="presParOf" srcId="{E1CC195C-D0F1-48C8-A703-25242680FC8E}" destId="{18E317F2-7CF2-4DFD-9CA0-4A1E8C4ACD68}" srcOrd="1" destOrd="0" presId="urn:microsoft.com/office/officeart/2005/8/layout/orgChart1"/>
    <dgm:cxn modelId="{4F2C3B68-2D3F-49E8-9AD0-EC7528E0CC48}" type="presParOf" srcId="{596C2A0E-FAAA-4C19-8F64-3F40373672C6}" destId="{C4D3DF99-A745-4C02-9204-B9053A10435D}" srcOrd="1" destOrd="0" presId="urn:microsoft.com/office/officeart/2005/8/layout/orgChart1"/>
    <dgm:cxn modelId="{AC359EA7-27E4-46FA-A61B-A79DB5D2B153}" type="presParOf" srcId="{C4D3DF99-A745-4C02-9204-B9053A10435D}" destId="{B935FBDA-E2AB-49CA-8CF4-754257839CD4}" srcOrd="0" destOrd="0" presId="urn:microsoft.com/office/officeart/2005/8/layout/orgChart1"/>
    <dgm:cxn modelId="{1342A516-3A83-4BBC-B42D-F5C5ADA3C237}" type="presParOf" srcId="{C4D3DF99-A745-4C02-9204-B9053A10435D}" destId="{7E32E146-A64A-4070-B7C5-30A5B73717C1}" srcOrd="1" destOrd="0" presId="urn:microsoft.com/office/officeart/2005/8/layout/orgChart1"/>
    <dgm:cxn modelId="{A9BD9FDE-1F37-47BA-9F06-11D36612FF8B}" type="presParOf" srcId="{7E32E146-A64A-4070-B7C5-30A5B73717C1}" destId="{94CCBCF2-D29F-4CE4-9F38-9A0619F3E636}" srcOrd="0" destOrd="0" presId="urn:microsoft.com/office/officeart/2005/8/layout/orgChart1"/>
    <dgm:cxn modelId="{F494062A-C7FB-49A7-ADA3-9A4E5B7B8BAE}" type="presParOf" srcId="{94CCBCF2-D29F-4CE4-9F38-9A0619F3E636}" destId="{8D28DA9C-651E-493C-AEB4-8DE7C4670A76}" srcOrd="0" destOrd="0" presId="urn:microsoft.com/office/officeart/2005/8/layout/orgChart1"/>
    <dgm:cxn modelId="{CA4EBAD4-EEAF-4E3A-8D2E-B39A38F0889B}" type="presParOf" srcId="{94CCBCF2-D29F-4CE4-9F38-9A0619F3E636}" destId="{CAC4091A-492F-459B-840C-5F8135FD499F}" srcOrd="1" destOrd="0" presId="urn:microsoft.com/office/officeart/2005/8/layout/orgChart1"/>
    <dgm:cxn modelId="{5B2F94E3-D960-4DDC-A12E-15093E190912}" type="presParOf" srcId="{7E32E146-A64A-4070-B7C5-30A5B73717C1}" destId="{3F86CAF0-921B-456C-9C30-B205CF6EDFAB}" srcOrd="1" destOrd="0" presId="urn:microsoft.com/office/officeart/2005/8/layout/orgChart1"/>
    <dgm:cxn modelId="{28E323D8-20F0-4C67-9B84-479D830BDAFD}" type="presParOf" srcId="{3F86CAF0-921B-456C-9C30-B205CF6EDFAB}" destId="{AAF5925E-A439-4734-BFA7-0209F1E034E0}" srcOrd="0" destOrd="0" presId="urn:microsoft.com/office/officeart/2005/8/layout/orgChart1"/>
    <dgm:cxn modelId="{F703F49D-E6B3-4B34-AFA9-068C6CAC520A}" type="presParOf" srcId="{3F86CAF0-921B-456C-9C30-B205CF6EDFAB}" destId="{E4ACDD6B-0637-4F25-B692-478DE4CD1E8A}" srcOrd="1" destOrd="0" presId="urn:microsoft.com/office/officeart/2005/8/layout/orgChart1"/>
    <dgm:cxn modelId="{76E3BE23-B810-4761-BCB8-4910B0CF770A}" type="presParOf" srcId="{E4ACDD6B-0637-4F25-B692-478DE4CD1E8A}" destId="{D26411F1-3269-4B53-8632-15971C6AADE7}" srcOrd="0" destOrd="0" presId="urn:microsoft.com/office/officeart/2005/8/layout/orgChart1"/>
    <dgm:cxn modelId="{F477EF00-98C3-4FB2-92E6-1493FF30501F}" type="presParOf" srcId="{D26411F1-3269-4B53-8632-15971C6AADE7}" destId="{72AC346F-2F4E-444E-8C03-BD2A3B5A48DE}" srcOrd="0" destOrd="0" presId="urn:microsoft.com/office/officeart/2005/8/layout/orgChart1"/>
    <dgm:cxn modelId="{DF4ACFAD-5598-4383-AC78-B631683D50D0}" type="presParOf" srcId="{D26411F1-3269-4B53-8632-15971C6AADE7}" destId="{61BD3AC5-6CF6-4CA9-B7DA-7A4EF7D20243}" srcOrd="1" destOrd="0" presId="urn:microsoft.com/office/officeart/2005/8/layout/orgChart1"/>
    <dgm:cxn modelId="{0B357764-C865-405A-95C1-641FB537BA16}" type="presParOf" srcId="{E4ACDD6B-0637-4F25-B692-478DE4CD1E8A}" destId="{417D4C16-6F47-45C2-BFA4-54B9F621B68C}" srcOrd="1" destOrd="0" presId="urn:microsoft.com/office/officeart/2005/8/layout/orgChart1"/>
    <dgm:cxn modelId="{31F95963-53D8-423D-86CD-3EE818DC740E}" type="presParOf" srcId="{417D4C16-6F47-45C2-BFA4-54B9F621B68C}" destId="{6E904246-481F-4578-AD91-764D29E6D564}" srcOrd="0" destOrd="0" presId="urn:microsoft.com/office/officeart/2005/8/layout/orgChart1"/>
    <dgm:cxn modelId="{E906D7A0-E608-42F1-B765-7EE29899E8FE}" type="presParOf" srcId="{417D4C16-6F47-45C2-BFA4-54B9F621B68C}" destId="{3F7226FF-427D-42A9-8B80-A751CA140B09}" srcOrd="1" destOrd="0" presId="urn:microsoft.com/office/officeart/2005/8/layout/orgChart1"/>
    <dgm:cxn modelId="{88541657-6404-42C4-8577-981CA9455324}" type="presParOf" srcId="{3F7226FF-427D-42A9-8B80-A751CA140B09}" destId="{0A246336-23C1-4668-9722-4DF692D3DE4E}" srcOrd="0" destOrd="0" presId="urn:microsoft.com/office/officeart/2005/8/layout/orgChart1"/>
    <dgm:cxn modelId="{99AD6A02-D375-4A03-B02D-75ACE5D19FBC}" type="presParOf" srcId="{0A246336-23C1-4668-9722-4DF692D3DE4E}" destId="{3C105CD6-BA5F-4296-9ADF-C21FEB294665}" srcOrd="0" destOrd="0" presId="urn:microsoft.com/office/officeart/2005/8/layout/orgChart1"/>
    <dgm:cxn modelId="{45DE90E5-1ADB-4130-8837-E20724DAE165}" type="presParOf" srcId="{0A246336-23C1-4668-9722-4DF692D3DE4E}" destId="{385FC982-988E-4302-98BB-D7460D5505EC}" srcOrd="1" destOrd="0" presId="urn:microsoft.com/office/officeart/2005/8/layout/orgChart1"/>
    <dgm:cxn modelId="{6935D97D-4F7F-4B43-B08E-96674ABBDFED}" type="presParOf" srcId="{3F7226FF-427D-42A9-8B80-A751CA140B09}" destId="{FDB3ABF0-E8E8-4CD0-853A-E48F1654371B}" srcOrd="1" destOrd="0" presId="urn:microsoft.com/office/officeart/2005/8/layout/orgChart1"/>
    <dgm:cxn modelId="{AB7B6F7E-7C05-4FA5-9743-9665AF170A92}" type="presParOf" srcId="{3F7226FF-427D-42A9-8B80-A751CA140B09}" destId="{ECAD813E-F69E-4493-8464-0EFC6AD53AB3}" srcOrd="2" destOrd="0" presId="urn:microsoft.com/office/officeart/2005/8/layout/orgChart1"/>
    <dgm:cxn modelId="{1BE427B8-618D-4558-9E26-A9B0762E7960}" type="presParOf" srcId="{417D4C16-6F47-45C2-BFA4-54B9F621B68C}" destId="{2BE8EFB2-4965-4609-B1C2-1F507D9025F0}" srcOrd="2" destOrd="0" presId="urn:microsoft.com/office/officeart/2005/8/layout/orgChart1"/>
    <dgm:cxn modelId="{CC83812A-35CA-4D76-AD36-B93EA2183503}" type="presParOf" srcId="{417D4C16-6F47-45C2-BFA4-54B9F621B68C}" destId="{F775338A-84A5-49A8-AF6A-9BA8BA981152}" srcOrd="3" destOrd="0" presId="urn:microsoft.com/office/officeart/2005/8/layout/orgChart1"/>
    <dgm:cxn modelId="{0BD1BE27-B5F2-43AB-B7BD-BE6CCD02990E}" type="presParOf" srcId="{F775338A-84A5-49A8-AF6A-9BA8BA981152}" destId="{A9AA2BB9-9808-4E50-B65D-A1D192D8B270}" srcOrd="0" destOrd="0" presId="urn:microsoft.com/office/officeart/2005/8/layout/orgChart1"/>
    <dgm:cxn modelId="{1F39AC2A-1752-4566-8E35-A46C5D2AED30}" type="presParOf" srcId="{A9AA2BB9-9808-4E50-B65D-A1D192D8B270}" destId="{539C43EC-88FB-4101-BFC8-2FBEBDCB1CFF}" srcOrd="0" destOrd="0" presId="urn:microsoft.com/office/officeart/2005/8/layout/orgChart1"/>
    <dgm:cxn modelId="{759AB5B8-F524-47CC-A7DA-00C3532AB2E3}" type="presParOf" srcId="{A9AA2BB9-9808-4E50-B65D-A1D192D8B270}" destId="{37EBA9EA-1D7F-4485-92CD-286075E5D657}" srcOrd="1" destOrd="0" presId="urn:microsoft.com/office/officeart/2005/8/layout/orgChart1"/>
    <dgm:cxn modelId="{55236C69-F81F-4269-AA33-CFE591093C6E}" type="presParOf" srcId="{F775338A-84A5-49A8-AF6A-9BA8BA981152}" destId="{57E2BC50-0927-4908-AF16-2DC1A7ABAA91}" srcOrd="1" destOrd="0" presId="urn:microsoft.com/office/officeart/2005/8/layout/orgChart1"/>
    <dgm:cxn modelId="{E8D10900-62A2-4928-B07B-2249DBE6FA1E}" type="presParOf" srcId="{F775338A-84A5-49A8-AF6A-9BA8BA981152}" destId="{7122834D-968C-4F51-82BF-8F187CEE81CA}" srcOrd="2" destOrd="0" presId="urn:microsoft.com/office/officeart/2005/8/layout/orgChart1"/>
    <dgm:cxn modelId="{8E6E4E64-3573-4D30-B74B-3B6894A004C9}" type="presParOf" srcId="{417D4C16-6F47-45C2-BFA4-54B9F621B68C}" destId="{B03BF5AB-02EB-4D85-9282-46894415A7C4}" srcOrd="4" destOrd="0" presId="urn:microsoft.com/office/officeart/2005/8/layout/orgChart1"/>
    <dgm:cxn modelId="{531C8F46-FDD4-4B78-B0C9-66E182A3449D}" type="presParOf" srcId="{417D4C16-6F47-45C2-BFA4-54B9F621B68C}" destId="{4EA350DD-0CE0-4931-8C0F-DBE036A1099D}" srcOrd="5" destOrd="0" presId="urn:microsoft.com/office/officeart/2005/8/layout/orgChart1"/>
    <dgm:cxn modelId="{2471F6DB-F53B-4FEB-B6FA-00FD522AE346}" type="presParOf" srcId="{4EA350DD-0CE0-4931-8C0F-DBE036A1099D}" destId="{CD2F0EF6-63DD-4908-8B36-685448BC48E8}" srcOrd="0" destOrd="0" presId="urn:microsoft.com/office/officeart/2005/8/layout/orgChart1"/>
    <dgm:cxn modelId="{E476D255-0326-4CC1-A6CB-9A501002E4F7}" type="presParOf" srcId="{CD2F0EF6-63DD-4908-8B36-685448BC48E8}" destId="{042C9D99-30E8-4921-9EB9-EBE3CC59CEFA}" srcOrd="0" destOrd="0" presId="urn:microsoft.com/office/officeart/2005/8/layout/orgChart1"/>
    <dgm:cxn modelId="{2E05D8FB-BDF4-43F1-AE77-EB0ECF966A1A}" type="presParOf" srcId="{CD2F0EF6-63DD-4908-8B36-685448BC48E8}" destId="{3EDBFA9C-F817-479F-9192-D74217624230}" srcOrd="1" destOrd="0" presId="urn:microsoft.com/office/officeart/2005/8/layout/orgChart1"/>
    <dgm:cxn modelId="{8C2A5AD2-9970-4489-B790-D0F766CFAD7E}" type="presParOf" srcId="{4EA350DD-0CE0-4931-8C0F-DBE036A1099D}" destId="{B4F1833F-49EE-4B21-B613-A1E34BCE673C}" srcOrd="1" destOrd="0" presId="urn:microsoft.com/office/officeart/2005/8/layout/orgChart1"/>
    <dgm:cxn modelId="{7A95F00B-EFA0-474E-8E75-E5BEFD19B5EB}" type="presParOf" srcId="{4EA350DD-0CE0-4931-8C0F-DBE036A1099D}" destId="{7B2A69D4-674A-4532-8C2D-F390A2FA9622}" srcOrd="2" destOrd="0" presId="urn:microsoft.com/office/officeart/2005/8/layout/orgChart1"/>
    <dgm:cxn modelId="{9846C9A2-C25B-4A7E-8766-DD4A212CB05C}" type="presParOf" srcId="{417D4C16-6F47-45C2-BFA4-54B9F621B68C}" destId="{B894DCF4-CFDB-4655-8C23-F6D06D7FB345}" srcOrd="6" destOrd="0" presId="urn:microsoft.com/office/officeart/2005/8/layout/orgChart1"/>
    <dgm:cxn modelId="{12F2EF62-5D93-4BA3-BB32-28747AEE9BDE}" type="presParOf" srcId="{417D4C16-6F47-45C2-BFA4-54B9F621B68C}" destId="{BA7890AD-C28B-4184-A8D6-6EDBD113CB8A}" srcOrd="7" destOrd="0" presId="urn:microsoft.com/office/officeart/2005/8/layout/orgChart1"/>
    <dgm:cxn modelId="{808292CB-6152-49D4-9712-46802CAE5B92}" type="presParOf" srcId="{BA7890AD-C28B-4184-A8D6-6EDBD113CB8A}" destId="{C7694567-091A-4EF9-A3C2-2AF6B9A0305A}" srcOrd="0" destOrd="0" presId="urn:microsoft.com/office/officeart/2005/8/layout/orgChart1"/>
    <dgm:cxn modelId="{79081135-4113-4577-85D8-0A5F635EEC26}" type="presParOf" srcId="{C7694567-091A-4EF9-A3C2-2AF6B9A0305A}" destId="{D7E2BE4B-D731-4C2D-BA0A-37C902784000}" srcOrd="0" destOrd="0" presId="urn:microsoft.com/office/officeart/2005/8/layout/orgChart1"/>
    <dgm:cxn modelId="{8B96DA65-83F8-4DD4-8921-F61BA761C4D7}" type="presParOf" srcId="{C7694567-091A-4EF9-A3C2-2AF6B9A0305A}" destId="{9DEDF8A8-C04F-4AC1-8A19-9C5D980141EF}" srcOrd="1" destOrd="0" presId="urn:microsoft.com/office/officeart/2005/8/layout/orgChart1"/>
    <dgm:cxn modelId="{252289A3-3DFB-4926-B0B7-D6CDA7EC30AF}" type="presParOf" srcId="{BA7890AD-C28B-4184-A8D6-6EDBD113CB8A}" destId="{1DE648D8-AE03-4D1A-A2BC-9B57B681966C}" srcOrd="1" destOrd="0" presId="urn:microsoft.com/office/officeart/2005/8/layout/orgChart1"/>
    <dgm:cxn modelId="{4311F230-6793-4D7A-926F-118DCEF8599B}" type="presParOf" srcId="{BA7890AD-C28B-4184-A8D6-6EDBD113CB8A}" destId="{100DADC4-F030-4864-A9B4-A0917383493F}" srcOrd="2" destOrd="0" presId="urn:microsoft.com/office/officeart/2005/8/layout/orgChart1"/>
    <dgm:cxn modelId="{0F6E4012-374C-4450-8F48-BABF154EDB41}" type="presParOf" srcId="{417D4C16-6F47-45C2-BFA4-54B9F621B68C}" destId="{8361F233-B12E-43F6-BC39-A98D94AE39A7}" srcOrd="8" destOrd="0" presId="urn:microsoft.com/office/officeart/2005/8/layout/orgChart1"/>
    <dgm:cxn modelId="{6EE47D9D-25A0-45B3-86B1-28C264EC0BD8}" type="presParOf" srcId="{417D4C16-6F47-45C2-BFA4-54B9F621B68C}" destId="{DE9A41E4-3923-40A4-9CC8-1B1A5C09A77A}" srcOrd="9" destOrd="0" presId="urn:microsoft.com/office/officeart/2005/8/layout/orgChart1"/>
    <dgm:cxn modelId="{6687AA9E-54AC-4331-89BD-3861E77B7680}" type="presParOf" srcId="{DE9A41E4-3923-40A4-9CC8-1B1A5C09A77A}" destId="{B7719617-0E46-40B1-ADB6-32270E389581}" srcOrd="0" destOrd="0" presId="urn:microsoft.com/office/officeart/2005/8/layout/orgChart1"/>
    <dgm:cxn modelId="{6B044D66-620D-4CC8-A935-B6F95C60F6A2}" type="presParOf" srcId="{B7719617-0E46-40B1-ADB6-32270E389581}" destId="{85AD923B-4E2C-411D-9E05-6D278E6E3C31}" srcOrd="0" destOrd="0" presId="urn:microsoft.com/office/officeart/2005/8/layout/orgChart1"/>
    <dgm:cxn modelId="{0BEE9549-3807-486E-8264-35A71754E3D3}" type="presParOf" srcId="{B7719617-0E46-40B1-ADB6-32270E389581}" destId="{C9DB3AA9-5EBE-4CDD-923A-16B2DED554F2}" srcOrd="1" destOrd="0" presId="urn:microsoft.com/office/officeart/2005/8/layout/orgChart1"/>
    <dgm:cxn modelId="{9D1AEDD5-0135-464E-A6C1-6CC8DADD07DD}" type="presParOf" srcId="{DE9A41E4-3923-40A4-9CC8-1B1A5C09A77A}" destId="{5B4607DF-B053-49BD-89A1-C23BB12F949D}" srcOrd="1" destOrd="0" presId="urn:microsoft.com/office/officeart/2005/8/layout/orgChart1"/>
    <dgm:cxn modelId="{0AB0E9AF-5101-415D-8459-077E559A802F}" type="presParOf" srcId="{DE9A41E4-3923-40A4-9CC8-1B1A5C09A77A}" destId="{2D502DF0-43F9-4645-90C9-9E29C2A8A8BF}" srcOrd="2" destOrd="0" presId="urn:microsoft.com/office/officeart/2005/8/layout/orgChart1"/>
    <dgm:cxn modelId="{0A6D625F-1DF8-4AAF-AFA9-D987951CB9F0}" type="presParOf" srcId="{E4ACDD6B-0637-4F25-B692-478DE4CD1E8A}" destId="{A304A998-311C-42E3-BC67-14561F45BC79}" srcOrd="2" destOrd="0" presId="urn:microsoft.com/office/officeart/2005/8/layout/orgChart1"/>
    <dgm:cxn modelId="{10F551E2-EEE3-4C8F-9D63-2AFE683526C4}" type="presParOf" srcId="{7E32E146-A64A-4070-B7C5-30A5B73717C1}" destId="{45AC5175-69A5-4135-B79C-12AD4A58E1A7}" srcOrd="2" destOrd="0" presId="urn:microsoft.com/office/officeart/2005/8/layout/orgChart1"/>
    <dgm:cxn modelId="{CC63E2D5-C1A1-4079-AED7-824C1802B9E6}" type="presParOf" srcId="{596C2A0E-FAAA-4C19-8F64-3F40373672C6}" destId="{8F47595E-1F20-4F5E-BE70-5CDDFE438157}" srcOrd="2" destOrd="0" presId="urn:microsoft.com/office/officeart/2005/8/layout/orgChart1"/>
    <dgm:cxn modelId="{E0590D61-C16B-4BC8-AE20-E51B9121193B}" type="presParOf" srcId="{7F944FE0-D2A2-405B-BDFF-D1897631706E}" destId="{146AE877-ED15-459B-B13B-AF077FBB1040}" srcOrd="4" destOrd="0" presId="urn:microsoft.com/office/officeart/2005/8/layout/orgChart1"/>
    <dgm:cxn modelId="{6C34EBB2-78DA-4600-9AB7-3AC84F832DFB}" type="presParOf" srcId="{7F944FE0-D2A2-405B-BDFF-D1897631706E}" destId="{D8BE7065-D2EC-4787-8FFC-B61F79EEC39D}" srcOrd="5" destOrd="0" presId="urn:microsoft.com/office/officeart/2005/8/layout/orgChart1"/>
    <dgm:cxn modelId="{CF6C9393-DD55-4A46-A0D3-226BC63F8D75}" type="presParOf" srcId="{D8BE7065-D2EC-4787-8FFC-B61F79EEC39D}" destId="{71363FA2-6923-417F-B55E-201974467DF6}" srcOrd="0" destOrd="0" presId="urn:microsoft.com/office/officeart/2005/8/layout/orgChart1"/>
    <dgm:cxn modelId="{A147F552-7B0C-4D28-86EF-0886CC8E5CC9}" type="presParOf" srcId="{71363FA2-6923-417F-B55E-201974467DF6}" destId="{5368EF9E-E26F-497A-B704-8C2CE5D835FD}" srcOrd="0" destOrd="0" presId="urn:microsoft.com/office/officeart/2005/8/layout/orgChart1"/>
    <dgm:cxn modelId="{2E2F2C95-E1AA-4702-9CC7-2C8AF2FD0D18}" type="presParOf" srcId="{71363FA2-6923-417F-B55E-201974467DF6}" destId="{05AACB28-368C-4D12-A4D8-69764BDEC4D2}" srcOrd="1" destOrd="0" presId="urn:microsoft.com/office/officeart/2005/8/layout/orgChart1"/>
    <dgm:cxn modelId="{9D4C8DE5-E41A-490F-AE8C-ECEA8661679B}" type="presParOf" srcId="{D8BE7065-D2EC-4787-8FFC-B61F79EEC39D}" destId="{6EB25563-D21F-483B-A064-03B79922792B}" srcOrd="1" destOrd="0" presId="urn:microsoft.com/office/officeart/2005/8/layout/orgChart1"/>
    <dgm:cxn modelId="{FCACB6CF-0856-41F2-99D0-60169CA18864}" type="presParOf" srcId="{6EB25563-D21F-483B-A064-03B79922792B}" destId="{1BDCF5C3-4938-4F7B-B883-DFE0EA2513F2}" srcOrd="0" destOrd="0" presId="urn:microsoft.com/office/officeart/2005/8/layout/orgChart1"/>
    <dgm:cxn modelId="{EBA0C046-D5FE-498E-9E51-36248CE2BC2B}" type="presParOf" srcId="{6EB25563-D21F-483B-A064-03B79922792B}" destId="{D51C4435-04F6-4D3A-8AC9-28DE1618776D}" srcOrd="1" destOrd="0" presId="urn:microsoft.com/office/officeart/2005/8/layout/orgChart1"/>
    <dgm:cxn modelId="{F60FD299-4B5A-4A70-9EA8-DAFC0CB1B63E}" type="presParOf" srcId="{D51C4435-04F6-4D3A-8AC9-28DE1618776D}" destId="{C8C3FF62-3F59-4D84-9B88-D6D2C6D0965C}" srcOrd="0" destOrd="0" presId="urn:microsoft.com/office/officeart/2005/8/layout/orgChart1"/>
    <dgm:cxn modelId="{6F5CF18C-F0B1-4F97-B5D1-2FC53309FE35}" type="presParOf" srcId="{C8C3FF62-3F59-4D84-9B88-D6D2C6D0965C}" destId="{3CB81659-FE3C-423B-9CBD-B42FC5FE3EA0}" srcOrd="0" destOrd="0" presId="urn:microsoft.com/office/officeart/2005/8/layout/orgChart1"/>
    <dgm:cxn modelId="{F4704150-7AC5-4E2A-9A46-AFBC93622FD8}" type="presParOf" srcId="{C8C3FF62-3F59-4D84-9B88-D6D2C6D0965C}" destId="{77CF87DA-CCF2-4C68-A6A1-315D38F06E97}" srcOrd="1" destOrd="0" presId="urn:microsoft.com/office/officeart/2005/8/layout/orgChart1"/>
    <dgm:cxn modelId="{9174DE7A-C1FF-464B-85FA-EE303A091CC3}" type="presParOf" srcId="{D51C4435-04F6-4D3A-8AC9-28DE1618776D}" destId="{9A131EBF-4F2C-4F30-929D-6EE9E0F9BCAA}" srcOrd="1" destOrd="0" presId="urn:microsoft.com/office/officeart/2005/8/layout/orgChart1"/>
    <dgm:cxn modelId="{580FA096-7203-4CAF-8EE8-301CDB3AF602}" type="presParOf" srcId="{9A131EBF-4F2C-4F30-929D-6EE9E0F9BCAA}" destId="{551EDF52-9700-4415-9C5E-2D5BBD97710A}" srcOrd="0" destOrd="0" presId="urn:microsoft.com/office/officeart/2005/8/layout/orgChart1"/>
    <dgm:cxn modelId="{B2A085EB-1C68-4501-8C2E-5F92D921FE43}" type="presParOf" srcId="{9A131EBF-4F2C-4F30-929D-6EE9E0F9BCAA}" destId="{DD393105-A334-4EB7-8239-C3EC22ABC35C}" srcOrd="1" destOrd="0" presId="urn:microsoft.com/office/officeart/2005/8/layout/orgChart1"/>
    <dgm:cxn modelId="{0D30D445-4485-445D-A748-628D7F0821CC}" type="presParOf" srcId="{DD393105-A334-4EB7-8239-C3EC22ABC35C}" destId="{34E0B7B8-A9FE-4637-BA33-0D34A4985CFE}" srcOrd="0" destOrd="0" presId="urn:microsoft.com/office/officeart/2005/8/layout/orgChart1"/>
    <dgm:cxn modelId="{8DB5DC01-5111-498A-B4CA-3F9AD712CA34}" type="presParOf" srcId="{34E0B7B8-A9FE-4637-BA33-0D34A4985CFE}" destId="{07D3882F-C235-4ADF-85FA-E879C777A8BD}" srcOrd="0" destOrd="0" presId="urn:microsoft.com/office/officeart/2005/8/layout/orgChart1"/>
    <dgm:cxn modelId="{892E1A75-F939-4AD4-A7DD-BCDFF9159FAE}" type="presParOf" srcId="{34E0B7B8-A9FE-4637-BA33-0D34A4985CFE}" destId="{4AFAFC3D-D935-4174-82BF-8097E9CC3978}" srcOrd="1" destOrd="0" presId="urn:microsoft.com/office/officeart/2005/8/layout/orgChart1"/>
    <dgm:cxn modelId="{E2BDB891-9117-46FF-AFCC-EADEC6437123}" type="presParOf" srcId="{DD393105-A334-4EB7-8239-C3EC22ABC35C}" destId="{32762620-2305-4932-8569-3643D2BD0F19}" srcOrd="1" destOrd="0" presId="urn:microsoft.com/office/officeart/2005/8/layout/orgChart1"/>
    <dgm:cxn modelId="{E4676627-CB49-4E5A-B676-16307C7DDC16}" type="presParOf" srcId="{DD393105-A334-4EB7-8239-C3EC22ABC35C}" destId="{8BC1F9E8-51D5-4381-8499-A60AB874E0FD}" srcOrd="2" destOrd="0" presId="urn:microsoft.com/office/officeart/2005/8/layout/orgChart1"/>
    <dgm:cxn modelId="{084A1B8E-FA5E-486D-89CC-BEA1C0058534}" type="presParOf" srcId="{9A131EBF-4F2C-4F30-929D-6EE9E0F9BCAA}" destId="{FB2DB3A0-B135-43F4-88C1-E9985DD92C2D}" srcOrd="2" destOrd="0" presId="urn:microsoft.com/office/officeart/2005/8/layout/orgChart1"/>
    <dgm:cxn modelId="{E122C6E9-AED6-43BE-A753-5550CF2F18E5}" type="presParOf" srcId="{9A131EBF-4F2C-4F30-929D-6EE9E0F9BCAA}" destId="{B2D79C74-D841-47CF-928E-3D8F67BB6CF4}" srcOrd="3" destOrd="0" presId="urn:microsoft.com/office/officeart/2005/8/layout/orgChart1"/>
    <dgm:cxn modelId="{4194CA10-F659-491A-B7D7-0C119BFC80F6}" type="presParOf" srcId="{B2D79C74-D841-47CF-928E-3D8F67BB6CF4}" destId="{D530D8F6-4633-4E2B-9D7F-07FE13465AD0}" srcOrd="0" destOrd="0" presId="urn:microsoft.com/office/officeart/2005/8/layout/orgChart1"/>
    <dgm:cxn modelId="{4C580550-566D-4DE2-B623-B780786BB18E}" type="presParOf" srcId="{D530D8F6-4633-4E2B-9D7F-07FE13465AD0}" destId="{D7DDDDF0-F44F-4B11-B08B-89295DEA0D9B}" srcOrd="0" destOrd="0" presId="urn:microsoft.com/office/officeart/2005/8/layout/orgChart1"/>
    <dgm:cxn modelId="{063E24EA-AF20-4561-B6F3-FEEBAEBA2691}" type="presParOf" srcId="{D530D8F6-4633-4E2B-9D7F-07FE13465AD0}" destId="{3957C82B-EF44-4844-A580-BC3F07AD1AAA}" srcOrd="1" destOrd="0" presId="urn:microsoft.com/office/officeart/2005/8/layout/orgChart1"/>
    <dgm:cxn modelId="{2226CB48-DF09-43BC-86D0-466D54BA3642}" type="presParOf" srcId="{B2D79C74-D841-47CF-928E-3D8F67BB6CF4}" destId="{0754D7EF-BC43-404C-B8A6-6E2B1C6A9AE2}" srcOrd="1" destOrd="0" presId="urn:microsoft.com/office/officeart/2005/8/layout/orgChart1"/>
    <dgm:cxn modelId="{0009A926-5646-4AC9-8DFE-C29E2BA1AD25}" type="presParOf" srcId="{B2D79C74-D841-47CF-928E-3D8F67BB6CF4}" destId="{72B790DC-CD82-4BA6-8E1B-4F531F1D61F0}" srcOrd="2" destOrd="0" presId="urn:microsoft.com/office/officeart/2005/8/layout/orgChart1"/>
    <dgm:cxn modelId="{5AD6A90C-66A5-4E43-BCA1-7225D1C7F23F}" type="presParOf" srcId="{D51C4435-04F6-4D3A-8AC9-28DE1618776D}" destId="{A5AD6A0B-6137-45FE-AEC3-274EDB22E7BE}" srcOrd="2" destOrd="0" presId="urn:microsoft.com/office/officeart/2005/8/layout/orgChart1"/>
    <dgm:cxn modelId="{B27CEFD5-48D9-4E76-B0C8-4588EF49827A}" type="presParOf" srcId="{6EB25563-D21F-483B-A064-03B79922792B}" destId="{4E82E1CF-9093-4966-8BDC-BA30B6523B53}" srcOrd="2" destOrd="0" presId="urn:microsoft.com/office/officeart/2005/8/layout/orgChart1"/>
    <dgm:cxn modelId="{E63D8D65-FDC8-4A52-A870-1E61884EA78B}" type="presParOf" srcId="{6EB25563-D21F-483B-A064-03B79922792B}" destId="{6D4684D6-3049-41BE-9C43-0701009F3CD0}" srcOrd="3" destOrd="0" presId="urn:microsoft.com/office/officeart/2005/8/layout/orgChart1"/>
    <dgm:cxn modelId="{E736C0D1-3E6B-47A7-8138-6964B27A266D}" type="presParOf" srcId="{6D4684D6-3049-41BE-9C43-0701009F3CD0}" destId="{D575E6F6-8868-49B4-8B9A-094F6C77B41D}" srcOrd="0" destOrd="0" presId="urn:microsoft.com/office/officeart/2005/8/layout/orgChart1"/>
    <dgm:cxn modelId="{8469569C-D9E4-46F8-A564-8FBB74068B7B}" type="presParOf" srcId="{D575E6F6-8868-49B4-8B9A-094F6C77B41D}" destId="{12FDCBF9-3BED-482D-906E-5A09DB8EAF1F}" srcOrd="0" destOrd="0" presId="urn:microsoft.com/office/officeart/2005/8/layout/orgChart1"/>
    <dgm:cxn modelId="{F721646F-B7FE-4E1D-98A4-8196C3C0EDE3}" type="presParOf" srcId="{D575E6F6-8868-49B4-8B9A-094F6C77B41D}" destId="{FC89D3C7-0538-47F7-AF35-0B577D30F034}" srcOrd="1" destOrd="0" presId="urn:microsoft.com/office/officeart/2005/8/layout/orgChart1"/>
    <dgm:cxn modelId="{EA726D1E-4AAD-40A8-AAEC-B3787D57EF2D}" type="presParOf" srcId="{6D4684D6-3049-41BE-9C43-0701009F3CD0}" destId="{40C287F3-39F2-4A58-9655-CD0EF0D06F7B}" srcOrd="1" destOrd="0" presId="urn:microsoft.com/office/officeart/2005/8/layout/orgChart1"/>
    <dgm:cxn modelId="{8AEEE21E-F636-47D2-803A-54E35579FED0}" type="presParOf" srcId="{40C287F3-39F2-4A58-9655-CD0EF0D06F7B}" destId="{169005B3-517D-446B-8623-5C28558CA7A7}" srcOrd="0" destOrd="0" presId="urn:microsoft.com/office/officeart/2005/8/layout/orgChart1"/>
    <dgm:cxn modelId="{E1D788C8-A2A4-4D94-A2E3-D28D8D826605}" type="presParOf" srcId="{40C287F3-39F2-4A58-9655-CD0EF0D06F7B}" destId="{FA2189D4-0609-4BBD-B1A4-F50349B76580}" srcOrd="1" destOrd="0" presId="urn:microsoft.com/office/officeart/2005/8/layout/orgChart1"/>
    <dgm:cxn modelId="{4647F263-3DF1-4BAF-96E8-4C7C2DC836CF}" type="presParOf" srcId="{FA2189D4-0609-4BBD-B1A4-F50349B76580}" destId="{95C8BA52-0A25-4B1B-9C1C-6FAD6F87853F}" srcOrd="0" destOrd="0" presId="urn:microsoft.com/office/officeart/2005/8/layout/orgChart1"/>
    <dgm:cxn modelId="{C4484BBA-4E16-4FF6-BF53-529446D1268B}" type="presParOf" srcId="{95C8BA52-0A25-4B1B-9C1C-6FAD6F87853F}" destId="{1E535ECD-9FA0-4E48-A66D-29FFB2AB3B70}" srcOrd="0" destOrd="0" presId="urn:microsoft.com/office/officeart/2005/8/layout/orgChart1"/>
    <dgm:cxn modelId="{0581A7FE-E67E-4B32-83A3-FC43E3337B6E}" type="presParOf" srcId="{95C8BA52-0A25-4B1B-9C1C-6FAD6F87853F}" destId="{A2F7DB0A-CD49-4EDD-B25D-FF7E00E87D85}" srcOrd="1" destOrd="0" presId="urn:microsoft.com/office/officeart/2005/8/layout/orgChart1"/>
    <dgm:cxn modelId="{79424FE9-2496-429E-A365-F857AF1D2133}" type="presParOf" srcId="{FA2189D4-0609-4BBD-B1A4-F50349B76580}" destId="{55C12E5E-D71A-41AF-B0EE-8DEB10EABF6C}" srcOrd="1" destOrd="0" presId="urn:microsoft.com/office/officeart/2005/8/layout/orgChart1"/>
    <dgm:cxn modelId="{717A5A1A-ADF9-42E9-903B-506C096F782B}" type="presParOf" srcId="{FA2189D4-0609-4BBD-B1A4-F50349B76580}" destId="{E2A7F598-2A90-4FBC-9CCC-46032457887C}" srcOrd="2" destOrd="0" presId="urn:microsoft.com/office/officeart/2005/8/layout/orgChart1"/>
    <dgm:cxn modelId="{1A1407C5-B4BF-4306-9B8A-7534E95EA87F}" type="presParOf" srcId="{40C287F3-39F2-4A58-9655-CD0EF0D06F7B}" destId="{B1F44040-471C-47E1-AA4C-3975425FBF91}" srcOrd="2" destOrd="0" presId="urn:microsoft.com/office/officeart/2005/8/layout/orgChart1"/>
    <dgm:cxn modelId="{20B6C382-20CA-4C58-A86A-728FEB9C47DA}" type="presParOf" srcId="{40C287F3-39F2-4A58-9655-CD0EF0D06F7B}" destId="{C2D84DC7-5EF4-4BC8-9576-DED11C3A7DFD}" srcOrd="3" destOrd="0" presId="urn:microsoft.com/office/officeart/2005/8/layout/orgChart1"/>
    <dgm:cxn modelId="{39F572E4-9000-4534-A229-2B714C3E9EFC}" type="presParOf" srcId="{C2D84DC7-5EF4-4BC8-9576-DED11C3A7DFD}" destId="{A5EFAD50-F422-4DD0-B7DB-428FBE8FC6A2}" srcOrd="0" destOrd="0" presId="urn:microsoft.com/office/officeart/2005/8/layout/orgChart1"/>
    <dgm:cxn modelId="{E7A095AD-2959-4962-96F8-C660E9A7F81F}" type="presParOf" srcId="{A5EFAD50-F422-4DD0-B7DB-428FBE8FC6A2}" destId="{0A7F2A46-750F-45A2-923B-D1292802EFDC}" srcOrd="0" destOrd="0" presId="urn:microsoft.com/office/officeart/2005/8/layout/orgChart1"/>
    <dgm:cxn modelId="{9775B978-B36E-421D-95AB-F8F0E8F69F4A}" type="presParOf" srcId="{A5EFAD50-F422-4DD0-B7DB-428FBE8FC6A2}" destId="{5517D03E-AE9E-4827-A3FB-E1CF8BC3E098}" srcOrd="1" destOrd="0" presId="urn:microsoft.com/office/officeart/2005/8/layout/orgChart1"/>
    <dgm:cxn modelId="{A24F6127-CF53-4303-9B22-95D376094846}" type="presParOf" srcId="{C2D84DC7-5EF4-4BC8-9576-DED11C3A7DFD}" destId="{C84665DD-42F1-4826-AAB6-D8630126BC8B}" srcOrd="1" destOrd="0" presId="urn:microsoft.com/office/officeart/2005/8/layout/orgChart1"/>
    <dgm:cxn modelId="{41DB4AB5-628B-4B7C-93D1-EEE9DABC72C4}" type="presParOf" srcId="{C2D84DC7-5EF4-4BC8-9576-DED11C3A7DFD}" destId="{D8899574-0656-4F1B-8027-B715745A0824}" srcOrd="2" destOrd="0" presId="urn:microsoft.com/office/officeart/2005/8/layout/orgChart1"/>
    <dgm:cxn modelId="{858439DE-E424-406F-A088-A3EB623F3651}" type="presParOf" srcId="{6D4684D6-3049-41BE-9C43-0701009F3CD0}" destId="{4FF2B127-3DD1-49B2-A994-6E2D85102CCF}" srcOrd="2" destOrd="0" presId="urn:microsoft.com/office/officeart/2005/8/layout/orgChart1"/>
    <dgm:cxn modelId="{A6959655-966E-4695-8D8F-D83972F757AF}" type="presParOf" srcId="{D8BE7065-D2EC-4787-8FFC-B61F79EEC39D}" destId="{BC2296E3-678E-497E-9639-ED3DB6D9EADC}" srcOrd="2" destOrd="0" presId="urn:microsoft.com/office/officeart/2005/8/layout/orgChart1"/>
    <dgm:cxn modelId="{505C5B68-BD7B-4E09-ABD9-F8E8530278DA}" type="presParOf" srcId="{7F944FE0-D2A2-405B-BDFF-D1897631706E}" destId="{86920179-6629-4A58-BB26-F9023C6AB676}" srcOrd="6" destOrd="0" presId="urn:microsoft.com/office/officeart/2005/8/layout/orgChart1"/>
    <dgm:cxn modelId="{76D42695-FC79-481C-BEE6-513A9150AC44}" type="presParOf" srcId="{7F944FE0-D2A2-405B-BDFF-D1897631706E}" destId="{385AF64B-4878-49AF-BB34-3F012067394B}" srcOrd="7" destOrd="0" presId="urn:microsoft.com/office/officeart/2005/8/layout/orgChart1"/>
    <dgm:cxn modelId="{F8E0AF27-2ADC-400B-A6E0-63A1B7413E0E}" type="presParOf" srcId="{385AF64B-4878-49AF-BB34-3F012067394B}" destId="{068FD7B9-8011-48D2-A182-EBFC5AA118E2}" srcOrd="0" destOrd="0" presId="urn:microsoft.com/office/officeart/2005/8/layout/orgChart1"/>
    <dgm:cxn modelId="{3505760D-DC39-4EC7-BFCB-6C6333C6D690}" type="presParOf" srcId="{068FD7B9-8011-48D2-A182-EBFC5AA118E2}" destId="{34D49AA9-33AD-4664-ADD5-58DB46EB9889}" srcOrd="0" destOrd="0" presId="urn:microsoft.com/office/officeart/2005/8/layout/orgChart1"/>
    <dgm:cxn modelId="{4AF15307-BB03-4F37-BBCE-AAEA290489CF}" type="presParOf" srcId="{068FD7B9-8011-48D2-A182-EBFC5AA118E2}" destId="{FA21B6A8-6AD6-40C5-B832-097165E0AE14}" srcOrd="1" destOrd="0" presId="urn:microsoft.com/office/officeart/2005/8/layout/orgChart1"/>
    <dgm:cxn modelId="{80CB2798-DD92-4D81-A7D6-C503D2718DFB}" type="presParOf" srcId="{385AF64B-4878-49AF-BB34-3F012067394B}" destId="{7A9C32C9-16BF-4D3E-BDD1-44D79FD1AB24}" srcOrd="1" destOrd="0" presId="urn:microsoft.com/office/officeart/2005/8/layout/orgChart1"/>
    <dgm:cxn modelId="{AFA2F512-2A95-4EDC-80FC-1C80870C7BCE}" type="presParOf" srcId="{7A9C32C9-16BF-4D3E-BDD1-44D79FD1AB24}" destId="{6AC18233-7434-428C-A2CE-9E3AFE243EA4}" srcOrd="0" destOrd="0" presId="urn:microsoft.com/office/officeart/2005/8/layout/orgChart1"/>
    <dgm:cxn modelId="{FDB9DF51-37BF-48F4-B20C-733FD23A4CFD}" type="presParOf" srcId="{7A9C32C9-16BF-4D3E-BDD1-44D79FD1AB24}" destId="{EB24A0CA-CF3C-48F9-925F-67D055FC3E19}" srcOrd="1" destOrd="0" presId="urn:microsoft.com/office/officeart/2005/8/layout/orgChart1"/>
    <dgm:cxn modelId="{4530D514-35A1-46D9-AAE1-A7CFB808FC17}" type="presParOf" srcId="{EB24A0CA-CF3C-48F9-925F-67D055FC3E19}" destId="{4D6B7E68-7345-431E-88BB-893362ADA909}" srcOrd="0" destOrd="0" presId="urn:microsoft.com/office/officeart/2005/8/layout/orgChart1"/>
    <dgm:cxn modelId="{A106C5F1-1500-4BB5-AB00-08664D2E66C3}" type="presParOf" srcId="{4D6B7E68-7345-431E-88BB-893362ADA909}" destId="{DA2E93DC-BB1D-4564-889B-BA004AC786E0}" srcOrd="0" destOrd="0" presId="urn:microsoft.com/office/officeart/2005/8/layout/orgChart1"/>
    <dgm:cxn modelId="{8236D07F-222A-496A-B6FC-E0A1EF046721}" type="presParOf" srcId="{4D6B7E68-7345-431E-88BB-893362ADA909}" destId="{99E07EF1-2718-49C0-B549-73DEE2F71416}" srcOrd="1" destOrd="0" presId="urn:microsoft.com/office/officeart/2005/8/layout/orgChart1"/>
    <dgm:cxn modelId="{3F95A740-1903-4EDF-AF3B-B01A8C7DAC01}" type="presParOf" srcId="{EB24A0CA-CF3C-48F9-925F-67D055FC3E19}" destId="{7B0E1761-D15E-4320-AA6E-52EBF3F2E66D}" srcOrd="1" destOrd="0" presId="urn:microsoft.com/office/officeart/2005/8/layout/orgChart1"/>
    <dgm:cxn modelId="{B837B5A8-B74D-446F-AFB6-F900CAE4E170}" type="presParOf" srcId="{7B0E1761-D15E-4320-AA6E-52EBF3F2E66D}" destId="{D7968CA6-A26B-43C5-9036-51384CB0A177}" srcOrd="0" destOrd="0" presId="urn:microsoft.com/office/officeart/2005/8/layout/orgChart1"/>
    <dgm:cxn modelId="{AB832D94-2068-4249-872D-5239F82FF183}" type="presParOf" srcId="{7B0E1761-D15E-4320-AA6E-52EBF3F2E66D}" destId="{5E1D58CE-2EAC-4297-BEA4-14F9FB70B9DC}" srcOrd="1" destOrd="0" presId="urn:microsoft.com/office/officeart/2005/8/layout/orgChart1"/>
    <dgm:cxn modelId="{A1FDFC2E-754D-40FA-BD9C-01E5C12A456F}" type="presParOf" srcId="{5E1D58CE-2EAC-4297-BEA4-14F9FB70B9DC}" destId="{F8FCB22D-B5A4-4DFA-B1D0-C9BC424E0291}" srcOrd="0" destOrd="0" presId="urn:microsoft.com/office/officeart/2005/8/layout/orgChart1"/>
    <dgm:cxn modelId="{FA6FA06D-A675-40C6-83E7-083536865FFB}" type="presParOf" srcId="{F8FCB22D-B5A4-4DFA-B1D0-C9BC424E0291}" destId="{47D7B08E-C006-4337-AFA5-B2B6AB5330E7}" srcOrd="0" destOrd="0" presId="urn:microsoft.com/office/officeart/2005/8/layout/orgChart1"/>
    <dgm:cxn modelId="{F37756B1-274F-42A0-8307-F41567F622D8}" type="presParOf" srcId="{F8FCB22D-B5A4-4DFA-B1D0-C9BC424E0291}" destId="{30BF917B-30C7-4244-BCF5-B6609692DE4D}" srcOrd="1" destOrd="0" presId="urn:microsoft.com/office/officeart/2005/8/layout/orgChart1"/>
    <dgm:cxn modelId="{FF670EA7-7A25-4395-8A19-322A89589F0F}" type="presParOf" srcId="{5E1D58CE-2EAC-4297-BEA4-14F9FB70B9DC}" destId="{CA706695-D83D-4307-9D43-2078468493DA}" srcOrd="1" destOrd="0" presId="urn:microsoft.com/office/officeart/2005/8/layout/orgChart1"/>
    <dgm:cxn modelId="{ADD01224-0067-4A94-B548-47D35EDB61AF}" type="presParOf" srcId="{5E1D58CE-2EAC-4297-BEA4-14F9FB70B9DC}" destId="{B34B29DD-FFDA-4380-8BFE-760AF2CEBD42}" srcOrd="2" destOrd="0" presId="urn:microsoft.com/office/officeart/2005/8/layout/orgChart1"/>
    <dgm:cxn modelId="{52CD9F69-E8C9-4F21-B787-02A934F7B049}" type="presParOf" srcId="{7B0E1761-D15E-4320-AA6E-52EBF3F2E66D}" destId="{0E0991F3-3934-47BB-929B-D5CDA7641990}" srcOrd="2" destOrd="0" presId="urn:microsoft.com/office/officeart/2005/8/layout/orgChart1"/>
    <dgm:cxn modelId="{9E84BE48-B531-4D77-8E4C-225018DCE5E9}" type="presParOf" srcId="{7B0E1761-D15E-4320-AA6E-52EBF3F2E66D}" destId="{329A036F-A499-429D-A48A-A92561947667}" srcOrd="3" destOrd="0" presId="urn:microsoft.com/office/officeart/2005/8/layout/orgChart1"/>
    <dgm:cxn modelId="{8D7ABD9D-E389-46B1-B921-F692F5E2B8BF}" type="presParOf" srcId="{329A036F-A499-429D-A48A-A92561947667}" destId="{AE82D68E-D9B7-46FF-85E9-8B70C6683B55}" srcOrd="0" destOrd="0" presId="urn:microsoft.com/office/officeart/2005/8/layout/orgChart1"/>
    <dgm:cxn modelId="{DAA2BB1F-F726-47FE-96B4-6C1EBB3DD6DA}" type="presParOf" srcId="{AE82D68E-D9B7-46FF-85E9-8B70C6683B55}" destId="{43E1BAD0-C612-479E-A76D-9ADDAE663A0D}" srcOrd="0" destOrd="0" presId="urn:microsoft.com/office/officeart/2005/8/layout/orgChart1"/>
    <dgm:cxn modelId="{50A7D0B0-3339-4C5F-975B-5A1AC5141208}" type="presParOf" srcId="{AE82D68E-D9B7-46FF-85E9-8B70C6683B55}" destId="{C3AE13EC-AD65-415B-91FB-22FE48785A3E}" srcOrd="1" destOrd="0" presId="urn:microsoft.com/office/officeart/2005/8/layout/orgChart1"/>
    <dgm:cxn modelId="{DE3B34E6-B330-47A9-AC8A-4819ADA15C07}" type="presParOf" srcId="{329A036F-A499-429D-A48A-A92561947667}" destId="{2C38C1EE-8865-4C5D-A418-8541DB06CDA8}" srcOrd="1" destOrd="0" presId="urn:microsoft.com/office/officeart/2005/8/layout/orgChart1"/>
    <dgm:cxn modelId="{DF79357D-F277-4FD9-89DD-291106278334}" type="presParOf" srcId="{329A036F-A499-429D-A48A-A92561947667}" destId="{8FB92146-00F4-4711-B047-DF4AF7DA2428}" srcOrd="2" destOrd="0" presId="urn:microsoft.com/office/officeart/2005/8/layout/orgChart1"/>
    <dgm:cxn modelId="{74A5E3CD-D026-4388-B6F6-9AD4F2B57EC4}" type="presParOf" srcId="{EB24A0CA-CF3C-48F9-925F-67D055FC3E19}" destId="{61A6C384-661D-4488-AD5D-768B4A947FBD}" srcOrd="2" destOrd="0" presId="urn:microsoft.com/office/officeart/2005/8/layout/orgChart1"/>
    <dgm:cxn modelId="{AC84A93D-7AFC-420C-9CE4-959DBC737A0D}" type="presParOf" srcId="{7A9C32C9-16BF-4D3E-BDD1-44D79FD1AB24}" destId="{3A9512E9-E1C5-4380-BA7C-8E54B5E137DF}" srcOrd="2" destOrd="0" presId="urn:microsoft.com/office/officeart/2005/8/layout/orgChart1"/>
    <dgm:cxn modelId="{7A71AC06-ED4E-462F-9111-F9CF23CCAC1D}" type="presParOf" srcId="{7A9C32C9-16BF-4D3E-BDD1-44D79FD1AB24}" destId="{075A8305-3775-48CC-A7D3-4320ADDF26A5}" srcOrd="3" destOrd="0" presId="urn:microsoft.com/office/officeart/2005/8/layout/orgChart1"/>
    <dgm:cxn modelId="{650AE8AF-2B56-4597-AB6D-19A339DBA44E}" type="presParOf" srcId="{075A8305-3775-48CC-A7D3-4320ADDF26A5}" destId="{914A0770-4145-43FC-8249-A757D3507335}" srcOrd="0" destOrd="0" presId="urn:microsoft.com/office/officeart/2005/8/layout/orgChart1"/>
    <dgm:cxn modelId="{84418E88-46B6-4E5C-92A4-26E6CF99258B}" type="presParOf" srcId="{914A0770-4145-43FC-8249-A757D3507335}" destId="{4CB3CC10-420D-4678-B4A5-F650FAA65CFC}" srcOrd="0" destOrd="0" presId="urn:microsoft.com/office/officeart/2005/8/layout/orgChart1"/>
    <dgm:cxn modelId="{74B78DA3-1573-4653-BBED-3A85E11C50C2}" type="presParOf" srcId="{914A0770-4145-43FC-8249-A757D3507335}" destId="{E962E456-3173-4AC8-9388-5565756FFDF6}" srcOrd="1" destOrd="0" presId="urn:microsoft.com/office/officeart/2005/8/layout/orgChart1"/>
    <dgm:cxn modelId="{8EF25480-B45E-4DF8-A473-D6C8120863FB}" type="presParOf" srcId="{075A8305-3775-48CC-A7D3-4320ADDF26A5}" destId="{7E0C7BB9-5BB2-4E5A-B8D7-6F7CFC60ED3A}" srcOrd="1" destOrd="0" presId="urn:microsoft.com/office/officeart/2005/8/layout/orgChart1"/>
    <dgm:cxn modelId="{06063BAE-0B9E-4D4E-B169-8F7E30735318}" type="presParOf" srcId="{7E0C7BB9-5BB2-4E5A-B8D7-6F7CFC60ED3A}" destId="{C53932D4-51E7-41F5-AE16-C6CBB114DFEA}" srcOrd="0" destOrd="0" presId="urn:microsoft.com/office/officeart/2005/8/layout/orgChart1"/>
    <dgm:cxn modelId="{3E7F0684-52A6-4805-8FEB-D5260C5EE561}" type="presParOf" srcId="{7E0C7BB9-5BB2-4E5A-B8D7-6F7CFC60ED3A}" destId="{79CB2B5B-3697-4993-BCA7-F0EA057118BB}" srcOrd="1" destOrd="0" presId="urn:microsoft.com/office/officeart/2005/8/layout/orgChart1"/>
    <dgm:cxn modelId="{8DC8B065-A5AC-4E01-9474-BE88F93A9F15}" type="presParOf" srcId="{79CB2B5B-3697-4993-BCA7-F0EA057118BB}" destId="{72A685EF-7D18-4EA0-BAEB-26A2161DFE0B}" srcOrd="0" destOrd="0" presId="urn:microsoft.com/office/officeart/2005/8/layout/orgChart1"/>
    <dgm:cxn modelId="{213CC418-0E47-475D-8EED-0F6C904CFC58}" type="presParOf" srcId="{72A685EF-7D18-4EA0-BAEB-26A2161DFE0B}" destId="{4AD3C1C4-D9EA-4B51-B2F8-F5F336E1219A}" srcOrd="0" destOrd="0" presId="urn:microsoft.com/office/officeart/2005/8/layout/orgChart1"/>
    <dgm:cxn modelId="{EA77A346-D434-4208-8615-BE4772BBA069}" type="presParOf" srcId="{72A685EF-7D18-4EA0-BAEB-26A2161DFE0B}" destId="{4FD3DBF8-676D-4E03-B8F9-806C982C4A66}" srcOrd="1" destOrd="0" presId="urn:microsoft.com/office/officeart/2005/8/layout/orgChart1"/>
    <dgm:cxn modelId="{6B065F5C-7F60-4B3A-9BF8-E49D2F7EB44A}" type="presParOf" srcId="{79CB2B5B-3697-4993-BCA7-F0EA057118BB}" destId="{2E82E7AF-352D-4745-8180-60B75AAE4DAE}" srcOrd="1" destOrd="0" presId="urn:microsoft.com/office/officeart/2005/8/layout/orgChart1"/>
    <dgm:cxn modelId="{614F8B14-4B62-47FA-AC28-624D5482EFCE}" type="presParOf" srcId="{79CB2B5B-3697-4993-BCA7-F0EA057118BB}" destId="{FB51DC32-34A1-4F42-91BE-E05D99339116}" srcOrd="2" destOrd="0" presId="urn:microsoft.com/office/officeart/2005/8/layout/orgChart1"/>
    <dgm:cxn modelId="{B0769E41-8BDC-4062-8EEA-F106AC93E83D}" type="presParOf" srcId="{7E0C7BB9-5BB2-4E5A-B8D7-6F7CFC60ED3A}" destId="{C3FAA0F3-7CCC-449C-A82C-F68F70EE100B}" srcOrd="2" destOrd="0" presId="urn:microsoft.com/office/officeart/2005/8/layout/orgChart1"/>
    <dgm:cxn modelId="{606D5A7B-EBE2-4D1F-B810-A7A278C38DBF}" type="presParOf" srcId="{7E0C7BB9-5BB2-4E5A-B8D7-6F7CFC60ED3A}" destId="{092F2FFF-9E60-49E0-9D67-A2B2110FF0CC}" srcOrd="3" destOrd="0" presId="urn:microsoft.com/office/officeart/2005/8/layout/orgChart1"/>
    <dgm:cxn modelId="{B0FD77AA-5D1F-4060-BDC8-5E9B8D2A5F2A}" type="presParOf" srcId="{092F2FFF-9E60-49E0-9D67-A2B2110FF0CC}" destId="{82F8FC69-1226-4888-89BA-50A29818B23D}" srcOrd="0" destOrd="0" presId="urn:microsoft.com/office/officeart/2005/8/layout/orgChart1"/>
    <dgm:cxn modelId="{33FEC272-06BA-4FBA-AC07-F6850FD54625}" type="presParOf" srcId="{82F8FC69-1226-4888-89BA-50A29818B23D}" destId="{8106893D-3A89-48AC-99BF-9C6C7C662C1D}" srcOrd="0" destOrd="0" presId="urn:microsoft.com/office/officeart/2005/8/layout/orgChart1"/>
    <dgm:cxn modelId="{3A58EBD5-57C2-4A23-9580-4832C708094E}" type="presParOf" srcId="{82F8FC69-1226-4888-89BA-50A29818B23D}" destId="{89AC791A-EBF2-49B2-B781-7B106A580939}" srcOrd="1" destOrd="0" presId="urn:microsoft.com/office/officeart/2005/8/layout/orgChart1"/>
    <dgm:cxn modelId="{433404D7-44CC-43E5-A5A3-CBF20EA9DBB1}" type="presParOf" srcId="{092F2FFF-9E60-49E0-9D67-A2B2110FF0CC}" destId="{73B52ECB-0E42-4B08-9326-A249EF79B2BA}" srcOrd="1" destOrd="0" presId="urn:microsoft.com/office/officeart/2005/8/layout/orgChart1"/>
    <dgm:cxn modelId="{E412C050-2416-4A58-8ECE-AFF7F41F1F09}" type="presParOf" srcId="{092F2FFF-9E60-49E0-9D67-A2B2110FF0CC}" destId="{D5915785-2B2B-4B31-8D2C-A650A8284AD3}" srcOrd="2" destOrd="0" presId="urn:microsoft.com/office/officeart/2005/8/layout/orgChart1"/>
    <dgm:cxn modelId="{18F2A3A4-DE32-4D18-BECF-AFA762C256AE}" type="presParOf" srcId="{7E0C7BB9-5BB2-4E5A-B8D7-6F7CFC60ED3A}" destId="{DE31F5CA-37EC-464B-A0E1-9AB790904E0E}" srcOrd="4" destOrd="0" presId="urn:microsoft.com/office/officeart/2005/8/layout/orgChart1"/>
    <dgm:cxn modelId="{69F0F29B-DEC6-4ADE-A473-B8722C058D6B}" type="presParOf" srcId="{7E0C7BB9-5BB2-4E5A-B8D7-6F7CFC60ED3A}" destId="{D467E7B8-8553-4750-9481-240B144A140A}" srcOrd="5" destOrd="0" presId="urn:microsoft.com/office/officeart/2005/8/layout/orgChart1"/>
    <dgm:cxn modelId="{D12E7E75-5C15-4772-A3C0-BDCFB803F8D2}" type="presParOf" srcId="{D467E7B8-8553-4750-9481-240B144A140A}" destId="{9020D338-B3A5-4F47-AA57-A04CF4F69450}" srcOrd="0" destOrd="0" presId="urn:microsoft.com/office/officeart/2005/8/layout/orgChart1"/>
    <dgm:cxn modelId="{7F88A7AD-4137-4E38-A763-CAC2BFCF0B91}" type="presParOf" srcId="{9020D338-B3A5-4F47-AA57-A04CF4F69450}" destId="{A197E7E5-E989-4B2D-830A-0E09071FB3E2}" srcOrd="0" destOrd="0" presId="urn:microsoft.com/office/officeart/2005/8/layout/orgChart1"/>
    <dgm:cxn modelId="{D26A460B-9197-463F-B8CE-5D4A8CEECD5F}" type="presParOf" srcId="{9020D338-B3A5-4F47-AA57-A04CF4F69450}" destId="{1E232AB8-93DE-4845-B58C-D44BE96A7024}" srcOrd="1" destOrd="0" presId="urn:microsoft.com/office/officeart/2005/8/layout/orgChart1"/>
    <dgm:cxn modelId="{082CA0B0-DB59-4D96-A8F6-5BC0E256138B}" type="presParOf" srcId="{D467E7B8-8553-4750-9481-240B144A140A}" destId="{338CCFC0-5726-4721-B4E9-EF0DACB834A8}" srcOrd="1" destOrd="0" presId="urn:microsoft.com/office/officeart/2005/8/layout/orgChart1"/>
    <dgm:cxn modelId="{3D72D754-DCD1-46BC-A1C3-7E91730D3358}" type="presParOf" srcId="{D467E7B8-8553-4750-9481-240B144A140A}" destId="{62BFC6B3-6425-493A-83F9-96A151286232}" srcOrd="2" destOrd="0" presId="urn:microsoft.com/office/officeart/2005/8/layout/orgChart1"/>
    <dgm:cxn modelId="{75DFDA36-4452-442A-B737-249E0EA8BFC1}" type="presParOf" srcId="{075A8305-3775-48CC-A7D3-4320ADDF26A5}" destId="{8CDCB8B8-B9F5-4D9F-938A-73D933864FEF}" srcOrd="2" destOrd="0" presId="urn:microsoft.com/office/officeart/2005/8/layout/orgChart1"/>
    <dgm:cxn modelId="{5805C64B-FB5A-46B8-9274-0E1A1A361F41}" type="presParOf" srcId="{385AF64B-4878-49AF-BB34-3F012067394B}" destId="{03864CF9-7B53-4B08-8E2A-D1D6CFCD74A7}" srcOrd="2" destOrd="0" presId="urn:microsoft.com/office/officeart/2005/8/layout/orgChart1"/>
    <dgm:cxn modelId="{02E0F069-6F94-41DE-82AA-EBE78184B8BB}" type="presParOf" srcId="{7F944FE0-D2A2-405B-BDFF-D1897631706E}" destId="{58BDADBE-4402-4E6F-AB6F-E215C5F98D3B}" srcOrd="8" destOrd="0" presId="urn:microsoft.com/office/officeart/2005/8/layout/orgChart1"/>
    <dgm:cxn modelId="{F0A76E12-6B1D-4B90-B339-3CDBE076D939}" type="presParOf" srcId="{7F944FE0-D2A2-405B-BDFF-D1897631706E}" destId="{CAC55414-926B-4025-9709-C51A1C0F1BA3}" srcOrd="9" destOrd="0" presId="urn:microsoft.com/office/officeart/2005/8/layout/orgChart1"/>
    <dgm:cxn modelId="{C72C7591-5F82-4B5A-A049-67F20578B50F}" type="presParOf" srcId="{CAC55414-926B-4025-9709-C51A1C0F1BA3}" destId="{84CEA5E3-2733-4C8E-82C3-8E65E6AC6A4F}" srcOrd="0" destOrd="0" presId="urn:microsoft.com/office/officeart/2005/8/layout/orgChart1"/>
    <dgm:cxn modelId="{6A2BBE13-16AC-4523-B4B9-72DE19F73D9C}" type="presParOf" srcId="{84CEA5E3-2733-4C8E-82C3-8E65E6AC6A4F}" destId="{0BF99F41-2B36-4860-856E-9B912562371F}" srcOrd="0" destOrd="0" presId="urn:microsoft.com/office/officeart/2005/8/layout/orgChart1"/>
    <dgm:cxn modelId="{CD06E973-4A2B-463E-8A1D-C87C07C83738}" type="presParOf" srcId="{84CEA5E3-2733-4C8E-82C3-8E65E6AC6A4F}" destId="{9BBA3CDE-9578-436B-BF71-4165D5256392}" srcOrd="1" destOrd="0" presId="urn:microsoft.com/office/officeart/2005/8/layout/orgChart1"/>
    <dgm:cxn modelId="{DAE43EDB-B780-4701-AD57-2D8AAD852608}" type="presParOf" srcId="{CAC55414-926B-4025-9709-C51A1C0F1BA3}" destId="{30CBF445-3176-4871-AE74-8842DAE8EA77}" srcOrd="1" destOrd="0" presId="urn:microsoft.com/office/officeart/2005/8/layout/orgChart1"/>
    <dgm:cxn modelId="{1FDB2F12-5051-470C-AC40-0AB80EF26670}" type="presParOf" srcId="{30CBF445-3176-4871-AE74-8842DAE8EA77}" destId="{56484EBF-27DD-4386-A0D0-1C14F44B1EE2}" srcOrd="0" destOrd="0" presId="urn:microsoft.com/office/officeart/2005/8/layout/orgChart1"/>
    <dgm:cxn modelId="{4290D1E9-341D-44CB-81FB-0A67E0B901B8}" type="presParOf" srcId="{30CBF445-3176-4871-AE74-8842DAE8EA77}" destId="{E63EB971-3061-4937-AAFE-A9B15516E3B4}" srcOrd="1" destOrd="0" presId="urn:microsoft.com/office/officeart/2005/8/layout/orgChart1"/>
    <dgm:cxn modelId="{861DCBBA-DD9F-4B0B-B652-497B503F04F4}" type="presParOf" srcId="{E63EB971-3061-4937-AAFE-A9B15516E3B4}" destId="{2036F450-66E3-430B-8CF0-2641100EEDE6}" srcOrd="0" destOrd="0" presId="urn:microsoft.com/office/officeart/2005/8/layout/orgChart1"/>
    <dgm:cxn modelId="{760C10CC-6B4A-4DEE-8852-A597FA76C508}" type="presParOf" srcId="{2036F450-66E3-430B-8CF0-2641100EEDE6}" destId="{1B7F2636-2E39-4D22-BF8C-4574EEF2DA91}" srcOrd="0" destOrd="0" presId="urn:microsoft.com/office/officeart/2005/8/layout/orgChart1"/>
    <dgm:cxn modelId="{7FDFEFCB-8217-4A4E-8E7F-675631C76F90}" type="presParOf" srcId="{2036F450-66E3-430B-8CF0-2641100EEDE6}" destId="{BE7BA4D1-2AE1-4EE2-9EB8-A1B10CF23D87}" srcOrd="1" destOrd="0" presId="urn:microsoft.com/office/officeart/2005/8/layout/orgChart1"/>
    <dgm:cxn modelId="{E049AEAF-DCAB-43BD-BF8D-93AC1FB0913C}" type="presParOf" srcId="{E63EB971-3061-4937-AAFE-A9B15516E3B4}" destId="{FA9B1E33-E44D-439C-B94A-A4ACF77A3ABE}" srcOrd="1" destOrd="0" presId="urn:microsoft.com/office/officeart/2005/8/layout/orgChart1"/>
    <dgm:cxn modelId="{9367498E-5A29-4AA8-AF86-99BA15FD50A1}" type="presParOf" srcId="{E63EB971-3061-4937-AAFE-A9B15516E3B4}" destId="{0D769C54-31F6-4E75-A1E5-34D1BB6F5B29}" srcOrd="2" destOrd="0" presId="urn:microsoft.com/office/officeart/2005/8/layout/orgChart1"/>
    <dgm:cxn modelId="{DE987850-B32E-4784-B914-A5FBB37AB6D8}" type="presParOf" srcId="{30CBF445-3176-4871-AE74-8842DAE8EA77}" destId="{47A21D83-0961-4F83-B6CA-9111DF4BFE52}" srcOrd="2" destOrd="0" presId="urn:microsoft.com/office/officeart/2005/8/layout/orgChart1"/>
    <dgm:cxn modelId="{67E2D471-5ACD-4E8F-91EE-99F23BC4BCCB}" type="presParOf" srcId="{30CBF445-3176-4871-AE74-8842DAE8EA77}" destId="{27C8648E-06C7-41E1-AB85-24ADACB06DA0}" srcOrd="3" destOrd="0" presId="urn:microsoft.com/office/officeart/2005/8/layout/orgChart1"/>
    <dgm:cxn modelId="{AE5C867B-D958-46D6-BAAC-39DDE124CB01}" type="presParOf" srcId="{27C8648E-06C7-41E1-AB85-24ADACB06DA0}" destId="{7FF5428D-C306-457D-B0CD-DBEC8B50A11D}" srcOrd="0" destOrd="0" presId="urn:microsoft.com/office/officeart/2005/8/layout/orgChart1"/>
    <dgm:cxn modelId="{1B7FB2C9-8947-4F65-BD1D-B5517647009F}" type="presParOf" srcId="{7FF5428D-C306-457D-B0CD-DBEC8B50A11D}" destId="{D2B32FE8-B300-4E27-B7E2-297F3F999D4E}" srcOrd="0" destOrd="0" presId="urn:microsoft.com/office/officeart/2005/8/layout/orgChart1"/>
    <dgm:cxn modelId="{2AD13E75-037C-45DF-ACDA-CF90CBCC82C7}" type="presParOf" srcId="{7FF5428D-C306-457D-B0CD-DBEC8B50A11D}" destId="{9F318731-EE01-4314-B79B-B28E42749C00}" srcOrd="1" destOrd="0" presId="urn:microsoft.com/office/officeart/2005/8/layout/orgChart1"/>
    <dgm:cxn modelId="{D2A9C128-423F-422D-BA90-4EE995BE9C00}" type="presParOf" srcId="{27C8648E-06C7-41E1-AB85-24ADACB06DA0}" destId="{81979E69-6B05-4EC7-AA2F-C9F76EBB2E89}" srcOrd="1" destOrd="0" presId="urn:microsoft.com/office/officeart/2005/8/layout/orgChart1"/>
    <dgm:cxn modelId="{7377343D-32BD-4CFB-B49C-BF1A51EE23AB}" type="presParOf" srcId="{27C8648E-06C7-41E1-AB85-24ADACB06DA0}" destId="{5C6B34E6-E6BA-4C7A-BDB3-963037826DD2}" srcOrd="2" destOrd="0" presId="urn:microsoft.com/office/officeart/2005/8/layout/orgChart1"/>
    <dgm:cxn modelId="{9F08E43E-64E0-48E0-9F97-B8FCF61133D5}" type="presParOf" srcId="{30CBF445-3176-4871-AE74-8842DAE8EA77}" destId="{807FA1CB-C069-4A68-9F5B-ACB3D4C2C7E0}" srcOrd="4" destOrd="0" presId="urn:microsoft.com/office/officeart/2005/8/layout/orgChart1"/>
    <dgm:cxn modelId="{E31466F6-2974-4E95-9608-F9165E799D14}" type="presParOf" srcId="{30CBF445-3176-4871-AE74-8842DAE8EA77}" destId="{D5654D94-4063-4907-90AD-D557FD0FC7D8}" srcOrd="5" destOrd="0" presId="urn:microsoft.com/office/officeart/2005/8/layout/orgChart1"/>
    <dgm:cxn modelId="{EB4B99A6-DB32-4928-A173-8C45F3FB69AA}" type="presParOf" srcId="{D5654D94-4063-4907-90AD-D557FD0FC7D8}" destId="{3B29332E-B997-4913-82FD-7ADE58B37E18}" srcOrd="0" destOrd="0" presId="urn:microsoft.com/office/officeart/2005/8/layout/orgChart1"/>
    <dgm:cxn modelId="{F3BFFA03-8488-496A-AB25-7C43E2D50736}" type="presParOf" srcId="{3B29332E-B997-4913-82FD-7ADE58B37E18}" destId="{0B77889B-AAC5-42E4-AC09-1DCA681BCE85}" srcOrd="0" destOrd="0" presId="urn:microsoft.com/office/officeart/2005/8/layout/orgChart1"/>
    <dgm:cxn modelId="{310FBE1B-E1A3-470B-874F-916F6BBD7246}" type="presParOf" srcId="{3B29332E-B997-4913-82FD-7ADE58B37E18}" destId="{45F7E176-19D1-4464-8B8E-5DA14B89B110}" srcOrd="1" destOrd="0" presId="urn:microsoft.com/office/officeart/2005/8/layout/orgChart1"/>
    <dgm:cxn modelId="{5155367C-192F-4257-939B-EA02AC13F191}" type="presParOf" srcId="{D5654D94-4063-4907-90AD-D557FD0FC7D8}" destId="{B4601DB9-3547-46B7-BCB9-99185FEAFD54}" srcOrd="1" destOrd="0" presId="urn:microsoft.com/office/officeart/2005/8/layout/orgChart1"/>
    <dgm:cxn modelId="{54BC8AEE-6831-4265-959C-D71BA3A76522}" type="presParOf" srcId="{D5654D94-4063-4907-90AD-D557FD0FC7D8}" destId="{A7A4D252-5741-44E4-B403-B75C460BBA4E}" srcOrd="2" destOrd="0" presId="urn:microsoft.com/office/officeart/2005/8/layout/orgChart1"/>
    <dgm:cxn modelId="{B05646DC-D262-4875-BA92-32157A3421D0}" type="presParOf" srcId="{CAC55414-926B-4025-9709-C51A1C0F1BA3}" destId="{06364E07-E5A5-47C1-8783-78E7393DD3C8}" srcOrd="2" destOrd="0" presId="urn:microsoft.com/office/officeart/2005/8/layout/orgChart1"/>
    <dgm:cxn modelId="{87C24E4D-3B70-4B43-9412-557B2797F426}" type="presParOf" srcId="{7F944FE0-D2A2-405B-BDFF-D1897631706E}" destId="{1CAB3E94-5855-4109-A43C-7105AD6B26D0}" srcOrd="10" destOrd="0" presId="urn:microsoft.com/office/officeart/2005/8/layout/orgChart1"/>
    <dgm:cxn modelId="{83469CB4-81DE-430C-B021-14D01E550E04}" type="presParOf" srcId="{7F944FE0-D2A2-405B-BDFF-D1897631706E}" destId="{F9117AA4-539E-4EE3-B164-8174B0B40EC0}" srcOrd="11" destOrd="0" presId="urn:microsoft.com/office/officeart/2005/8/layout/orgChart1"/>
    <dgm:cxn modelId="{F54B7B07-4CD1-41A9-B114-34151EC16ED7}" type="presParOf" srcId="{F9117AA4-539E-4EE3-B164-8174B0B40EC0}" destId="{EAF88972-4E53-4659-94BD-910A092B9148}" srcOrd="0" destOrd="0" presId="urn:microsoft.com/office/officeart/2005/8/layout/orgChart1"/>
    <dgm:cxn modelId="{4DE60D68-2A28-450E-A39E-9C1406F13E5E}" type="presParOf" srcId="{EAF88972-4E53-4659-94BD-910A092B9148}" destId="{3A2A1C1F-CABC-4C98-B728-F262323AA994}" srcOrd="0" destOrd="0" presId="urn:microsoft.com/office/officeart/2005/8/layout/orgChart1"/>
    <dgm:cxn modelId="{45CAFAAB-B05A-4D0D-BC95-D44B903991A6}" type="presParOf" srcId="{EAF88972-4E53-4659-94BD-910A092B9148}" destId="{0393B6C4-B4FB-4B6B-8DB5-37B9B19AABA4}" srcOrd="1" destOrd="0" presId="urn:microsoft.com/office/officeart/2005/8/layout/orgChart1"/>
    <dgm:cxn modelId="{F80F869F-5C9B-4F78-AC0E-3FC632EF3C2B}" type="presParOf" srcId="{F9117AA4-539E-4EE3-B164-8174B0B40EC0}" destId="{977D3813-5412-42A7-8B4D-5447A06AC163}" srcOrd="1" destOrd="0" presId="urn:microsoft.com/office/officeart/2005/8/layout/orgChart1"/>
    <dgm:cxn modelId="{0BE71C7E-9281-427A-99F9-BC5F60C54CDD}" type="presParOf" srcId="{977D3813-5412-42A7-8B4D-5447A06AC163}" destId="{78FA309A-083A-4C64-9477-7A3C69B2784C}" srcOrd="0" destOrd="0" presId="urn:microsoft.com/office/officeart/2005/8/layout/orgChart1"/>
    <dgm:cxn modelId="{1A5C6895-F901-495B-9F34-4F94A1CCE95C}" type="presParOf" srcId="{977D3813-5412-42A7-8B4D-5447A06AC163}" destId="{FEB3D90E-42D2-4AC7-9CB5-35870C299752}" srcOrd="1" destOrd="0" presId="urn:microsoft.com/office/officeart/2005/8/layout/orgChart1"/>
    <dgm:cxn modelId="{018D4DDA-860B-41E4-88BD-73D413F68961}" type="presParOf" srcId="{FEB3D90E-42D2-4AC7-9CB5-35870C299752}" destId="{05080593-A2ED-4379-91EC-55846B4CD50F}" srcOrd="0" destOrd="0" presId="urn:microsoft.com/office/officeart/2005/8/layout/orgChart1"/>
    <dgm:cxn modelId="{16731212-06EA-4BBE-812E-DD6DB5C9C98C}" type="presParOf" srcId="{05080593-A2ED-4379-91EC-55846B4CD50F}" destId="{6BAFA004-7462-4BB3-8CF7-8F0FAE532698}" srcOrd="0" destOrd="0" presId="urn:microsoft.com/office/officeart/2005/8/layout/orgChart1"/>
    <dgm:cxn modelId="{D73ADA14-7D0D-44AD-9B6C-616645AF3626}" type="presParOf" srcId="{05080593-A2ED-4379-91EC-55846B4CD50F}" destId="{C0FC47CA-1988-459D-A473-7CA219823B7E}" srcOrd="1" destOrd="0" presId="urn:microsoft.com/office/officeart/2005/8/layout/orgChart1"/>
    <dgm:cxn modelId="{B4E9CBC1-6BCA-4177-9BF4-F8A933C559BD}" type="presParOf" srcId="{FEB3D90E-42D2-4AC7-9CB5-35870C299752}" destId="{7C2A8F67-B35D-46B9-8CDC-F1C514C733F2}" srcOrd="1" destOrd="0" presId="urn:microsoft.com/office/officeart/2005/8/layout/orgChart1"/>
    <dgm:cxn modelId="{43200C7E-5098-4EB6-9B57-F63C2EACE628}" type="presParOf" srcId="{FEB3D90E-42D2-4AC7-9CB5-35870C299752}" destId="{0D223CD7-96A9-487A-A2F6-A9D48710FA30}" srcOrd="2" destOrd="0" presId="urn:microsoft.com/office/officeart/2005/8/layout/orgChart1"/>
    <dgm:cxn modelId="{1874F35E-5383-4BBD-A724-556040B27330}" type="presParOf" srcId="{977D3813-5412-42A7-8B4D-5447A06AC163}" destId="{679EAA6C-B7F9-45B1-B314-064B1497E450}" srcOrd="2" destOrd="0" presId="urn:microsoft.com/office/officeart/2005/8/layout/orgChart1"/>
    <dgm:cxn modelId="{380344C2-5564-4AFE-A8CE-7319C8B9FB1B}" type="presParOf" srcId="{977D3813-5412-42A7-8B4D-5447A06AC163}" destId="{A65D9E2F-0DF0-4606-978F-4875BE6D73B0}" srcOrd="3" destOrd="0" presId="urn:microsoft.com/office/officeart/2005/8/layout/orgChart1"/>
    <dgm:cxn modelId="{C130EC47-7864-4C0D-99E7-9CFFD1D49836}" type="presParOf" srcId="{A65D9E2F-0DF0-4606-978F-4875BE6D73B0}" destId="{6AF48B43-38E1-44C8-962D-77020524A35A}" srcOrd="0" destOrd="0" presId="urn:microsoft.com/office/officeart/2005/8/layout/orgChart1"/>
    <dgm:cxn modelId="{13289D56-19F0-428D-B184-6E4DF9DCD813}" type="presParOf" srcId="{6AF48B43-38E1-44C8-962D-77020524A35A}" destId="{8214640F-5D66-49B2-997F-5F320E255B10}" srcOrd="0" destOrd="0" presId="urn:microsoft.com/office/officeart/2005/8/layout/orgChart1"/>
    <dgm:cxn modelId="{41EA2354-4E25-4711-B75F-06E05AF7139B}" type="presParOf" srcId="{6AF48B43-38E1-44C8-962D-77020524A35A}" destId="{2B3E1A31-C7DC-446D-8815-E4813D3B56B4}" srcOrd="1" destOrd="0" presId="urn:microsoft.com/office/officeart/2005/8/layout/orgChart1"/>
    <dgm:cxn modelId="{A90C9612-1912-4F04-8B10-F13187BB7E43}" type="presParOf" srcId="{A65D9E2F-0DF0-4606-978F-4875BE6D73B0}" destId="{360721A3-6E7E-4BAF-9E41-ACAEBFCAE7AE}" srcOrd="1" destOrd="0" presId="urn:microsoft.com/office/officeart/2005/8/layout/orgChart1"/>
    <dgm:cxn modelId="{AC5AF2C9-0D57-47E4-9528-786CC5AD9FFC}" type="presParOf" srcId="{A65D9E2F-0DF0-4606-978F-4875BE6D73B0}" destId="{5DADC705-AA0C-45D6-969F-EB7762223FA5}" srcOrd="2" destOrd="0" presId="urn:microsoft.com/office/officeart/2005/8/layout/orgChart1"/>
    <dgm:cxn modelId="{AE139607-DDC9-4688-B238-FD945180775C}" type="presParOf" srcId="{977D3813-5412-42A7-8B4D-5447A06AC163}" destId="{52777498-AA74-4FC2-849F-C626B27A45B4}" srcOrd="4" destOrd="0" presId="urn:microsoft.com/office/officeart/2005/8/layout/orgChart1"/>
    <dgm:cxn modelId="{7B9F6543-286F-4FF4-996C-3EB407699B6C}" type="presParOf" srcId="{977D3813-5412-42A7-8B4D-5447A06AC163}" destId="{9ED8E56C-C0DA-4771-B928-9B8BF0AE6D47}" srcOrd="5" destOrd="0" presId="urn:microsoft.com/office/officeart/2005/8/layout/orgChart1"/>
    <dgm:cxn modelId="{D1E70D9F-6B61-42E9-B9D8-F0430F08CEB8}" type="presParOf" srcId="{9ED8E56C-C0DA-4771-B928-9B8BF0AE6D47}" destId="{866E3ED8-98DF-4099-A051-59DBAC27FD71}" srcOrd="0" destOrd="0" presId="urn:microsoft.com/office/officeart/2005/8/layout/orgChart1"/>
    <dgm:cxn modelId="{435E22A6-6B12-4307-8D21-A4DFC2C374C4}" type="presParOf" srcId="{866E3ED8-98DF-4099-A051-59DBAC27FD71}" destId="{0CE7C8B4-F8E6-429D-8C4A-73E9D60DCB81}" srcOrd="0" destOrd="0" presId="urn:microsoft.com/office/officeart/2005/8/layout/orgChart1"/>
    <dgm:cxn modelId="{83B965FF-0EF2-4F3F-9E0E-00FFA858D730}" type="presParOf" srcId="{866E3ED8-98DF-4099-A051-59DBAC27FD71}" destId="{7568918C-FAD7-4B9E-9AFD-52C33DE56813}" srcOrd="1" destOrd="0" presId="urn:microsoft.com/office/officeart/2005/8/layout/orgChart1"/>
    <dgm:cxn modelId="{FDCB68EF-8FAC-4AEE-8677-F2D28F682FD3}" type="presParOf" srcId="{9ED8E56C-C0DA-4771-B928-9B8BF0AE6D47}" destId="{E194985F-1898-4344-BB7D-4D437304ED4A}" srcOrd="1" destOrd="0" presId="urn:microsoft.com/office/officeart/2005/8/layout/orgChart1"/>
    <dgm:cxn modelId="{9C42EC4E-98C6-4CBE-9EE7-69111EE30B72}" type="presParOf" srcId="{9ED8E56C-C0DA-4771-B928-9B8BF0AE6D47}" destId="{39195D1C-2951-43BA-8692-AC232BEFBB80}" srcOrd="2" destOrd="0" presId="urn:microsoft.com/office/officeart/2005/8/layout/orgChart1"/>
    <dgm:cxn modelId="{614842A3-F0CE-4F6A-81F8-8F24686AEF50}" type="presParOf" srcId="{F9117AA4-539E-4EE3-B164-8174B0B40EC0}" destId="{C8F70C14-7D89-44D7-BB48-3CFE36D1427B}" srcOrd="2" destOrd="0" presId="urn:microsoft.com/office/officeart/2005/8/layout/orgChart1"/>
    <dgm:cxn modelId="{C907E2D6-33AB-482C-B743-AE7615063DD1}" type="presParOf" srcId="{7F944FE0-D2A2-405B-BDFF-D1897631706E}" destId="{82E60BB5-7FD2-4219-AE7C-29971BDCB4BB}" srcOrd="12" destOrd="0" presId="urn:microsoft.com/office/officeart/2005/8/layout/orgChart1"/>
    <dgm:cxn modelId="{DB7CE798-4382-4380-A167-79830B84C402}" type="presParOf" srcId="{7F944FE0-D2A2-405B-BDFF-D1897631706E}" destId="{A7850FBB-26BD-4AD2-A515-BD8832D8474B}" srcOrd="13" destOrd="0" presId="urn:microsoft.com/office/officeart/2005/8/layout/orgChart1"/>
    <dgm:cxn modelId="{0E32880C-1336-4D00-A633-0B826051E2FD}" type="presParOf" srcId="{A7850FBB-26BD-4AD2-A515-BD8832D8474B}" destId="{4B54CD39-71A9-47B6-B354-9E2E224A5749}" srcOrd="0" destOrd="0" presId="urn:microsoft.com/office/officeart/2005/8/layout/orgChart1"/>
    <dgm:cxn modelId="{D866C402-4E53-4D39-986B-1B777D6CFDD6}" type="presParOf" srcId="{4B54CD39-71A9-47B6-B354-9E2E224A5749}" destId="{9A681887-5350-4EBE-BD43-C7E4297AB1BB}" srcOrd="0" destOrd="0" presId="urn:microsoft.com/office/officeart/2005/8/layout/orgChart1"/>
    <dgm:cxn modelId="{E39456E2-019D-4676-A428-847482F5C95F}" type="presParOf" srcId="{4B54CD39-71A9-47B6-B354-9E2E224A5749}" destId="{14354306-A96D-4F9B-B8CB-A1923889D20A}" srcOrd="1" destOrd="0" presId="urn:microsoft.com/office/officeart/2005/8/layout/orgChart1"/>
    <dgm:cxn modelId="{E46856CC-C6A0-476C-8569-81382005C0E5}" type="presParOf" srcId="{A7850FBB-26BD-4AD2-A515-BD8832D8474B}" destId="{60EE685C-BCD2-4AF8-9900-DC7BE1C8761E}" srcOrd="1" destOrd="0" presId="urn:microsoft.com/office/officeart/2005/8/layout/orgChart1"/>
    <dgm:cxn modelId="{8767A536-B3F9-41C8-AE90-F2A60780DE6B}" type="presParOf" srcId="{60EE685C-BCD2-4AF8-9900-DC7BE1C8761E}" destId="{6185FE85-F6F3-47C8-BC28-BFB1B081D47E}" srcOrd="0" destOrd="0" presId="urn:microsoft.com/office/officeart/2005/8/layout/orgChart1"/>
    <dgm:cxn modelId="{E3B3DF91-D2BA-4AC9-A1CA-C82C48186F37}" type="presParOf" srcId="{60EE685C-BCD2-4AF8-9900-DC7BE1C8761E}" destId="{8116A3A0-2E0B-4D77-B5A2-B6CBCF7ADB15}" srcOrd="1" destOrd="0" presId="urn:microsoft.com/office/officeart/2005/8/layout/orgChart1"/>
    <dgm:cxn modelId="{66345AC3-AB78-4F16-9932-8C939ECEB4AB}" type="presParOf" srcId="{8116A3A0-2E0B-4D77-B5A2-B6CBCF7ADB15}" destId="{81199921-AF0E-4033-957C-9C1B01D1C91B}" srcOrd="0" destOrd="0" presId="urn:microsoft.com/office/officeart/2005/8/layout/orgChart1"/>
    <dgm:cxn modelId="{31859D6F-1F18-469C-B68B-56F4B85B8641}" type="presParOf" srcId="{81199921-AF0E-4033-957C-9C1B01D1C91B}" destId="{A4073290-40FA-4447-A63D-A2A271E69369}" srcOrd="0" destOrd="0" presId="urn:microsoft.com/office/officeart/2005/8/layout/orgChart1"/>
    <dgm:cxn modelId="{0F4E58AB-0ED1-40A7-9115-3308EAA0D8BE}" type="presParOf" srcId="{81199921-AF0E-4033-957C-9C1B01D1C91B}" destId="{8DE7EDC3-030C-4699-90B7-316F8F127CEA}" srcOrd="1" destOrd="0" presId="urn:microsoft.com/office/officeart/2005/8/layout/orgChart1"/>
    <dgm:cxn modelId="{4377DD22-1C9B-475C-A34B-0D1AE36503C3}" type="presParOf" srcId="{8116A3A0-2E0B-4D77-B5A2-B6CBCF7ADB15}" destId="{8EE53B03-8214-420C-9321-FEE828B4616A}" srcOrd="1" destOrd="0" presId="urn:microsoft.com/office/officeart/2005/8/layout/orgChart1"/>
    <dgm:cxn modelId="{1EAF1539-3F3A-4638-8F22-C09C6CF2E203}" type="presParOf" srcId="{8116A3A0-2E0B-4D77-B5A2-B6CBCF7ADB15}" destId="{CAF7050B-39E0-4667-AEBF-9E47F60B4B83}" srcOrd="2" destOrd="0" presId="urn:microsoft.com/office/officeart/2005/8/layout/orgChart1"/>
    <dgm:cxn modelId="{20E6748A-53E1-4F54-B8BB-4E2CC139D42F}" type="presParOf" srcId="{60EE685C-BCD2-4AF8-9900-DC7BE1C8761E}" destId="{0B1176D0-84CB-4D45-A098-BF1B00EA52C0}" srcOrd="2" destOrd="0" presId="urn:microsoft.com/office/officeart/2005/8/layout/orgChart1"/>
    <dgm:cxn modelId="{12E1CA08-992E-454B-BA16-9CDC01BF14DC}" type="presParOf" srcId="{60EE685C-BCD2-4AF8-9900-DC7BE1C8761E}" destId="{9B9D641B-6589-4386-9571-7933A7965DC7}" srcOrd="3" destOrd="0" presId="urn:microsoft.com/office/officeart/2005/8/layout/orgChart1"/>
    <dgm:cxn modelId="{B6B74A00-EC3C-4832-AF3F-49F6018763A4}" type="presParOf" srcId="{9B9D641B-6589-4386-9571-7933A7965DC7}" destId="{437A8289-7137-4465-AF6A-CC50850A1522}" srcOrd="0" destOrd="0" presId="urn:microsoft.com/office/officeart/2005/8/layout/orgChart1"/>
    <dgm:cxn modelId="{CD223D32-2A50-4F52-BACE-47FB3902774C}" type="presParOf" srcId="{437A8289-7137-4465-AF6A-CC50850A1522}" destId="{209F1E3F-6ECD-42B2-9015-456A5B154CB5}" srcOrd="0" destOrd="0" presId="urn:microsoft.com/office/officeart/2005/8/layout/orgChart1"/>
    <dgm:cxn modelId="{9451657E-AB00-40FD-99DE-7D244FCD4ED4}" type="presParOf" srcId="{437A8289-7137-4465-AF6A-CC50850A1522}" destId="{790D60DF-7069-40FD-B467-B071D39AF115}" srcOrd="1" destOrd="0" presId="urn:microsoft.com/office/officeart/2005/8/layout/orgChart1"/>
    <dgm:cxn modelId="{6A38A611-9541-464C-9AC6-8CA04D5CD8A3}" type="presParOf" srcId="{9B9D641B-6589-4386-9571-7933A7965DC7}" destId="{84B0A692-E1B2-4A27-9F85-478027FE0245}" srcOrd="1" destOrd="0" presId="urn:microsoft.com/office/officeart/2005/8/layout/orgChart1"/>
    <dgm:cxn modelId="{08477E23-4211-466B-85C2-BF8A3CCBD88D}" type="presParOf" srcId="{9B9D641B-6589-4386-9571-7933A7965DC7}" destId="{C9BBB5FA-D53A-49FB-95AE-95210C1563D1}" srcOrd="2" destOrd="0" presId="urn:microsoft.com/office/officeart/2005/8/layout/orgChart1"/>
    <dgm:cxn modelId="{8EE5CBB7-1625-48F7-ABA7-D969671D0F8E}" type="presParOf" srcId="{60EE685C-BCD2-4AF8-9900-DC7BE1C8761E}" destId="{BA5F9E80-3D5F-4248-9517-86F91EE0B8E9}" srcOrd="4" destOrd="0" presId="urn:microsoft.com/office/officeart/2005/8/layout/orgChart1"/>
    <dgm:cxn modelId="{E8FC6515-C9CE-48B2-93F6-D7D9D2442B0F}" type="presParOf" srcId="{60EE685C-BCD2-4AF8-9900-DC7BE1C8761E}" destId="{352CBE99-8B60-4598-A01C-4B9A74376B3F}" srcOrd="5" destOrd="0" presId="urn:microsoft.com/office/officeart/2005/8/layout/orgChart1"/>
    <dgm:cxn modelId="{49F418D1-1E3C-49C6-A251-D890C0A41A03}" type="presParOf" srcId="{352CBE99-8B60-4598-A01C-4B9A74376B3F}" destId="{DC9B8021-D8A5-43E4-AC56-C6AE77A81C33}" srcOrd="0" destOrd="0" presId="urn:microsoft.com/office/officeart/2005/8/layout/orgChart1"/>
    <dgm:cxn modelId="{91E7F17E-CB7B-485D-A580-6A3FF09CFBA8}" type="presParOf" srcId="{DC9B8021-D8A5-43E4-AC56-C6AE77A81C33}" destId="{CC7BE9CC-9E44-4B05-9B0E-850124C3547A}" srcOrd="0" destOrd="0" presId="urn:microsoft.com/office/officeart/2005/8/layout/orgChart1"/>
    <dgm:cxn modelId="{5C0814DB-5981-45F3-9BB1-F801BCBED83E}" type="presParOf" srcId="{DC9B8021-D8A5-43E4-AC56-C6AE77A81C33}" destId="{521FEAC1-E658-4130-BFDF-12AE10471782}" srcOrd="1" destOrd="0" presId="urn:microsoft.com/office/officeart/2005/8/layout/orgChart1"/>
    <dgm:cxn modelId="{26FE3B7D-8F01-4D23-9F7C-15C1BD13A40B}" type="presParOf" srcId="{352CBE99-8B60-4598-A01C-4B9A74376B3F}" destId="{2E10A84D-28AC-4389-B262-EEC5AC14DF6E}" srcOrd="1" destOrd="0" presId="urn:microsoft.com/office/officeart/2005/8/layout/orgChart1"/>
    <dgm:cxn modelId="{130AE3F7-4532-4C44-8910-5F769B5B90FB}" type="presParOf" srcId="{352CBE99-8B60-4598-A01C-4B9A74376B3F}" destId="{96841731-AA54-4777-9CA5-E03DBB960C6B}" srcOrd="2" destOrd="0" presId="urn:microsoft.com/office/officeart/2005/8/layout/orgChart1"/>
    <dgm:cxn modelId="{A32B1028-0252-4B6C-BF91-2EDBC92F3B1C}" type="presParOf" srcId="{60EE685C-BCD2-4AF8-9900-DC7BE1C8761E}" destId="{86E8989D-6C94-463D-9588-B288E8BD09F3}" srcOrd="6" destOrd="0" presId="urn:microsoft.com/office/officeart/2005/8/layout/orgChart1"/>
    <dgm:cxn modelId="{CA64CD74-9961-48F5-BDFE-319850C020F8}" type="presParOf" srcId="{60EE685C-BCD2-4AF8-9900-DC7BE1C8761E}" destId="{897D0B9E-933E-4446-B30B-688525330F47}" srcOrd="7" destOrd="0" presId="urn:microsoft.com/office/officeart/2005/8/layout/orgChart1"/>
    <dgm:cxn modelId="{0C019D09-9587-4C02-9261-757BB0391560}" type="presParOf" srcId="{897D0B9E-933E-4446-B30B-688525330F47}" destId="{70461A7E-F756-462D-8D14-C27FED726120}" srcOrd="0" destOrd="0" presId="urn:microsoft.com/office/officeart/2005/8/layout/orgChart1"/>
    <dgm:cxn modelId="{7C7723DD-7D5A-4B26-9ACE-E1B461BAB746}" type="presParOf" srcId="{70461A7E-F756-462D-8D14-C27FED726120}" destId="{55EC4157-21BA-4613-8860-42E031585862}" srcOrd="0" destOrd="0" presId="urn:microsoft.com/office/officeart/2005/8/layout/orgChart1"/>
    <dgm:cxn modelId="{BEEC362F-F0D8-4BE1-881D-FBD88C05AF71}" type="presParOf" srcId="{70461A7E-F756-462D-8D14-C27FED726120}" destId="{ABCA2F01-C14C-4548-BBBB-84ED0283C97F}" srcOrd="1" destOrd="0" presId="urn:microsoft.com/office/officeart/2005/8/layout/orgChart1"/>
    <dgm:cxn modelId="{3416BE31-E451-4F6A-B193-3520A4E6AA55}" type="presParOf" srcId="{897D0B9E-933E-4446-B30B-688525330F47}" destId="{E67A4277-2D09-4FAD-9002-FF01C2B652C7}" srcOrd="1" destOrd="0" presId="urn:microsoft.com/office/officeart/2005/8/layout/orgChart1"/>
    <dgm:cxn modelId="{6AC872CB-6562-440F-9AD4-2D48F8FA5E6A}" type="presParOf" srcId="{897D0B9E-933E-4446-B30B-688525330F47}" destId="{6BF51E8D-76E3-4BD5-82A3-F693AB920637}" srcOrd="2" destOrd="0" presId="urn:microsoft.com/office/officeart/2005/8/layout/orgChart1"/>
    <dgm:cxn modelId="{2424F2C3-7709-48AC-A749-05DADFA9EB68}" type="presParOf" srcId="{A7850FBB-26BD-4AD2-A515-BD8832D8474B}" destId="{77E6A972-0C83-4850-8B51-4CF832FCB47F}" srcOrd="2" destOrd="0" presId="urn:microsoft.com/office/officeart/2005/8/layout/orgChart1"/>
    <dgm:cxn modelId="{EE9B5906-9A28-454C-9E35-92CFD820AA22}" type="presParOf" srcId="{7F944FE0-D2A2-405B-BDFF-D1897631706E}" destId="{70257897-199B-45F9-8E97-4C591BBE7B3F}" srcOrd="14" destOrd="0" presId="urn:microsoft.com/office/officeart/2005/8/layout/orgChart1"/>
    <dgm:cxn modelId="{2F3B5C15-D986-4FF0-879B-869D3C5A681D}" type="presParOf" srcId="{7F944FE0-D2A2-405B-BDFF-D1897631706E}" destId="{1A481C3A-726B-47D4-9D7B-FCF69649D262}" srcOrd="15" destOrd="0" presId="urn:microsoft.com/office/officeart/2005/8/layout/orgChart1"/>
    <dgm:cxn modelId="{08F44702-F8BB-4A1C-ADB9-707701C3BAE4}" type="presParOf" srcId="{1A481C3A-726B-47D4-9D7B-FCF69649D262}" destId="{45347127-FB9E-44B6-B492-91D4020B1E35}" srcOrd="0" destOrd="0" presId="urn:microsoft.com/office/officeart/2005/8/layout/orgChart1"/>
    <dgm:cxn modelId="{DA02CB6E-BF42-47FD-B3D2-6B4FF310EE83}" type="presParOf" srcId="{45347127-FB9E-44B6-B492-91D4020B1E35}" destId="{36F65EB3-A93B-4BDE-AD59-D991F66D50DB}" srcOrd="0" destOrd="0" presId="urn:microsoft.com/office/officeart/2005/8/layout/orgChart1"/>
    <dgm:cxn modelId="{BEEE1ED9-76F9-4AD2-9234-0D47225307BF}" type="presParOf" srcId="{45347127-FB9E-44B6-B492-91D4020B1E35}" destId="{826A7F83-80B8-45B1-B66F-D6D09AC2C066}" srcOrd="1" destOrd="0" presId="urn:microsoft.com/office/officeart/2005/8/layout/orgChart1"/>
    <dgm:cxn modelId="{0A00FCF6-2925-4D72-A2AC-A6FEE80F64FA}" type="presParOf" srcId="{1A481C3A-726B-47D4-9D7B-FCF69649D262}" destId="{A3EF5188-FB3C-4934-BB09-246D4D5078CE}" srcOrd="1" destOrd="0" presId="urn:microsoft.com/office/officeart/2005/8/layout/orgChart1"/>
    <dgm:cxn modelId="{0699F500-8A7E-47D8-81BE-57BD664EB300}" type="presParOf" srcId="{A3EF5188-FB3C-4934-BB09-246D4D5078CE}" destId="{3CB9AA48-4DCA-4619-BFC8-64D366B147BD}" srcOrd="0" destOrd="0" presId="urn:microsoft.com/office/officeart/2005/8/layout/orgChart1"/>
    <dgm:cxn modelId="{4FACB274-B5F5-4A9C-9BB0-074E909E542B}" type="presParOf" srcId="{A3EF5188-FB3C-4934-BB09-246D4D5078CE}" destId="{2EDBCA8B-07DE-4449-A088-AACE44912C64}" srcOrd="1" destOrd="0" presId="urn:microsoft.com/office/officeart/2005/8/layout/orgChart1"/>
    <dgm:cxn modelId="{7502436E-FD2F-4F42-9232-A04C265F0AF2}" type="presParOf" srcId="{2EDBCA8B-07DE-4449-A088-AACE44912C64}" destId="{958B1EFD-E2EF-4221-AB92-43FC5E2D2409}" srcOrd="0" destOrd="0" presId="urn:microsoft.com/office/officeart/2005/8/layout/orgChart1"/>
    <dgm:cxn modelId="{7FCBC6D8-014D-4B4B-AC69-0CDBA6146356}" type="presParOf" srcId="{958B1EFD-E2EF-4221-AB92-43FC5E2D2409}" destId="{26279B3F-32AE-429E-8F6A-E74283514EA0}" srcOrd="0" destOrd="0" presId="urn:microsoft.com/office/officeart/2005/8/layout/orgChart1"/>
    <dgm:cxn modelId="{6BC8B51B-4AE2-4E45-B982-E9D41A865139}" type="presParOf" srcId="{958B1EFD-E2EF-4221-AB92-43FC5E2D2409}" destId="{3E384659-83D8-423C-BB17-F82A4F217F6D}" srcOrd="1" destOrd="0" presId="urn:microsoft.com/office/officeart/2005/8/layout/orgChart1"/>
    <dgm:cxn modelId="{E6B8A303-A8ED-4386-942D-176691A8478A}" type="presParOf" srcId="{2EDBCA8B-07DE-4449-A088-AACE44912C64}" destId="{377B847C-99F1-4BC5-8FFF-7E1F4C0431B2}" srcOrd="1" destOrd="0" presId="urn:microsoft.com/office/officeart/2005/8/layout/orgChart1"/>
    <dgm:cxn modelId="{506A3A37-3776-4F61-A9D5-988483715190}" type="presParOf" srcId="{2EDBCA8B-07DE-4449-A088-AACE44912C64}" destId="{B1DB0582-F24F-4CD8-90DF-8BAD77F3785D}" srcOrd="2" destOrd="0" presId="urn:microsoft.com/office/officeart/2005/8/layout/orgChart1"/>
    <dgm:cxn modelId="{228DE94E-CB7E-4C68-B79E-722D40B7897E}" type="presParOf" srcId="{A3EF5188-FB3C-4934-BB09-246D4D5078CE}" destId="{BFBC2126-85D5-4905-9E09-CD7F082453CB}" srcOrd="2" destOrd="0" presId="urn:microsoft.com/office/officeart/2005/8/layout/orgChart1"/>
    <dgm:cxn modelId="{E008BCDB-7417-4665-A10A-0C1411E1F879}" type="presParOf" srcId="{A3EF5188-FB3C-4934-BB09-246D4D5078CE}" destId="{6D1751FF-08CF-4C8A-9130-AB710414D12A}" srcOrd="3" destOrd="0" presId="urn:microsoft.com/office/officeart/2005/8/layout/orgChart1"/>
    <dgm:cxn modelId="{7A4FE7E1-C242-43E1-9E1B-B863CF3B6DDD}" type="presParOf" srcId="{6D1751FF-08CF-4C8A-9130-AB710414D12A}" destId="{CC07FEE9-35FB-4014-9CEC-B70F58552A9B}" srcOrd="0" destOrd="0" presId="urn:microsoft.com/office/officeart/2005/8/layout/orgChart1"/>
    <dgm:cxn modelId="{FEE0AECE-4668-4D9F-A397-3036ADA7B330}" type="presParOf" srcId="{CC07FEE9-35FB-4014-9CEC-B70F58552A9B}" destId="{463E7EE2-DBFC-4EC0-BC5D-9271F221CF32}" srcOrd="0" destOrd="0" presId="urn:microsoft.com/office/officeart/2005/8/layout/orgChart1"/>
    <dgm:cxn modelId="{33529371-D9E6-4326-B400-9261A4D02BF7}" type="presParOf" srcId="{CC07FEE9-35FB-4014-9CEC-B70F58552A9B}" destId="{F6623B5E-28CD-4799-A9B4-EF636C566661}" srcOrd="1" destOrd="0" presId="urn:microsoft.com/office/officeart/2005/8/layout/orgChart1"/>
    <dgm:cxn modelId="{CB4686AA-73AD-4504-A2C5-686B3AF4775A}" type="presParOf" srcId="{6D1751FF-08CF-4C8A-9130-AB710414D12A}" destId="{7A0BD660-4546-460D-9E6B-F3F854B7DC92}" srcOrd="1" destOrd="0" presId="urn:microsoft.com/office/officeart/2005/8/layout/orgChart1"/>
    <dgm:cxn modelId="{B50D4E11-721F-415E-A8D1-8FEFA3E60B6E}" type="presParOf" srcId="{6D1751FF-08CF-4C8A-9130-AB710414D12A}" destId="{59812310-0E22-4722-86D4-BDD21C2AA230}" srcOrd="2" destOrd="0" presId="urn:microsoft.com/office/officeart/2005/8/layout/orgChart1"/>
    <dgm:cxn modelId="{1DD29B46-F2A7-42CD-AD55-D493ED63FBFC}" type="presParOf" srcId="{A3EF5188-FB3C-4934-BB09-246D4D5078CE}" destId="{2E30FFB8-D40D-42E9-AC77-18EF4B8DF612}" srcOrd="4" destOrd="0" presId="urn:microsoft.com/office/officeart/2005/8/layout/orgChart1"/>
    <dgm:cxn modelId="{8082FF84-5A8F-40DB-9E2F-49BE9A8FE069}" type="presParOf" srcId="{A3EF5188-FB3C-4934-BB09-246D4D5078CE}" destId="{B68FF941-43D8-4872-9387-7FE17CC00603}" srcOrd="5" destOrd="0" presId="urn:microsoft.com/office/officeart/2005/8/layout/orgChart1"/>
    <dgm:cxn modelId="{B01AB838-0567-4D7E-AD74-4EDDF92DE944}" type="presParOf" srcId="{B68FF941-43D8-4872-9387-7FE17CC00603}" destId="{11FD2BA7-1C29-4BC1-B624-210B5F266C15}" srcOrd="0" destOrd="0" presId="urn:microsoft.com/office/officeart/2005/8/layout/orgChart1"/>
    <dgm:cxn modelId="{A3689D8E-209B-4474-B0BC-A596FE563DBB}" type="presParOf" srcId="{11FD2BA7-1C29-4BC1-B624-210B5F266C15}" destId="{133F1FC1-C5F4-4978-BE80-4F349F36D878}" srcOrd="0" destOrd="0" presId="urn:microsoft.com/office/officeart/2005/8/layout/orgChart1"/>
    <dgm:cxn modelId="{0BB885A1-A2B0-4805-A4A2-9C5E2694B5CD}" type="presParOf" srcId="{11FD2BA7-1C29-4BC1-B624-210B5F266C15}" destId="{5A747205-C3F6-4D4A-B739-6135E3BDFDEF}" srcOrd="1" destOrd="0" presId="urn:microsoft.com/office/officeart/2005/8/layout/orgChart1"/>
    <dgm:cxn modelId="{ED9CD99A-141F-4741-B90A-BDCA7D1EE25D}" type="presParOf" srcId="{B68FF941-43D8-4872-9387-7FE17CC00603}" destId="{4688A203-31C8-4F6D-8E07-CBF05F576CB7}" srcOrd="1" destOrd="0" presId="urn:microsoft.com/office/officeart/2005/8/layout/orgChart1"/>
    <dgm:cxn modelId="{8A55B11A-0C24-47F8-9B94-BAD58C67589F}" type="presParOf" srcId="{B68FF941-43D8-4872-9387-7FE17CC00603}" destId="{013542E4-FA51-4362-BEF1-28DA7C204773}" srcOrd="2" destOrd="0" presId="urn:microsoft.com/office/officeart/2005/8/layout/orgChart1"/>
    <dgm:cxn modelId="{6D07DDC8-D9DA-4C23-A93A-EDC1333CE06C}" type="presParOf" srcId="{1A481C3A-726B-47D4-9D7B-FCF69649D262}" destId="{44626B8E-D9CC-4D64-A0A9-A870DD812824}" srcOrd="2" destOrd="0" presId="urn:microsoft.com/office/officeart/2005/8/layout/orgChart1"/>
    <dgm:cxn modelId="{2F2229B2-0C70-42B1-B87C-DA9B36A6399C}" type="presParOf" srcId="{7F944FE0-D2A2-405B-BDFF-D1897631706E}" destId="{95E2F74E-F847-4663-BDD7-0A5BE67FBABA}" srcOrd="16" destOrd="0" presId="urn:microsoft.com/office/officeart/2005/8/layout/orgChart1"/>
    <dgm:cxn modelId="{8DA24D95-58D3-4BB0-893B-5F6D5BC3ACE5}" type="presParOf" srcId="{7F944FE0-D2A2-405B-BDFF-D1897631706E}" destId="{58CA9A7A-FBFD-42DB-B4A3-D56704AA6977}" srcOrd="17" destOrd="0" presId="urn:microsoft.com/office/officeart/2005/8/layout/orgChart1"/>
    <dgm:cxn modelId="{D2A2D0D9-1149-4EDC-9153-E7352355EA0F}" type="presParOf" srcId="{58CA9A7A-FBFD-42DB-B4A3-D56704AA6977}" destId="{039843FC-32B3-4C06-BF76-AD0E8557F518}" srcOrd="0" destOrd="0" presId="urn:microsoft.com/office/officeart/2005/8/layout/orgChart1"/>
    <dgm:cxn modelId="{B5B9C8EB-9322-4BB4-B929-4AEBC777E7FD}" type="presParOf" srcId="{039843FC-32B3-4C06-BF76-AD0E8557F518}" destId="{66215115-E87F-416B-87DA-9B997A3EC349}" srcOrd="0" destOrd="0" presId="urn:microsoft.com/office/officeart/2005/8/layout/orgChart1"/>
    <dgm:cxn modelId="{3F68D68D-26F0-44C3-8ABF-2D8629B8374A}" type="presParOf" srcId="{039843FC-32B3-4C06-BF76-AD0E8557F518}" destId="{09DDE27A-7945-43B7-A1B3-41101585F0CD}" srcOrd="1" destOrd="0" presId="urn:microsoft.com/office/officeart/2005/8/layout/orgChart1"/>
    <dgm:cxn modelId="{58E37AAB-1A97-4751-A4D5-37003E7B6110}" type="presParOf" srcId="{58CA9A7A-FBFD-42DB-B4A3-D56704AA6977}" destId="{2A9EE20B-950C-4346-8C81-41F64B0AED1C}" srcOrd="1" destOrd="0" presId="urn:microsoft.com/office/officeart/2005/8/layout/orgChart1"/>
    <dgm:cxn modelId="{D896AC17-C174-4989-BDFD-191867CB2DD8}" type="presParOf" srcId="{2A9EE20B-950C-4346-8C81-41F64B0AED1C}" destId="{3C4B0898-FEC4-425E-A62E-7F6211895D7C}" srcOrd="0" destOrd="0" presId="urn:microsoft.com/office/officeart/2005/8/layout/orgChart1"/>
    <dgm:cxn modelId="{0B83ED84-B830-4D79-927D-BBBD54386224}" type="presParOf" srcId="{2A9EE20B-950C-4346-8C81-41F64B0AED1C}" destId="{6D8BE0E7-C739-48D4-94CD-B3A729367ADF}" srcOrd="1" destOrd="0" presId="urn:microsoft.com/office/officeart/2005/8/layout/orgChart1"/>
    <dgm:cxn modelId="{0D485E21-F476-45E6-83A7-470B1453F762}" type="presParOf" srcId="{6D8BE0E7-C739-48D4-94CD-B3A729367ADF}" destId="{BF6A829C-3E52-4A79-858E-4B245123D10B}" srcOrd="0" destOrd="0" presId="urn:microsoft.com/office/officeart/2005/8/layout/orgChart1"/>
    <dgm:cxn modelId="{3D5D7B36-2BEF-4FA4-A517-2FA2E1A5622A}" type="presParOf" srcId="{BF6A829C-3E52-4A79-858E-4B245123D10B}" destId="{526919F3-C1E6-4952-AA9E-1BBFD8E73B82}" srcOrd="0" destOrd="0" presId="urn:microsoft.com/office/officeart/2005/8/layout/orgChart1"/>
    <dgm:cxn modelId="{E07F20DE-562C-4329-B659-65B6678891BA}" type="presParOf" srcId="{BF6A829C-3E52-4A79-858E-4B245123D10B}" destId="{37D81D16-9FA0-4B40-B026-416F10041A47}" srcOrd="1" destOrd="0" presId="urn:microsoft.com/office/officeart/2005/8/layout/orgChart1"/>
    <dgm:cxn modelId="{FE839F69-6E12-45BB-8B6C-BF6866CCE179}" type="presParOf" srcId="{6D8BE0E7-C739-48D4-94CD-B3A729367ADF}" destId="{E3A87363-8253-4DFD-B5DA-1375CF1BE0E3}" srcOrd="1" destOrd="0" presId="urn:microsoft.com/office/officeart/2005/8/layout/orgChart1"/>
    <dgm:cxn modelId="{505D5A80-861E-4124-8E12-3CB7AA8E7260}" type="presParOf" srcId="{6D8BE0E7-C739-48D4-94CD-B3A729367ADF}" destId="{A68BCB51-F41E-4D84-B0EA-CA82DA6E0B69}" srcOrd="2" destOrd="0" presId="urn:microsoft.com/office/officeart/2005/8/layout/orgChart1"/>
    <dgm:cxn modelId="{4073E161-2684-4914-BF07-8C542C2D3120}" type="presParOf" srcId="{2A9EE20B-950C-4346-8C81-41F64B0AED1C}" destId="{0F5DED51-8461-4FB1-B14E-D45B6BB35082}" srcOrd="2" destOrd="0" presId="urn:microsoft.com/office/officeart/2005/8/layout/orgChart1"/>
    <dgm:cxn modelId="{908FAB28-B6E7-46B8-9F1B-7D8A5E9B04FE}" type="presParOf" srcId="{2A9EE20B-950C-4346-8C81-41F64B0AED1C}" destId="{555A9E2F-CBF6-45C9-9C64-61FB46C9D944}" srcOrd="3" destOrd="0" presId="urn:microsoft.com/office/officeart/2005/8/layout/orgChart1"/>
    <dgm:cxn modelId="{E54AA13A-BA6C-4B35-AD97-9711F11C1475}" type="presParOf" srcId="{555A9E2F-CBF6-45C9-9C64-61FB46C9D944}" destId="{AB771391-DF63-4BD7-9D22-9BD806234214}" srcOrd="0" destOrd="0" presId="urn:microsoft.com/office/officeart/2005/8/layout/orgChart1"/>
    <dgm:cxn modelId="{DB861184-CF6F-4CB5-9294-F486F0E5258F}" type="presParOf" srcId="{AB771391-DF63-4BD7-9D22-9BD806234214}" destId="{ECADA643-1779-4DA2-8AA6-C1EAF32B0C15}" srcOrd="0" destOrd="0" presId="urn:microsoft.com/office/officeart/2005/8/layout/orgChart1"/>
    <dgm:cxn modelId="{CE9A22D1-BC94-465A-87FF-9809050AC588}" type="presParOf" srcId="{AB771391-DF63-4BD7-9D22-9BD806234214}" destId="{F770A9C2-2252-4D51-A331-8617B1485A2E}" srcOrd="1" destOrd="0" presId="urn:microsoft.com/office/officeart/2005/8/layout/orgChart1"/>
    <dgm:cxn modelId="{535A0945-A25F-4E30-81C4-70F95D694DB8}" type="presParOf" srcId="{555A9E2F-CBF6-45C9-9C64-61FB46C9D944}" destId="{75D89AAE-808D-4720-9DDC-7EDBA7447EF7}" srcOrd="1" destOrd="0" presId="urn:microsoft.com/office/officeart/2005/8/layout/orgChart1"/>
    <dgm:cxn modelId="{8D65AAFB-BD73-486C-B163-0EC0D8303014}" type="presParOf" srcId="{555A9E2F-CBF6-45C9-9C64-61FB46C9D944}" destId="{676BBFF2-9E97-4095-9520-F80CAF882694}" srcOrd="2" destOrd="0" presId="urn:microsoft.com/office/officeart/2005/8/layout/orgChart1"/>
    <dgm:cxn modelId="{E653A018-71F0-4B9F-B48B-B67737D77A7F}" type="presParOf" srcId="{2A9EE20B-950C-4346-8C81-41F64B0AED1C}" destId="{9B6FEAED-F609-4ABD-9830-664C2D6F7BC4}" srcOrd="4" destOrd="0" presId="urn:microsoft.com/office/officeart/2005/8/layout/orgChart1"/>
    <dgm:cxn modelId="{D57A92C6-76DB-442B-B9ED-489D9147A161}" type="presParOf" srcId="{2A9EE20B-950C-4346-8C81-41F64B0AED1C}" destId="{D8DEFD14-83E4-4BB6-8FE0-D4EA6BAA21BB}" srcOrd="5" destOrd="0" presId="urn:microsoft.com/office/officeart/2005/8/layout/orgChart1"/>
    <dgm:cxn modelId="{7BA9BCFF-B485-4156-9B38-6D965BF214AC}" type="presParOf" srcId="{D8DEFD14-83E4-4BB6-8FE0-D4EA6BAA21BB}" destId="{551A77EE-2883-4BF6-8447-54DA232B9A0F}" srcOrd="0" destOrd="0" presId="urn:microsoft.com/office/officeart/2005/8/layout/orgChart1"/>
    <dgm:cxn modelId="{63CB2C7F-2B33-46A6-8306-65B317E0D152}" type="presParOf" srcId="{551A77EE-2883-4BF6-8447-54DA232B9A0F}" destId="{77F7510F-B277-4906-B909-89B1197C6DDE}" srcOrd="0" destOrd="0" presId="urn:microsoft.com/office/officeart/2005/8/layout/orgChart1"/>
    <dgm:cxn modelId="{E79388C4-C010-4DB6-8553-23364202AF06}" type="presParOf" srcId="{551A77EE-2883-4BF6-8447-54DA232B9A0F}" destId="{58BCE5B8-AC2E-43FA-B884-A8172ED4A1EB}" srcOrd="1" destOrd="0" presId="urn:microsoft.com/office/officeart/2005/8/layout/orgChart1"/>
    <dgm:cxn modelId="{63A75D40-4E48-475C-A023-477287B4942B}" type="presParOf" srcId="{D8DEFD14-83E4-4BB6-8FE0-D4EA6BAA21BB}" destId="{372C23E0-3C22-4331-A3CB-CA9B4A603276}" srcOrd="1" destOrd="0" presId="urn:microsoft.com/office/officeart/2005/8/layout/orgChart1"/>
    <dgm:cxn modelId="{1DECFBBF-C89D-4C3F-91A5-C1FC696ED8AC}" type="presParOf" srcId="{D8DEFD14-83E4-4BB6-8FE0-D4EA6BAA21BB}" destId="{A9F5020C-DCC7-4A5D-A3FC-09601CD9B78A}" srcOrd="2" destOrd="0" presId="urn:microsoft.com/office/officeart/2005/8/layout/orgChart1"/>
    <dgm:cxn modelId="{C770BFE6-EAA6-42EA-8985-73505ACE64AA}" type="presParOf" srcId="{58CA9A7A-FBFD-42DB-B4A3-D56704AA6977}" destId="{3833F1C6-A6B1-46E6-8A15-F930B1F8D329}" srcOrd="2" destOrd="0" presId="urn:microsoft.com/office/officeart/2005/8/layout/orgChart1"/>
    <dgm:cxn modelId="{A03D1E97-1B5D-4A18-B833-EE08C7F9467D}" type="presParOf" srcId="{7F944FE0-D2A2-405B-BDFF-D1897631706E}" destId="{6859BE2E-B830-41FF-B86E-79A6F3BD7732}" srcOrd="18" destOrd="0" presId="urn:microsoft.com/office/officeart/2005/8/layout/orgChart1"/>
    <dgm:cxn modelId="{CA1E3C5F-CAD1-45DB-85C6-19E65F1EBACC}" type="presParOf" srcId="{7F944FE0-D2A2-405B-BDFF-D1897631706E}" destId="{8D866DCF-59CC-4DD5-B28E-62F3EE38D392}" srcOrd="19" destOrd="0" presId="urn:microsoft.com/office/officeart/2005/8/layout/orgChart1"/>
    <dgm:cxn modelId="{CABD4B23-CEB8-42AB-9B7A-8FD738AAAC45}" type="presParOf" srcId="{8D866DCF-59CC-4DD5-B28E-62F3EE38D392}" destId="{8AA59441-871E-4CB9-974F-BBB2590582D3}" srcOrd="0" destOrd="0" presId="urn:microsoft.com/office/officeart/2005/8/layout/orgChart1"/>
    <dgm:cxn modelId="{491E19C8-1E3B-491B-9C05-7A86E3CD71B8}" type="presParOf" srcId="{8AA59441-871E-4CB9-974F-BBB2590582D3}" destId="{9A7C5AEB-3E05-469A-95FE-22BE39540AE1}" srcOrd="0" destOrd="0" presId="urn:microsoft.com/office/officeart/2005/8/layout/orgChart1"/>
    <dgm:cxn modelId="{FE3ABCA3-79F6-4968-A6DC-73034FE0ED41}" type="presParOf" srcId="{8AA59441-871E-4CB9-974F-BBB2590582D3}" destId="{43608A5B-3808-436B-B5E2-C7A7C19E947A}" srcOrd="1" destOrd="0" presId="urn:microsoft.com/office/officeart/2005/8/layout/orgChart1"/>
    <dgm:cxn modelId="{8E37A424-516C-485C-9FA9-133CC35D46ED}" type="presParOf" srcId="{8D866DCF-59CC-4DD5-B28E-62F3EE38D392}" destId="{07619283-906A-4B7F-A688-B948772364C0}" srcOrd="1" destOrd="0" presId="urn:microsoft.com/office/officeart/2005/8/layout/orgChart1"/>
    <dgm:cxn modelId="{42F2D624-D33A-4B5E-B14F-93D877FF69DD}" type="presParOf" srcId="{07619283-906A-4B7F-A688-B948772364C0}" destId="{6B9387C3-2537-4FE2-8085-C859547936ED}" srcOrd="0" destOrd="0" presId="urn:microsoft.com/office/officeart/2005/8/layout/orgChart1"/>
    <dgm:cxn modelId="{0C2BA383-2A8A-44B6-8D34-495381E5FDB4}" type="presParOf" srcId="{07619283-906A-4B7F-A688-B948772364C0}" destId="{19521A41-1468-43CA-8648-B0DAEE5747D7}" srcOrd="1" destOrd="0" presId="urn:microsoft.com/office/officeart/2005/8/layout/orgChart1"/>
    <dgm:cxn modelId="{7F0FD365-487B-4E92-B5E0-6C538B9456EE}" type="presParOf" srcId="{19521A41-1468-43CA-8648-B0DAEE5747D7}" destId="{AC83BF55-15E5-4CA9-8603-040C1C724931}" srcOrd="0" destOrd="0" presId="urn:microsoft.com/office/officeart/2005/8/layout/orgChart1"/>
    <dgm:cxn modelId="{251E7661-41C4-47CF-A9D0-B203C54113C7}" type="presParOf" srcId="{AC83BF55-15E5-4CA9-8603-040C1C724931}" destId="{250F3822-B3AA-4407-90AE-B2B8D5EF00A9}" srcOrd="0" destOrd="0" presId="urn:microsoft.com/office/officeart/2005/8/layout/orgChart1"/>
    <dgm:cxn modelId="{24620278-71A8-4E39-B546-D2E67B52F72A}" type="presParOf" srcId="{AC83BF55-15E5-4CA9-8603-040C1C724931}" destId="{3D5DCA66-EC03-4D13-94BA-59130EF8F053}" srcOrd="1" destOrd="0" presId="urn:microsoft.com/office/officeart/2005/8/layout/orgChart1"/>
    <dgm:cxn modelId="{08D14196-6382-4DA0-AA3D-907080B11260}" type="presParOf" srcId="{19521A41-1468-43CA-8648-B0DAEE5747D7}" destId="{DC06BBD4-9CFE-43AB-B5BD-BC44CD6E3076}" srcOrd="1" destOrd="0" presId="urn:microsoft.com/office/officeart/2005/8/layout/orgChart1"/>
    <dgm:cxn modelId="{03F405BB-CC51-4A6D-A3FF-ED7909132C25}" type="presParOf" srcId="{19521A41-1468-43CA-8648-B0DAEE5747D7}" destId="{4976DE3A-1E73-4C99-A568-953ACA700A8A}" srcOrd="2" destOrd="0" presId="urn:microsoft.com/office/officeart/2005/8/layout/orgChart1"/>
    <dgm:cxn modelId="{73BEC947-13DF-45BE-BC37-85E52CDFB9B6}" type="presParOf" srcId="{07619283-906A-4B7F-A688-B948772364C0}" destId="{89695C53-1190-42FF-86CC-6209DC216241}" srcOrd="2" destOrd="0" presId="urn:microsoft.com/office/officeart/2005/8/layout/orgChart1"/>
    <dgm:cxn modelId="{56103642-50B6-4E67-BB45-2FC1426A7736}" type="presParOf" srcId="{07619283-906A-4B7F-A688-B948772364C0}" destId="{2091A16D-1C0D-4F82-A103-83C5761C684D}" srcOrd="3" destOrd="0" presId="urn:microsoft.com/office/officeart/2005/8/layout/orgChart1"/>
    <dgm:cxn modelId="{EFC9D930-DFE3-4B43-A2C6-84B4B9BC7E6B}" type="presParOf" srcId="{2091A16D-1C0D-4F82-A103-83C5761C684D}" destId="{EED680E5-5D13-4D31-96F1-F5C06ADCAF46}" srcOrd="0" destOrd="0" presId="urn:microsoft.com/office/officeart/2005/8/layout/orgChart1"/>
    <dgm:cxn modelId="{D9F32052-715E-407A-9D91-5910A974A133}" type="presParOf" srcId="{EED680E5-5D13-4D31-96F1-F5C06ADCAF46}" destId="{9BEC86F9-D6A7-4983-86A8-08577B7FE900}" srcOrd="0" destOrd="0" presId="urn:microsoft.com/office/officeart/2005/8/layout/orgChart1"/>
    <dgm:cxn modelId="{F19338DA-0732-433B-8E1B-74CFA4493220}" type="presParOf" srcId="{EED680E5-5D13-4D31-96F1-F5C06ADCAF46}" destId="{BAE3A63D-44E0-41CC-9D09-F10B1732475A}" srcOrd="1" destOrd="0" presId="urn:microsoft.com/office/officeart/2005/8/layout/orgChart1"/>
    <dgm:cxn modelId="{E450A112-C7BE-456E-B62D-572669ED9418}" type="presParOf" srcId="{2091A16D-1C0D-4F82-A103-83C5761C684D}" destId="{E48E0602-2F06-48C0-8919-CE0533050729}" srcOrd="1" destOrd="0" presId="urn:microsoft.com/office/officeart/2005/8/layout/orgChart1"/>
    <dgm:cxn modelId="{3A32D58C-7BEB-4A8D-9F8F-382169299D8F}" type="presParOf" srcId="{2091A16D-1C0D-4F82-A103-83C5761C684D}" destId="{EB7A1FFC-E249-429A-A32C-B391C7308432}" srcOrd="2" destOrd="0" presId="urn:microsoft.com/office/officeart/2005/8/layout/orgChart1"/>
    <dgm:cxn modelId="{DBE7322F-8400-4FBF-8497-AC275DD3849C}" type="presParOf" srcId="{07619283-906A-4B7F-A688-B948772364C0}" destId="{F7AFC83A-F643-4B31-A648-492A9D843CA2}" srcOrd="4" destOrd="0" presId="urn:microsoft.com/office/officeart/2005/8/layout/orgChart1"/>
    <dgm:cxn modelId="{D6CA2C51-38BC-4FA0-A23A-7B94C216F406}" type="presParOf" srcId="{07619283-906A-4B7F-A688-B948772364C0}" destId="{835ADFDF-C842-46B1-B54A-B1FA59F9D79F}" srcOrd="5" destOrd="0" presId="urn:microsoft.com/office/officeart/2005/8/layout/orgChart1"/>
    <dgm:cxn modelId="{AE7CFF1C-896E-4DB7-B7B0-F352716E60C2}" type="presParOf" srcId="{835ADFDF-C842-46B1-B54A-B1FA59F9D79F}" destId="{5BAB1841-5EAE-4680-B0F4-7AF885288287}" srcOrd="0" destOrd="0" presId="urn:microsoft.com/office/officeart/2005/8/layout/orgChart1"/>
    <dgm:cxn modelId="{A5EFE328-00A8-4E20-92A5-6572ECB47EB0}" type="presParOf" srcId="{5BAB1841-5EAE-4680-B0F4-7AF885288287}" destId="{68D73AD6-74BD-4C2E-A75E-08E466B13B32}" srcOrd="0" destOrd="0" presId="urn:microsoft.com/office/officeart/2005/8/layout/orgChart1"/>
    <dgm:cxn modelId="{FB47A05C-E22C-48EA-B0AC-CC2E9248120B}" type="presParOf" srcId="{5BAB1841-5EAE-4680-B0F4-7AF885288287}" destId="{4DEEC77A-A0DC-4AFB-B445-C99CA3365BBD}" srcOrd="1" destOrd="0" presId="urn:microsoft.com/office/officeart/2005/8/layout/orgChart1"/>
    <dgm:cxn modelId="{B91E1543-3B4F-48A1-900B-EC8FFFBFC0F1}" type="presParOf" srcId="{835ADFDF-C842-46B1-B54A-B1FA59F9D79F}" destId="{B4291639-8210-4D83-99F7-E61BAB130FDE}" srcOrd="1" destOrd="0" presId="urn:microsoft.com/office/officeart/2005/8/layout/orgChart1"/>
    <dgm:cxn modelId="{91A6298D-A619-4429-997C-529D5B633F3B}" type="presParOf" srcId="{835ADFDF-C842-46B1-B54A-B1FA59F9D79F}" destId="{84752CA9-C509-44F7-AB05-F333616F1CFD}" srcOrd="2" destOrd="0" presId="urn:microsoft.com/office/officeart/2005/8/layout/orgChart1"/>
    <dgm:cxn modelId="{CC32EEBB-F100-493D-A648-AB655DCA662B}" type="presParOf" srcId="{8D866DCF-59CC-4DD5-B28E-62F3EE38D392}" destId="{836B10AC-82D9-4DB4-A773-693582BDB9D0}" srcOrd="2" destOrd="0" presId="urn:microsoft.com/office/officeart/2005/8/layout/orgChart1"/>
    <dgm:cxn modelId="{02F39377-92C5-426F-9EC8-ECB703EC5533}" type="presParOf" srcId="{7F944FE0-D2A2-405B-BDFF-D1897631706E}" destId="{7009101D-659E-4AC4-B6A0-8312127BD0D5}" srcOrd="20" destOrd="0" presId="urn:microsoft.com/office/officeart/2005/8/layout/orgChart1"/>
    <dgm:cxn modelId="{FDC8EE08-BF7D-4834-B60E-1643A82992FD}" type="presParOf" srcId="{7F944FE0-D2A2-405B-BDFF-D1897631706E}" destId="{5AD6FC9D-6064-445F-8A06-CCA400DB3B08}" srcOrd="21" destOrd="0" presId="urn:microsoft.com/office/officeart/2005/8/layout/orgChart1"/>
    <dgm:cxn modelId="{F44909BA-543B-4BB0-B388-1B1A92059515}" type="presParOf" srcId="{5AD6FC9D-6064-445F-8A06-CCA400DB3B08}" destId="{15F16340-459A-4A27-A204-D236E8C20740}" srcOrd="0" destOrd="0" presId="urn:microsoft.com/office/officeart/2005/8/layout/orgChart1"/>
    <dgm:cxn modelId="{0FC81F14-E612-4048-B122-94831D25E39A}" type="presParOf" srcId="{15F16340-459A-4A27-A204-D236E8C20740}" destId="{F5C5F184-CBCA-49BB-BB7E-3A0146C211EB}" srcOrd="0" destOrd="0" presId="urn:microsoft.com/office/officeart/2005/8/layout/orgChart1"/>
    <dgm:cxn modelId="{9708D7C6-99F8-47BD-8D65-D33047C7806B}" type="presParOf" srcId="{15F16340-459A-4A27-A204-D236E8C20740}" destId="{7E0A6FE1-6E00-44A1-81D8-0EA2A6CD2AF3}" srcOrd="1" destOrd="0" presId="urn:microsoft.com/office/officeart/2005/8/layout/orgChart1"/>
    <dgm:cxn modelId="{E2921464-8ABF-418B-9640-28BCA311B362}" type="presParOf" srcId="{5AD6FC9D-6064-445F-8A06-CCA400DB3B08}" destId="{5ACBC9EB-3255-4183-99C6-36BFA4DB898A}" srcOrd="1" destOrd="0" presId="urn:microsoft.com/office/officeart/2005/8/layout/orgChart1"/>
    <dgm:cxn modelId="{682882C6-0FD8-4A7B-BE6F-A4DB648BD6FB}" type="presParOf" srcId="{5ACBC9EB-3255-4183-99C6-36BFA4DB898A}" destId="{D6F69DBC-B0FC-4A08-AC6B-4A6F9030A7BD}" srcOrd="0" destOrd="0" presId="urn:microsoft.com/office/officeart/2005/8/layout/orgChart1"/>
    <dgm:cxn modelId="{9132731C-0CDE-4E06-B32C-D3C8592E8111}" type="presParOf" srcId="{5ACBC9EB-3255-4183-99C6-36BFA4DB898A}" destId="{F66A1E48-16A7-4FB5-8156-CD2E1045FFBE}" srcOrd="1" destOrd="0" presId="urn:microsoft.com/office/officeart/2005/8/layout/orgChart1"/>
    <dgm:cxn modelId="{9F958FF3-D143-4E24-8285-437F3E0CCCC0}" type="presParOf" srcId="{F66A1E48-16A7-4FB5-8156-CD2E1045FFBE}" destId="{3F7CDCDE-6C8D-4873-91F7-40BD160249CE}" srcOrd="0" destOrd="0" presId="urn:microsoft.com/office/officeart/2005/8/layout/orgChart1"/>
    <dgm:cxn modelId="{7EF17C4C-0D46-4BB4-B36B-DCA6F8EFA148}" type="presParOf" srcId="{3F7CDCDE-6C8D-4873-91F7-40BD160249CE}" destId="{3E37B074-43F2-410D-A821-9E917734EEF5}" srcOrd="0" destOrd="0" presId="urn:microsoft.com/office/officeart/2005/8/layout/orgChart1"/>
    <dgm:cxn modelId="{F785D7D1-B258-4947-BB80-AEF7755657DA}" type="presParOf" srcId="{3F7CDCDE-6C8D-4873-91F7-40BD160249CE}" destId="{18956CBC-7222-4318-87FC-278CA4BA3768}" srcOrd="1" destOrd="0" presId="urn:microsoft.com/office/officeart/2005/8/layout/orgChart1"/>
    <dgm:cxn modelId="{89121800-9DD3-45EA-9D4B-FC865ACD7A65}" type="presParOf" srcId="{F66A1E48-16A7-4FB5-8156-CD2E1045FFBE}" destId="{D1A1BB6E-75BB-4B08-90C4-382CBCE3ACAC}" srcOrd="1" destOrd="0" presId="urn:microsoft.com/office/officeart/2005/8/layout/orgChart1"/>
    <dgm:cxn modelId="{2DB72CA4-8AB6-4099-BCE1-613232559A49}" type="presParOf" srcId="{F66A1E48-16A7-4FB5-8156-CD2E1045FFBE}" destId="{8D5B18A0-80A4-4C22-87BC-EEB3E6785EB2}" srcOrd="2" destOrd="0" presId="urn:microsoft.com/office/officeart/2005/8/layout/orgChart1"/>
    <dgm:cxn modelId="{86B90D90-27A8-40DD-B4D1-C01A66CA92EE}" type="presParOf" srcId="{5ACBC9EB-3255-4183-99C6-36BFA4DB898A}" destId="{1F22369C-0260-40DE-A3B5-80071F47CFCB}" srcOrd="2" destOrd="0" presId="urn:microsoft.com/office/officeart/2005/8/layout/orgChart1"/>
    <dgm:cxn modelId="{58496954-9366-40F6-8318-4362E843A9CB}" type="presParOf" srcId="{5ACBC9EB-3255-4183-99C6-36BFA4DB898A}" destId="{751DE3A9-98AD-4BB8-9614-99AE6394060E}" srcOrd="3" destOrd="0" presId="urn:microsoft.com/office/officeart/2005/8/layout/orgChart1"/>
    <dgm:cxn modelId="{5B6631BB-8019-42FC-87DF-1517F35EC83D}" type="presParOf" srcId="{751DE3A9-98AD-4BB8-9614-99AE6394060E}" destId="{C7124B80-AFC6-4098-8F7C-B68AC9998F53}" srcOrd="0" destOrd="0" presId="urn:microsoft.com/office/officeart/2005/8/layout/orgChart1"/>
    <dgm:cxn modelId="{E2E284FE-0316-4579-8E4D-F1D4CA25133D}" type="presParOf" srcId="{C7124B80-AFC6-4098-8F7C-B68AC9998F53}" destId="{E1649481-31C2-4E1C-A6F3-BCDF01D59BD2}" srcOrd="0" destOrd="0" presId="urn:microsoft.com/office/officeart/2005/8/layout/orgChart1"/>
    <dgm:cxn modelId="{FB8ABB42-B73B-4CFD-8D8A-26FDAA960DB3}" type="presParOf" srcId="{C7124B80-AFC6-4098-8F7C-B68AC9998F53}" destId="{F7BA7A01-E042-4673-AEEA-303514636AFE}" srcOrd="1" destOrd="0" presId="urn:microsoft.com/office/officeart/2005/8/layout/orgChart1"/>
    <dgm:cxn modelId="{7AB3A8BC-C72E-4EDF-9242-F9B7814945E7}" type="presParOf" srcId="{751DE3A9-98AD-4BB8-9614-99AE6394060E}" destId="{B9732F4F-BE78-4B49-9091-821A719A5806}" srcOrd="1" destOrd="0" presId="urn:microsoft.com/office/officeart/2005/8/layout/orgChart1"/>
    <dgm:cxn modelId="{7C3EA607-F3A6-4274-A156-02E64D1BF0ED}" type="presParOf" srcId="{751DE3A9-98AD-4BB8-9614-99AE6394060E}" destId="{02D762C6-91EC-4FE8-8DD5-7C4C3BF95BC3}" srcOrd="2" destOrd="0" presId="urn:microsoft.com/office/officeart/2005/8/layout/orgChart1"/>
    <dgm:cxn modelId="{767C4E36-506F-41DD-A4B0-A2B2707B0915}" type="presParOf" srcId="{5ACBC9EB-3255-4183-99C6-36BFA4DB898A}" destId="{9A5CF57C-EB3E-499E-8222-998FF1F3959E}" srcOrd="4" destOrd="0" presId="urn:microsoft.com/office/officeart/2005/8/layout/orgChart1"/>
    <dgm:cxn modelId="{A2FE2B89-7443-40C4-834B-34542BC68D02}" type="presParOf" srcId="{5ACBC9EB-3255-4183-99C6-36BFA4DB898A}" destId="{5704E418-CC6E-4FAE-B4C3-1F565F11B0A5}" srcOrd="5" destOrd="0" presId="urn:microsoft.com/office/officeart/2005/8/layout/orgChart1"/>
    <dgm:cxn modelId="{1012EC9E-C110-4D52-BE35-CB1972B88024}" type="presParOf" srcId="{5704E418-CC6E-4FAE-B4C3-1F565F11B0A5}" destId="{6457224C-B2A9-4E68-93C7-6A30D187AD21}" srcOrd="0" destOrd="0" presId="urn:microsoft.com/office/officeart/2005/8/layout/orgChart1"/>
    <dgm:cxn modelId="{6B2E6228-0A2E-4A61-BC2F-C2EC8406632F}" type="presParOf" srcId="{6457224C-B2A9-4E68-93C7-6A30D187AD21}" destId="{5D899EB1-B601-4B33-9059-E0DEFEEE5318}" srcOrd="0" destOrd="0" presId="urn:microsoft.com/office/officeart/2005/8/layout/orgChart1"/>
    <dgm:cxn modelId="{87A400E9-58BD-43D0-B6E9-3D45D617DF7F}" type="presParOf" srcId="{6457224C-B2A9-4E68-93C7-6A30D187AD21}" destId="{8BDE05C9-053F-4C88-B814-2D8F4E34080D}" srcOrd="1" destOrd="0" presId="urn:microsoft.com/office/officeart/2005/8/layout/orgChart1"/>
    <dgm:cxn modelId="{F6A38076-0FAF-40C6-9B65-E8B83E6ADC36}" type="presParOf" srcId="{5704E418-CC6E-4FAE-B4C3-1F565F11B0A5}" destId="{EBBFD4E0-68FF-4B5E-9CC1-134C676AC247}" srcOrd="1" destOrd="0" presId="urn:microsoft.com/office/officeart/2005/8/layout/orgChart1"/>
    <dgm:cxn modelId="{9ACF2EE1-6E7F-4C65-9887-49FDDBC50035}" type="presParOf" srcId="{5704E418-CC6E-4FAE-B4C3-1F565F11B0A5}" destId="{1511A876-7870-4D0C-96F8-5E48CF5B2D4C}" srcOrd="2" destOrd="0" presId="urn:microsoft.com/office/officeart/2005/8/layout/orgChart1"/>
    <dgm:cxn modelId="{20342A05-CE16-49CC-88CA-1F65EFBA935A}" type="presParOf" srcId="{5AD6FC9D-6064-445F-8A06-CCA400DB3B08}" destId="{75BBA576-24A0-4355-8678-C16C1DF84B6E}" srcOrd="2" destOrd="0" presId="urn:microsoft.com/office/officeart/2005/8/layout/orgChart1"/>
    <dgm:cxn modelId="{9AB3537C-8857-4F5A-93FF-1EF9293FD52B}" type="presParOf" srcId="{0A189367-43EC-4441-BA08-750B899E9469}" destId="{3B9D5E95-1320-46BA-A01E-BC0D01F0FFE2}" srcOrd="2" destOrd="0" presId="urn:microsoft.com/office/officeart/2005/8/layout/orgChart1"/>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9A5CF57C-EB3E-499E-8222-998FF1F3959E}">
      <dsp:nvSpPr>
        <dsp:cNvPr id="0" name=""/>
        <dsp:cNvSpPr/>
      </dsp:nvSpPr>
      <dsp:spPr>
        <a:xfrm>
          <a:off x="14189817" y="1798999"/>
          <a:ext cx="130663" cy="1766394"/>
        </a:xfrm>
        <a:custGeom>
          <a:avLst/>
          <a:gdLst/>
          <a:ahLst/>
          <a:cxnLst/>
          <a:rect l="0" t="0" r="0" b="0"/>
          <a:pathLst>
            <a:path>
              <a:moveTo>
                <a:pt x="0" y="0"/>
              </a:moveTo>
              <a:lnTo>
                <a:pt x="0" y="1766394"/>
              </a:lnTo>
              <a:lnTo>
                <a:pt x="130663" y="1766394"/>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1F22369C-0260-40DE-A3B5-80071F47CFCB}">
      <dsp:nvSpPr>
        <dsp:cNvPr id="0" name=""/>
        <dsp:cNvSpPr/>
      </dsp:nvSpPr>
      <dsp:spPr>
        <a:xfrm>
          <a:off x="14189817" y="1798999"/>
          <a:ext cx="130663" cy="1099298"/>
        </a:xfrm>
        <a:custGeom>
          <a:avLst/>
          <a:gdLst/>
          <a:ahLst/>
          <a:cxnLst/>
          <a:rect l="0" t="0" r="0" b="0"/>
          <a:pathLst>
            <a:path>
              <a:moveTo>
                <a:pt x="0" y="0"/>
              </a:moveTo>
              <a:lnTo>
                <a:pt x="0" y="1099298"/>
              </a:lnTo>
              <a:lnTo>
                <a:pt x="130663" y="1099298"/>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D6F69DBC-B0FC-4A08-AC6B-4A6F9030A7BD}">
      <dsp:nvSpPr>
        <dsp:cNvPr id="0" name=""/>
        <dsp:cNvSpPr/>
      </dsp:nvSpPr>
      <dsp:spPr>
        <a:xfrm>
          <a:off x="14189817" y="1798999"/>
          <a:ext cx="130663" cy="432202"/>
        </a:xfrm>
        <a:custGeom>
          <a:avLst/>
          <a:gdLst/>
          <a:ahLst/>
          <a:cxnLst/>
          <a:rect l="0" t="0" r="0" b="0"/>
          <a:pathLst>
            <a:path>
              <a:moveTo>
                <a:pt x="0" y="0"/>
              </a:moveTo>
              <a:lnTo>
                <a:pt x="0" y="432202"/>
              </a:lnTo>
              <a:lnTo>
                <a:pt x="130663" y="432202"/>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7009101D-659E-4AC4-B6A0-8312127BD0D5}">
      <dsp:nvSpPr>
        <dsp:cNvPr id="0" name=""/>
        <dsp:cNvSpPr/>
      </dsp:nvSpPr>
      <dsp:spPr>
        <a:xfrm>
          <a:off x="7363072" y="605140"/>
          <a:ext cx="7104475" cy="724073"/>
        </a:xfrm>
        <a:custGeom>
          <a:avLst/>
          <a:gdLst/>
          <a:ahLst/>
          <a:cxnLst/>
          <a:rect l="0" t="0" r="0" b="0"/>
          <a:pathLst>
            <a:path>
              <a:moveTo>
                <a:pt x="0" y="0"/>
              </a:moveTo>
              <a:lnTo>
                <a:pt x="0" y="625418"/>
              </a:lnTo>
              <a:lnTo>
                <a:pt x="7104475" y="625418"/>
              </a:lnTo>
              <a:lnTo>
                <a:pt x="7104475" y="724073"/>
              </a:lnTo>
            </a:path>
          </a:pathLst>
        </a:custGeom>
        <a:noFill/>
        <a:ln w="9525" cap="flat" cmpd="sng" algn="ctr">
          <a:solidFill>
            <a:schemeClr val="accent1">
              <a:shade val="6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F7AFC83A-F643-4B31-A648-492A9D843CA2}">
      <dsp:nvSpPr>
        <dsp:cNvPr id="0" name=""/>
        <dsp:cNvSpPr/>
      </dsp:nvSpPr>
      <dsp:spPr>
        <a:xfrm>
          <a:off x="12929267" y="1788922"/>
          <a:ext cx="192149" cy="1776471"/>
        </a:xfrm>
        <a:custGeom>
          <a:avLst/>
          <a:gdLst/>
          <a:ahLst/>
          <a:cxnLst/>
          <a:rect l="0" t="0" r="0" b="0"/>
          <a:pathLst>
            <a:path>
              <a:moveTo>
                <a:pt x="0" y="0"/>
              </a:moveTo>
              <a:lnTo>
                <a:pt x="0" y="1776471"/>
              </a:lnTo>
              <a:lnTo>
                <a:pt x="192149" y="1776471"/>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89695C53-1190-42FF-86CC-6209DC216241}">
      <dsp:nvSpPr>
        <dsp:cNvPr id="0" name=""/>
        <dsp:cNvSpPr/>
      </dsp:nvSpPr>
      <dsp:spPr>
        <a:xfrm>
          <a:off x="12929267" y="1788922"/>
          <a:ext cx="192149" cy="1109375"/>
        </a:xfrm>
        <a:custGeom>
          <a:avLst/>
          <a:gdLst/>
          <a:ahLst/>
          <a:cxnLst/>
          <a:rect l="0" t="0" r="0" b="0"/>
          <a:pathLst>
            <a:path>
              <a:moveTo>
                <a:pt x="0" y="0"/>
              </a:moveTo>
              <a:lnTo>
                <a:pt x="0" y="1109375"/>
              </a:lnTo>
              <a:lnTo>
                <a:pt x="192149" y="1109375"/>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6B9387C3-2537-4FE2-8085-C859547936ED}">
      <dsp:nvSpPr>
        <dsp:cNvPr id="0" name=""/>
        <dsp:cNvSpPr/>
      </dsp:nvSpPr>
      <dsp:spPr>
        <a:xfrm>
          <a:off x="12929267" y="1788922"/>
          <a:ext cx="192149" cy="442279"/>
        </a:xfrm>
        <a:custGeom>
          <a:avLst/>
          <a:gdLst/>
          <a:ahLst/>
          <a:cxnLst/>
          <a:rect l="0" t="0" r="0" b="0"/>
          <a:pathLst>
            <a:path>
              <a:moveTo>
                <a:pt x="0" y="0"/>
              </a:moveTo>
              <a:lnTo>
                <a:pt x="0" y="442279"/>
              </a:lnTo>
              <a:lnTo>
                <a:pt x="192149" y="442279"/>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6859BE2E-B830-41FF-B86E-79A6F3BD7732}">
      <dsp:nvSpPr>
        <dsp:cNvPr id="0" name=""/>
        <dsp:cNvSpPr/>
      </dsp:nvSpPr>
      <dsp:spPr>
        <a:xfrm>
          <a:off x="7363072" y="605140"/>
          <a:ext cx="6007887" cy="713996"/>
        </a:xfrm>
        <a:custGeom>
          <a:avLst/>
          <a:gdLst/>
          <a:ahLst/>
          <a:cxnLst/>
          <a:rect l="0" t="0" r="0" b="0"/>
          <a:pathLst>
            <a:path>
              <a:moveTo>
                <a:pt x="0" y="0"/>
              </a:moveTo>
              <a:lnTo>
                <a:pt x="0" y="615341"/>
              </a:lnTo>
              <a:lnTo>
                <a:pt x="6007887" y="615341"/>
              </a:lnTo>
              <a:lnTo>
                <a:pt x="6007887" y="713996"/>
              </a:lnTo>
            </a:path>
          </a:pathLst>
        </a:custGeom>
        <a:noFill/>
        <a:ln w="9525" cap="flat" cmpd="sng" algn="ctr">
          <a:solidFill>
            <a:schemeClr val="accent1">
              <a:shade val="6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9B6FEAED-F609-4ABD-9830-664C2D6F7BC4}">
      <dsp:nvSpPr>
        <dsp:cNvPr id="0" name=""/>
        <dsp:cNvSpPr/>
      </dsp:nvSpPr>
      <dsp:spPr>
        <a:xfrm>
          <a:off x="11775919" y="1788922"/>
          <a:ext cx="167450" cy="1776471"/>
        </a:xfrm>
        <a:custGeom>
          <a:avLst/>
          <a:gdLst/>
          <a:ahLst/>
          <a:cxnLst/>
          <a:rect l="0" t="0" r="0" b="0"/>
          <a:pathLst>
            <a:path>
              <a:moveTo>
                <a:pt x="0" y="0"/>
              </a:moveTo>
              <a:lnTo>
                <a:pt x="0" y="1776471"/>
              </a:lnTo>
              <a:lnTo>
                <a:pt x="167450" y="1776471"/>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0F5DED51-8461-4FB1-B14E-D45B6BB35082}">
      <dsp:nvSpPr>
        <dsp:cNvPr id="0" name=""/>
        <dsp:cNvSpPr/>
      </dsp:nvSpPr>
      <dsp:spPr>
        <a:xfrm>
          <a:off x="11775919" y="1788922"/>
          <a:ext cx="167450" cy="1109375"/>
        </a:xfrm>
        <a:custGeom>
          <a:avLst/>
          <a:gdLst/>
          <a:ahLst/>
          <a:cxnLst/>
          <a:rect l="0" t="0" r="0" b="0"/>
          <a:pathLst>
            <a:path>
              <a:moveTo>
                <a:pt x="0" y="0"/>
              </a:moveTo>
              <a:lnTo>
                <a:pt x="0" y="1109375"/>
              </a:lnTo>
              <a:lnTo>
                <a:pt x="167450" y="1109375"/>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3C4B0898-FEC4-425E-A62E-7F6211895D7C}">
      <dsp:nvSpPr>
        <dsp:cNvPr id="0" name=""/>
        <dsp:cNvSpPr/>
      </dsp:nvSpPr>
      <dsp:spPr>
        <a:xfrm>
          <a:off x="11775919" y="1788922"/>
          <a:ext cx="167450" cy="442279"/>
        </a:xfrm>
        <a:custGeom>
          <a:avLst/>
          <a:gdLst/>
          <a:ahLst/>
          <a:cxnLst/>
          <a:rect l="0" t="0" r="0" b="0"/>
          <a:pathLst>
            <a:path>
              <a:moveTo>
                <a:pt x="0" y="0"/>
              </a:moveTo>
              <a:lnTo>
                <a:pt x="0" y="442279"/>
              </a:lnTo>
              <a:lnTo>
                <a:pt x="167450" y="442279"/>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95E2F74E-F847-4663-BDD7-0A5BE67FBABA}">
      <dsp:nvSpPr>
        <dsp:cNvPr id="0" name=""/>
        <dsp:cNvSpPr/>
      </dsp:nvSpPr>
      <dsp:spPr>
        <a:xfrm>
          <a:off x="7363072" y="605140"/>
          <a:ext cx="4788675" cy="713996"/>
        </a:xfrm>
        <a:custGeom>
          <a:avLst/>
          <a:gdLst/>
          <a:ahLst/>
          <a:cxnLst/>
          <a:rect l="0" t="0" r="0" b="0"/>
          <a:pathLst>
            <a:path>
              <a:moveTo>
                <a:pt x="0" y="0"/>
              </a:moveTo>
              <a:lnTo>
                <a:pt x="0" y="615341"/>
              </a:lnTo>
              <a:lnTo>
                <a:pt x="4788675" y="615341"/>
              </a:lnTo>
              <a:lnTo>
                <a:pt x="4788675" y="713996"/>
              </a:lnTo>
            </a:path>
          </a:pathLst>
        </a:custGeom>
        <a:noFill/>
        <a:ln w="9525" cap="flat" cmpd="sng" algn="ctr">
          <a:solidFill>
            <a:schemeClr val="accent1">
              <a:shade val="6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2E30FFB8-D40D-42E9-AC77-18EF4B8DF612}">
      <dsp:nvSpPr>
        <dsp:cNvPr id="0" name=""/>
        <dsp:cNvSpPr/>
      </dsp:nvSpPr>
      <dsp:spPr>
        <a:xfrm>
          <a:off x="10665553" y="1788922"/>
          <a:ext cx="140935" cy="1776471"/>
        </a:xfrm>
        <a:custGeom>
          <a:avLst/>
          <a:gdLst/>
          <a:ahLst/>
          <a:cxnLst/>
          <a:rect l="0" t="0" r="0" b="0"/>
          <a:pathLst>
            <a:path>
              <a:moveTo>
                <a:pt x="0" y="0"/>
              </a:moveTo>
              <a:lnTo>
                <a:pt x="0" y="1776471"/>
              </a:lnTo>
              <a:lnTo>
                <a:pt x="140935" y="1776471"/>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BFBC2126-85D5-4905-9E09-CD7F082453CB}">
      <dsp:nvSpPr>
        <dsp:cNvPr id="0" name=""/>
        <dsp:cNvSpPr/>
      </dsp:nvSpPr>
      <dsp:spPr>
        <a:xfrm>
          <a:off x="10665553" y="1788922"/>
          <a:ext cx="140935" cy="1109375"/>
        </a:xfrm>
        <a:custGeom>
          <a:avLst/>
          <a:gdLst/>
          <a:ahLst/>
          <a:cxnLst/>
          <a:rect l="0" t="0" r="0" b="0"/>
          <a:pathLst>
            <a:path>
              <a:moveTo>
                <a:pt x="0" y="0"/>
              </a:moveTo>
              <a:lnTo>
                <a:pt x="0" y="1109375"/>
              </a:lnTo>
              <a:lnTo>
                <a:pt x="140935" y="1109375"/>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3CB9AA48-4DCA-4619-BFC8-64D366B147BD}">
      <dsp:nvSpPr>
        <dsp:cNvPr id="0" name=""/>
        <dsp:cNvSpPr/>
      </dsp:nvSpPr>
      <dsp:spPr>
        <a:xfrm>
          <a:off x="10665553" y="1788922"/>
          <a:ext cx="140935" cy="442279"/>
        </a:xfrm>
        <a:custGeom>
          <a:avLst/>
          <a:gdLst/>
          <a:ahLst/>
          <a:cxnLst/>
          <a:rect l="0" t="0" r="0" b="0"/>
          <a:pathLst>
            <a:path>
              <a:moveTo>
                <a:pt x="0" y="0"/>
              </a:moveTo>
              <a:lnTo>
                <a:pt x="0" y="442279"/>
              </a:lnTo>
              <a:lnTo>
                <a:pt x="140935" y="442279"/>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70257897-199B-45F9-8E97-4C591BBE7B3F}">
      <dsp:nvSpPr>
        <dsp:cNvPr id="0" name=""/>
        <dsp:cNvSpPr/>
      </dsp:nvSpPr>
      <dsp:spPr>
        <a:xfrm>
          <a:off x="7363072" y="605140"/>
          <a:ext cx="3678309" cy="713996"/>
        </a:xfrm>
        <a:custGeom>
          <a:avLst/>
          <a:gdLst/>
          <a:ahLst/>
          <a:cxnLst/>
          <a:rect l="0" t="0" r="0" b="0"/>
          <a:pathLst>
            <a:path>
              <a:moveTo>
                <a:pt x="0" y="0"/>
              </a:moveTo>
              <a:lnTo>
                <a:pt x="0" y="615341"/>
              </a:lnTo>
              <a:lnTo>
                <a:pt x="3678309" y="615341"/>
              </a:lnTo>
              <a:lnTo>
                <a:pt x="3678309" y="713996"/>
              </a:lnTo>
            </a:path>
          </a:pathLst>
        </a:custGeom>
        <a:noFill/>
        <a:ln w="9525" cap="flat" cmpd="sng" algn="ctr">
          <a:solidFill>
            <a:schemeClr val="accent1">
              <a:shade val="6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86E8989D-6C94-463D-9588-B288E8BD09F3}">
      <dsp:nvSpPr>
        <dsp:cNvPr id="0" name=""/>
        <dsp:cNvSpPr/>
      </dsp:nvSpPr>
      <dsp:spPr>
        <a:xfrm>
          <a:off x="9528671" y="1788922"/>
          <a:ext cx="147503" cy="2863738"/>
        </a:xfrm>
        <a:custGeom>
          <a:avLst/>
          <a:gdLst/>
          <a:ahLst/>
          <a:cxnLst/>
          <a:rect l="0" t="0" r="0" b="0"/>
          <a:pathLst>
            <a:path>
              <a:moveTo>
                <a:pt x="0" y="0"/>
              </a:moveTo>
              <a:lnTo>
                <a:pt x="0" y="2863738"/>
              </a:lnTo>
              <a:lnTo>
                <a:pt x="147503" y="2863738"/>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BA5F9E80-3D5F-4248-9517-86F91EE0B8E9}">
      <dsp:nvSpPr>
        <dsp:cNvPr id="0" name=""/>
        <dsp:cNvSpPr/>
      </dsp:nvSpPr>
      <dsp:spPr>
        <a:xfrm>
          <a:off x="9528671" y="1788922"/>
          <a:ext cx="147503" cy="2268858"/>
        </a:xfrm>
        <a:custGeom>
          <a:avLst/>
          <a:gdLst/>
          <a:ahLst/>
          <a:cxnLst/>
          <a:rect l="0" t="0" r="0" b="0"/>
          <a:pathLst>
            <a:path>
              <a:moveTo>
                <a:pt x="0" y="0"/>
              </a:moveTo>
              <a:lnTo>
                <a:pt x="0" y="2268858"/>
              </a:lnTo>
              <a:lnTo>
                <a:pt x="147503" y="2268858"/>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0B1176D0-84CB-4D45-A098-BF1B00EA52C0}">
      <dsp:nvSpPr>
        <dsp:cNvPr id="0" name=""/>
        <dsp:cNvSpPr/>
      </dsp:nvSpPr>
      <dsp:spPr>
        <a:xfrm>
          <a:off x="9528671" y="1788922"/>
          <a:ext cx="114674" cy="518511"/>
        </a:xfrm>
        <a:custGeom>
          <a:avLst/>
          <a:gdLst/>
          <a:ahLst/>
          <a:cxnLst/>
          <a:rect l="0" t="0" r="0" b="0"/>
          <a:pathLst>
            <a:path>
              <a:moveTo>
                <a:pt x="0" y="0"/>
              </a:moveTo>
              <a:lnTo>
                <a:pt x="0" y="518511"/>
              </a:lnTo>
              <a:lnTo>
                <a:pt x="114674" y="518511"/>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6185FE85-F6F3-47C8-BC28-BFB1B081D47E}">
      <dsp:nvSpPr>
        <dsp:cNvPr id="0" name=""/>
        <dsp:cNvSpPr/>
      </dsp:nvSpPr>
      <dsp:spPr>
        <a:xfrm>
          <a:off x="9528671" y="1788922"/>
          <a:ext cx="101539" cy="1420495"/>
        </a:xfrm>
        <a:custGeom>
          <a:avLst/>
          <a:gdLst/>
          <a:ahLst/>
          <a:cxnLst/>
          <a:rect l="0" t="0" r="0" b="0"/>
          <a:pathLst>
            <a:path>
              <a:moveTo>
                <a:pt x="0" y="0"/>
              </a:moveTo>
              <a:lnTo>
                <a:pt x="0" y="1420495"/>
              </a:lnTo>
              <a:lnTo>
                <a:pt x="101539" y="1420495"/>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82E60BB5-7FD2-4219-AE7C-29971BDCB4BB}">
      <dsp:nvSpPr>
        <dsp:cNvPr id="0" name=""/>
        <dsp:cNvSpPr/>
      </dsp:nvSpPr>
      <dsp:spPr>
        <a:xfrm>
          <a:off x="7363072" y="605140"/>
          <a:ext cx="2541427" cy="713996"/>
        </a:xfrm>
        <a:custGeom>
          <a:avLst/>
          <a:gdLst/>
          <a:ahLst/>
          <a:cxnLst/>
          <a:rect l="0" t="0" r="0" b="0"/>
          <a:pathLst>
            <a:path>
              <a:moveTo>
                <a:pt x="0" y="0"/>
              </a:moveTo>
              <a:lnTo>
                <a:pt x="0" y="615341"/>
              </a:lnTo>
              <a:lnTo>
                <a:pt x="2541427" y="615341"/>
              </a:lnTo>
              <a:lnTo>
                <a:pt x="2541427" y="713996"/>
              </a:lnTo>
            </a:path>
          </a:pathLst>
        </a:custGeom>
        <a:noFill/>
        <a:ln w="9525" cap="flat" cmpd="sng" algn="ctr">
          <a:solidFill>
            <a:schemeClr val="accent1">
              <a:shade val="6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52777498-AA74-4FC2-849F-C626B27A45B4}">
      <dsp:nvSpPr>
        <dsp:cNvPr id="0" name=""/>
        <dsp:cNvSpPr/>
      </dsp:nvSpPr>
      <dsp:spPr>
        <a:xfrm>
          <a:off x="8323025" y="1788922"/>
          <a:ext cx="152396" cy="1776471"/>
        </a:xfrm>
        <a:custGeom>
          <a:avLst/>
          <a:gdLst/>
          <a:ahLst/>
          <a:cxnLst/>
          <a:rect l="0" t="0" r="0" b="0"/>
          <a:pathLst>
            <a:path>
              <a:moveTo>
                <a:pt x="0" y="0"/>
              </a:moveTo>
              <a:lnTo>
                <a:pt x="0" y="1776471"/>
              </a:lnTo>
              <a:lnTo>
                <a:pt x="152396" y="1776471"/>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679EAA6C-B7F9-45B1-B314-064B1497E450}">
      <dsp:nvSpPr>
        <dsp:cNvPr id="0" name=""/>
        <dsp:cNvSpPr/>
      </dsp:nvSpPr>
      <dsp:spPr>
        <a:xfrm>
          <a:off x="8323025" y="1788922"/>
          <a:ext cx="152396" cy="1109375"/>
        </a:xfrm>
        <a:custGeom>
          <a:avLst/>
          <a:gdLst/>
          <a:ahLst/>
          <a:cxnLst/>
          <a:rect l="0" t="0" r="0" b="0"/>
          <a:pathLst>
            <a:path>
              <a:moveTo>
                <a:pt x="0" y="0"/>
              </a:moveTo>
              <a:lnTo>
                <a:pt x="0" y="1109375"/>
              </a:lnTo>
              <a:lnTo>
                <a:pt x="152396" y="1109375"/>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78FA309A-083A-4C64-9477-7A3C69B2784C}">
      <dsp:nvSpPr>
        <dsp:cNvPr id="0" name=""/>
        <dsp:cNvSpPr/>
      </dsp:nvSpPr>
      <dsp:spPr>
        <a:xfrm>
          <a:off x="8323025" y="1788922"/>
          <a:ext cx="152396" cy="442279"/>
        </a:xfrm>
        <a:custGeom>
          <a:avLst/>
          <a:gdLst/>
          <a:ahLst/>
          <a:cxnLst/>
          <a:rect l="0" t="0" r="0" b="0"/>
          <a:pathLst>
            <a:path>
              <a:moveTo>
                <a:pt x="0" y="0"/>
              </a:moveTo>
              <a:lnTo>
                <a:pt x="0" y="442279"/>
              </a:lnTo>
              <a:lnTo>
                <a:pt x="152396" y="442279"/>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1CAB3E94-5855-4109-A43C-7105AD6B26D0}">
      <dsp:nvSpPr>
        <dsp:cNvPr id="0" name=""/>
        <dsp:cNvSpPr/>
      </dsp:nvSpPr>
      <dsp:spPr>
        <a:xfrm>
          <a:off x="7363072" y="605140"/>
          <a:ext cx="1366343" cy="713996"/>
        </a:xfrm>
        <a:custGeom>
          <a:avLst/>
          <a:gdLst/>
          <a:ahLst/>
          <a:cxnLst/>
          <a:rect l="0" t="0" r="0" b="0"/>
          <a:pathLst>
            <a:path>
              <a:moveTo>
                <a:pt x="0" y="0"/>
              </a:moveTo>
              <a:lnTo>
                <a:pt x="0" y="615341"/>
              </a:lnTo>
              <a:lnTo>
                <a:pt x="1366343" y="615341"/>
              </a:lnTo>
              <a:lnTo>
                <a:pt x="1366343" y="713996"/>
              </a:lnTo>
            </a:path>
          </a:pathLst>
        </a:custGeom>
        <a:noFill/>
        <a:ln w="9525" cap="flat" cmpd="sng" algn="ctr">
          <a:solidFill>
            <a:schemeClr val="accent1">
              <a:shade val="6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807FA1CB-C069-4A68-9F5B-ACB3D4C2C7E0}">
      <dsp:nvSpPr>
        <dsp:cNvPr id="0" name=""/>
        <dsp:cNvSpPr/>
      </dsp:nvSpPr>
      <dsp:spPr>
        <a:xfrm>
          <a:off x="7079887" y="1788922"/>
          <a:ext cx="157371" cy="1776471"/>
        </a:xfrm>
        <a:custGeom>
          <a:avLst/>
          <a:gdLst/>
          <a:ahLst/>
          <a:cxnLst/>
          <a:rect l="0" t="0" r="0" b="0"/>
          <a:pathLst>
            <a:path>
              <a:moveTo>
                <a:pt x="0" y="0"/>
              </a:moveTo>
              <a:lnTo>
                <a:pt x="0" y="1776471"/>
              </a:lnTo>
              <a:lnTo>
                <a:pt x="157371" y="1776471"/>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47A21D83-0961-4F83-B6CA-9111DF4BFE52}">
      <dsp:nvSpPr>
        <dsp:cNvPr id="0" name=""/>
        <dsp:cNvSpPr/>
      </dsp:nvSpPr>
      <dsp:spPr>
        <a:xfrm>
          <a:off x="7079887" y="1788922"/>
          <a:ext cx="157371" cy="1109375"/>
        </a:xfrm>
        <a:custGeom>
          <a:avLst/>
          <a:gdLst/>
          <a:ahLst/>
          <a:cxnLst/>
          <a:rect l="0" t="0" r="0" b="0"/>
          <a:pathLst>
            <a:path>
              <a:moveTo>
                <a:pt x="0" y="0"/>
              </a:moveTo>
              <a:lnTo>
                <a:pt x="0" y="1109375"/>
              </a:lnTo>
              <a:lnTo>
                <a:pt x="157371" y="1109375"/>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56484EBF-27DD-4386-A0D0-1C14F44B1EE2}">
      <dsp:nvSpPr>
        <dsp:cNvPr id="0" name=""/>
        <dsp:cNvSpPr/>
      </dsp:nvSpPr>
      <dsp:spPr>
        <a:xfrm>
          <a:off x="7079887" y="1788922"/>
          <a:ext cx="157371" cy="442279"/>
        </a:xfrm>
        <a:custGeom>
          <a:avLst/>
          <a:gdLst/>
          <a:ahLst/>
          <a:cxnLst/>
          <a:rect l="0" t="0" r="0" b="0"/>
          <a:pathLst>
            <a:path>
              <a:moveTo>
                <a:pt x="0" y="0"/>
              </a:moveTo>
              <a:lnTo>
                <a:pt x="0" y="442279"/>
              </a:lnTo>
              <a:lnTo>
                <a:pt x="157371" y="442279"/>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58BDADBE-4402-4E6F-AB6F-E215C5F98D3B}">
      <dsp:nvSpPr>
        <dsp:cNvPr id="0" name=""/>
        <dsp:cNvSpPr/>
      </dsp:nvSpPr>
      <dsp:spPr>
        <a:xfrm>
          <a:off x="7363072" y="605140"/>
          <a:ext cx="136472" cy="713996"/>
        </a:xfrm>
        <a:custGeom>
          <a:avLst/>
          <a:gdLst/>
          <a:ahLst/>
          <a:cxnLst/>
          <a:rect l="0" t="0" r="0" b="0"/>
          <a:pathLst>
            <a:path>
              <a:moveTo>
                <a:pt x="0" y="0"/>
              </a:moveTo>
              <a:lnTo>
                <a:pt x="0" y="615341"/>
              </a:lnTo>
              <a:lnTo>
                <a:pt x="136472" y="615341"/>
              </a:lnTo>
              <a:lnTo>
                <a:pt x="136472" y="713996"/>
              </a:lnTo>
            </a:path>
          </a:pathLst>
        </a:custGeom>
        <a:noFill/>
        <a:ln w="9525" cap="flat" cmpd="sng" algn="ctr">
          <a:solidFill>
            <a:schemeClr val="accent1">
              <a:shade val="6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DE31F5CA-37EC-464B-A0E1-9AB790904E0E}">
      <dsp:nvSpPr>
        <dsp:cNvPr id="0" name=""/>
        <dsp:cNvSpPr/>
      </dsp:nvSpPr>
      <dsp:spPr>
        <a:xfrm>
          <a:off x="5959442" y="2466094"/>
          <a:ext cx="140935" cy="1766394"/>
        </a:xfrm>
        <a:custGeom>
          <a:avLst/>
          <a:gdLst/>
          <a:ahLst/>
          <a:cxnLst/>
          <a:rect l="0" t="0" r="0" b="0"/>
          <a:pathLst>
            <a:path>
              <a:moveTo>
                <a:pt x="0" y="0"/>
              </a:moveTo>
              <a:lnTo>
                <a:pt x="0" y="1766394"/>
              </a:lnTo>
              <a:lnTo>
                <a:pt x="140935" y="1766394"/>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C3FAA0F3-7CCC-449C-A82C-F68F70EE100B}">
      <dsp:nvSpPr>
        <dsp:cNvPr id="0" name=""/>
        <dsp:cNvSpPr/>
      </dsp:nvSpPr>
      <dsp:spPr>
        <a:xfrm>
          <a:off x="5959442" y="2466094"/>
          <a:ext cx="147503" cy="377129"/>
        </a:xfrm>
        <a:custGeom>
          <a:avLst/>
          <a:gdLst/>
          <a:ahLst/>
          <a:cxnLst/>
          <a:rect l="0" t="0" r="0" b="0"/>
          <a:pathLst>
            <a:path>
              <a:moveTo>
                <a:pt x="0" y="0"/>
              </a:moveTo>
              <a:lnTo>
                <a:pt x="0" y="377129"/>
              </a:lnTo>
              <a:lnTo>
                <a:pt x="147503" y="377129"/>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C53932D4-51E7-41F5-AE16-C6CBB114DFEA}">
      <dsp:nvSpPr>
        <dsp:cNvPr id="0" name=""/>
        <dsp:cNvSpPr/>
      </dsp:nvSpPr>
      <dsp:spPr>
        <a:xfrm>
          <a:off x="5959442" y="2466094"/>
          <a:ext cx="127809" cy="1055890"/>
        </a:xfrm>
        <a:custGeom>
          <a:avLst/>
          <a:gdLst/>
          <a:ahLst/>
          <a:cxnLst/>
          <a:rect l="0" t="0" r="0" b="0"/>
          <a:pathLst>
            <a:path>
              <a:moveTo>
                <a:pt x="0" y="0"/>
              </a:moveTo>
              <a:lnTo>
                <a:pt x="0" y="1055890"/>
              </a:lnTo>
              <a:lnTo>
                <a:pt x="127809" y="1055890"/>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3A9512E9-E1C5-4380-BA7C-8E54B5E137DF}">
      <dsp:nvSpPr>
        <dsp:cNvPr id="0" name=""/>
        <dsp:cNvSpPr/>
      </dsp:nvSpPr>
      <dsp:spPr>
        <a:xfrm>
          <a:off x="5766830" y="1788922"/>
          <a:ext cx="568440" cy="207386"/>
        </a:xfrm>
        <a:custGeom>
          <a:avLst/>
          <a:gdLst/>
          <a:ahLst/>
          <a:cxnLst/>
          <a:rect l="0" t="0" r="0" b="0"/>
          <a:pathLst>
            <a:path>
              <a:moveTo>
                <a:pt x="0" y="0"/>
              </a:moveTo>
              <a:lnTo>
                <a:pt x="0" y="108731"/>
              </a:lnTo>
              <a:lnTo>
                <a:pt x="568440" y="108731"/>
              </a:lnTo>
              <a:lnTo>
                <a:pt x="568440" y="207386"/>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0E0991F3-3934-47BB-929B-D5CDA7641990}">
      <dsp:nvSpPr>
        <dsp:cNvPr id="0" name=""/>
        <dsp:cNvSpPr/>
      </dsp:nvSpPr>
      <dsp:spPr>
        <a:xfrm>
          <a:off x="4822560" y="2466094"/>
          <a:ext cx="140935" cy="1099298"/>
        </a:xfrm>
        <a:custGeom>
          <a:avLst/>
          <a:gdLst/>
          <a:ahLst/>
          <a:cxnLst/>
          <a:rect l="0" t="0" r="0" b="0"/>
          <a:pathLst>
            <a:path>
              <a:moveTo>
                <a:pt x="0" y="0"/>
              </a:moveTo>
              <a:lnTo>
                <a:pt x="0" y="1099298"/>
              </a:lnTo>
              <a:lnTo>
                <a:pt x="140935" y="1099298"/>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D7968CA6-A26B-43C5-9036-51384CB0A177}">
      <dsp:nvSpPr>
        <dsp:cNvPr id="0" name=""/>
        <dsp:cNvSpPr/>
      </dsp:nvSpPr>
      <dsp:spPr>
        <a:xfrm>
          <a:off x="4822560" y="2466094"/>
          <a:ext cx="140935" cy="432202"/>
        </a:xfrm>
        <a:custGeom>
          <a:avLst/>
          <a:gdLst/>
          <a:ahLst/>
          <a:cxnLst/>
          <a:rect l="0" t="0" r="0" b="0"/>
          <a:pathLst>
            <a:path>
              <a:moveTo>
                <a:pt x="0" y="0"/>
              </a:moveTo>
              <a:lnTo>
                <a:pt x="0" y="432202"/>
              </a:lnTo>
              <a:lnTo>
                <a:pt x="140935" y="432202"/>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6AC18233-7434-428C-A2CE-9E3AFE243EA4}">
      <dsp:nvSpPr>
        <dsp:cNvPr id="0" name=""/>
        <dsp:cNvSpPr/>
      </dsp:nvSpPr>
      <dsp:spPr>
        <a:xfrm>
          <a:off x="5198389" y="1788922"/>
          <a:ext cx="568440" cy="207386"/>
        </a:xfrm>
        <a:custGeom>
          <a:avLst/>
          <a:gdLst/>
          <a:ahLst/>
          <a:cxnLst/>
          <a:rect l="0" t="0" r="0" b="0"/>
          <a:pathLst>
            <a:path>
              <a:moveTo>
                <a:pt x="568440" y="0"/>
              </a:moveTo>
              <a:lnTo>
                <a:pt x="568440" y="108731"/>
              </a:lnTo>
              <a:lnTo>
                <a:pt x="0" y="108731"/>
              </a:lnTo>
              <a:lnTo>
                <a:pt x="0" y="207386"/>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86920179-6629-4A58-BB26-F9023C6AB676}">
      <dsp:nvSpPr>
        <dsp:cNvPr id="0" name=""/>
        <dsp:cNvSpPr/>
      </dsp:nvSpPr>
      <dsp:spPr>
        <a:xfrm>
          <a:off x="5766830" y="605140"/>
          <a:ext cx="1596242" cy="713996"/>
        </a:xfrm>
        <a:custGeom>
          <a:avLst/>
          <a:gdLst/>
          <a:ahLst/>
          <a:cxnLst/>
          <a:rect l="0" t="0" r="0" b="0"/>
          <a:pathLst>
            <a:path>
              <a:moveTo>
                <a:pt x="1596242" y="0"/>
              </a:moveTo>
              <a:lnTo>
                <a:pt x="1596242" y="615341"/>
              </a:lnTo>
              <a:lnTo>
                <a:pt x="0" y="615341"/>
              </a:lnTo>
              <a:lnTo>
                <a:pt x="0" y="713996"/>
              </a:lnTo>
            </a:path>
          </a:pathLst>
        </a:custGeom>
        <a:noFill/>
        <a:ln w="9525" cap="flat" cmpd="sng" algn="ctr">
          <a:solidFill>
            <a:schemeClr val="accent1">
              <a:shade val="6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B1F44040-471C-47E1-AA4C-3975425FBF91}">
      <dsp:nvSpPr>
        <dsp:cNvPr id="0" name=""/>
        <dsp:cNvSpPr/>
      </dsp:nvSpPr>
      <dsp:spPr>
        <a:xfrm>
          <a:off x="3685679" y="2466094"/>
          <a:ext cx="140935" cy="1099298"/>
        </a:xfrm>
        <a:custGeom>
          <a:avLst/>
          <a:gdLst/>
          <a:ahLst/>
          <a:cxnLst/>
          <a:rect l="0" t="0" r="0" b="0"/>
          <a:pathLst>
            <a:path>
              <a:moveTo>
                <a:pt x="0" y="0"/>
              </a:moveTo>
              <a:lnTo>
                <a:pt x="0" y="1099298"/>
              </a:lnTo>
              <a:lnTo>
                <a:pt x="140935" y="1099298"/>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169005B3-517D-446B-8623-5C28558CA7A7}">
      <dsp:nvSpPr>
        <dsp:cNvPr id="0" name=""/>
        <dsp:cNvSpPr/>
      </dsp:nvSpPr>
      <dsp:spPr>
        <a:xfrm>
          <a:off x="3685679" y="2466094"/>
          <a:ext cx="140935" cy="432202"/>
        </a:xfrm>
        <a:custGeom>
          <a:avLst/>
          <a:gdLst/>
          <a:ahLst/>
          <a:cxnLst/>
          <a:rect l="0" t="0" r="0" b="0"/>
          <a:pathLst>
            <a:path>
              <a:moveTo>
                <a:pt x="0" y="0"/>
              </a:moveTo>
              <a:lnTo>
                <a:pt x="0" y="432202"/>
              </a:lnTo>
              <a:lnTo>
                <a:pt x="140935" y="432202"/>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4E82E1CF-9093-4966-8BDC-BA30B6523B53}">
      <dsp:nvSpPr>
        <dsp:cNvPr id="0" name=""/>
        <dsp:cNvSpPr/>
      </dsp:nvSpPr>
      <dsp:spPr>
        <a:xfrm>
          <a:off x="3493067" y="1788922"/>
          <a:ext cx="568440" cy="207386"/>
        </a:xfrm>
        <a:custGeom>
          <a:avLst/>
          <a:gdLst/>
          <a:ahLst/>
          <a:cxnLst/>
          <a:rect l="0" t="0" r="0" b="0"/>
          <a:pathLst>
            <a:path>
              <a:moveTo>
                <a:pt x="0" y="0"/>
              </a:moveTo>
              <a:lnTo>
                <a:pt x="0" y="108731"/>
              </a:lnTo>
              <a:lnTo>
                <a:pt x="568440" y="108731"/>
              </a:lnTo>
              <a:lnTo>
                <a:pt x="568440" y="207386"/>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FB2DB3A0-B135-43F4-88C1-E9985DD92C2D}">
      <dsp:nvSpPr>
        <dsp:cNvPr id="0" name=""/>
        <dsp:cNvSpPr/>
      </dsp:nvSpPr>
      <dsp:spPr>
        <a:xfrm>
          <a:off x="2548798" y="2466094"/>
          <a:ext cx="140935" cy="1099298"/>
        </a:xfrm>
        <a:custGeom>
          <a:avLst/>
          <a:gdLst/>
          <a:ahLst/>
          <a:cxnLst/>
          <a:rect l="0" t="0" r="0" b="0"/>
          <a:pathLst>
            <a:path>
              <a:moveTo>
                <a:pt x="0" y="0"/>
              </a:moveTo>
              <a:lnTo>
                <a:pt x="0" y="1099298"/>
              </a:lnTo>
              <a:lnTo>
                <a:pt x="140935" y="1099298"/>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551EDF52-9700-4415-9C5E-2D5BBD97710A}">
      <dsp:nvSpPr>
        <dsp:cNvPr id="0" name=""/>
        <dsp:cNvSpPr/>
      </dsp:nvSpPr>
      <dsp:spPr>
        <a:xfrm>
          <a:off x="2548798" y="2466094"/>
          <a:ext cx="140935" cy="432202"/>
        </a:xfrm>
        <a:custGeom>
          <a:avLst/>
          <a:gdLst/>
          <a:ahLst/>
          <a:cxnLst/>
          <a:rect l="0" t="0" r="0" b="0"/>
          <a:pathLst>
            <a:path>
              <a:moveTo>
                <a:pt x="0" y="0"/>
              </a:moveTo>
              <a:lnTo>
                <a:pt x="0" y="432202"/>
              </a:lnTo>
              <a:lnTo>
                <a:pt x="140935" y="432202"/>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1BDCF5C3-4938-4F7B-B883-DFE0EA2513F2}">
      <dsp:nvSpPr>
        <dsp:cNvPr id="0" name=""/>
        <dsp:cNvSpPr/>
      </dsp:nvSpPr>
      <dsp:spPr>
        <a:xfrm>
          <a:off x="2924626" y="1788922"/>
          <a:ext cx="568440" cy="207386"/>
        </a:xfrm>
        <a:custGeom>
          <a:avLst/>
          <a:gdLst/>
          <a:ahLst/>
          <a:cxnLst/>
          <a:rect l="0" t="0" r="0" b="0"/>
          <a:pathLst>
            <a:path>
              <a:moveTo>
                <a:pt x="568440" y="0"/>
              </a:moveTo>
              <a:lnTo>
                <a:pt x="568440" y="108731"/>
              </a:lnTo>
              <a:lnTo>
                <a:pt x="0" y="108731"/>
              </a:lnTo>
              <a:lnTo>
                <a:pt x="0" y="207386"/>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146AE877-ED15-459B-B13B-AF077FBB1040}">
      <dsp:nvSpPr>
        <dsp:cNvPr id="0" name=""/>
        <dsp:cNvSpPr/>
      </dsp:nvSpPr>
      <dsp:spPr>
        <a:xfrm>
          <a:off x="3493067" y="605140"/>
          <a:ext cx="3870005" cy="713996"/>
        </a:xfrm>
        <a:custGeom>
          <a:avLst/>
          <a:gdLst/>
          <a:ahLst/>
          <a:cxnLst/>
          <a:rect l="0" t="0" r="0" b="0"/>
          <a:pathLst>
            <a:path>
              <a:moveTo>
                <a:pt x="3870005" y="0"/>
              </a:moveTo>
              <a:lnTo>
                <a:pt x="3870005" y="615341"/>
              </a:lnTo>
              <a:lnTo>
                <a:pt x="0" y="615341"/>
              </a:lnTo>
              <a:lnTo>
                <a:pt x="0" y="713996"/>
              </a:lnTo>
            </a:path>
          </a:pathLst>
        </a:custGeom>
        <a:noFill/>
        <a:ln w="9525" cap="flat" cmpd="sng" algn="ctr">
          <a:solidFill>
            <a:schemeClr val="accent1">
              <a:shade val="6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8361F233-B12E-43F6-BC39-A98D94AE39A7}">
      <dsp:nvSpPr>
        <dsp:cNvPr id="0" name=""/>
        <dsp:cNvSpPr/>
      </dsp:nvSpPr>
      <dsp:spPr>
        <a:xfrm>
          <a:off x="1411916" y="3133190"/>
          <a:ext cx="140935" cy="3100585"/>
        </a:xfrm>
        <a:custGeom>
          <a:avLst/>
          <a:gdLst/>
          <a:ahLst/>
          <a:cxnLst/>
          <a:rect l="0" t="0" r="0" b="0"/>
          <a:pathLst>
            <a:path>
              <a:moveTo>
                <a:pt x="0" y="0"/>
              </a:moveTo>
              <a:lnTo>
                <a:pt x="0" y="3100585"/>
              </a:lnTo>
              <a:lnTo>
                <a:pt x="140935" y="3100585"/>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B894DCF4-CFDB-4655-8C23-F6D06D7FB345}">
      <dsp:nvSpPr>
        <dsp:cNvPr id="0" name=""/>
        <dsp:cNvSpPr/>
      </dsp:nvSpPr>
      <dsp:spPr>
        <a:xfrm>
          <a:off x="1411916" y="3133190"/>
          <a:ext cx="140935" cy="2433489"/>
        </a:xfrm>
        <a:custGeom>
          <a:avLst/>
          <a:gdLst/>
          <a:ahLst/>
          <a:cxnLst/>
          <a:rect l="0" t="0" r="0" b="0"/>
          <a:pathLst>
            <a:path>
              <a:moveTo>
                <a:pt x="0" y="0"/>
              </a:moveTo>
              <a:lnTo>
                <a:pt x="0" y="2433489"/>
              </a:lnTo>
              <a:lnTo>
                <a:pt x="140935" y="2433489"/>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B03BF5AB-02EB-4D85-9282-46894415A7C4}">
      <dsp:nvSpPr>
        <dsp:cNvPr id="0" name=""/>
        <dsp:cNvSpPr/>
      </dsp:nvSpPr>
      <dsp:spPr>
        <a:xfrm>
          <a:off x="1411916" y="3133190"/>
          <a:ext cx="140935" cy="1766394"/>
        </a:xfrm>
        <a:custGeom>
          <a:avLst/>
          <a:gdLst/>
          <a:ahLst/>
          <a:cxnLst/>
          <a:rect l="0" t="0" r="0" b="0"/>
          <a:pathLst>
            <a:path>
              <a:moveTo>
                <a:pt x="0" y="0"/>
              </a:moveTo>
              <a:lnTo>
                <a:pt x="0" y="1766394"/>
              </a:lnTo>
              <a:lnTo>
                <a:pt x="140935" y="1766394"/>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2BE8EFB2-4965-4609-B1C2-1F507D9025F0}">
      <dsp:nvSpPr>
        <dsp:cNvPr id="0" name=""/>
        <dsp:cNvSpPr/>
      </dsp:nvSpPr>
      <dsp:spPr>
        <a:xfrm>
          <a:off x="1411916" y="3133190"/>
          <a:ext cx="140935" cy="1099298"/>
        </a:xfrm>
        <a:custGeom>
          <a:avLst/>
          <a:gdLst/>
          <a:ahLst/>
          <a:cxnLst/>
          <a:rect l="0" t="0" r="0" b="0"/>
          <a:pathLst>
            <a:path>
              <a:moveTo>
                <a:pt x="0" y="0"/>
              </a:moveTo>
              <a:lnTo>
                <a:pt x="0" y="1099298"/>
              </a:lnTo>
              <a:lnTo>
                <a:pt x="140935" y="1099298"/>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6E904246-481F-4578-AD91-764D29E6D564}">
      <dsp:nvSpPr>
        <dsp:cNvPr id="0" name=""/>
        <dsp:cNvSpPr/>
      </dsp:nvSpPr>
      <dsp:spPr>
        <a:xfrm>
          <a:off x="1411916" y="3133190"/>
          <a:ext cx="140935" cy="432202"/>
        </a:xfrm>
        <a:custGeom>
          <a:avLst/>
          <a:gdLst/>
          <a:ahLst/>
          <a:cxnLst/>
          <a:rect l="0" t="0" r="0" b="0"/>
          <a:pathLst>
            <a:path>
              <a:moveTo>
                <a:pt x="0" y="0"/>
              </a:moveTo>
              <a:lnTo>
                <a:pt x="0" y="432202"/>
              </a:lnTo>
              <a:lnTo>
                <a:pt x="140935" y="432202"/>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AAF5925E-A439-4734-BFA7-0209F1E034E0}">
      <dsp:nvSpPr>
        <dsp:cNvPr id="0" name=""/>
        <dsp:cNvSpPr/>
      </dsp:nvSpPr>
      <dsp:spPr>
        <a:xfrm>
          <a:off x="1742025" y="2466094"/>
          <a:ext cx="91440" cy="197309"/>
        </a:xfrm>
        <a:custGeom>
          <a:avLst/>
          <a:gdLst/>
          <a:ahLst/>
          <a:cxnLst/>
          <a:rect l="0" t="0" r="0" b="0"/>
          <a:pathLst>
            <a:path>
              <a:moveTo>
                <a:pt x="45720" y="0"/>
              </a:moveTo>
              <a:lnTo>
                <a:pt x="45720" y="197309"/>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B935FBDA-E2AB-49CA-8CF4-754257839CD4}">
      <dsp:nvSpPr>
        <dsp:cNvPr id="0" name=""/>
        <dsp:cNvSpPr/>
      </dsp:nvSpPr>
      <dsp:spPr>
        <a:xfrm>
          <a:off x="1742025" y="1788922"/>
          <a:ext cx="91440" cy="207386"/>
        </a:xfrm>
        <a:custGeom>
          <a:avLst/>
          <a:gdLst/>
          <a:ahLst/>
          <a:cxnLst/>
          <a:rect l="0" t="0" r="0" b="0"/>
          <a:pathLst>
            <a:path>
              <a:moveTo>
                <a:pt x="45720" y="0"/>
              </a:moveTo>
              <a:lnTo>
                <a:pt x="45720" y="207386"/>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3CD38DC8-3D55-42DE-AD09-72BD953ED7FB}">
      <dsp:nvSpPr>
        <dsp:cNvPr id="0" name=""/>
        <dsp:cNvSpPr/>
      </dsp:nvSpPr>
      <dsp:spPr>
        <a:xfrm>
          <a:off x="1787745" y="605140"/>
          <a:ext cx="5575327" cy="713996"/>
        </a:xfrm>
        <a:custGeom>
          <a:avLst/>
          <a:gdLst/>
          <a:ahLst/>
          <a:cxnLst/>
          <a:rect l="0" t="0" r="0" b="0"/>
          <a:pathLst>
            <a:path>
              <a:moveTo>
                <a:pt x="5575327" y="0"/>
              </a:moveTo>
              <a:lnTo>
                <a:pt x="5575327" y="615341"/>
              </a:lnTo>
              <a:lnTo>
                <a:pt x="0" y="615341"/>
              </a:lnTo>
              <a:lnTo>
                <a:pt x="0" y="713996"/>
              </a:lnTo>
            </a:path>
          </a:pathLst>
        </a:custGeom>
        <a:noFill/>
        <a:ln w="9525" cap="flat" cmpd="sng" algn="ctr">
          <a:solidFill>
            <a:schemeClr val="accent1">
              <a:shade val="6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A210511E-8313-4F28-990A-429088BA3B3F}">
      <dsp:nvSpPr>
        <dsp:cNvPr id="0" name=""/>
        <dsp:cNvSpPr/>
      </dsp:nvSpPr>
      <dsp:spPr>
        <a:xfrm>
          <a:off x="72288" y="1798999"/>
          <a:ext cx="108789" cy="1766394"/>
        </a:xfrm>
        <a:custGeom>
          <a:avLst/>
          <a:gdLst/>
          <a:ahLst/>
          <a:cxnLst/>
          <a:rect l="0" t="0" r="0" b="0"/>
          <a:pathLst>
            <a:path>
              <a:moveTo>
                <a:pt x="0" y="0"/>
              </a:moveTo>
              <a:lnTo>
                <a:pt x="0" y="1766394"/>
              </a:lnTo>
              <a:lnTo>
                <a:pt x="108789" y="1766394"/>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7BD786B8-780D-4619-A5E3-357F0EDAE2E4}">
      <dsp:nvSpPr>
        <dsp:cNvPr id="0" name=""/>
        <dsp:cNvSpPr/>
      </dsp:nvSpPr>
      <dsp:spPr>
        <a:xfrm>
          <a:off x="72288" y="1798999"/>
          <a:ext cx="108789" cy="1099298"/>
        </a:xfrm>
        <a:custGeom>
          <a:avLst/>
          <a:gdLst/>
          <a:ahLst/>
          <a:cxnLst/>
          <a:rect l="0" t="0" r="0" b="0"/>
          <a:pathLst>
            <a:path>
              <a:moveTo>
                <a:pt x="0" y="0"/>
              </a:moveTo>
              <a:lnTo>
                <a:pt x="0" y="1099298"/>
              </a:lnTo>
              <a:lnTo>
                <a:pt x="108789" y="1099298"/>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0DBA4C10-E38C-4A57-BDCF-A02983AC86EA}">
      <dsp:nvSpPr>
        <dsp:cNvPr id="0" name=""/>
        <dsp:cNvSpPr/>
      </dsp:nvSpPr>
      <dsp:spPr>
        <a:xfrm>
          <a:off x="72288" y="1798999"/>
          <a:ext cx="108789" cy="432202"/>
        </a:xfrm>
        <a:custGeom>
          <a:avLst/>
          <a:gdLst/>
          <a:ahLst/>
          <a:cxnLst/>
          <a:rect l="0" t="0" r="0" b="0"/>
          <a:pathLst>
            <a:path>
              <a:moveTo>
                <a:pt x="0" y="0"/>
              </a:moveTo>
              <a:lnTo>
                <a:pt x="0" y="432202"/>
              </a:lnTo>
              <a:lnTo>
                <a:pt x="108789" y="432202"/>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7BA6A4CA-F40E-4826-9E97-95062F5DD647}">
      <dsp:nvSpPr>
        <dsp:cNvPr id="0" name=""/>
        <dsp:cNvSpPr/>
      </dsp:nvSpPr>
      <dsp:spPr>
        <a:xfrm>
          <a:off x="361443" y="605140"/>
          <a:ext cx="7001628" cy="724073"/>
        </a:xfrm>
        <a:custGeom>
          <a:avLst/>
          <a:gdLst/>
          <a:ahLst/>
          <a:cxnLst/>
          <a:rect l="0" t="0" r="0" b="0"/>
          <a:pathLst>
            <a:path>
              <a:moveTo>
                <a:pt x="7001628" y="0"/>
              </a:moveTo>
              <a:lnTo>
                <a:pt x="7001628" y="625418"/>
              </a:lnTo>
              <a:lnTo>
                <a:pt x="0" y="625418"/>
              </a:lnTo>
              <a:lnTo>
                <a:pt x="0" y="724073"/>
              </a:lnTo>
            </a:path>
          </a:pathLst>
        </a:custGeom>
        <a:noFill/>
        <a:ln w="9525" cap="flat" cmpd="sng" algn="ctr">
          <a:solidFill>
            <a:schemeClr val="accent1">
              <a:shade val="6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2D883808-430E-40D8-8B07-302E85302A34}">
      <dsp:nvSpPr>
        <dsp:cNvPr id="0" name=""/>
        <dsp:cNvSpPr/>
      </dsp:nvSpPr>
      <dsp:spPr>
        <a:xfrm>
          <a:off x="6657633" y="0"/>
          <a:ext cx="1410879" cy="605140"/>
        </a:xfrm>
        <a:prstGeom prst="rect">
          <a:avLst/>
        </a:prstGeom>
        <a:solidFill>
          <a:schemeClr val="tx2"/>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endParaRPr lang="pt-BR" sz="1050" b="1" kern="1200"/>
        </a:p>
      </dsp:txBody>
      <dsp:txXfrm>
        <a:off x="6657633" y="0"/>
        <a:ext cx="1410879" cy="605140"/>
      </dsp:txXfrm>
    </dsp:sp>
    <dsp:sp modelId="{4C9AEEA8-806B-4221-A8CF-497F84C39D63}">
      <dsp:nvSpPr>
        <dsp:cNvPr id="0" name=""/>
        <dsp:cNvSpPr/>
      </dsp:nvSpPr>
      <dsp:spPr>
        <a:xfrm>
          <a:off x="0" y="1329213"/>
          <a:ext cx="722887" cy="469785"/>
        </a:xfrm>
        <a:prstGeom prst="rect">
          <a:avLst/>
        </a:prstGeom>
        <a:solidFill>
          <a:schemeClr val="accent6">
            <a:lumMod val="75000"/>
          </a:schemeClr>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pt-BR" sz="1000" b="1" kern="1200"/>
            <a:t>INÍCIO</a:t>
          </a:r>
        </a:p>
      </dsp:txBody>
      <dsp:txXfrm>
        <a:off x="0" y="1329213"/>
        <a:ext cx="722887" cy="469785"/>
      </dsp:txXfrm>
    </dsp:sp>
    <dsp:sp modelId="{9E9FE827-52A4-46D9-ADB2-E6FCF0B9E008}">
      <dsp:nvSpPr>
        <dsp:cNvPr id="0" name=""/>
        <dsp:cNvSpPr/>
      </dsp:nvSpPr>
      <dsp:spPr>
        <a:xfrm>
          <a:off x="181078" y="1996309"/>
          <a:ext cx="939571" cy="46978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ENTENDER AS NECESSIDADES DO CLIENTE</a:t>
          </a:r>
        </a:p>
      </dsp:txBody>
      <dsp:txXfrm>
        <a:off x="181078" y="1996309"/>
        <a:ext cx="939571" cy="469785"/>
      </dsp:txXfrm>
    </dsp:sp>
    <dsp:sp modelId="{CF1CE0D6-2000-45B7-B412-882350AF6F25}">
      <dsp:nvSpPr>
        <dsp:cNvPr id="0" name=""/>
        <dsp:cNvSpPr/>
      </dsp:nvSpPr>
      <dsp:spPr>
        <a:xfrm>
          <a:off x="181078" y="2663404"/>
          <a:ext cx="939571" cy="46978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FORMAÇÃO DA EQUIPE DE DESIGN E DESENVOLVIMENTO</a:t>
          </a:r>
        </a:p>
      </dsp:txBody>
      <dsp:txXfrm>
        <a:off x="181078" y="2663404"/>
        <a:ext cx="939571" cy="469785"/>
      </dsp:txXfrm>
    </dsp:sp>
    <dsp:sp modelId="{422A5DCC-F310-4179-AC5C-3A5AA9AB3509}">
      <dsp:nvSpPr>
        <dsp:cNvPr id="0" name=""/>
        <dsp:cNvSpPr/>
      </dsp:nvSpPr>
      <dsp:spPr>
        <a:xfrm>
          <a:off x="181078" y="3330500"/>
          <a:ext cx="939571" cy="46978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IDENTIFICAÇÃO DE FUNCIONALIDADES E RECURSOS</a:t>
          </a:r>
        </a:p>
      </dsp:txBody>
      <dsp:txXfrm>
        <a:off x="181078" y="3330500"/>
        <a:ext cx="939571" cy="469785"/>
      </dsp:txXfrm>
    </dsp:sp>
    <dsp:sp modelId="{D170E32D-A43F-4CAB-A215-C289F970862B}">
      <dsp:nvSpPr>
        <dsp:cNvPr id="0" name=""/>
        <dsp:cNvSpPr/>
      </dsp:nvSpPr>
      <dsp:spPr>
        <a:xfrm>
          <a:off x="1315887" y="1319136"/>
          <a:ext cx="943714" cy="469785"/>
        </a:xfrm>
        <a:prstGeom prst="rect">
          <a:avLst/>
        </a:prstGeom>
        <a:solidFill>
          <a:schemeClr val="accent6">
            <a:lumMod val="75000"/>
          </a:schemeClr>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715" tIns="5715" rIns="5715" bIns="5715" numCol="1" spcCol="1270" anchor="ctr" anchorCtr="0">
          <a:noAutofit/>
        </a:bodyPr>
        <a:lstStyle/>
        <a:p>
          <a:pPr marL="0" lvl="0" indent="0" algn="ctr" defTabSz="400050">
            <a:lnSpc>
              <a:spcPct val="90000"/>
            </a:lnSpc>
            <a:spcBef>
              <a:spcPct val="0"/>
            </a:spcBef>
            <a:spcAft>
              <a:spcPct val="35000"/>
            </a:spcAft>
            <a:buNone/>
          </a:pPr>
          <a:r>
            <a:rPr lang="pt-BR" sz="900" b="1" kern="1200"/>
            <a:t>PLANEJAMENTO</a:t>
          </a:r>
        </a:p>
      </dsp:txBody>
      <dsp:txXfrm>
        <a:off x="1315887" y="1319136"/>
        <a:ext cx="943714" cy="469785"/>
      </dsp:txXfrm>
    </dsp:sp>
    <dsp:sp modelId="{8D28DA9C-651E-493C-AEB4-8DE7C4670A76}">
      <dsp:nvSpPr>
        <dsp:cNvPr id="0" name=""/>
        <dsp:cNvSpPr/>
      </dsp:nvSpPr>
      <dsp:spPr>
        <a:xfrm>
          <a:off x="1317959" y="1996309"/>
          <a:ext cx="939571" cy="46978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ANÁLISE DE MERCADO (FOODTECHS E CONCORRENTES)</a:t>
          </a:r>
        </a:p>
      </dsp:txBody>
      <dsp:txXfrm>
        <a:off x="1317959" y="1996309"/>
        <a:ext cx="939571" cy="469785"/>
      </dsp:txXfrm>
    </dsp:sp>
    <dsp:sp modelId="{72AC346F-2F4E-444E-8C03-BD2A3B5A48DE}">
      <dsp:nvSpPr>
        <dsp:cNvPr id="0" name=""/>
        <dsp:cNvSpPr/>
      </dsp:nvSpPr>
      <dsp:spPr>
        <a:xfrm>
          <a:off x="1317959" y="2663404"/>
          <a:ext cx="939571" cy="46978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DEFINIR OS REQUISITOS DETALHADOS</a:t>
          </a:r>
        </a:p>
      </dsp:txBody>
      <dsp:txXfrm>
        <a:off x="1317959" y="2663404"/>
        <a:ext cx="939571" cy="469785"/>
      </dsp:txXfrm>
    </dsp:sp>
    <dsp:sp modelId="{3C105CD6-BA5F-4296-9ADF-C21FEB294665}">
      <dsp:nvSpPr>
        <dsp:cNvPr id="0" name=""/>
        <dsp:cNvSpPr/>
      </dsp:nvSpPr>
      <dsp:spPr>
        <a:xfrm>
          <a:off x="1552852" y="3330500"/>
          <a:ext cx="939571" cy="46978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DEFINIÇÃO DE STAKEHOLDERS</a:t>
          </a:r>
        </a:p>
      </dsp:txBody>
      <dsp:txXfrm>
        <a:off x="1552852" y="3330500"/>
        <a:ext cx="939571" cy="469785"/>
      </dsp:txXfrm>
    </dsp:sp>
    <dsp:sp modelId="{539C43EC-88FB-4101-BFC8-2FBEBDCB1CFF}">
      <dsp:nvSpPr>
        <dsp:cNvPr id="0" name=""/>
        <dsp:cNvSpPr/>
      </dsp:nvSpPr>
      <dsp:spPr>
        <a:xfrm>
          <a:off x="1552852" y="3997596"/>
          <a:ext cx="939571" cy="46978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b="0" kern="1200"/>
            <a:t>PLANOS DE PESQUISA DE PÚBLICO ALVO</a:t>
          </a:r>
        </a:p>
      </dsp:txBody>
      <dsp:txXfrm>
        <a:off x="1552852" y="3997596"/>
        <a:ext cx="939571" cy="469785"/>
      </dsp:txXfrm>
    </dsp:sp>
    <dsp:sp modelId="{042C9D99-30E8-4921-9EB9-EBE3CC59CEFA}">
      <dsp:nvSpPr>
        <dsp:cNvPr id="0" name=""/>
        <dsp:cNvSpPr/>
      </dsp:nvSpPr>
      <dsp:spPr>
        <a:xfrm>
          <a:off x="1552852" y="4664691"/>
          <a:ext cx="939571" cy="46978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PESQUISA POR FERRAMENTAS</a:t>
          </a:r>
        </a:p>
      </dsp:txBody>
      <dsp:txXfrm>
        <a:off x="1552852" y="4664691"/>
        <a:ext cx="939571" cy="469785"/>
      </dsp:txXfrm>
    </dsp:sp>
    <dsp:sp modelId="{D7E2BE4B-D731-4C2D-BA0A-37C902784000}">
      <dsp:nvSpPr>
        <dsp:cNvPr id="0" name=""/>
        <dsp:cNvSpPr/>
      </dsp:nvSpPr>
      <dsp:spPr>
        <a:xfrm>
          <a:off x="1552852" y="5331787"/>
          <a:ext cx="939571" cy="46978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INTEGRAÇÃO COM SISTEMAS DE BANCO DE DADOS </a:t>
          </a:r>
        </a:p>
      </dsp:txBody>
      <dsp:txXfrm>
        <a:off x="1552852" y="5331787"/>
        <a:ext cx="939571" cy="469785"/>
      </dsp:txXfrm>
    </dsp:sp>
    <dsp:sp modelId="{85AD923B-4E2C-411D-9E05-6D278E6E3C31}">
      <dsp:nvSpPr>
        <dsp:cNvPr id="0" name=""/>
        <dsp:cNvSpPr/>
      </dsp:nvSpPr>
      <dsp:spPr>
        <a:xfrm>
          <a:off x="1552852" y="5998883"/>
          <a:ext cx="939571" cy="46978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CRIAÇÃO DE CRONOGRAMAS E METAS</a:t>
          </a:r>
        </a:p>
      </dsp:txBody>
      <dsp:txXfrm>
        <a:off x="1552852" y="5998883"/>
        <a:ext cx="939571" cy="469785"/>
      </dsp:txXfrm>
    </dsp:sp>
    <dsp:sp modelId="{5368EF9E-E26F-497A-B704-8C2CE5D835FD}">
      <dsp:nvSpPr>
        <dsp:cNvPr id="0" name=""/>
        <dsp:cNvSpPr/>
      </dsp:nvSpPr>
      <dsp:spPr>
        <a:xfrm>
          <a:off x="3023281" y="1319136"/>
          <a:ext cx="939571" cy="469785"/>
        </a:xfrm>
        <a:prstGeom prst="rect">
          <a:avLst/>
        </a:prstGeom>
        <a:solidFill>
          <a:schemeClr val="accent6">
            <a:lumMod val="75000"/>
          </a:schemeClr>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b="1" kern="1200"/>
            <a:t>DESIGN</a:t>
          </a:r>
        </a:p>
        <a:p>
          <a:pPr marL="0" lvl="0" indent="0" algn="ctr" defTabSz="355600">
            <a:lnSpc>
              <a:spcPct val="90000"/>
            </a:lnSpc>
            <a:spcBef>
              <a:spcPct val="0"/>
            </a:spcBef>
            <a:spcAft>
              <a:spcPct val="35000"/>
            </a:spcAft>
            <a:buNone/>
          </a:pPr>
          <a:r>
            <a:rPr lang="pt-BR" sz="800" b="1" kern="1200"/>
            <a:t>PROTOTIPAGEM</a:t>
          </a:r>
        </a:p>
      </dsp:txBody>
      <dsp:txXfrm>
        <a:off x="3023281" y="1319136"/>
        <a:ext cx="939571" cy="469785"/>
      </dsp:txXfrm>
    </dsp:sp>
    <dsp:sp modelId="{3CB81659-FE3C-423B-9CBD-B42FC5FE3EA0}">
      <dsp:nvSpPr>
        <dsp:cNvPr id="0" name=""/>
        <dsp:cNvSpPr/>
      </dsp:nvSpPr>
      <dsp:spPr>
        <a:xfrm>
          <a:off x="2454840" y="1996309"/>
          <a:ext cx="939571" cy="46978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DESIGN UI </a:t>
          </a:r>
        </a:p>
      </dsp:txBody>
      <dsp:txXfrm>
        <a:off x="2454840" y="1996309"/>
        <a:ext cx="939571" cy="469785"/>
      </dsp:txXfrm>
    </dsp:sp>
    <dsp:sp modelId="{07D3882F-C235-4ADF-85FA-E879C777A8BD}">
      <dsp:nvSpPr>
        <dsp:cNvPr id="0" name=""/>
        <dsp:cNvSpPr/>
      </dsp:nvSpPr>
      <dsp:spPr>
        <a:xfrm>
          <a:off x="2689733" y="2663404"/>
          <a:ext cx="939571" cy="46978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NAVEGAÇÃO E FUNCIONALIDADES</a:t>
          </a:r>
        </a:p>
      </dsp:txBody>
      <dsp:txXfrm>
        <a:off x="2689733" y="2663404"/>
        <a:ext cx="939571" cy="469785"/>
      </dsp:txXfrm>
    </dsp:sp>
    <dsp:sp modelId="{D7DDDDF0-F44F-4B11-B08B-89295DEA0D9B}">
      <dsp:nvSpPr>
        <dsp:cNvPr id="0" name=""/>
        <dsp:cNvSpPr/>
      </dsp:nvSpPr>
      <dsp:spPr>
        <a:xfrm>
          <a:off x="2689733" y="3330500"/>
          <a:ext cx="939571" cy="46978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PROTÓTIPOS INTERATIVOS</a:t>
          </a:r>
        </a:p>
      </dsp:txBody>
      <dsp:txXfrm>
        <a:off x="2689733" y="3330500"/>
        <a:ext cx="939571" cy="469785"/>
      </dsp:txXfrm>
    </dsp:sp>
    <dsp:sp modelId="{12FDCBF9-3BED-482D-906E-5A09DB8EAF1F}">
      <dsp:nvSpPr>
        <dsp:cNvPr id="0" name=""/>
        <dsp:cNvSpPr/>
      </dsp:nvSpPr>
      <dsp:spPr>
        <a:xfrm>
          <a:off x="3591722" y="1996309"/>
          <a:ext cx="939571" cy="46978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DESIGN UX</a:t>
          </a:r>
        </a:p>
      </dsp:txBody>
      <dsp:txXfrm>
        <a:off x="3591722" y="1996309"/>
        <a:ext cx="939571" cy="469785"/>
      </dsp:txXfrm>
    </dsp:sp>
    <dsp:sp modelId="{1E535ECD-9FA0-4E48-A66D-29FFB2AB3B70}">
      <dsp:nvSpPr>
        <dsp:cNvPr id="0" name=""/>
        <dsp:cNvSpPr/>
      </dsp:nvSpPr>
      <dsp:spPr>
        <a:xfrm>
          <a:off x="3826615" y="2663404"/>
          <a:ext cx="939571" cy="46978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INTERFACE LIMPA E INTUITIVA</a:t>
          </a:r>
        </a:p>
      </dsp:txBody>
      <dsp:txXfrm>
        <a:off x="3826615" y="2663404"/>
        <a:ext cx="939571" cy="469785"/>
      </dsp:txXfrm>
    </dsp:sp>
    <dsp:sp modelId="{0A7F2A46-750F-45A2-923B-D1292802EFDC}">
      <dsp:nvSpPr>
        <dsp:cNvPr id="0" name=""/>
        <dsp:cNvSpPr/>
      </dsp:nvSpPr>
      <dsp:spPr>
        <a:xfrm>
          <a:off x="3826615" y="3330500"/>
          <a:ext cx="939571" cy="46978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TESTAR A UI/UX</a:t>
          </a:r>
        </a:p>
      </dsp:txBody>
      <dsp:txXfrm>
        <a:off x="3826615" y="3330500"/>
        <a:ext cx="939571" cy="469785"/>
      </dsp:txXfrm>
    </dsp:sp>
    <dsp:sp modelId="{34D49AA9-33AD-4664-ADD5-58DB46EB9889}">
      <dsp:nvSpPr>
        <dsp:cNvPr id="0" name=""/>
        <dsp:cNvSpPr/>
      </dsp:nvSpPr>
      <dsp:spPr>
        <a:xfrm>
          <a:off x="5184925" y="1319136"/>
          <a:ext cx="1163809" cy="469785"/>
        </a:xfrm>
        <a:prstGeom prst="rect">
          <a:avLst/>
        </a:prstGeom>
        <a:solidFill>
          <a:schemeClr val="accent6">
            <a:lumMod val="75000"/>
          </a:schemeClr>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715" tIns="5715" rIns="5715" bIns="5715" numCol="1" spcCol="1270" anchor="ctr" anchorCtr="0">
          <a:noAutofit/>
        </a:bodyPr>
        <a:lstStyle/>
        <a:p>
          <a:pPr marL="0" lvl="0" indent="0" algn="ctr" defTabSz="400050">
            <a:lnSpc>
              <a:spcPct val="90000"/>
            </a:lnSpc>
            <a:spcBef>
              <a:spcPct val="0"/>
            </a:spcBef>
            <a:spcAft>
              <a:spcPct val="35000"/>
            </a:spcAft>
            <a:buNone/>
          </a:pPr>
          <a:r>
            <a:rPr lang="pt-BR" sz="900" b="1" kern="1200"/>
            <a:t>DESENVOLVIMENTO</a:t>
          </a:r>
        </a:p>
      </dsp:txBody>
      <dsp:txXfrm>
        <a:off x="5184925" y="1319136"/>
        <a:ext cx="1163809" cy="469785"/>
      </dsp:txXfrm>
    </dsp:sp>
    <dsp:sp modelId="{DA2E93DC-BB1D-4564-889B-BA004AC786E0}">
      <dsp:nvSpPr>
        <dsp:cNvPr id="0" name=""/>
        <dsp:cNvSpPr/>
      </dsp:nvSpPr>
      <dsp:spPr>
        <a:xfrm>
          <a:off x="4728603" y="1996309"/>
          <a:ext cx="939571" cy="46978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DEFINIR A ESTRUTURA DO SISTEMA</a:t>
          </a:r>
        </a:p>
      </dsp:txBody>
      <dsp:txXfrm>
        <a:off x="4728603" y="1996309"/>
        <a:ext cx="939571" cy="469785"/>
      </dsp:txXfrm>
    </dsp:sp>
    <dsp:sp modelId="{47D7B08E-C006-4337-AFA5-B2B6AB5330E7}">
      <dsp:nvSpPr>
        <dsp:cNvPr id="0" name=""/>
        <dsp:cNvSpPr/>
      </dsp:nvSpPr>
      <dsp:spPr>
        <a:xfrm>
          <a:off x="4963496" y="2663404"/>
          <a:ext cx="939571" cy="46978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CÓDIGO FRONT-END</a:t>
          </a:r>
        </a:p>
      </dsp:txBody>
      <dsp:txXfrm>
        <a:off x="4963496" y="2663404"/>
        <a:ext cx="939571" cy="469785"/>
      </dsp:txXfrm>
    </dsp:sp>
    <dsp:sp modelId="{43E1BAD0-C612-479E-A76D-9ADDAE663A0D}">
      <dsp:nvSpPr>
        <dsp:cNvPr id="0" name=""/>
        <dsp:cNvSpPr/>
      </dsp:nvSpPr>
      <dsp:spPr>
        <a:xfrm>
          <a:off x="4963496" y="3330500"/>
          <a:ext cx="939571" cy="46978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CÓDIGO BACK-END</a:t>
          </a:r>
        </a:p>
      </dsp:txBody>
      <dsp:txXfrm>
        <a:off x="4963496" y="3330500"/>
        <a:ext cx="939571" cy="469785"/>
      </dsp:txXfrm>
    </dsp:sp>
    <dsp:sp modelId="{4CB3CC10-420D-4678-B4A5-F650FAA65CFC}">
      <dsp:nvSpPr>
        <dsp:cNvPr id="0" name=""/>
        <dsp:cNvSpPr/>
      </dsp:nvSpPr>
      <dsp:spPr>
        <a:xfrm>
          <a:off x="5865485" y="1996309"/>
          <a:ext cx="939571" cy="46978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DESENVOLVER PRINCIPAIS MÓDULOS DO SISTEMA</a:t>
          </a:r>
        </a:p>
      </dsp:txBody>
      <dsp:txXfrm>
        <a:off x="5865485" y="1996309"/>
        <a:ext cx="939571" cy="469785"/>
      </dsp:txXfrm>
    </dsp:sp>
    <dsp:sp modelId="{4AD3C1C4-D9EA-4B51-B2F8-F5F336E1219A}">
      <dsp:nvSpPr>
        <dsp:cNvPr id="0" name=""/>
        <dsp:cNvSpPr/>
      </dsp:nvSpPr>
      <dsp:spPr>
        <a:xfrm>
          <a:off x="6087252" y="3287092"/>
          <a:ext cx="939571" cy="46978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MÓDULO DE IDENTIFICAÇÃO E CAPTAÇÃO DE CLIENTE</a:t>
          </a:r>
        </a:p>
      </dsp:txBody>
      <dsp:txXfrm>
        <a:off x="6087252" y="3287092"/>
        <a:ext cx="939571" cy="469785"/>
      </dsp:txXfrm>
    </dsp:sp>
    <dsp:sp modelId="{8106893D-3A89-48AC-99BF-9C6C7C662C1D}">
      <dsp:nvSpPr>
        <dsp:cNvPr id="0" name=""/>
        <dsp:cNvSpPr/>
      </dsp:nvSpPr>
      <dsp:spPr>
        <a:xfrm>
          <a:off x="6106945" y="2608331"/>
          <a:ext cx="939571" cy="46978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GERADOR DE PLANOS DE CAPTAÇÃO</a:t>
          </a:r>
        </a:p>
      </dsp:txBody>
      <dsp:txXfrm>
        <a:off x="6106945" y="2608331"/>
        <a:ext cx="939571" cy="469785"/>
      </dsp:txXfrm>
    </dsp:sp>
    <dsp:sp modelId="{A197E7E5-E989-4B2D-830A-0E09071FB3E2}">
      <dsp:nvSpPr>
        <dsp:cNvPr id="0" name=""/>
        <dsp:cNvSpPr/>
      </dsp:nvSpPr>
      <dsp:spPr>
        <a:xfrm>
          <a:off x="6100377" y="3997596"/>
          <a:ext cx="939571" cy="46978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INTEGRAÇÃO DE APIS</a:t>
          </a:r>
        </a:p>
      </dsp:txBody>
      <dsp:txXfrm>
        <a:off x="6100377" y="3997596"/>
        <a:ext cx="939571" cy="469785"/>
      </dsp:txXfrm>
    </dsp:sp>
    <dsp:sp modelId="{0BF99F41-2B36-4860-856E-9B912562371F}">
      <dsp:nvSpPr>
        <dsp:cNvPr id="0" name=""/>
        <dsp:cNvSpPr/>
      </dsp:nvSpPr>
      <dsp:spPr>
        <a:xfrm>
          <a:off x="6974973" y="1319136"/>
          <a:ext cx="1049144" cy="469785"/>
        </a:xfrm>
        <a:prstGeom prst="rect">
          <a:avLst/>
        </a:prstGeom>
        <a:solidFill>
          <a:schemeClr val="accent6">
            <a:lumMod val="75000"/>
          </a:schemeClr>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b="1" kern="1200"/>
            <a:t>INTEGRAÇÃO COM SISTEMAS DE BANCO DE DADOS</a:t>
          </a:r>
        </a:p>
      </dsp:txBody>
      <dsp:txXfrm>
        <a:off x="6974973" y="1319136"/>
        <a:ext cx="1049144" cy="469785"/>
      </dsp:txXfrm>
    </dsp:sp>
    <dsp:sp modelId="{1B7F2636-2E39-4D22-BF8C-4574EEF2DA91}">
      <dsp:nvSpPr>
        <dsp:cNvPr id="0" name=""/>
        <dsp:cNvSpPr/>
      </dsp:nvSpPr>
      <dsp:spPr>
        <a:xfrm>
          <a:off x="7237259" y="1996309"/>
          <a:ext cx="939571" cy="46978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INTEGRAÇÃO COM DIVERSOS SISTEMAS</a:t>
          </a:r>
        </a:p>
      </dsp:txBody>
      <dsp:txXfrm>
        <a:off x="7237259" y="1996309"/>
        <a:ext cx="939571" cy="469785"/>
      </dsp:txXfrm>
    </dsp:sp>
    <dsp:sp modelId="{D2B32FE8-B300-4E27-B7E2-297F3F999D4E}">
      <dsp:nvSpPr>
        <dsp:cNvPr id="0" name=""/>
        <dsp:cNvSpPr/>
      </dsp:nvSpPr>
      <dsp:spPr>
        <a:xfrm>
          <a:off x="7237259" y="2663404"/>
          <a:ext cx="939571" cy="46978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GARANTIR A SEGURANÇA E PRIVACIDADE </a:t>
          </a:r>
        </a:p>
      </dsp:txBody>
      <dsp:txXfrm>
        <a:off x="7237259" y="2663404"/>
        <a:ext cx="939571" cy="469785"/>
      </dsp:txXfrm>
    </dsp:sp>
    <dsp:sp modelId="{0B77889B-AAC5-42E4-AC09-1DCA681BCE85}">
      <dsp:nvSpPr>
        <dsp:cNvPr id="0" name=""/>
        <dsp:cNvSpPr/>
      </dsp:nvSpPr>
      <dsp:spPr>
        <a:xfrm>
          <a:off x="7237259" y="3330500"/>
          <a:ext cx="939571" cy="46978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INTEGRAÇÃO E SINCRONIZAÇÃO DE DADOS</a:t>
          </a:r>
        </a:p>
      </dsp:txBody>
      <dsp:txXfrm>
        <a:off x="7237259" y="3330500"/>
        <a:ext cx="939571" cy="469785"/>
      </dsp:txXfrm>
    </dsp:sp>
    <dsp:sp modelId="{3A2A1C1F-CABC-4C98-B728-F262323AA994}">
      <dsp:nvSpPr>
        <dsp:cNvPr id="0" name=""/>
        <dsp:cNvSpPr/>
      </dsp:nvSpPr>
      <dsp:spPr>
        <a:xfrm>
          <a:off x="8221427" y="1319136"/>
          <a:ext cx="1015977" cy="469785"/>
        </a:xfrm>
        <a:prstGeom prst="rect">
          <a:avLst/>
        </a:prstGeom>
        <a:solidFill>
          <a:schemeClr val="accent6">
            <a:lumMod val="75000"/>
          </a:schemeClr>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b="1" kern="1200"/>
            <a:t>TESTES</a:t>
          </a:r>
        </a:p>
      </dsp:txBody>
      <dsp:txXfrm>
        <a:off x="8221427" y="1319136"/>
        <a:ext cx="1015977" cy="469785"/>
      </dsp:txXfrm>
    </dsp:sp>
    <dsp:sp modelId="{6BAFA004-7462-4BB3-8CF7-8F0FAE532698}">
      <dsp:nvSpPr>
        <dsp:cNvPr id="0" name=""/>
        <dsp:cNvSpPr/>
      </dsp:nvSpPr>
      <dsp:spPr>
        <a:xfrm>
          <a:off x="8475421" y="1996309"/>
          <a:ext cx="939571" cy="46978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TESTES DE QUALIDADE E DESEMPENHO</a:t>
          </a:r>
        </a:p>
      </dsp:txBody>
      <dsp:txXfrm>
        <a:off x="8475421" y="1996309"/>
        <a:ext cx="939571" cy="469785"/>
      </dsp:txXfrm>
    </dsp:sp>
    <dsp:sp modelId="{8214640F-5D66-49B2-997F-5F320E255B10}">
      <dsp:nvSpPr>
        <dsp:cNvPr id="0" name=""/>
        <dsp:cNvSpPr/>
      </dsp:nvSpPr>
      <dsp:spPr>
        <a:xfrm>
          <a:off x="8475421" y="2663404"/>
          <a:ext cx="939571" cy="46978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TESTES DE USABILIDADE</a:t>
          </a:r>
        </a:p>
      </dsp:txBody>
      <dsp:txXfrm>
        <a:off x="8475421" y="2663404"/>
        <a:ext cx="939571" cy="469785"/>
      </dsp:txXfrm>
    </dsp:sp>
    <dsp:sp modelId="{0CE7C8B4-F8E6-429D-8C4A-73E9D60DCB81}">
      <dsp:nvSpPr>
        <dsp:cNvPr id="0" name=""/>
        <dsp:cNvSpPr/>
      </dsp:nvSpPr>
      <dsp:spPr>
        <a:xfrm>
          <a:off x="8475421" y="3330500"/>
          <a:ext cx="939571" cy="46978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IDENTIFICAÇÃO E CORREÇÃO DE BUGS</a:t>
          </a:r>
        </a:p>
      </dsp:txBody>
      <dsp:txXfrm>
        <a:off x="8475421" y="3330500"/>
        <a:ext cx="939571" cy="469785"/>
      </dsp:txXfrm>
    </dsp:sp>
    <dsp:sp modelId="{9A681887-5350-4EBE-BD43-C7E4297AB1BB}">
      <dsp:nvSpPr>
        <dsp:cNvPr id="0" name=""/>
        <dsp:cNvSpPr/>
      </dsp:nvSpPr>
      <dsp:spPr>
        <a:xfrm>
          <a:off x="9434714" y="1319136"/>
          <a:ext cx="939571" cy="469785"/>
        </a:xfrm>
        <a:prstGeom prst="rect">
          <a:avLst/>
        </a:prstGeom>
        <a:solidFill>
          <a:schemeClr val="accent6">
            <a:lumMod val="75000"/>
          </a:schemeClr>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b="1" kern="1200"/>
            <a:t>LANÇAMENTO</a:t>
          </a:r>
        </a:p>
      </dsp:txBody>
      <dsp:txXfrm>
        <a:off x="9434714" y="1319136"/>
        <a:ext cx="939571" cy="469785"/>
      </dsp:txXfrm>
    </dsp:sp>
    <dsp:sp modelId="{A4073290-40FA-4447-A63D-A2A271E69369}">
      <dsp:nvSpPr>
        <dsp:cNvPr id="0" name=""/>
        <dsp:cNvSpPr/>
      </dsp:nvSpPr>
      <dsp:spPr>
        <a:xfrm>
          <a:off x="9630211" y="2974525"/>
          <a:ext cx="939571" cy="46978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CRIAR MATERIAS DE MARKETING</a:t>
          </a:r>
        </a:p>
      </dsp:txBody>
      <dsp:txXfrm>
        <a:off x="9630211" y="2974525"/>
        <a:ext cx="939571" cy="469785"/>
      </dsp:txXfrm>
    </dsp:sp>
    <dsp:sp modelId="{209F1E3F-6ECD-42B2-9015-456A5B154CB5}">
      <dsp:nvSpPr>
        <dsp:cNvPr id="0" name=""/>
        <dsp:cNvSpPr/>
      </dsp:nvSpPr>
      <dsp:spPr>
        <a:xfrm>
          <a:off x="9643346" y="2072541"/>
          <a:ext cx="939571" cy="46978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CRIAR MATERIAL DE MARKETING PARA O CLIENTE</a:t>
          </a:r>
        </a:p>
      </dsp:txBody>
      <dsp:txXfrm>
        <a:off x="9643346" y="2072541"/>
        <a:ext cx="939571" cy="469785"/>
      </dsp:txXfrm>
    </dsp:sp>
    <dsp:sp modelId="{CC7BE9CC-9E44-4B05-9B0E-850124C3547A}">
      <dsp:nvSpPr>
        <dsp:cNvPr id="0" name=""/>
        <dsp:cNvSpPr/>
      </dsp:nvSpPr>
      <dsp:spPr>
        <a:xfrm>
          <a:off x="9676175" y="3822887"/>
          <a:ext cx="939571" cy="46978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PREPARAR INFRAESTRUTURA NO MARKETPLACE</a:t>
          </a:r>
        </a:p>
      </dsp:txBody>
      <dsp:txXfrm>
        <a:off x="9676175" y="3822887"/>
        <a:ext cx="939571" cy="469785"/>
      </dsp:txXfrm>
    </dsp:sp>
    <dsp:sp modelId="{55EC4157-21BA-4613-8860-42E031585862}">
      <dsp:nvSpPr>
        <dsp:cNvPr id="0" name=""/>
        <dsp:cNvSpPr/>
      </dsp:nvSpPr>
      <dsp:spPr>
        <a:xfrm>
          <a:off x="9676175" y="4417767"/>
          <a:ext cx="939571" cy="46978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AVALIAÇÃO DO APP NAS LOJAS DE APLICATIVOS</a:t>
          </a:r>
        </a:p>
      </dsp:txBody>
      <dsp:txXfrm>
        <a:off x="9676175" y="4417767"/>
        <a:ext cx="939571" cy="469785"/>
      </dsp:txXfrm>
    </dsp:sp>
    <dsp:sp modelId="{36F65EB3-A93B-4BDE-AD59-D991F66D50DB}">
      <dsp:nvSpPr>
        <dsp:cNvPr id="0" name=""/>
        <dsp:cNvSpPr/>
      </dsp:nvSpPr>
      <dsp:spPr>
        <a:xfrm>
          <a:off x="10571596" y="1319136"/>
          <a:ext cx="939571" cy="469785"/>
        </a:xfrm>
        <a:prstGeom prst="rect">
          <a:avLst/>
        </a:prstGeom>
        <a:solidFill>
          <a:schemeClr val="accent6">
            <a:lumMod val="75000"/>
          </a:schemeClr>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b="1" kern="1200"/>
            <a:t>PÓS-LANÇAMENTO</a:t>
          </a:r>
        </a:p>
      </dsp:txBody>
      <dsp:txXfrm>
        <a:off x="10571596" y="1319136"/>
        <a:ext cx="939571" cy="469785"/>
      </dsp:txXfrm>
    </dsp:sp>
    <dsp:sp modelId="{26279B3F-32AE-429E-8F6A-E74283514EA0}">
      <dsp:nvSpPr>
        <dsp:cNvPr id="0" name=""/>
        <dsp:cNvSpPr/>
      </dsp:nvSpPr>
      <dsp:spPr>
        <a:xfrm>
          <a:off x="10806488" y="1996309"/>
          <a:ext cx="939571" cy="46978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MONITORAÇÃO DE MÉTRICAS E FEEDBACK</a:t>
          </a:r>
        </a:p>
      </dsp:txBody>
      <dsp:txXfrm>
        <a:off x="10806488" y="1996309"/>
        <a:ext cx="939571" cy="469785"/>
      </dsp:txXfrm>
    </dsp:sp>
    <dsp:sp modelId="{463E7EE2-DBFC-4EC0-BC5D-9271F221CF32}">
      <dsp:nvSpPr>
        <dsp:cNvPr id="0" name=""/>
        <dsp:cNvSpPr/>
      </dsp:nvSpPr>
      <dsp:spPr>
        <a:xfrm>
          <a:off x="10806488" y="2663404"/>
          <a:ext cx="939571" cy="46978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REALIZAÇÃO DE ATUALIZAÇÕES E MELHORIAS CONTÍNUAS</a:t>
          </a:r>
        </a:p>
      </dsp:txBody>
      <dsp:txXfrm>
        <a:off x="10806488" y="2663404"/>
        <a:ext cx="939571" cy="469785"/>
      </dsp:txXfrm>
    </dsp:sp>
    <dsp:sp modelId="{133F1FC1-C5F4-4978-BE80-4F349F36D878}">
      <dsp:nvSpPr>
        <dsp:cNvPr id="0" name=""/>
        <dsp:cNvSpPr/>
      </dsp:nvSpPr>
      <dsp:spPr>
        <a:xfrm>
          <a:off x="10806488" y="3330500"/>
          <a:ext cx="939571" cy="46978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SUPORTE E SOLUÇÃO DE DÚVIDAS</a:t>
          </a:r>
        </a:p>
      </dsp:txBody>
      <dsp:txXfrm>
        <a:off x="10806488" y="3330500"/>
        <a:ext cx="939571" cy="469785"/>
      </dsp:txXfrm>
    </dsp:sp>
    <dsp:sp modelId="{66215115-E87F-416B-87DA-9B997A3EC349}">
      <dsp:nvSpPr>
        <dsp:cNvPr id="0" name=""/>
        <dsp:cNvSpPr/>
      </dsp:nvSpPr>
      <dsp:spPr>
        <a:xfrm>
          <a:off x="11681962" y="1319136"/>
          <a:ext cx="939571" cy="469785"/>
        </a:xfrm>
        <a:prstGeom prst="rect">
          <a:avLst/>
        </a:prstGeom>
        <a:solidFill>
          <a:schemeClr val="accent6">
            <a:lumMod val="75000"/>
          </a:schemeClr>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b="1" kern="1200"/>
            <a:t>MARKETING </a:t>
          </a:r>
        </a:p>
        <a:p>
          <a:pPr marL="0" lvl="0" indent="0" algn="ctr" defTabSz="355600">
            <a:lnSpc>
              <a:spcPct val="90000"/>
            </a:lnSpc>
            <a:spcBef>
              <a:spcPct val="0"/>
            </a:spcBef>
            <a:spcAft>
              <a:spcPct val="35000"/>
            </a:spcAft>
            <a:buNone/>
          </a:pPr>
          <a:r>
            <a:rPr lang="pt-BR" sz="800" b="1" kern="1200"/>
            <a:t>E DIVULGAÇÃO</a:t>
          </a:r>
        </a:p>
      </dsp:txBody>
      <dsp:txXfrm>
        <a:off x="11681962" y="1319136"/>
        <a:ext cx="939571" cy="469785"/>
      </dsp:txXfrm>
    </dsp:sp>
    <dsp:sp modelId="{526919F3-C1E6-4952-AA9E-1BBFD8E73B82}">
      <dsp:nvSpPr>
        <dsp:cNvPr id="0" name=""/>
        <dsp:cNvSpPr/>
      </dsp:nvSpPr>
      <dsp:spPr>
        <a:xfrm>
          <a:off x="11943370" y="1996309"/>
          <a:ext cx="939571" cy="46978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ESTRATÉGIAS DE MARKETING</a:t>
          </a:r>
        </a:p>
      </dsp:txBody>
      <dsp:txXfrm>
        <a:off x="11943370" y="1996309"/>
        <a:ext cx="939571" cy="469785"/>
      </dsp:txXfrm>
    </dsp:sp>
    <dsp:sp modelId="{ECADA643-1779-4DA2-8AA6-C1EAF32B0C15}">
      <dsp:nvSpPr>
        <dsp:cNvPr id="0" name=""/>
        <dsp:cNvSpPr/>
      </dsp:nvSpPr>
      <dsp:spPr>
        <a:xfrm>
          <a:off x="11943370" y="2663404"/>
          <a:ext cx="939571" cy="46978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COLABORAÇÃO COM SISTEMAS DE NUVENS </a:t>
          </a:r>
        </a:p>
      </dsp:txBody>
      <dsp:txXfrm>
        <a:off x="11943370" y="2663404"/>
        <a:ext cx="939571" cy="469785"/>
      </dsp:txXfrm>
    </dsp:sp>
    <dsp:sp modelId="{77F7510F-B277-4906-B909-89B1197C6DDE}">
      <dsp:nvSpPr>
        <dsp:cNvPr id="0" name=""/>
        <dsp:cNvSpPr/>
      </dsp:nvSpPr>
      <dsp:spPr>
        <a:xfrm>
          <a:off x="11943370" y="3330500"/>
          <a:ext cx="939571" cy="46978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CAMPANHAS EM MÍDIAS SOCIAIS E ANÚNCIOS ONLINE</a:t>
          </a:r>
        </a:p>
      </dsp:txBody>
      <dsp:txXfrm>
        <a:off x="11943370" y="3330500"/>
        <a:ext cx="939571" cy="469785"/>
      </dsp:txXfrm>
    </dsp:sp>
    <dsp:sp modelId="{9A7C5AEB-3E05-469A-95FE-22BE39540AE1}">
      <dsp:nvSpPr>
        <dsp:cNvPr id="0" name=""/>
        <dsp:cNvSpPr/>
      </dsp:nvSpPr>
      <dsp:spPr>
        <a:xfrm>
          <a:off x="12818844" y="1319136"/>
          <a:ext cx="1104231" cy="469785"/>
        </a:xfrm>
        <a:prstGeom prst="rect">
          <a:avLst/>
        </a:prstGeom>
        <a:solidFill>
          <a:schemeClr val="accent6">
            <a:lumMod val="75000"/>
          </a:schemeClr>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b="1" kern="1200"/>
            <a:t>AVALIAÇÃO</a:t>
          </a:r>
        </a:p>
        <a:p>
          <a:pPr marL="0" lvl="0" indent="0" algn="ctr" defTabSz="355600">
            <a:lnSpc>
              <a:spcPct val="90000"/>
            </a:lnSpc>
            <a:spcBef>
              <a:spcPct val="0"/>
            </a:spcBef>
            <a:spcAft>
              <a:spcPct val="35000"/>
            </a:spcAft>
            <a:buNone/>
          </a:pPr>
          <a:r>
            <a:rPr lang="pt-BR" sz="800" b="1" kern="1200"/>
            <a:t>E APERFEICOAMENTO</a:t>
          </a:r>
        </a:p>
      </dsp:txBody>
      <dsp:txXfrm>
        <a:off x="12818844" y="1319136"/>
        <a:ext cx="1104231" cy="469785"/>
      </dsp:txXfrm>
    </dsp:sp>
    <dsp:sp modelId="{250F3822-B3AA-4407-90AE-B2B8D5EF00A9}">
      <dsp:nvSpPr>
        <dsp:cNvPr id="0" name=""/>
        <dsp:cNvSpPr/>
      </dsp:nvSpPr>
      <dsp:spPr>
        <a:xfrm>
          <a:off x="13121416" y="1996309"/>
          <a:ext cx="939571" cy="46978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ANÁLISE DE DESEMPENHO</a:t>
          </a:r>
        </a:p>
      </dsp:txBody>
      <dsp:txXfrm>
        <a:off x="13121416" y="1996309"/>
        <a:ext cx="939571" cy="469785"/>
      </dsp:txXfrm>
    </dsp:sp>
    <dsp:sp modelId="{9BEC86F9-D6A7-4983-86A8-08577B7FE900}">
      <dsp:nvSpPr>
        <dsp:cNvPr id="0" name=""/>
        <dsp:cNvSpPr/>
      </dsp:nvSpPr>
      <dsp:spPr>
        <a:xfrm>
          <a:off x="13121416" y="2663404"/>
          <a:ext cx="939571" cy="46978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COLETAR FEEDBACK E IMPLEMENTAÇÃO DE MELHORIAS</a:t>
          </a:r>
        </a:p>
      </dsp:txBody>
      <dsp:txXfrm>
        <a:off x="13121416" y="2663404"/>
        <a:ext cx="939571" cy="469785"/>
      </dsp:txXfrm>
    </dsp:sp>
    <dsp:sp modelId="{68D73AD6-74BD-4C2E-A75E-08E466B13B32}">
      <dsp:nvSpPr>
        <dsp:cNvPr id="0" name=""/>
        <dsp:cNvSpPr/>
      </dsp:nvSpPr>
      <dsp:spPr>
        <a:xfrm>
          <a:off x="13121416" y="3330500"/>
          <a:ext cx="939571" cy="46978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ADAPTAÇÃO  AO MERCADO</a:t>
          </a:r>
        </a:p>
      </dsp:txBody>
      <dsp:txXfrm>
        <a:off x="13121416" y="3330500"/>
        <a:ext cx="939571" cy="469785"/>
      </dsp:txXfrm>
    </dsp:sp>
    <dsp:sp modelId="{F5C5F184-CBCA-49BB-BB7E-3A0146C211EB}">
      <dsp:nvSpPr>
        <dsp:cNvPr id="0" name=""/>
        <dsp:cNvSpPr/>
      </dsp:nvSpPr>
      <dsp:spPr>
        <a:xfrm>
          <a:off x="14120385" y="1329213"/>
          <a:ext cx="694324" cy="469785"/>
        </a:xfrm>
        <a:prstGeom prst="rect">
          <a:avLst/>
        </a:prstGeom>
        <a:solidFill>
          <a:schemeClr val="accent6">
            <a:lumMod val="75000"/>
          </a:schemeClr>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b="1" kern="1200"/>
            <a:t>EXPANSÃO</a:t>
          </a:r>
        </a:p>
      </dsp:txBody>
      <dsp:txXfrm>
        <a:off x="14120385" y="1329213"/>
        <a:ext cx="694324" cy="469785"/>
      </dsp:txXfrm>
    </dsp:sp>
    <dsp:sp modelId="{3E37B074-43F2-410D-A821-9E917734EEF5}">
      <dsp:nvSpPr>
        <dsp:cNvPr id="0" name=""/>
        <dsp:cNvSpPr/>
      </dsp:nvSpPr>
      <dsp:spPr>
        <a:xfrm>
          <a:off x="14320481" y="1996309"/>
          <a:ext cx="939571" cy="46978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ANÁLISE DE EXPANSÃO DE MERCADO</a:t>
          </a:r>
        </a:p>
      </dsp:txBody>
      <dsp:txXfrm>
        <a:off x="14320481" y="1996309"/>
        <a:ext cx="939571" cy="469785"/>
      </dsp:txXfrm>
    </dsp:sp>
    <dsp:sp modelId="{E1649481-31C2-4E1C-A6F3-BCDF01D59BD2}">
      <dsp:nvSpPr>
        <dsp:cNvPr id="0" name=""/>
        <dsp:cNvSpPr/>
      </dsp:nvSpPr>
      <dsp:spPr>
        <a:xfrm>
          <a:off x="14320481" y="2663404"/>
          <a:ext cx="939571" cy="46978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APRIMORAMENTO DOS REQUISITOS FUNCIONAIS</a:t>
          </a:r>
        </a:p>
      </dsp:txBody>
      <dsp:txXfrm>
        <a:off x="14320481" y="2663404"/>
        <a:ext cx="939571" cy="469785"/>
      </dsp:txXfrm>
    </dsp:sp>
    <dsp:sp modelId="{5D899EB1-B601-4B33-9059-E0DEFEEE5318}">
      <dsp:nvSpPr>
        <dsp:cNvPr id="0" name=""/>
        <dsp:cNvSpPr/>
      </dsp:nvSpPr>
      <dsp:spPr>
        <a:xfrm>
          <a:off x="14320481" y="3330500"/>
          <a:ext cx="939571" cy="46978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DESENVOLVIMENTO DE VERSÃO MOBILE</a:t>
          </a:r>
        </a:p>
      </dsp:txBody>
      <dsp:txXfrm>
        <a:off x="14320481" y="3330500"/>
        <a:ext cx="939571" cy="469785"/>
      </dsp:txXfrm>
    </dsp:sp>
  </dsp:spTree>
</dsp:drawing>
</file>

<file path=xl/diagrams/layout1.xml><?xml version="1.0" encoding="utf-8"?>
<dgm:layoutDef xmlns:dgm="http://schemas.openxmlformats.org/drawingml/2006/diagram" xmlns:a="http://schemas.openxmlformats.org/drawingml/2006/main" uniqueId="urn:microsoft.com/office/officeart/2005/8/layout/orgChart1">
  <dgm:title val=""/>
  <dgm:desc val=""/>
  <dgm:catLst>
    <dgm:cat type="hierarchy" pri="1000"/>
    <dgm:cat type="convert" pri="6000"/>
  </dgm:catLst>
  <dgm:sampData>
    <dgm:dataModel>
      <dgm:ptLst>
        <dgm:pt modelId="0" type="doc"/>
        <dgm:pt modelId="1">
          <dgm:prSet phldr="1"/>
        </dgm:pt>
        <dgm:pt modelId="2" type="asst">
          <dgm:prSet phldr="1"/>
        </dgm:pt>
        <dgm:pt modelId="3">
          <dgm:prSet phldr="1"/>
        </dgm:pt>
        <dgm:pt modelId="4">
          <dgm:prSet phldr="1"/>
        </dgm:pt>
        <dgm:pt modelId="5">
          <dgm:prSet phldr="1"/>
        </dgm:pt>
      </dgm:ptLst>
      <dgm:cxnLst>
        <dgm:cxn modelId="5" srcId="0" destId="1" srcOrd="0" destOrd="0"/>
        <dgm:cxn modelId="6" srcId="1" destId="2" srcOrd="0" destOrd="0"/>
        <dgm:cxn modelId="7" srcId="1" destId="3" srcOrd="1" destOrd="0"/>
        <dgm:cxn modelId="8" srcId="1" destId="4" srcOrd="2" destOrd="0"/>
        <dgm:cxn modelId="9" srcId="1" destId="5" srcOrd="3" destOrd="0"/>
      </dgm:cxnLst>
      <dgm:bg/>
      <dgm:whole/>
    </dgm:dataModel>
  </dgm:sampData>
  <dgm:styleData>
    <dgm:dataModel>
      <dgm:ptLst>
        <dgm:pt modelId="0" type="doc"/>
        <dgm:pt modelId="1"/>
        <dgm:pt modelId="12"/>
        <dgm:pt modelId="13"/>
      </dgm:ptLst>
      <dgm:cxnLst>
        <dgm:cxn modelId="2" srcId="0" destId="1" srcOrd="0" destOrd="0"/>
        <dgm:cxn modelId="16" srcId="1" destId="12" srcOrd="1" destOrd="0"/>
        <dgm:cxn modelId="17" srcId="1" destId="13" srcOrd="2" destOrd="0"/>
      </dgm:cxnLst>
      <dgm:bg/>
      <dgm:whole/>
    </dgm:dataModel>
  </dgm:styleData>
  <dgm:clrData>
    <dgm:dataModel>
      <dgm:ptLst>
        <dgm:pt modelId="0" type="doc"/>
        <dgm:pt modelId="1"/>
        <dgm:pt modelId="11" type="asst"/>
        <dgm:pt modelId="12"/>
        <dgm:pt modelId="13"/>
        <dgm:pt modelId="14"/>
      </dgm:ptLst>
      <dgm:cxnLst>
        <dgm:cxn modelId="2" srcId="0" destId="1" srcOrd="0" destOrd="0"/>
        <dgm:cxn modelId="15" srcId="1" destId="11" srcOrd="0" destOrd="0"/>
        <dgm:cxn modelId="16" srcId="1" destId="12" srcOrd="1" destOrd="0"/>
        <dgm:cxn modelId="17" srcId="1" destId="13" srcOrd="2" destOrd="0"/>
        <dgm:cxn modelId="18" srcId="1" destId="14" srcOrd="2" destOrd="0"/>
      </dgm:cxnLst>
      <dgm:bg/>
      <dgm:whole/>
    </dgm:dataModel>
  </dgm:clrData>
  <dgm:layoutNode name="hierChild1">
    <dgm:varLst>
      <dgm:orgChart val="1"/>
      <dgm:chPref val="1"/>
      <dgm:dir/>
      <dgm:animOne val="branch"/>
      <dgm:animLvl val="lvl"/>
      <dgm:resizeHandles/>
    </dgm:varLst>
    <dgm:choose name="Name0">
      <dgm:if name="Name1" func="var" arg="dir" op="equ" val="norm">
        <dgm:alg type="hierChild">
          <dgm:param type="linDir" val="fromL"/>
        </dgm:alg>
      </dgm:if>
      <dgm:else name="Name2">
        <dgm:alg type="hierChild">
          <dgm:param type="linDir" val="fromR"/>
        </dgm:alg>
      </dgm:else>
    </dgm:choose>
    <dgm:shape xmlns:r="http://schemas.openxmlformats.org/officeDocument/2006/relationships" r:blip="">
      <dgm:adjLst/>
    </dgm:shape>
    <dgm:presOf/>
    <dgm:constrLst>
      <dgm:constr type="w" for="des" forName="rootComposite1" refType="w" fact="10"/>
      <dgm:constr type="h" for="des" forName="rootComposite1" refType="w" refFor="des" refForName="rootComposite1" fact="0.5"/>
      <dgm:constr type="w" for="des" forName="rootComposite" refType="w" fact="10"/>
      <dgm:constr type="h" for="des" forName="rootComposite" refType="w" refFor="des" refForName="rootComposite1" fact="0.5"/>
      <dgm:constr type="w" for="des" forName="rootComposite3" refType="w" fact="10"/>
      <dgm:constr type="h" for="des" forName="rootComposite3" refType="w" refFor="des" refForName="rootComposite1" fact="0.5"/>
      <dgm:constr type="primFontSz" for="des" ptType="node" op="equ"/>
      <dgm:constr type="sp" for="des" op="equ"/>
      <dgm:constr type="sp" for="des" forName="hierRoot1" refType="w" refFor="des" refForName="rootComposite1" fact="0.21"/>
      <dgm:constr type="sp" for="des" forName="hierRoot2" refType="sp" refFor="des" refForName="hierRoot1"/>
      <dgm:constr type="sp" for="des" forName="hierRoot3" refType="sp" refFor="des" refForName="hierRoot1"/>
      <dgm:constr type="sibSp" refType="w" refFor="des" refForName="rootComposite1" fact="0.21"/>
      <dgm:constr type="sibSp" for="des" forName="hierChild2" refType="sibSp"/>
      <dgm:constr type="sibSp" for="des" forName="hierChild3" refType="sibSp"/>
      <dgm:constr type="sibSp" for="des" forName="hierChild4" refType="sibSp"/>
      <dgm:constr type="sibSp" for="des" forName="hierChild5" refType="sibSp"/>
      <dgm:constr type="sibSp" for="des" forName="hierChild6" refType="sibSp"/>
      <dgm:constr type="sibSp" for="des" forName="hierChild7" refType="sibSp"/>
      <dgm:constr type="secSibSp" refType="w" refFor="des" refForName="rootComposite1" fact="0.21"/>
      <dgm:constr type="secSibSp" for="des" forName="hierChild2" refType="secSibSp"/>
      <dgm:constr type="secSibSp" for="des" forName="hierChild3" refType="secSibSp"/>
      <dgm:constr type="secSibSp" for="des" forName="hierChild4" refType="secSibSp"/>
      <dgm:constr type="secSibSp" for="des" forName="hierChild5" refType="secSibSp"/>
      <dgm:constr type="secSibSp" for="des" forName="hierChild6" refType="secSibSp"/>
      <dgm:constr type="secSibSp" for="des" forName="hierChild7" refType="secSibSp"/>
    </dgm:constrLst>
    <dgm:ruleLst/>
    <dgm:forEach name="Name3" axis="ch">
      <dgm:forEach name="Name4" axis="self" ptType="node">
        <dgm:layoutNode name="hierRoot1">
          <dgm:varLst>
            <dgm:hierBranch val="init"/>
          </dgm:varLst>
          <dgm:choose name="Name5">
            <dgm:if name="Name6" func="var" arg="hierBranch" op="equ" val="l">
              <dgm:choose name="Name7">
                <dgm:if name="Name8" axis="ch" ptType="asst" func="cnt" op="gte" val="1">
                  <dgm:alg type="hierRoot">
                    <dgm:param type="hierAlign" val="tR"/>
                  </dgm:alg>
                  <dgm:constrLst>
                    <dgm:constr type="alignOff" val="0.65"/>
                  </dgm:constrLst>
                </dgm:if>
                <dgm:else name="Name9">
                  <dgm:alg type="hierRoot">
                    <dgm:param type="hierAlign" val="tR"/>
                  </dgm:alg>
                  <dgm:constrLst>
                    <dgm:constr type="alignOff" val="0.25"/>
                  </dgm:constrLst>
                </dgm:else>
              </dgm:choose>
            </dgm:if>
            <dgm:if name="Name10" func="var" arg="hierBranch" op="equ" val="r">
              <dgm:choose name="Name11">
                <dgm:if name="Name12" axis="ch" ptType="asst" func="cnt" op="gte" val="1">
                  <dgm:alg type="hierRoot">
                    <dgm:param type="hierAlign" val="tL"/>
                  </dgm:alg>
                  <dgm:constrLst>
                    <dgm:constr type="alignOff" val="0.65"/>
                  </dgm:constrLst>
                </dgm:if>
                <dgm:else name="Name13">
                  <dgm:alg type="hierRoot">
                    <dgm:param type="hierAlign" val="tL"/>
                  </dgm:alg>
                  <dgm:constrLst>
                    <dgm:constr type="alignOff" val="0.25"/>
                  </dgm:constrLst>
                </dgm:else>
              </dgm:choose>
            </dgm:if>
            <dgm:if name="Name14" func="var" arg="hierBranch" op="equ" val="hang">
              <dgm:alg type="hierRoot"/>
              <dgm:constrLst>
                <dgm:constr type="alignOff" val="0.65"/>
              </dgm:constrLst>
            </dgm:if>
            <dgm:else name="Name15">
              <dgm:alg type="hierRoot"/>
              <dgm:constrLst>
                <dgm:constr type="alignOff"/>
                <dgm:constr type="bendDist" for="des" ptType="parTrans" refType="sp" fact="0.5"/>
              </dgm:constrLst>
            </dgm:else>
          </dgm:choose>
          <dgm:shape xmlns:r="http://schemas.openxmlformats.org/officeDocument/2006/relationships" r:blip="">
            <dgm:adjLst/>
          </dgm:shape>
          <dgm:presOf/>
          <dgm:ruleLst/>
          <dgm:layoutNode name="rootComposite1">
            <dgm:alg type="composite"/>
            <dgm:shape xmlns:r="http://schemas.openxmlformats.org/officeDocument/2006/relationships" r:blip="">
              <dgm:adjLst/>
            </dgm:shape>
            <dgm:presOf axis="self" ptType="node" cnt="1"/>
            <dgm:choose name="Name16">
              <dgm:if name="Name17" func="var" arg="hierBranch" op="equ" val="init">
                <dgm:constrLst>
                  <dgm:constr type="l" for="ch" forName="rootText1"/>
                  <dgm:constr type="t" for="ch" forName="rootText1"/>
                  <dgm:constr type="w" for="ch" forName="rootText1" refType="w"/>
                  <dgm:constr type="h" for="ch" forName="rootText1" refType="h"/>
                  <dgm:constr type="l" for="ch" forName="rootConnector1"/>
                  <dgm:constr type="t" for="ch" forName="rootConnector1"/>
                  <dgm:constr type="w" for="ch" forName="rootConnector1" refType="w" refFor="ch" refForName="rootText1" fact="0.2"/>
                  <dgm:constr type="h" for="ch" forName="rootConnector1" refType="h" refFor="ch" refForName="rootText1"/>
                </dgm:constrLst>
              </dgm:if>
              <dgm:if name="Name18" func="var" arg="hierBranch" op="equ" val="l">
                <dgm:constrLst>
                  <dgm:constr type="l" for="ch" forName="rootText1"/>
                  <dgm:constr type="t" for="ch" forName="rootText1"/>
                  <dgm:constr type="w" for="ch" forName="rootText1" refType="w"/>
                  <dgm:constr type="h" for="ch" forName="rootText1" refType="h"/>
                  <dgm:constr type="r" for="ch" forName="rootConnector1" refType="w"/>
                  <dgm:constr type="t" for="ch" forName="rootConnector1"/>
                  <dgm:constr type="w" for="ch" forName="rootConnector1" refType="w" refFor="ch" refForName="rootText1" fact="0.2"/>
                  <dgm:constr type="h" for="ch" forName="rootConnector1" refType="h" refFor="ch" refForName="rootText1"/>
                </dgm:constrLst>
              </dgm:if>
              <dgm:if name="Name19" func="var" arg="hierBranch" op="equ" val="r">
                <dgm:constrLst>
                  <dgm:constr type="l" for="ch" forName="rootText1"/>
                  <dgm:constr type="t" for="ch" forName="rootText1"/>
                  <dgm:constr type="w" for="ch" forName="rootText1" refType="w"/>
                  <dgm:constr type="h" for="ch" forName="rootText1" refType="h"/>
                  <dgm:constr type="l" for="ch" forName="rootConnector1"/>
                  <dgm:constr type="t" for="ch" forName="rootConnector1"/>
                  <dgm:constr type="w" for="ch" forName="rootConnector1" refType="w" refFor="ch" refForName="rootText1" fact="0.2"/>
                  <dgm:constr type="h" for="ch" forName="rootConnector1" refType="h" refFor="ch" refForName="rootText1"/>
                </dgm:constrLst>
              </dgm:if>
              <dgm:else name="Name20">
                <dgm:constrLst>
                  <dgm:constr type="l" for="ch" forName="rootText1"/>
                  <dgm:constr type="t" for="ch" forName="rootText1"/>
                  <dgm:constr type="w" for="ch" forName="rootText1" refType="w"/>
                  <dgm:constr type="h" for="ch" forName="rootText1" refType="h"/>
                  <dgm:constr type="r" for="ch" forName="rootConnector1" refType="w"/>
                  <dgm:constr type="t" for="ch" forName="rootConnector1"/>
                  <dgm:constr type="w" for="ch" forName="rootConnector1" refType="w" refFor="ch" refForName="rootText1" fact="0.2"/>
                  <dgm:constr type="h" for="ch" forName="rootConnector1" refType="h" refFor="ch" refForName="rootText1"/>
                </dgm:constrLst>
              </dgm:else>
            </dgm:choose>
            <dgm:ruleLst/>
            <dgm:layoutNode name="rootText1" styleLbl="node0">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1" moveWith="rootText1">
              <dgm:alg type="sp"/>
              <dgm:shape xmlns:r="http://schemas.openxmlformats.org/officeDocument/2006/relationships" type="rect" r:blip="" hideGeom="1">
                <dgm:adjLst/>
              </dgm:shape>
              <dgm:presOf axis="self" ptType="node" cnt="1"/>
              <dgm:constrLst/>
              <dgm:ruleLst/>
            </dgm:layoutNode>
          </dgm:layoutNode>
          <dgm:layoutNode name="hierChild2">
            <dgm:choose name="Name21">
              <dgm:if name="Name22" func="var" arg="hierBranch" op="equ" val="l">
                <dgm:alg type="hierChild">
                  <dgm:param type="chAlign" val="r"/>
                  <dgm:param type="linDir" val="fromT"/>
                </dgm:alg>
              </dgm:if>
              <dgm:if name="Name23" func="var" arg="hierBranch" op="equ" val="r">
                <dgm:alg type="hierChild">
                  <dgm:param type="chAlign" val="l"/>
                  <dgm:param type="linDir" val="fromT"/>
                </dgm:alg>
              </dgm:if>
              <dgm:if name="Name24" func="var" arg="hierBranch" op="equ" val="hang">
                <dgm:choose name="Name25">
                  <dgm:if name="Name26" func="var" arg="dir" op="equ" val="norm">
                    <dgm:alg type="hierChild">
                      <dgm:param type="chAlign" val="l"/>
                      <dgm:param type="linDir" val="fromL"/>
                      <dgm:param type="secChAlign" val="t"/>
                      <dgm:param type="secLinDir" val="fromT"/>
                    </dgm:alg>
                  </dgm:if>
                  <dgm:else name="Name27">
                    <dgm:alg type="hierChild">
                      <dgm:param type="chAlign" val="l"/>
                      <dgm:param type="linDir" val="fromR"/>
                      <dgm:param type="secChAlign" val="t"/>
                      <dgm:param type="secLinDir" val="fromT"/>
                    </dgm:alg>
                  </dgm:else>
                </dgm:choose>
              </dgm:if>
              <dgm:else name="Name28">
                <dgm:choose name="Name29">
                  <dgm:if name="Name30" func="var" arg="dir" op="equ" val="norm">
                    <dgm:alg type="hierChild"/>
                  </dgm:if>
                  <dgm:else name="Name31">
                    <dgm:alg type="hierChild">
                      <dgm:param type="linDir" val="fromR"/>
                    </dgm:alg>
                  </dgm:else>
                </dgm:choose>
              </dgm:else>
            </dgm:choose>
            <dgm:shape xmlns:r="http://schemas.openxmlformats.org/officeDocument/2006/relationships" r:blip="">
              <dgm:adjLst/>
            </dgm:shape>
            <dgm:presOf/>
            <dgm:constrLst/>
            <dgm:ruleLst/>
            <dgm:forEach name="rep2a" axis="ch" ptType="nonAsst">
              <dgm:forEach name="Name32" axis="precedSib" ptType="parTrans" st="-1" cnt="1">
                <dgm:choose name="Name33">
                  <dgm:if name="Name34" func="var" arg="hierBranch" op="equ" val="std">
                    <dgm:layoutNode name="Name35">
                      <dgm:alg type="conn">
                        <dgm:param type="connRout" val="bend"/>
                        <dgm:param type="dim" val="1D"/>
                        <dgm:param type="endSty" val="noArr"/>
                        <dgm:param type="begPts" val="bCtr"/>
                        <dgm:param type="endPts" val="tCtr"/>
                        <dgm:param type="bendPt" val="end"/>
                      </dgm:alg>
                      <dgm:shape xmlns:r="http://schemas.openxmlformats.org/officeDocument/2006/relationships" type="conn" r:blip="" zOrderOff="-99999">
                        <dgm:adjLst/>
                      </dgm:shape>
                      <dgm:presOf axis="self"/>
                      <dgm:constrLst>
                        <dgm:constr type="begPad"/>
                        <dgm:constr type="endPad"/>
                      </dgm:constrLst>
                      <dgm:ruleLst/>
                    </dgm:layoutNode>
                  </dgm:if>
                  <dgm:if name="Name36" func="var" arg="hierBranch" op="equ" val="init">
                    <dgm:layoutNode name="Name37">
                      <dgm:choose name="Name38">
                        <dgm:if name="Name39" axis="self" func="depth" op="lte" val="2">
                          <dgm:alg type="conn">
                            <dgm:param type="connRout" val="bend"/>
                            <dgm:param type="dim" val="1D"/>
                            <dgm:param type="endSty" val="noArr"/>
                            <dgm:param type="begPts" val="bCtr"/>
                            <dgm:param type="endPts" val="tCtr"/>
                            <dgm:param type="bendPt" val="end"/>
                          </dgm:alg>
                        </dgm:if>
                        <dgm:else name="Name40">
                          <dgm:choose name="Name41">
                            <dgm:if name="Name42" axis="par des" func="maxDepth" op="lte" val="1">
                              <dgm:choose name="Name43">
                                <dgm:if name="Name44" axis="par ch" ptType="node asst" func="cnt" op="gte" val="1">
                                  <dgm:alg type="conn">
                                    <dgm:param type="connRout" val="bend"/>
                                    <dgm:param type="dim" val="1D"/>
                                    <dgm:param type="endSty" val="noArr"/>
                                    <dgm:param type="begPts" val="bCtr"/>
                                    <dgm:param type="endPts" val="midL midR"/>
                                  </dgm:alg>
                                </dgm:if>
                                <dgm:else name="Name45">
                                  <dgm:alg type="conn">
                                    <dgm:param type="connRout" val="bend"/>
                                    <dgm:param type="dim" val="1D"/>
                                    <dgm:param type="endSty" val="noArr"/>
                                    <dgm:param type="begPts" val="bCtr"/>
                                    <dgm:param type="endPts" val="midL midR"/>
                                    <dgm:param type="srcNode" val="rootConnector"/>
                                  </dgm:alg>
                                </dgm:else>
                              </dgm:choose>
                            </dgm:if>
                            <dgm:else name="Name46">
                              <dgm:alg type="conn">
                                <dgm:param type="connRout" val="bend"/>
                                <dgm:param type="dim" val="1D"/>
                                <dgm:param type="endSty" val="noArr"/>
                                <dgm:param type="begPts" val="bCtr"/>
                                <dgm:param type="endPts" val="tCtr"/>
                                <dgm:param type="bendPt" val="end"/>
                              </dgm:alg>
                            </dgm:else>
                          </dgm:choose>
                        </dgm:else>
                      </dgm:choose>
                      <dgm:shape xmlns:r="http://schemas.openxmlformats.org/officeDocument/2006/relationships" type="conn" r:blip="" zOrderOff="-99999">
                        <dgm:adjLst/>
                      </dgm:shape>
                      <dgm:presOf axis="self"/>
                      <dgm:constrLst>
                        <dgm:constr type="begPad"/>
                        <dgm:constr type="endPad"/>
                      </dgm:constrLst>
                      <dgm:ruleLst/>
                    </dgm:layoutNode>
                  </dgm:if>
                  <dgm:if name="Name47" func="var" arg="hierBranch" op="equ" val="hang">
                    <dgm:layoutNode name="Name48">
                      <dgm:alg type="conn">
                        <dgm:param type="connRout" val="bend"/>
                        <dgm:param type="dim" val="1D"/>
                        <dgm:param type="endSty" val="noArr"/>
                        <dgm:param type="begPts" val="bCtr"/>
                        <dgm:param type="endPts" val="midL midR"/>
                      </dgm:alg>
                      <dgm:shape xmlns:r="http://schemas.openxmlformats.org/officeDocument/2006/relationships" type="conn" r:blip="" zOrderOff="-99999">
                        <dgm:adjLst/>
                      </dgm:shape>
                      <dgm:presOf axis="self"/>
                      <dgm:constrLst>
                        <dgm:constr type="begPad"/>
                        <dgm:constr type="endPad"/>
                      </dgm:constrLst>
                      <dgm:ruleLst/>
                    </dgm:layoutNode>
                  </dgm:if>
                  <dgm:else name="Name49">
                    <dgm:layoutNode name="Name50">
                      <dgm:choose name="Name51">
                        <dgm:if name="Name52" axis="self" func="depth" op="lte" val="2">
                          <dgm:choose name="Name53">
                            <dgm:if name="Name54" axis="par ch" ptType="node asst" func="cnt" op="gte" val="1">
                              <dgm:alg type="conn">
                                <dgm:param type="connRout" val="bend"/>
                                <dgm:param type="dim" val="1D"/>
                                <dgm:param type="endSty" val="noArr"/>
                                <dgm:param type="begPts" val="bCtr"/>
                                <dgm:param type="endPts" val="midL midR"/>
                              </dgm:alg>
                            </dgm:if>
                            <dgm:else name="Name55">
                              <dgm:alg type="conn">
                                <dgm:param type="connRout" val="bend"/>
                                <dgm:param type="dim" val="1D"/>
                                <dgm:param type="endSty" val="noArr"/>
                                <dgm:param type="begPts" val="bCtr"/>
                                <dgm:param type="endPts" val="midL midR"/>
                                <dgm:param type="srcNode" val="rootConnector1"/>
                              </dgm:alg>
                            </dgm:else>
                          </dgm:choose>
                        </dgm:if>
                        <dgm:else name="Name56">
                          <dgm:choose name="Name57">
                            <dgm:if name="Name58" axis="par ch" ptType="node asst" func="cnt" op="gte" val="1">
                              <dgm:alg type="conn">
                                <dgm:param type="connRout" val="bend"/>
                                <dgm:param type="dim" val="1D"/>
                                <dgm:param type="endSty" val="noArr"/>
                                <dgm:param type="begPts" val="bCtr"/>
                                <dgm:param type="endPts" val="midL midR"/>
                              </dgm:alg>
                            </dgm:if>
                            <dgm:else name="Name59">
                              <dgm:alg type="conn">
                                <dgm:param type="connRout" val="bend"/>
                                <dgm:param type="dim" val="1D"/>
                                <dgm:param type="endSty" val="noArr"/>
                                <dgm:param type="begPts" val="bCtr"/>
                                <dgm:param type="endPts" val="midL midR"/>
                                <dgm:param type="srcNode" val="rootConnector"/>
                              </dgm:alg>
                            </dgm:else>
                          </dgm:choose>
                        </dgm:else>
                      </dgm:choose>
                      <dgm:shape xmlns:r="http://schemas.openxmlformats.org/officeDocument/2006/relationships" type="conn" r:blip="" zOrderOff="-99999">
                        <dgm:adjLst/>
                      </dgm:shape>
                      <dgm:presOf axis="self"/>
                      <dgm:constrLst>
                        <dgm:constr type="begPad"/>
                        <dgm:constr type="endPad"/>
                      </dgm:constrLst>
                      <dgm:ruleLst/>
                    </dgm:layoutNode>
                  </dgm:else>
                </dgm:choose>
              </dgm:forEach>
              <dgm:layoutNode name="hierRoot2">
                <dgm:varLst>
                  <dgm:hierBranch val="init"/>
                </dgm:varLst>
                <dgm:choose name="Name60">
                  <dgm:if name="Name61" func="var" arg="hierBranch" op="equ" val="l">
                    <dgm:choose name="Name62">
                      <dgm:if name="Name63" axis="ch" ptType="asst" func="cnt" op="gte" val="1">
                        <dgm:alg type="hierRoot">
                          <dgm:param type="hierAlign" val="tR"/>
                        </dgm:alg>
                        <dgm:shape xmlns:r="http://schemas.openxmlformats.org/officeDocument/2006/relationships" r:blip="">
                          <dgm:adjLst/>
                        </dgm:shape>
                        <dgm:presOf/>
                        <dgm:constrLst>
                          <dgm:constr type="alignOff" val="0.65"/>
                        </dgm:constrLst>
                      </dgm:if>
                      <dgm:else name="Name64">
                        <dgm:alg type="hierRoot">
                          <dgm:param type="hierAlign" val="tR"/>
                        </dgm:alg>
                        <dgm:shape xmlns:r="http://schemas.openxmlformats.org/officeDocument/2006/relationships" r:blip="">
                          <dgm:adjLst/>
                        </dgm:shape>
                        <dgm:presOf/>
                        <dgm:constrLst>
                          <dgm:constr type="alignOff" val="0.25"/>
                        </dgm:constrLst>
                      </dgm:else>
                    </dgm:choose>
                  </dgm:if>
                  <dgm:if name="Name65" func="var" arg="hierBranch" op="equ" val="r">
                    <dgm:choose name="Name66">
                      <dgm:if name="Name67" axis="ch" ptType="asst" func="cnt" op="gte" val="1">
                        <dgm:alg type="hierRoot">
                          <dgm:param type="hierAlign" val="tL"/>
                        </dgm:alg>
                        <dgm:shape xmlns:r="http://schemas.openxmlformats.org/officeDocument/2006/relationships" r:blip="">
                          <dgm:adjLst/>
                        </dgm:shape>
                        <dgm:presOf/>
                        <dgm:constrLst>
                          <dgm:constr type="alignOff" val="0.65"/>
                        </dgm:constrLst>
                      </dgm:if>
                      <dgm:else name="Name68">
                        <dgm:alg type="hierRoot">
                          <dgm:param type="hierAlign" val="tL"/>
                        </dgm:alg>
                        <dgm:shape xmlns:r="http://schemas.openxmlformats.org/officeDocument/2006/relationships" r:blip="">
                          <dgm:adjLst/>
                        </dgm:shape>
                        <dgm:presOf/>
                        <dgm:constrLst>
                          <dgm:constr type="alignOff" val="0.25"/>
                        </dgm:constrLst>
                      </dgm:else>
                    </dgm:choose>
                  </dgm:if>
                  <dgm:if name="Name69" func="var" arg="hierBranch" op="equ" val="std">
                    <dgm:alg type="hierRoot"/>
                    <dgm:shape xmlns:r="http://schemas.openxmlformats.org/officeDocument/2006/relationships" r:blip="">
                      <dgm:adjLst/>
                    </dgm:shape>
                    <dgm:presOf/>
                    <dgm:constrLst>
                      <dgm:constr type="alignOff"/>
                      <dgm:constr type="bendDist" for="des" ptType="parTrans" refType="sp" fact="0.5"/>
                    </dgm:constrLst>
                  </dgm:if>
                  <dgm:if name="Name70" func="var" arg="hierBranch" op="equ" val="init">
                    <dgm:choose name="Name71">
                      <dgm:if name="Name72" axis="des" func="maxDepth" op="lte" val="1">
                        <dgm:choose name="Name73">
                          <dgm:if name="Name74" axis="ch" ptType="asst" func="cnt" op="gte" val="1">
                            <dgm:alg type="hierRoot">
                              <dgm:param type="hierAlign" val="tL"/>
                            </dgm:alg>
                            <dgm:shape xmlns:r="http://schemas.openxmlformats.org/officeDocument/2006/relationships" r:blip="">
                              <dgm:adjLst/>
                            </dgm:shape>
                            <dgm:presOf/>
                            <dgm:constrLst>
                              <dgm:constr type="alignOff" val="0.65"/>
                            </dgm:constrLst>
                          </dgm:if>
                          <dgm:else name="Name75">
                            <dgm:alg type="hierRoot">
                              <dgm:param type="hierAlign" val="tL"/>
                            </dgm:alg>
                            <dgm:shape xmlns:r="http://schemas.openxmlformats.org/officeDocument/2006/relationships" r:blip="">
                              <dgm:adjLst/>
                            </dgm:shape>
                            <dgm:presOf/>
                            <dgm:constrLst>
                              <dgm:constr type="alignOff" val="0.25"/>
                            </dgm:constrLst>
                          </dgm:else>
                        </dgm:choose>
                      </dgm:if>
                      <dgm:else name="Name76">
                        <dgm:alg type="hierRoot"/>
                        <dgm:shape xmlns:r="http://schemas.openxmlformats.org/officeDocument/2006/relationships" r:blip="">
                          <dgm:adjLst/>
                        </dgm:shape>
                        <dgm:presOf/>
                        <dgm:constrLst>
                          <dgm:constr type="alignOff"/>
                          <dgm:constr type="bendDist" for="des" ptType="parTrans" refType="sp" fact="0.5"/>
                        </dgm:constrLst>
                      </dgm:else>
                    </dgm:choose>
                  </dgm:if>
                  <dgm:else name="Name77">
                    <dgm:alg type="hierRoot"/>
                    <dgm:shape xmlns:r="http://schemas.openxmlformats.org/officeDocument/2006/relationships" r:blip="">
                      <dgm:adjLst/>
                    </dgm:shape>
                    <dgm:presOf/>
                    <dgm:constrLst>
                      <dgm:constr type="alignOff" val="0.65"/>
                    </dgm:constrLst>
                  </dgm:else>
                </dgm:choose>
                <dgm:ruleLst/>
                <dgm:layoutNode name="rootComposite">
                  <dgm:alg type="composite"/>
                  <dgm:shape xmlns:r="http://schemas.openxmlformats.org/officeDocument/2006/relationships" r:blip="">
                    <dgm:adjLst/>
                  </dgm:shape>
                  <dgm:presOf axis="self" ptType="node" cnt="1"/>
                  <dgm:choose name="Name78">
                    <dgm:if name="Name79" func="var" arg="hierBranch" op="equ" val="init">
                      <dgm:constrLst>
                        <dgm:constr type="l" for="ch" forName="rootText"/>
                        <dgm:constr type="t" for="ch" forName="rootText"/>
                        <dgm:constr type="w" for="ch" forName="rootText" refType="w"/>
                        <dgm:constr type="h" for="ch" forName="rootText" refType="h"/>
                        <dgm:constr type="l" for="ch" forName="rootConnector"/>
                        <dgm:constr type="t" for="ch" forName="rootConnector"/>
                        <dgm:constr type="w" for="ch" forName="rootConnector" refType="w" refFor="ch" refForName="rootText" fact="0.2"/>
                        <dgm:constr type="h" for="ch" forName="rootConnector" refType="h" refFor="ch" refForName="rootText"/>
                      </dgm:constrLst>
                    </dgm:if>
                    <dgm:if name="Name80" func="var" arg="hierBranch" op="equ" val="l">
                      <dgm:constrLst>
                        <dgm:constr type="l" for="ch" forName="rootText"/>
                        <dgm:constr type="t" for="ch" forName="rootText"/>
                        <dgm:constr type="w" for="ch" forName="rootText" refType="w"/>
                        <dgm:constr type="h" for="ch" forName="rootText" refType="h"/>
                        <dgm:constr type="r" for="ch" forName="rootConnector" refType="w"/>
                        <dgm:constr type="t" for="ch" forName="rootConnector"/>
                        <dgm:constr type="w" for="ch" forName="rootConnector" refType="w" refFor="ch" refForName="rootText" fact="0.2"/>
                        <dgm:constr type="h" for="ch" forName="rootConnector" refType="h" refFor="ch" refForName="rootText"/>
                      </dgm:constrLst>
                    </dgm:if>
                    <dgm:if name="Name81" func="var" arg="hierBranch" op="equ" val="r">
                      <dgm:constrLst>
                        <dgm:constr type="l" for="ch" forName="rootText"/>
                        <dgm:constr type="t" for="ch" forName="rootText"/>
                        <dgm:constr type="w" for="ch" forName="rootText" refType="w"/>
                        <dgm:constr type="h" for="ch" forName="rootText" refType="h"/>
                        <dgm:constr type="l" for="ch" forName="rootConnector"/>
                        <dgm:constr type="t" for="ch" forName="rootConnector"/>
                        <dgm:constr type="w" for="ch" forName="rootConnector" refType="w" refFor="ch" refForName="rootText" fact="0.2"/>
                        <dgm:constr type="h" for="ch" forName="rootConnector" refType="h" refFor="ch" refForName="rootText"/>
                      </dgm:constrLst>
                    </dgm:if>
                    <dgm:else name="Name82">
                      <dgm:constrLst>
                        <dgm:constr type="l" for="ch" forName="rootText"/>
                        <dgm:constr type="t" for="ch" forName="rootText"/>
                        <dgm:constr type="w" for="ch" forName="rootText" refType="w"/>
                        <dgm:constr type="h" for="ch" forName="rootText" refType="h"/>
                        <dgm:constr type="r" for="ch" forName="rootConnector" refType="w"/>
                        <dgm:constr type="t" for="ch" forName="rootConnector"/>
                        <dgm:constr type="w" for="ch" forName="rootConnector" refType="w" refFor="ch" refForName="rootText" fact="0.2"/>
                        <dgm:constr type="h" for="ch" forName="rootConnector" refType="h" refFor="ch" refForName="rootText"/>
                      </dgm:constrLst>
                    </dgm:else>
                  </dgm:choose>
                  <dgm:ruleLst/>
                  <dgm:layoutNode name="rootText">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 moveWith="rootText">
                    <dgm:alg type="sp"/>
                    <dgm:shape xmlns:r="http://schemas.openxmlformats.org/officeDocument/2006/relationships" type="rect" r:blip="" hideGeom="1">
                      <dgm:adjLst/>
                    </dgm:shape>
                    <dgm:presOf axis="self" ptType="node" cnt="1"/>
                    <dgm:constrLst/>
                    <dgm:ruleLst/>
                  </dgm:layoutNode>
                </dgm:layoutNode>
                <dgm:layoutNode name="hierChild4">
                  <dgm:choose name="Name83">
                    <dgm:if name="Name84" func="var" arg="hierBranch" op="equ" val="l">
                      <dgm:alg type="hierChild">
                        <dgm:param type="chAlign" val="r"/>
                        <dgm:param type="linDir" val="fromT"/>
                      </dgm:alg>
                    </dgm:if>
                    <dgm:if name="Name85" func="var" arg="hierBranch" op="equ" val="r">
                      <dgm:alg type="hierChild">
                        <dgm:param type="chAlign" val="l"/>
                        <dgm:param type="linDir" val="fromT"/>
                      </dgm:alg>
                    </dgm:if>
                    <dgm:if name="Name86" func="var" arg="hierBranch" op="equ" val="hang">
                      <dgm:choose name="Name87">
                        <dgm:if name="Name88" func="var" arg="dir" op="equ" val="norm">
                          <dgm:alg type="hierChild">
                            <dgm:param type="chAlign" val="l"/>
                            <dgm:param type="linDir" val="fromL"/>
                            <dgm:param type="secChAlign" val="t"/>
                            <dgm:param type="secLinDir" val="fromT"/>
                          </dgm:alg>
                        </dgm:if>
                        <dgm:else name="Name89">
                          <dgm:alg type="hierChild">
                            <dgm:param type="chAlign" val="l"/>
                            <dgm:param type="linDir" val="fromR"/>
                            <dgm:param type="secChAlign" val="t"/>
                            <dgm:param type="secLinDir" val="fromT"/>
                          </dgm:alg>
                        </dgm:else>
                      </dgm:choose>
                    </dgm:if>
                    <dgm:if name="Name90" func="var" arg="hierBranch" op="equ" val="std">
                      <dgm:choose name="Name91">
                        <dgm:if name="Name92" func="var" arg="dir" op="equ" val="norm">
                          <dgm:alg type="hierChild"/>
                        </dgm:if>
                        <dgm:else name="Name93">
                          <dgm:alg type="hierChild">
                            <dgm:param type="linDir" val="fromR"/>
                          </dgm:alg>
                        </dgm:else>
                      </dgm:choose>
                    </dgm:if>
                    <dgm:if name="Name94" func="var" arg="hierBranch" op="equ" val="init">
                      <dgm:choose name="Name95">
                        <dgm:if name="Name96" axis="des" func="maxDepth" op="lte" val="1">
                          <dgm:alg type="hierChild">
                            <dgm:param type="chAlign" val="l"/>
                            <dgm:param type="linDir" val="fromT"/>
                          </dgm:alg>
                        </dgm:if>
                        <dgm:else name="Name97">
                          <dgm:choose name="Name98">
                            <dgm:if name="Name99" func="var" arg="dir" op="equ" val="norm">
                              <dgm:alg type="hierChild"/>
                            </dgm:if>
                            <dgm:else name="Name100">
                              <dgm:alg type="hierChild">
                                <dgm:param type="linDir" val="fromR"/>
                              </dgm:alg>
                            </dgm:else>
                          </dgm:choose>
                        </dgm:else>
                      </dgm:choose>
                    </dgm:if>
                    <dgm:else name="Name101"/>
                  </dgm:choose>
                  <dgm:shape xmlns:r="http://schemas.openxmlformats.org/officeDocument/2006/relationships" r:blip="">
                    <dgm:adjLst/>
                  </dgm:shape>
                  <dgm:presOf/>
                  <dgm:constrLst/>
                  <dgm:ruleLst/>
                  <dgm:forEach name="Name102" ref="rep2a"/>
                </dgm:layoutNode>
                <dgm:layoutNode name="hierChild5">
                  <dgm:choose name="Name103">
                    <dgm:if name="Name104" func="var" arg="dir" op="equ" val="norm">
                      <dgm:alg type="hierChild">
                        <dgm:param type="chAlign" val="l"/>
                        <dgm:param type="linDir" val="fromL"/>
                        <dgm:param type="secChAlign" val="t"/>
                        <dgm:param type="secLinDir" val="fromT"/>
                      </dgm:alg>
                    </dgm:if>
                    <dgm:else name="Name105">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Name106" ref="rep2b"/>
                </dgm:layoutNode>
              </dgm:layoutNode>
            </dgm:forEach>
          </dgm:layoutNode>
          <dgm:layoutNode name="hierChild3">
            <dgm:choose name="Name107">
              <dgm:if name="Name108" func="var" arg="dir" op="equ" val="norm">
                <dgm:alg type="hierChild">
                  <dgm:param type="chAlign" val="l"/>
                  <dgm:param type="linDir" val="fromL"/>
                  <dgm:param type="secChAlign" val="t"/>
                  <dgm:param type="secLinDir" val="fromT"/>
                </dgm:alg>
              </dgm:if>
              <dgm:else name="Name109">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rep2b" axis="ch" ptType="asst">
              <dgm:forEach name="Name110" axis="precedSib" ptType="parTrans" st="-1" cnt="1">
                <dgm:layoutNode name="Name111">
                  <dgm:alg type="conn">
                    <dgm:param type="connRout" val="bend"/>
                    <dgm:param type="dim" val="1D"/>
                    <dgm:param type="endSty" val="noArr"/>
                    <dgm:param type="begPts" val="bCtr"/>
                    <dgm:param type="endPts" val="midL midR"/>
                  </dgm:alg>
                  <dgm:shape xmlns:r="http://schemas.openxmlformats.org/officeDocument/2006/relationships" type="conn" r:blip="" zOrderOff="-99999">
                    <dgm:adjLst/>
                  </dgm:shape>
                  <dgm:presOf axis="self"/>
                  <dgm:constrLst>
                    <dgm:constr type="begPad"/>
                    <dgm:constr type="endPad"/>
                  </dgm:constrLst>
                  <dgm:ruleLst/>
                </dgm:layoutNode>
              </dgm:forEach>
              <dgm:layoutNode name="hierRoot3">
                <dgm:varLst>
                  <dgm:hierBranch val="init"/>
                </dgm:varLst>
                <dgm:choose name="Name112">
                  <dgm:if name="Name113" func="var" arg="hierBranch" op="equ" val="l">
                    <dgm:alg type="hierRoot">
                      <dgm:param type="hierAlign" val="tR"/>
                    </dgm:alg>
                    <dgm:shape xmlns:r="http://schemas.openxmlformats.org/officeDocument/2006/relationships" r:blip="">
                      <dgm:adjLst/>
                    </dgm:shape>
                    <dgm:presOf/>
                    <dgm:constrLst>
                      <dgm:constr type="alignOff" val="0.65"/>
                    </dgm:constrLst>
                  </dgm:if>
                  <dgm:if name="Name114" func="var" arg="hierBranch" op="equ" val="r">
                    <dgm:alg type="hierRoot">
                      <dgm:param type="hierAlign" val="tL"/>
                    </dgm:alg>
                    <dgm:shape xmlns:r="http://schemas.openxmlformats.org/officeDocument/2006/relationships" r:blip="">
                      <dgm:adjLst/>
                    </dgm:shape>
                    <dgm:presOf/>
                    <dgm:constrLst>
                      <dgm:constr type="alignOff" val="0.65"/>
                    </dgm:constrLst>
                  </dgm:if>
                  <dgm:if name="Name115" func="var" arg="hierBranch" op="equ" val="hang">
                    <dgm:alg type="hierRoot"/>
                    <dgm:shape xmlns:r="http://schemas.openxmlformats.org/officeDocument/2006/relationships" r:blip="">
                      <dgm:adjLst/>
                    </dgm:shape>
                    <dgm:presOf/>
                    <dgm:constrLst>
                      <dgm:constr type="alignOff" val="0.65"/>
                    </dgm:constrLst>
                  </dgm:if>
                  <dgm:if name="Name116" func="var" arg="hierBranch" op="equ" val="std">
                    <dgm:alg type="hierRoot"/>
                    <dgm:shape xmlns:r="http://schemas.openxmlformats.org/officeDocument/2006/relationships" r:blip="">
                      <dgm:adjLst/>
                    </dgm:shape>
                    <dgm:presOf/>
                    <dgm:constrLst>
                      <dgm:constr type="alignOff"/>
                      <dgm:constr type="bendDist" for="des" ptType="parTrans" refType="sp" fact="0.5"/>
                    </dgm:constrLst>
                  </dgm:if>
                  <dgm:if name="Name117" func="var" arg="hierBranch" op="equ" val="init">
                    <dgm:choose name="Name118">
                      <dgm:if name="Name119" axis="des" func="maxDepth" op="lte" val="1">
                        <dgm:alg type="hierRoot">
                          <dgm:param type="hierAlign" val="tL"/>
                        </dgm:alg>
                        <dgm:shape xmlns:r="http://schemas.openxmlformats.org/officeDocument/2006/relationships" r:blip="">
                          <dgm:adjLst/>
                        </dgm:shape>
                        <dgm:presOf/>
                        <dgm:constrLst>
                          <dgm:constr type="alignOff" val="0.65"/>
                        </dgm:constrLst>
                      </dgm:if>
                      <dgm:else name="Name120">
                        <dgm:alg type="hierRoot"/>
                        <dgm:shape xmlns:r="http://schemas.openxmlformats.org/officeDocument/2006/relationships" r:blip="">
                          <dgm:adjLst/>
                        </dgm:shape>
                        <dgm:presOf/>
                        <dgm:constrLst>
                          <dgm:constr type="alignOff"/>
                          <dgm:constr type="bendDist" for="des" ptType="parTrans" refType="sp" fact="0.5"/>
                        </dgm:constrLst>
                      </dgm:else>
                    </dgm:choose>
                  </dgm:if>
                  <dgm:else name="Name121"/>
                </dgm:choose>
                <dgm:ruleLst/>
                <dgm:layoutNode name="rootComposite3">
                  <dgm:alg type="composite"/>
                  <dgm:shape xmlns:r="http://schemas.openxmlformats.org/officeDocument/2006/relationships" r:blip="">
                    <dgm:adjLst/>
                  </dgm:shape>
                  <dgm:presOf axis="self" ptType="node" cnt="1"/>
                  <dgm:choose name="Name122">
                    <dgm:if name="Name123" func="var" arg="hierBranch" op="equ" val="init">
                      <dgm:constrLst>
                        <dgm:constr type="l" for="ch" forName="rootText3"/>
                        <dgm:constr type="t" for="ch" forName="rootText3"/>
                        <dgm:constr type="w" for="ch" forName="rootText3" refType="w"/>
                        <dgm:constr type="h" for="ch" forName="rootText3" refType="h"/>
                        <dgm:constr type="l" for="ch" forName="rootConnector3"/>
                        <dgm:constr type="t" for="ch" forName="rootConnector3"/>
                        <dgm:constr type="w" for="ch" forName="rootConnector3" refType="w" refFor="ch" refForName="rootText3" fact="0.2"/>
                        <dgm:constr type="h" for="ch" forName="rootConnector3" refType="h" refFor="ch" refForName="rootText3"/>
                      </dgm:constrLst>
                    </dgm:if>
                    <dgm:if name="Name124" func="var" arg="hierBranch" op="equ" val="l">
                      <dgm:constrLst>
                        <dgm:constr type="l" for="ch" forName="rootText3"/>
                        <dgm:constr type="t" for="ch" forName="rootText3"/>
                        <dgm:constr type="w" for="ch" forName="rootText3" refType="w"/>
                        <dgm:constr type="h" for="ch" forName="rootText3" refType="h"/>
                        <dgm:constr type="r" for="ch" forName="rootConnector3" refType="w"/>
                        <dgm:constr type="t" for="ch" forName="rootConnector3"/>
                        <dgm:constr type="w" for="ch" forName="rootConnector3" refType="w" refFor="ch" refForName="rootText3" fact="0.2"/>
                        <dgm:constr type="h" for="ch" forName="rootConnector3" refType="h" refFor="ch" refForName="rootText3"/>
                      </dgm:constrLst>
                    </dgm:if>
                    <dgm:if name="Name125" func="var" arg="hierBranch" op="equ" val="r">
                      <dgm:constrLst>
                        <dgm:constr type="l" for="ch" forName="rootText3"/>
                        <dgm:constr type="t" for="ch" forName="rootText3"/>
                        <dgm:constr type="w" for="ch" forName="rootText3" refType="w"/>
                        <dgm:constr type="h" for="ch" forName="rootText3" refType="h"/>
                        <dgm:constr type="l" for="ch" forName="rootConnector3"/>
                        <dgm:constr type="t" for="ch" forName="rootConnector3"/>
                        <dgm:constr type="w" for="ch" forName="rootConnector3" refType="w" refFor="ch" refForName="rootText3" fact="0.2"/>
                        <dgm:constr type="h" for="ch" forName="rootConnector3" refType="h" refFor="ch" refForName="rootText3"/>
                      </dgm:constrLst>
                    </dgm:if>
                    <dgm:else name="Name126">
                      <dgm:constrLst>
                        <dgm:constr type="l" for="ch" forName="rootText3"/>
                        <dgm:constr type="t" for="ch" forName="rootText3"/>
                        <dgm:constr type="w" for="ch" forName="rootText3" refType="w"/>
                        <dgm:constr type="h" for="ch" forName="rootText3" refType="h"/>
                        <dgm:constr type="r" for="ch" forName="rootConnector3" refType="w"/>
                        <dgm:constr type="t" for="ch" forName="rootConnector3"/>
                        <dgm:constr type="w" for="ch" forName="rootConnector3" refType="w" refFor="ch" refForName="rootText3" fact="0.2"/>
                        <dgm:constr type="h" for="ch" forName="rootConnector3" refType="h" refFor="ch" refForName="rootText3"/>
                      </dgm:constrLst>
                    </dgm:else>
                  </dgm:choose>
                  <dgm:ruleLst/>
                  <dgm:layoutNode name="rootText3">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3" moveWith="rootText1">
                    <dgm:alg type="sp"/>
                    <dgm:shape xmlns:r="http://schemas.openxmlformats.org/officeDocument/2006/relationships" type="rect" r:blip="" hideGeom="1">
                      <dgm:adjLst/>
                    </dgm:shape>
                    <dgm:presOf axis="self" ptType="node" cnt="1"/>
                    <dgm:constrLst/>
                    <dgm:ruleLst/>
                  </dgm:layoutNode>
                </dgm:layoutNode>
                <dgm:layoutNode name="hierChild6">
                  <dgm:choose name="Name127">
                    <dgm:if name="Name128" func="var" arg="hierBranch" op="equ" val="l">
                      <dgm:alg type="hierChild">
                        <dgm:param type="chAlign" val="r"/>
                        <dgm:param type="linDir" val="fromT"/>
                      </dgm:alg>
                    </dgm:if>
                    <dgm:if name="Name129" func="var" arg="hierBranch" op="equ" val="r">
                      <dgm:alg type="hierChild">
                        <dgm:param type="chAlign" val="l"/>
                        <dgm:param type="linDir" val="fromT"/>
                      </dgm:alg>
                    </dgm:if>
                    <dgm:if name="Name130" func="var" arg="hierBranch" op="equ" val="hang">
                      <dgm:choose name="Name131">
                        <dgm:if name="Name132" func="var" arg="dir" op="equ" val="norm">
                          <dgm:alg type="hierChild">
                            <dgm:param type="chAlign" val="l"/>
                            <dgm:param type="linDir" val="fromL"/>
                            <dgm:param type="secChAlign" val="t"/>
                            <dgm:param type="secLinDir" val="fromT"/>
                          </dgm:alg>
                        </dgm:if>
                        <dgm:else name="Name133">
                          <dgm:alg type="hierChild">
                            <dgm:param type="chAlign" val="l"/>
                            <dgm:param type="linDir" val="fromR"/>
                            <dgm:param type="secChAlign" val="t"/>
                            <dgm:param type="secLinDir" val="fromT"/>
                          </dgm:alg>
                        </dgm:else>
                      </dgm:choose>
                    </dgm:if>
                    <dgm:if name="Name134" func="var" arg="hierBranch" op="equ" val="std">
                      <dgm:choose name="Name135">
                        <dgm:if name="Name136" func="var" arg="dir" op="equ" val="norm">
                          <dgm:alg type="hierChild"/>
                        </dgm:if>
                        <dgm:else name="Name137">
                          <dgm:alg type="hierChild">
                            <dgm:param type="linDir" val="fromR"/>
                          </dgm:alg>
                        </dgm:else>
                      </dgm:choose>
                    </dgm:if>
                    <dgm:if name="Name138" func="var" arg="hierBranch" op="equ" val="init">
                      <dgm:choose name="Name139">
                        <dgm:if name="Name140" axis="des" func="maxDepth" op="lte" val="1">
                          <dgm:alg type="hierChild">
                            <dgm:param type="chAlign" val="l"/>
                            <dgm:param type="linDir" val="fromT"/>
                          </dgm:alg>
                        </dgm:if>
                        <dgm:else name="Name141">
                          <dgm:alg type="hierChild"/>
                        </dgm:else>
                      </dgm:choose>
                    </dgm:if>
                    <dgm:else name="Name142"/>
                  </dgm:choose>
                  <dgm:shape xmlns:r="http://schemas.openxmlformats.org/officeDocument/2006/relationships" r:blip="">
                    <dgm:adjLst/>
                  </dgm:shape>
                  <dgm:presOf/>
                  <dgm:constrLst/>
                  <dgm:ruleLst/>
                  <dgm:forEach name="Name143" ref="rep2a"/>
                </dgm:layoutNode>
                <dgm:layoutNode name="hierChild7">
                  <dgm:choose name="Name144">
                    <dgm:if name="Name145" func="var" arg="dir" op="equ" val="norm">
                      <dgm:alg type="hierChild">
                        <dgm:param type="chAlign" val="l"/>
                        <dgm:param type="linDir" val="fromL"/>
                        <dgm:param type="secChAlign" val="t"/>
                        <dgm:param type="secLinDir" val="fromT"/>
                      </dgm:alg>
                    </dgm:if>
                    <dgm:else name="Name146">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Name147" ref="rep2b"/>
                </dgm:layoutNode>
              </dgm:layoutNode>
            </dgm:forEach>
          </dgm:layoutNod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4">
  <dgm:title val=""/>
  <dgm:desc val=""/>
  <dgm:catLst>
    <dgm:cat type="simple" pri="10400"/>
  </dgm:catLst>
  <dgm:scene3d>
    <a:camera prst="orthographicFront"/>
    <a:lightRig rig="threePt" dir="t"/>
  </dgm:scene3d>
  <dgm:styleLbl name="node0">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lnNode1">
    <dgm:scene3d>
      <a:camera prst="orthographicFront"/>
      <a:lightRig rig="threePt" dir="t"/>
    </dgm:scene3d>
    <dgm:sp3d/>
    <dgm:txPr/>
    <dgm:style>
      <a:lnRef idx="1">
        <a:scrgbClr r="0" g="0" b="0"/>
      </a:lnRef>
      <a:fillRef idx="3">
        <a:scrgbClr r="0" g="0" b="0"/>
      </a:fillRef>
      <a:effectRef idx="2">
        <a:scrgbClr r="0" g="0" b="0"/>
      </a:effectRef>
      <a:fontRef idx="minor">
        <a:schemeClr val="lt1"/>
      </a:fontRef>
    </dgm:style>
  </dgm:styleLbl>
  <dgm:styleLbl name="vennNode1">
    <dgm:scene3d>
      <a:camera prst="orthographicFront"/>
      <a:lightRig rig="threePt" dir="t"/>
    </dgm:scene3d>
    <dgm:sp3d/>
    <dgm:txPr/>
    <dgm:style>
      <a:lnRef idx="0">
        <a:scrgbClr r="0" g="0" b="0"/>
      </a:lnRef>
      <a:fillRef idx="3">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1">
        <a:scrgbClr r="0" g="0" b="0"/>
      </a:lnRef>
      <a:fillRef idx="3">
        <a:scrgbClr r="0" g="0" b="0"/>
      </a:fillRef>
      <a:effectRef idx="2">
        <a:scrgbClr r="0" g="0" b="0"/>
      </a:effectRef>
      <a:fontRef idx="minor">
        <a:schemeClr val="lt1"/>
      </a:fontRef>
    </dgm:style>
  </dgm:styleLbl>
  <dgm:styleLbl name="node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node2">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node3">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node4">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fgImgPlace1">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alignImgPlace1">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bgImgPlace1">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sibTrans2D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1">
        <a:scrgbClr r="0" g="0" b="0"/>
      </a:effectRef>
      <a:fontRef idx="minor"/>
    </dgm:style>
  </dgm:styleLbl>
  <dgm:styleLbl name="asst0">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asst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asst2">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asst3">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asst4">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parChTrans2D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parChTrans2D2">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parChTrans2D3">
    <dgm:scene3d>
      <a:camera prst="orthographicFront"/>
      <a:lightRig rig="threePt" dir="t"/>
    </dgm:scene3d>
    <dgm:sp3d/>
    <dgm:txPr/>
    <dgm:style>
      <a:lnRef idx="1">
        <a:scrgbClr r="0" g="0" b="0"/>
      </a:lnRef>
      <a:fillRef idx="3">
        <a:scrgbClr r="0" g="0" b="0"/>
      </a:fillRef>
      <a:effectRef idx="2">
        <a:scrgbClr r="0" g="0" b="0"/>
      </a:effectRef>
      <a:fontRef idx="minor">
        <a:schemeClr val="lt1"/>
      </a:fontRef>
    </dgm:style>
  </dgm:styleLbl>
  <dgm:styleLbl name="parChTrans2D4">
    <dgm:scene3d>
      <a:camera prst="orthographicFront"/>
      <a:lightRig rig="threePt" dir="t"/>
    </dgm:scene3d>
    <dgm:sp3d/>
    <dgm:txPr/>
    <dgm:style>
      <a:lnRef idx="1">
        <a:scrgbClr r="0" g="0" b="0"/>
      </a:lnRef>
      <a:fillRef idx="3">
        <a:scrgbClr r="0" g="0" b="0"/>
      </a:fillRef>
      <a:effectRef idx="2">
        <a:scrgbClr r="0" g="0" b="0"/>
      </a:effectRef>
      <a:fontRef idx="minor">
        <a:schemeClr val="lt1"/>
      </a:fontRef>
    </dgm:style>
  </dgm:styleLbl>
  <dgm:styleLbl name="parCh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0">
        <a:scrgbClr r="0" g="0" b="0"/>
      </a:lnRef>
      <a:fillRef idx="3">
        <a:scrgbClr r="0" g="0" b="0"/>
      </a:fillRef>
      <a:effectRef idx="2">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_rels/drawing3.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 Id="rId4" Type="http://schemas.openxmlformats.org/officeDocument/2006/relationships/image" Target="../media/image12.png"/></Relationships>
</file>

<file path=xl/drawings/_rels/drawing4.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13.png"/><Relationship Id="rId1" Type="http://schemas.openxmlformats.org/officeDocument/2006/relationships/hyperlink" Target="https://escritoriodeprojetos.com.br/" TargetMode="External"/></Relationships>
</file>

<file path=xl/drawings/_rels/drawing5.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1" Type="http://schemas.openxmlformats.org/officeDocument/2006/relationships/image" Target="../media/image9.png"/></Relationships>
</file>

<file path=xl/drawings/_rels/drawing7.xml.rels><?xml version="1.0" encoding="UTF-8" standalone="yes"?>
<Relationships xmlns="http://schemas.openxmlformats.org/package/2006/relationships"><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image" Target="../media/image15.png"/><Relationship Id="rId1" Type="http://schemas.openxmlformats.org/officeDocument/2006/relationships/image" Target="../media/image14.png"/><Relationship Id="rId4" Type="http://schemas.openxmlformats.org/officeDocument/2006/relationships/image" Target="../media/image9.png"/></Relationships>
</file>

<file path=xl/drawings/_rels/drawing9.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0.xml.rels><?xml version="1.0" encoding="UTF-8" standalone="yes"?>
<Relationships xmlns="http://schemas.openxmlformats.org/package/2006/relationships"><Relationship Id="rId1" Type="http://schemas.openxmlformats.org/officeDocument/2006/relationships/image" Target="../media/image9.png"/></Relationships>
</file>

<file path=xl/drawings/_rels/drawing11.xml.rels><?xml version="1.0" encoding="UTF-8" standalone="yes"?>
<Relationships xmlns="http://schemas.openxmlformats.org/package/2006/relationships"><Relationship Id="rId1" Type="http://schemas.openxmlformats.org/officeDocument/2006/relationships/image" Target="../media/image9.png"/></Relationships>
</file>

<file path=xl/drawings/_rels/drawing12.xml.rels><?xml version="1.0" encoding="UTF-8" standalone="yes"?>
<Relationships xmlns="http://schemas.openxmlformats.org/package/2006/relationships"><Relationship Id="rId2" Type="http://schemas.openxmlformats.org/officeDocument/2006/relationships/image" Target="https://encrypted-tbn0.gstatic.com/images?q=tbn:ANd9GcSJ2ijpeoXGPRtz5cNwDfxA0_BvMmgkBeomZ2z0XgM&amp;s" TargetMode="External"/><Relationship Id="rId1" Type="http://schemas.openxmlformats.org/officeDocument/2006/relationships/image" Target="../media/image18.jpeg"/></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2</xdr:row>
      <xdr:rowOff>0</xdr:rowOff>
    </xdr:from>
    <xdr:to>
      <xdr:col>12</xdr:col>
      <xdr:colOff>603551</xdr:colOff>
      <xdr:row>35</xdr:row>
      <xdr:rowOff>71891</xdr:rowOff>
    </xdr:to>
    <xdr:pic>
      <xdr:nvPicPr>
        <xdr:cNvPr id="3" name="Imagem 2">
          <a:extLst>
            <a:ext uri="{FF2B5EF4-FFF2-40B4-BE49-F238E27FC236}">
              <a16:creationId xmlns:a16="http://schemas.microsoft.com/office/drawing/2014/main" id="{338AB718-F101-4FDA-ADB0-8FB502DF9A50}"/>
            </a:ext>
          </a:extLst>
        </xdr:cNvPr>
        <xdr:cNvPicPr>
          <a:picLocks noChangeAspect="1"/>
        </xdr:cNvPicPr>
      </xdr:nvPicPr>
      <xdr:blipFill>
        <a:blip xmlns:r="http://schemas.openxmlformats.org/officeDocument/2006/relationships" r:embed="rId1"/>
        <a:stretch>
          <a:fillRect/>
        </a:stretch>
      </xdr:blipFill>
      <xdr:spPr>
        <a:xfrm>
          <a:off x="3025588" y="313765"/>
          <a:ext cx="4839375" cy="5249008"/>
        </a:xfrm>
        <a:prstGeom prst="rect">
          <a:avLst/>
        </a:prstGeom>
      </xdr:spPr>
    </xdr:pic>
    <xdr:clientData/>
  </xdr:twoCellAnchor>
  <xdr:twoCellAnchor editAs="oneCell">
    <xdr:from>
      <xdr:col>5</xdr:col>
      <xdr:colOff>0</xdr:colOff>
      <xdr:row>36</xdr:row>
      <xdr:rowOff>0</xdr:rowOff>
    </xdr:from>
    <xdr:to>
      <xdr:col>13</xdr:col>
      <xdr:colOff>291353</xdr:colOff>
      <xdr:row>71</xdr:row>
      <xdr:rowOff>81908</xdr:rowOff>
    </xdr:to>
    <xdr:pic>
      <xdr:nvPicPr>
        <xdr:cNvPr id="10" name="Imagem 9">
          <a:extLst>
            <a:ext uri="{FF2B5EF4-FFF2-40B4-BE49-F238E27FC236}">
              <a16:creationId xmlns:a16="http://schemas.microsoft.com/office/drawing/2014/main" id="{718F93FF-93A9-4C6A-8E37-C0DEB6345273}"/>
            </a:ext>
          </a:extLst>
        </xdr:cNvPr>
        <xdr:cNvPicPr>
          <a:picLocks noChangeAspect="1"/>
        </xdr:cNvPicPr>
      </xdr:nvPicPr>
      <xdr:blipFill>
        <a:blip xmlns:r="http://schemas.openxmlformats.org/officeDocument/2006/relationships" r:embed="rId2"/>
        <a:stretch>
          <a:fillRect/>
        </a:stretch>
      </xdr:blipFill>
      <xdr:spPr>
        <a:xfrm>
          <a:off x="3025588" y="5647765"/>
          <a:ext cx="5132294" cy="5572790"/>
        </a:xfrm>
        <a:prstGeom prst="rect">
          <a:avLst/>
        </a:prstGeom>
      </xdr:spPr>
    </xdr:pic>
    <xdr:clientData/>
  </xdr:twoCellAnchor>
  <xdr:twoCellAnchor editAs="oneCell">
    <xdr:from>
      <xdr:col>5</xdr:col>
      <xdr:colOff>0</xdr:colOff>
      <xdr:row>72</xdr:row>
      <xdr:rowOff>0</xdr:rowOff>
    </xdr:from>
    <xdr:to>
      <xdr:col>15</xdr:col>
      <xdr:colOff>360043</xdr:colOff>
      <xdr:row>99</xdr:row>
      <xdr:rowOff>51024</xdr:rowOff>
    </xdr:to>
    <xdr:pic>
      <xdr:nvPicPr>
        <xdr:cNvPr id="11" name="Imagem 10">
          <a:extLst>
            <a:ext uri="{FF2B5EF4-FFF2-40B4-BE49-F238E27FC236}">
              <a16:creationId xmlns:a16="http://schemas.microsoft.com/office/drawing/2014/main" id="{ECA3C3AF-1E0F-464C-82EF-BEAE720FDC47}"/>
            </a:ext>
          </a:extLst>
        </xdr:cNvPr>
        <xdr:cNvPicPr>
          <a:picLocks noChangeAspect="1"/>
        </xdr:cNvPicPr>
      </xdr:nvPicPr>
      <xdr:blipFill>
        <a:blip xmlns:r="http://schemas.openxmlformats.org/officeDocument/2006/relationships" r:embed="rId3"/>
        <a:stretch>
          <a:fillRect/>
        </a:stretch>
      </xdr:blipFill>
      <xdr:spPr>
        <a:xfrm>
          <a:off x="3025588" y="11295529"/>
          <a:ext cx="6411220" cy="4286848"/>
        </a:xfrm>
        <a:prstGeom prst="rect">
          <a:avLst/>
        </a:prstGeom>
      </xdr:spPr>
    </xdr:pic>
    <xdr:clientData/>
  </xdr:twoCellAnchor>
  <xdr:twoCellAnchor editAs="oneCell">
    <xdr:from>
      <xdr:col>5</xdr:col>
      <xdr:colOff>0</xdr:colOff>
      <xdr:row>101</xdr:row>
      <xdr:rowOff>0</xdr:rowOff>
    </xdr:from>
    <xdr:to>
      <xdr:col>16</xdr:col>
      <xdr:colOff>238465</xdr:colOff>
      <xdr:row>129</xdr:row>
      <xdr:rowOff>78441</xdr:rowOff>
    </xdr:to>
    <xdr:pic>
      <xdr:nvPicPr>
        <xdr:cNvPr id="12" name="Imagem 11">
          <a:extLst>
            <a:ext uri="{FF2B5EF4-FFF2-40B4-BE49-F238E27FC236}">
              <a16:creationId xmlns:a16="http://schemas.microsoft.com/office/drawing/2014/main" id="{6EFDF254-40BB-4117-8692-619714A26A85}"/>
            </a:ext>
          </a:extLst>
        </xdr:cNvPr>
        <xdr:cNvPicPr>
          <a:picLocks noChangeAspect="1"/>
        </xdr:cNvPicPr>
      </xdr:nvPicPr>
      <xdr:blipFill>
        <a:blip xmlns:r="http://schemas.openxmlformats.org/officeDocument/2006/relationships" r:embed="rId4"/>
        <a:stretch>
          <a:fillRect/>
        </a:stretch>
      </xdr:blipFill>
      <xdr:spPr>
        <a:xfrm>
          <a:off x="3025588" y="15845118"/>
          <a:ext cx="6894759" cy="4471147"/>
        </a:xfrm>
        <a:prstGeom prst="rect">
          <a:avLst/>
        </a:prstGeom>
      </xdr:spPr>
    </xdr:pic>
    <xdr:clientData/>
  </xdr:twoCellAnchor>
  <xdr:twoCellAnchor editAs="oneCell">
    <xdr:from>
      <xdr:col>4</xdr:col>
      <xdr:colOff>605116</xdr:colOff>
      <xdr:row>129</xdr:row>
      <xdr:rowOff>156881</xdr:rowOff>
    </xdr:from>
    <xdr:to>
      <xdr:col>15</xdr:col>
      <xdr:colOff>537881</xdr:colOff>
      <xdr:row>163</xdr:row>
      <xdr:rowOff>107958</xdr:rowOff>
    </xdr:to>
    <xdr:pic>
      <xdr:nvPicPr>
        <xdr:cNvPr id="13" name="Imagem 12">
          <a:extLst>
            <a:ext uri="{FF2B5EF4-FFF2-40B4-BE49-F238E27FC236}">
              <a16:creationId xmlns:a16="http://schemas.microsoft.com/office/drawing/2014/main" id="{2D8EE2CF-102A-4053-894C-984DDA7D13DB}"/>
            </a:ext>
          </a:extLst>
        </xdr:cNvPr>
        <xdr:cNvPicPr>
          <a:picLocks noChangeAspect="1"/>
        </xdr:cNvPicPr>
      </xdr:nvPicPr>
      <xdr:blipFill>
        <a:blip xmlns:r="http://schemas.openxmlformats.org/officeDocument/2006/relationships" r:embed="rId5"/>
        <a:stretch>
          <a:fillRect/>
        </a:stretch>
      </xdr:blipFill>
      <xdr:spPr>
        <a:xfrm>
          <a:off x="3025587" y="20394705"/>
          <a:ext cx="6589059" cy="5285077"/>
        </a:xfrm>
        <a:prstGeom prst="rect">
          <a:avLst/>
        </a:prstGeom>
      </xdr:spPr>
    </xdr:pic>
    <xdr:clientData/>
  </xdr:twoCellAnchor>
  <xdr:twoCellAnchor editAs="oneCell">
    <xdr:from>
      <xdr:col>5</xdr:col>
      <xdr:colOff>0</xdr:colOff>
      <xdr:row>165</xdr:row>
      <xdr:rowOff>0</xdr:rowOff>
    </xdr:from>
    <xdr:to>
      <xdr:col>17</xdr:col>
      <xdr:colOff>207230</xdr:colOff>
      <xdr:row>197</xdr:row>
      <xdr:rowOff>152561</xdr:rowOff>
    </xdr:to>
    <xdr:pic>
      <xdr:nvPicPr>
        <xdr:cNvPr id="14" name="Imagem 13">
          <a:extLst>
            <a:ext uri="{FF2B5EF4-FFF2-40B4-BE49-F238E27FC236}">
              <a16:creationId xmlns:a16="http://schemas.microsoft.com/office/drawing/2014/main" id="{D00E8FE9-5174-4B43-BF26-B22FC38B6007}"/>
            </a:ext>
          </a:extLst>
        </xdr:cNvPr>
        <xdr:cNvPicPr>
          <a:picLocks noChangeAspect="1"/>
        </xdr:cNvPicPr>
      </xdr:nvPicPr>
      <xdr:blipFill>
        <a:blip xmlns:r="http://schemas.openxmlformats.org/officeDocument/2006/relationships" r:embed="rId6"/>
        <a:stretch>
          <a:fillRect/>
        </a:stretch>
      </xdr:blipFill>
      <xdr:spPr>
        <a:xfrm>
          <a:off x="3025588" y="25885588"/>
          <a:ext cx="7468642" cy="5172797"/>
        </a:xfrm>
        <a:prstGeom prst="rect">
          <a:avLst/>
        </a:prstGeom>
      </xdr:spPr>
    </xdr:pic>
    <xdr:clientData/>
  </xdr:twoCellAnchor>
  <xdr:twoCellAnchor editAs="oneCell">
    <xdr:from>
      <xdr:col>5</xdr:col>
      <xdr:colOff>0</xdr:colOff>
      <xdr:row>199</xdr:row>
      <xdr:rowOff>0</xdr:rowOff>
    </xdr:from>
    <xdr:to>
      <xdr:col>17</xdr:col>
      <xdr:colOff>115694</xdr:colOff>
      <xdr:row>231</xdr:row>
      <xdr:rowOff>0</xdr:rowOff>
    </xdr:to>
    <xdr:pic>
      <xdr:nvPicPr>
        <xdr:cNvPr id="16" name="Imagem 15">
          <a:extLst>
            <a:ext uri="{FF2B5EF4-FFF2-40B4-BE49-F238E27FC236}">
              <a16:creationId xmlns:a16="http://schemas.microsoft.com/office/drawing/2014/main" id="{B0C4F5EE-52CD-4347-A509-C2C9B8D2672A}"/>
            </a:ext>
          </a:extLst>
        </xdr:cNvPr>
        <xdr:cNvPicPr>
          <a:picLocks noChangeAspect="1"/>
        </xdr:cNvPicPr>
      </xdr:nvPicPr>
      <xdr:blipFill>
        <a:blip xmlns:r="http://schemas.openxmlformats.org/officeDocument/2006/relationships" r:embed="rId7"/>
        <a:stretch>
          <a:fillRect/>
        </a:stretch>
      </xdr:blipFill>
      <xdr:spPr>
        <a:xfrm>
          <a:off x="3025588" y="31219588"/>
          <a:ext cx="7377106" cy="5020236"/>
        </a:xfrm>
        <a:prstGeom prst="rect">
          <a:avLst/>
        </a:prstGeom>
      </xdr:spPr>
    </xdr:pic>
    <xdr:clientData/>
  </xdr:twoCellAnchor>
  <xdr:twoCellAnchor editAs="oneCell">
    <xdr:from>
      <xdr:col>5</xdr:col>
      <xdr:colOff>0</xdr:colOff>
      <xdr:row>231</xdr:row>
      <xdr:rowOff>0</xdr:rowOff>
    </xdr:from>
    <xdr:to>
      <xdr:col>16</xdr:col>
      <xdr:colOff>326505</xdr:colOff>
      <xdr:row>263</xdr:row>
      <xdr:rowOff>19193</xdr:rowOff>
    </xdr:to>
    <xdr:pic>
      <xdr:nvPicPr>
        <xdr:cNvPr id="17" name="Imagem 16">
          <a:extLst>
            <a:ext uri="{FF2B5EF4-FFF2-40B4-BE49-F238E27FC236}">
              <a16:creationId xmlns:a16="http://schemas.microsoft.com/office/drawing/2014/main" id="{50E4F187-CB5C-4418-BA74-1153F905389B}"/>
            </a:ext>
          </a:extLst>
        </xdr:cNvPr>
        <xdr:cNvPicPr>
          <a:picLocks noChangeAspect="1"/>
        </xdr:cNvPicPr>
      </xdr:nvPicPr>
      <xdr:blipFill>
        <a:blip xmlns:r="http://schemas.openxmlformats.org/officeDocument/2006/relationships" r:embed="rId8"/>
        <a:stretch>
          <a:fillRect/>
        </a:stretch>
      </xdr:blipFill>
      <xdr:spPr>
        <a:xfrm>
          <a:off x="3025588" y="36239824"/>
          <a:ext cx="6982799" cy="503942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428625</xdr:colOff>
      <xdr:row>1</xdr:row>
      <xdr:rowOff>180975</xdr:rowOff>
    </xdr:from>
    <xdr:to>
      <xdr:col>26</xdr:col>
      <xdr:colOff>57149</xdr:colOff>
      <xdr:row>39</xdr:row>
      <xdr:rowOff>133350</xdr:rowOff>
    </xdr:to>
    <xdr:graphicFrame macro="">
      <xdr:nvGraphicFramePr>
        <xdr:cNvPr id="3" name="Diagrama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15</xdr:col>
      <xdr:colOff>457200</xdr:colOff>
      <xdr:row>2</xdr:row>
      <xdr:rowOff>30480</xdr:rowOff>
    </xdr:from>
    <xdr:to>
      <xdr:col>18</xdr:col>
      <xdr:colOff>127635</xdr:colOff>
      <xdr:row>9</xdr:row>
      <xdr:rowOff>147945</xdr:rowOff>
    </xdr:to>
    <xdr:pic>
      <xdr:nvPicPr>
        <xdr:cNvPr id="2" name="Imagem 1">
          <a:extLst>
            <a:ext uri="{FF2B5EF4-FFF2-40B4-BE49-F238E27FC236}">
              <a16:creationId xmlns:a16="http://schemas.microsoft.com/office/drawing/2014/main" id="{FA93435E-66F5-4F66-8EED-DB995940E31B}"/>
            </a:ext>
          </a:extLst>
        </xdr:cNvPr>
        <xdr:cNvPicPr>
          <a:picLocks noChangeAspect="1"/>
        </xdr:cNvPicPr>
      </xdr:nvPicPr>
      <xdr:blipFill rotWithShape="1">
        <a:blip xmlns:r="http://schemas.openxmlformats.org/officeDocument/2006/relationships" r:embed="rId1"/>
        <a:srcRect l="11378" r="6543"/>
        <a:stretch>
          <a:fillRect/>
        </a:stretch>
      </xdr:blipFill>
      <xdr:spPr>
        <a:xfrm>
          <a:off x="11254740" y="441960"/>
          <a:ext cx="1499235" cy="1397625"/>
        </a:xfrm>
        <a:prstGeom prst="rect">
          <a:avLst/>
        </a:prstGeom>
      </xdr:spPr>
    </xdr:pic>
    <xdr:clientData/>
  </xdr:twoCellAnchor>
  <xdr:twoCellAnchor editAs="oneCell">
    <xdr:from>
      <xdr:col>1</xdr:col>
      <xdr:colOff>495300</xdr:colOff>
      <xdr:row>27</xdr:row>
      <xdr:rowOff>81316</xdr:rowOff>
    </xdr:from>
    <xdr:to>
      <xdr:col>6</xdr:col>
      <xdr:colOff>167640</xdr:colOff>
      <xdr:row>44</xdr:row>
      <xdr:rowOff>122585</xdr:rowOff>
    </xdr:to>
    <xdr:pic>
      <xdr:nvPicPr>
        <xdr:cNvPr id="3" name="Imagem 2">
          <a:extLst>
            <a:ext uri="{FF2B5EF4-FFF2-40B4-BE49-F238E27FC236}">
              <a16:creationId xmlns:a16="http://schemas.microsoft.com/office/drawing/2014/main" id="{7C298133-1F4C-6CBC-5146-EA80F442686C}"/>
            </a:ext>
          </a:extLst>
        </xdr:cNvPr>
        <xdr:cNvPicPr>
          <a:picLocks noChangeAspect="1"/>
        </xdr:cNvPicPr>
      </xdr:nvPicPr>
      <xdr:blipFill>
        <a:blip xmlns:r="http://schemas.openxmlformats.org/officeDocument/2006/relationships" r:embed="rId2"/>
        <a:stretch>
          <a:fillRect/>
        </a:stretch>
      </xdr:blipFill>
      <xdr:spPr>
        <a:xfrm>
          <a:off x="952500" y="5628676"/>
          <a:ext cx="6621780" cy="3150229"/>
        </a:xfrm>
        <a:prstGeom prst="rect">
          <a:avLst/>
        </a:prstGeom>
      </xdr:spPr>
    </xdr:pic>
    <xdr:clientData/>
  </xdr:twoCellAnchor>
  <xdr:twoCellAnchor editAs="oneCell">
    <xdr:from>
      <xdr:col>6</xdr:col>
      <xdr:colOff>175260</xdr:colOff>
      <xdr:row>26</xdr:row>
      <xdr:rowOff>68579</xdr:rowOff>
    </xdr:from>
    <xdr:to>
      <xdr:col>19</xdr:col>
      <xdr:colOff>281940</xdr:colOff>
      <xdr:row>46</xdr:row>
      <xdr:rowOff>0</xdr:rowOff>
    </xdr:to>
    <xdr:pic>
      <xdr:nvPicPr>
        <xdr:cNvPr id="4" name="Imagem 3">
          <a:extLst>
            <a:ext uri="{FF2B5EF4-FFF2-40B4-BE49-F238E27FC236}">
              <a16:creationId xmlns:a16="http://schemas.microsoft.com/office/drawing/2014/main" id="{53C3F7A5-1A13-EC88-7478-3C3A0559579C}"/>
            </a:ext>
          </a:extLst>
        </xdr:cNvPr>
        <xdr:cNvPicPr>
          <a:picLocks noChangeAspect="1"/>
        </xdr:cNvPicPr>
      </xdr:nvPicPr>
      <xdr:blipFill>
        <a:blip xmlns:r="http://schemas.openxmlformats.org/officeDocument/2006/relationships" r:embed="rId3"/>
        <a:stretch>
          <a:fillRect/>
        </a:stretch>
      </xdr:blipFill>
      <xdr:spPr>
        <a:xfrm>
          <a:off x="7581900" y="5433059"/>
          <a:ext cx="5935980" cy="3589021"/>
        </a:xfrm>
        <a:prstGeom prst="rect">
          <a:avLst/>
        </a:prstGeom>
      </xdr:spPr>
    </xdr:pic>
    <xdr:clientData/>
  </xdr:twoCellAnchor>
  <xdr:twoCellAnchor editAs="oneCell">
    <xdr:from>
      <xdr:col>19</xdr:col>
      <xdr:colOff>274320</xdr:colOff>
      <xdr:row>31</xdr:row>
      <xdr:rowOff>22861</xdr:rowOff>
    </xdr:from>
    <xdr:to>
      <xdr:col>28</xdr:col>
      <xdr:colOff>122893</xdr:colOff>
      <xdr:row>44</xdr:row>
      <xdr:rowOff>167641</xdr:rowOff>
    </xdr:to>
    <xdr:pic>
      <xdr:nvPicPr>
        <xdr:cNvPr id="6" name="Imagem 5">
          <a:extLst>
            <a:ext uri="{FF2B5EF4-FFF2-40B4-BE49-F238E27FC236}">
              <a16:creationId xmlns:a16="http://schemas.microsoft.com/office/drawing/2014/main" id="{CCD6150E-D87A-F9CA-A698-B3F7398945E5}"/>
            </a:ext>
          </a:extLst>
        </xdr:cNvPr>
        <xdr:cNvPicPr>
          <a:picLocks noChangeAspect="1"/>
        </xdr:cNvPicPr>
      </xdr:nvPicPr>
      <xdr:blipFill>
        <a:blip xmlns:r="http://schemas.openxmlformats.org/officeDocument/2006/relationships" r:embed="rId4"/>
        <a:stretch>
          <a:fillRect/>
        </a:stretch>
      </xdr:blipFill>
      <xdr:spPr>
        <a:xfrm>
          <a:off x="13510260" y="6301741"/>
          <a:ext cx="5334973" cy="25222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8</xdr:col>
      <xdr:colOff>666750</xdr:colOff>
      <xdr:row>8</xdr:row>
      <xdr:rowOff>63500</xdr:rowOff>
    </xdr:from>
    <xdr:ext cx="1087261" cy="492125"/>
    <xdr:pic>
      <xdr:nvPicPr>
        <xdr:cNvPr id="2" name="Picture 3">
          <a:hlinkClick xmlns:r="http://schemas.openxmlformats.org/officeDocument/2006/relationships" r:id="rId1"/>
          <a:extLst>
            <a:ext uri="{FF2B5EF4-FFF2-40B4-BE49-F238E27FC236}">
              <a16:creationId xmlns:a16="http://schemas.microsoft.com/office/drawing/2014/main" id="{9417B4A2-F1E3-4693-A4EF-6540191F487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11490" y="1404620"/>
          <a:ext cx="1087261" cy="4921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10</xdr:col>
      <xdr:colOff>1188720</xdr:colOff>
      <xdr:row>3</xdr:row>
      <xdr:rowOff>236116</xdr:rowOff>
    </xdr:from>
    <xdr:to>
      <xdr:col>10</xdr:col>
      <xdr:colOff>2687955</xdr:colOff>
      <xdr:row>8</xdr:row>
      <xdr:rowOff>185941</xdr:rowOff>
    </xdr:to>
    <xdr:pic>
      <xdr:nvPicPr>
        <xdr:cNvPr id="4" name="Imagem 3">
          <a:extLst>
            <a:ext uri="{FF2B5EF4-FFF2-40B4-BE49-F238E27FC236}">
              <a16:creationId xmlns:a16="http://schemas.microsoft.com/office/drawing/2014/main" id="{1C3926BD-F2F1-4241-84BD-66633E60C533}"/>
            </a:ext>
          </a:extLst>
        </xdr:cNvPr>
        <xdr:cNvPicPr>
          <a:picLocks noChangeAspect="1"/>
        </xdr:cNvPicPr>
      </xdr:nvPicPr>
      <xdr:blipFill rotWithShape="1">
        <a:blip xmlns:r="http://schemas.openxmlformats.org/officeDocument/2006/relationships" r:embed="rId3"/>
        <a:srcRect l="11378" r="6543"/>
        <a:stretch>
          <a:fillRect/>
        </a:stretch>
      </xdr:blipFill>
      <xdr:spPr>
        <a:xfrm>
          <a:off x="10645140" y="921916"/>
          <a:ext cx="1499235" cy="13976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8</xdr:col>
      <xdr:colOff>285750</xdr:colOff>
      <xdr:row>0</xdr:row>
      <xdr:rowOff>138112</xdr:rowOff>
    </xdr:from>
    <xdr:to>
      <xdr:col>15</xdr:col>
      <xdr:colOff>590550</xdr:colOff>
      <xdr:row>17</xdr:row>
      <xdr:rowOff>128587</xdr:rowOff>
    </xdr:to>
    <xdr:graphicFrame macro="">
      <xdr:nvGraphicFramePr>
        <xdr:cNvPr id="2" name="Chart 1">
          <a:extLst>
            <a:ext uri="{FF2B5EF4-FFF2-40B4-BE49-F238E27FC236}">
              <a16:creationId xmlns:a16="http://schemas.microsoft.com/office/drawing/2014/main" id="{90EC8C7A-A2C2-4B8D-AF60-130A9A7331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601980</xdr:colOff>
      <xdr:row>3</xdr:row>
      <xdr:rowOff>7620</xdr:rowOff>
    </xdr:from>
    <xdr:to>
      <xdr:col>19</xdr:col>
      <xdr:colOff>106680</xdr:colOff>
      <xdr:row>10</xdr:row>
      <xdr:rowOff>125085</xdr:rowOff>
    </xdr:to>
    <xdr:pic>
      <xdr:nvPicPr>
        <xdr:cNvPr id="4" name="Imagem 3">
          <a:extLst>
            <a:ext uri="{FF2B5EF4-FFF2-40B4-BE49-F238E27FC236}">
              <a16:creationId xmlns:a16="http://schemas.microsoft.com/office/drawing/2014/main" id="{ED009E32-8A9C-4519-9299-27C9E2FE65D6}"/>
            </a:ext>
          </a:extLst>
        </xdr:cNvPr>
        <xdr:cNvPicPr>
          <a:picLocks noChangeAspect="1"/>
        </xdr:cNvPicPr>
      </xdr:nvPicPr>
      <xdr:blipFill rotWithShape="1">
        <a:blip xmlns:r="http://schemas.openxmlformats.org/officeDocument/2006/relationships" r:embed="rId2"/>
        <a:srcRect l="11378" r="6543"/>
        <a:stretch>
          <a:fillRect/>
        </a:stretch>
      </xdr:blipFill>
      <xdr:spPr>
        <a:xfrm>
          <a:off x="10591800" y="922020"/>
          <a:ext cx="1424940" cy="13976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160020</xdr:colOff>
      <xdr:row>2</xdr:row>
      <xdr:rowOff>22860</xdr:rowOff>
    </xdr:from>
    <xdr:to>
      <xdr:col>7</xdr:col>
      <xdr:colOff>304800</xdr:colOff>
      <xdr:row>9</xdr:row>
      <xdr:rowOff>140325</xdr:rowOff>
    </xdr:to>
    <xdr:pic>
      <xdr:nvPicPr>
        <xdr:cNvPr id="3" name="Imagem 2">
          <a:extLst>
            <a:ext uri="{FF2B5EF4-FFF2-40B4-BE49-F238E27FC236}">
              <a16:creationId xmlns:a16="http://schemas.microsoft.com/office/drawing/2014/main" id="{501CBF66-14BF-4F80-87A5-67297A0E1050}"/>
            </a:ext>
          </a:extLst>
        </xdr:cNvPr>
        <xdr:cNvPicPr>
          <a:picLocks noChangeAspect="1"/>
        </xdr:cNvPicPr>
      </xdr:nvPicPr>
      <xdr:blipFill rotWithShape="1">
        <a:blip xmlns:r="http://schemas.openxmlformats.org/officeDocument/2006/relationships" r:embed="rId1"/>
        <a:srcRect l="11378" r="6543"/>
        <a:stretch>
          <a:fillRect/>
        </a:stretch>
      </xdr:blipFill>
      <xdr:spPr>
        <a:xfrm>
          <a:off x="10203180" y="388620"/>
          <a:ext cx="1424940" cy="13976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10</xdr:col>
      <xdr:colOff>558006</xdr:colOff>
      <xdr:row>11</xdr:row>
      <xdr:rowOff>73609</xdr:rowOff>
    </xdr:from>
    <xdr:to>
      <xdr:col>11</xdr:col>
      <xdr:colOff>65314</xdr:colOff>
      <xdr:row>11</xdr:row>
      <xdr:rowOff>892628</xdr:rowOff>
    </xdr:to>
    <xdr:pic>
      <xdr:nvPicPr>
        <xdr:cNvPr id="4" name="Imagem 3">
          <a:extLst>
            <a:ext uri="{FF2B5EF4-FFF2-40B4-BE49-F238E27FC236}">
              <a16:creationId xmlns:a16="http://schemas.microsoft.com/office/drawing/2014/main" id="{20C35D08-6C5C-5A02-02EF-829719FEEA36}"/>
            </a:ext>
          </a:extLst>
        </xdr:cNvPr>
        <xdr:cNvPicPr>
          <a:picLocks noChangeAspect="1"/>
        </xdr:cNvPicPr>
      </xdr:nvPicPr>
      <xdr:blipFill rotWithShape="1">
        <a:blip xmlns:r="http://schemas.openxmlformats.org/officeDocument/2006/relationships" r:embed="rId1"/>
        <a:srcRect l="11378" r="6543"/>
        <a:stretch>
          <a:fillRect/>
        </a:stretch>
      </xdr:blipFill>
      <xdr:spPr>
        <a:xfrm>
          <a:off x="13838577" y="2631752"/>
          <a:ext cx="835366" cy="819019"/>
        </a:xfrm>
        <a:prstGeom prst="rect">
          <a:avLst/>
        </a:prstGeom>
      </xdr:spPr>
    </xdr:pic>
    <xdr:clientData/>
  </xdr:twoCellAnchor>
  <xdr:twoCellAnchor editAs="oneCell">
    <xdr:from>
      <xdr:col>2</xdr:col>
      <xdr:colOff>274977</xdr:colOff>
      <xdr:row>2</xdr:row>
      <xdr:rowOff>73609</xdr:rowOff>
    </xdr:from>
    <xdr:to>
      <xdr:col>2</xdr:col>
      <xdr:colOff>1458686</xdr:colOff>
      <xdr:row>8</xdr:row>
      <xdr:rowOff>123811</xdr:rowOff>
    </xdr:to>
    <xdr:pic>
      <xdr:nvPicPr>
        <xdr:cNvPr id="5" name="Imagem 4">
          <a:extLst>
            <a:ext uri="{FF2B5EF4-FFF2-40B4-BE49-F238E27FC236}">
              <a16:creationId xmlns:a16="http://schemas.microsoft.com/office/drawing/2014/main" id="{F373044F-A986-4A6E-9A8C-057B1C5A72AA}"/>
            </a:ext>
          </a:extLst>
        </xdr:cNvPr>
        <xdr:cNvPicPr>
          <a:picLocks noChangeAspect="1"/>
        </xdr:cNvPicPr>
      </xdr:nvPicPr>
      <xdr:blipFill rotWithShape="1">
        <a:blip xmlns:r="http://schemas.openxmlformats.org/officeDocument/2006/relationships" r:embed="rId1"/>
        <a:srcRect l="11378" r="6543"/>
        <a:stretch>
          <a:fillRect/>
        </a:stretch>
      </xdr:blipFill>
      <xdr:spPr>
        <a:xfrm>
          <a:off x="4182948" y="443723"/>
          <a:ext cx="1183709" cy="116054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137160</xdr:colOff>
      <xdr:row>19</xdr:row>
      <xdr:rowOff>99060</xdr:rowOff>
    </xdr:from>
    <xdr:to>
      <xdr:col>6</xdr:col>
      <xdr:colOff>61986</xdr:colOff>
      <xdr:row>60</xdr:row>
      <xdr:rowOff>65725</xdr:rowOff>
    </xdr:to>
    <xdr:pic>
      <xdr:nvPicPr>
        <xdr:cNvPr id="8" name="Imagem 7">
          <a:extLst>
            <a:ext uri="{FF2B5EF4-FFF2-40B4-BE49-F238E27FC236}">
              <a16:creationId xmlns:a16="http://schemas.microsoft.com/office/drawing/2014/main" id="{AA0F3B58-EB81-679A-5788-8940F4B50712}"/>
            </a:ext>
          </a:extLst>
        </xdr:cNvPr>
        <xdr:cNvPicPr>
          <a:picLocks noChangeAspect="1"/>
        </xdr:cNvPicPr>
      </xdr:nvPicPr>
      <xdr:blipFill>
        <a:blip xmlns:r="http://schemas.openxmlformats.org/officeDocument/2006/relationships" r:embed="rId1"/>
        <a:stretch>
          <a:fillRect/>
        </a:stretch>
      </xdr:blipFill>
      <xdr:spPr>
        <a:xfrm>
          <a:off x="1356360" y="3619500"/>
          <a:ext cx="7354326" cy="6839905"/>
        </a:xfrm>
        <a:prstGeom prst="rect">
          <a:avLst/>
        </a:prstGeom>
      </xdr:spPr>
    </xdr:pic>
    <xdr:clientData/>
  </xdr:twoCellAnchor>
  <xdr:twoCellAnchor editAs="oneCell">
    <xdr:from>
      <xdr:col>2</xdr:col>
      <xdr:colOff>121920</xdr:colOff>
      <xdr:row>59</xdr:row>
      <xdr:rowOff>22860</xdr:rowOff>
    </xdr:from>
    <xdr:to>
      <xdr:col>5</xdr:col>
      <xdr:colOff>2151762</xdr:colOff>
      <xdr:row>75</xdr:row>
      <xdr:rowOff>27045</xdr:rowOff>
    </xdr:to>
    <xdr:pic>
      <xdr:nvPicPr>
        <xdr:cNvPr id="9" name="Imagem 8">
          <a:extLst>
            <a:ext uri="{FF2B5EF4-FFF2-40B4-BE49-F238E27FC236}">
              <a16:creationId xmlns:a16="http://schemas.microsoft.com/office/drawing/2014/main" id="{07F22E56-F336-94E3-68C3-C6E6491D150B}"/>
            </a:ext>
          </a:extLst>
        </xdr:cNvPr>
        <xdr:cNvPicPr>
          <a:picLocks noChangeAspect="1"/>
        </xdr:cNvPicPr>
      </xdr:nvPicPr>
      <xdr:blipFill>
        <a:blip xmlns:r="http://schemas.openxmlformats.org/officeDocument/2006/relationships" r:embed="rId2"/>
        <a:stretch>
          <a:fillRect/>
        </a:stretch>
      </xdr:blipFill>
      <xdr:spPr>
        <a:xfrm>
          <a:off x="1341120" y="10347960"/>
          <a:ext cx="7287642" cy="2686425"/>
        </a:xfrm>
        <a:prstGeom prst="rect">
          <a:avLst/>
        </a:prstGeom>
      </xdr:spPr>
    </xdr:pic>
    <xdr:clientData/>
  </xdr:twoCellAnchor>
  <xdr:twoCellAnchor editAs="oneCell">
    <xdr:from>
      <xdr:col>2</xdr:col>
      <xdr:colOff>403860</xdr:colOff>
      <xdr:row>74</xdr:row>
      <xdr:rowOff>7620</xdr:rowOff>
    </xdr:from>
    <xdr:to>
      <xdr:col>5</xdr:col>
      <xdr:colOff>1900228</xdr:colOff>
      <xdr:row>111</xdr:row>
      <xdr:rowOff>139949</xdr:rowOff>
    </xdr:to>
    <xdr:pic>
      <xdr:nvPicPr>
        <xdr:cNvPr id="10" name="Imagem 9">
          <a:extLst>
            <a:ext uri="{FF2B5EF4-FFF2-40B4-BE49-F238E27FC236}">
              <a16:creationId xmlns:a16="http://schemas.microsoft.com/office/drawing/2014/main" id="{43AE2DC6-72DC-6B9D-0C56-46CCE08EE0A7}"/>
            </a:ext>
          </a:extLst>
        </xdr:cNvPr>
        <xdr:cNvPicPr>
          <a:picLocks noChangeAspect="1"/>
        </xdr:cNvPicPr>
      </xdr:nvPicPr>
      <xdr:blipFill>
        <a:blip xmlns:r="http://schemas.openxmlformats.org/officeDocument/2006/relationships" r:embed="rId3"/>
        <a:stretch>
          <a:fillRect/>
        </a:stretch>
      </xdr:blipFill>
      <xdr:spPr>
        <a:xfrm>
          <a:off x="1623060" y="12847320"/>
          <a:ext cx="6754168" cy="6335009"/>
        </a:xfrm>
        <a:prstGeom prst="rect">
          <a:avLst/>
        </a:prstGeom>
      </xdr:spPr>
    </xdr:pic>
    <xdr:clientData/>
  </xdr:twoCellAnchor>
  <xdr:twoCellAnchor editAs="oneCell">
    <xdr:from>
      <xdr:col>3</xdr:col>
      <xdr:colOff>1927860</xdr:colOff>
      <xdr:row>0</xdr:row>
      <xdr:rowOff>144780</xdr:rowOff>
    </xdr:from>
    <xdr:to>
      <xdr:col>4</xdr:col>
      <xdr:colOff>947489</xdr:colOff>
      <xdr:row>7</xdr:row>
      <xdr:rowOff>32785</xdr:rowOff>
    </xdr:to>
    <xdr:pic>
      <xdr:nvPicPr>
        <xdr:cNvPr id="11" name="Imagem 10">
          <a:extLst>
            <a:ext uri="{FF2B5EF4-FFF2-40B4-BE49-F238E27FC236}">
              <a16:creationId xmlns:a16="http://schemas.microsoft.com/office/drawing/2014/main" id="{A852CE3E-3F1E-41D6-92E3-18A56740AA8F}"/>
            </a:ext>
          </a:extLst>
        </xdr:cNvPr>
        <xdr:cNvPicPr>
          <a:picLocks noChangeAspect="1"/>
        </xdr:cNvPicPr>
      </xdr:nvPicPr>
      <xdr:blipFill rotWithShape="1">
        <a:blip xmlns:r="http://schemas.openxmlformats.org/officeDocument/2006/relationships" r:embed="rId4"/>
        <a:srcRect l="11378" r="6543"/>
        <a:stretch>
          <a:fillRect/>
        </a:stretch>
      </xdr:blipFill>
      <xdr:spPr>
        <a:xfrm>
          <a:off x="3756660" y="144780"/>
          <a:ext cx="1183709" cy="116054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32658</xdr:colOff>
      <xdr:row>6</xdr:row>
      <xdr:rowOff>10886</xdr:rowOff>
    </xdr:from>
    <xdr:to>
      <xdr:col>21</xdr:col>
      <xdr:colOff>110485</xdr:colOff>
      <xdr:row>41</xdr:row>
      <xdr:rowOff>2157</xdr:rowOff>
    </xdr:to>
    <xdr:pic>
      <xdr:nvPicPr>
        <xdr:cNvPr id="6" name="Imagem 5">
          <a:extLst>
            <a:ext uri="{FF2B5EF4-FFF2-40B4-BE49-F238E27FC236}">
              <a16:creationId xmlns:a16="http://schemas.microsoft.com/office/drawing/2014/main" id="{8CE01EE1-6353-36BF-067C-AE0D33A453EA}"/>
            </a:ext>
          </a:extLst>
        </xdr:cNvPr>
        <xdr:cNvPicPr>
          <a:picLocks noChangeAspect="1"/>
        </xdr:cNvPicPr>
      </xdr:nvPicPr>
      <xdr:blipFill>
        <a:blip xmlns:r="http://schemas.openxmlformats.org/officeDocument/2006/relationships" r:embed="rId1"/>
        <a:stretch>
          <a:fillRect/>
        </a:stretch>
      </xdr:blipFill>
      <xdr:spPr>
        <a:xfrm>
          <a:off x="1251858" y="990600"/>
          <a:ext cx="11660227" cy="5706271"/>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1</xdr:col>
      <xdr:colOff>464820</xdr:colOff>
      <xdr:row>13</xdr:row>
      <xdr:rowOff>1409700</xdr:rowOff>
    </xdr:from>
    <xdr:to>
      <xdr:col>3</xdr:col>
      <xdr:colOff>335280</xdr:colOff>
      <xdr:row>13</xdr:row>
      <xdr:rowOff>1409700</xdr:rowOff>
    </xdr:to>
    <xdr:sp macro="" textlink="">
      <xdr:nvSpPr>
        <xdr:cNvPr id="2" name="Line 1">
          <a:extLst>
            <a:ext uri="{FF2B5EF4-FFF2-40B4-BE49-F238E27FC236}">
              <a16:creationId xmlns:a16="http://schemas.microsoft.com/office/drawing/2014/main" id="{95329D85-2996-451D-97C5-D1F3FFEBEF7D}"/>
            </a:ext>
          </a:extLst>
        </xdr:cNvPr>
        <xdr:cNvSpPr>
          <a:spLocks noChangeShapeType="1"/>
        </xdr:cNvSpPr>
      </xdr:nvSpPr>
      <xdr:spPr bwMode="auto">
        <a:xfrm>
          <a:off x="1249680" y="2346960"/>
          <a:ext cx="14401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xdr:col>
      <xdr:colOff>464820</xdr:colOff>
      <xdr:row>13</xdr:row>
      <xdr:rowOff>7620</xdr:rowOff>
    </xdr:from>
    <xdr:to>
      <xdr:col>1</xdr:col>
      <xdr:colOff>297180</xdr:colOff>
      <xdr:row>13</xdr:row>
      <xdr:rowOff>1409700</xdr:rowOff>
    </xdr:to>
    <xdr:sp macro="" textlink="">
      <xdr:nvSpPr>
        <xdr:cNvPr id="3" name="Line 2">
          <a:extLst>
            <a:ext uri="{FF2B5EF4-FFF2-40B4-BE49-F238E27FC236}">
              <a16:creationId xmlns:a16="http://schemas.microsoft.com/office/drawing/2014/main" id="{2E684C89-FC19-4584-920A-2F8252F7DC35}"/>
            </a:ext>
          </a:extLst>
        </xdr:cNvPr>
        <xdr:cNvSpPr>
          <a:spLocks noChangeShapeType="1"/>
        </xdr:cNvSpPr>
      </xdr:nvSpPr>
      <xdr:spPr bwMode="auto">
        <a:xfrm flipV="1">
          <a:off x="1249680" y="2186940"/>
          <a:ext cx="0" cy="16002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editAs="oneCell">
    <xdr:from>
      <xdr:col>24</xdr:col>
      <xdr:colOff>198120</xdr:colOff>
      <xdr:row>7</xdr:row>
      <xdr:rowOff>182880</xdr:rowOff>
    </xdr:from>
    <xdr:to>
      <xdr:col>29</xdr:col>
      <xdr:colOff>238829</xdr:colOff>
      <xdr:row>13</xdr:row>
      <xdr:rowOff>78505</xdr:rowOff>
    </xdr:to>
    <xdr:pic>
      <xdr:nvPicPr>
        <xdr:cNvPr id="4" name="Imagem 3">
          <a:extLst>
            <a:ext uri="{FF2B5EF4-FFF2-40B4-BE49-F238E27FC236}">
              <a16:creationId xmlns:a16="http://schemas.microsoft.com/office/drawing/2014/main" id="{986F6930-12E2-40CC-AE0F-7E00409CFDEE}"/>
            </a:ext>
          </a:extLst>
        </xdr:cNvPr>
        <xdr:cNvPicPr>
          <a:picLocks noChangeAspect="1"/>
        </xdr:cNvPicPr>
      </xdr:nvPicPr>
      <xdr:blipFill rotWithShape="1">
        <a:blip xmlns:r="http://schemas.openxmlformats.org/officeDocument/2006/relationships" r:embed="rId1"/>
        <a:srcRect l="11378" r="6543"/>
        <a:stretch>
          <a:fillRect/>
        </a:stretch>
      </xdr:blipFill>
      <xdr:spPr>
        <a:xfrm>
          <a:off x="6797040" y="1386840"/>
          <a:ext cx="1183709" cy="116054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9</xdr:col>
      <xdr:colOff>1378227</xdr:colOff>
      <xdr:row>9</xdr:row>
      <xdr:rowOff>86140</xdr:rowOff>
    </xdr:from>
    <xdr:to>
      <xdr:col>10</xdr:col>
      <xdr:colOff>534353</xdr:colOff>
      <xdr:row>15</xdr:row>
      <xdr:rowOff>53989</xdr:rowOff>
    </xdr:to>
    <xdr:pic>
      <xdr:nvPicPr>
        <xdr:cNvPr id="2" name="Imagem 1">
          <a:extLst>
            <a:ext uri="{FF2B5EF4-FFF2-40B4-BE49-F238E27FC236}">
              <a16:creationId xmlns:a16="http://schemas.microsoft.com/office/drawing/2014/main" id="{9BF73142-2FA6-41F8-8395-4916F762A6B6}"/>
            </a:ext>
          </a:extLst>
        </xdr:cNvPr>
        <xdr:cNvPicPr>
          <a:picLocks noChangeAspect="1"/>
        </xdr:cNvPicPr>
      </xdr:nvPicPr>
      <xdr:blipFill rotWithShape="1">
        <a:blip xmlns:r="http://schemas.openxmlformats.org/officeDocument/2006/relationships" r:embed="rId1"/>
        <a:srcRect l="11378" r="6543"/>
        <a:stretch>
          <a:fillRect/>
        </a:stretch>
      </xdr:blipFill>
      <xdr:spPr>
        <a:xfrm>
          <a:off x="9773479" y="1848679"/>
          <a:ext cx="1183709" cy="116054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3</xdr:col>
      <xdr:colOff>257175</xdr:colOff>
      <xdr:row>0</xdr:row>
      <xdr:rowOff>95250</xdr:rowOff>
    </xdr:from>
    <xdr:to>
      <xdr:col>3</xdr:col>
      <xdr:colOff>1228725</xdr:colOff>
      <xdr:row>4</xdr:row>
      <xdr:rowOff>0</xdr:rowOff>
    </xdr:to>
    <xdr:pic>
      <xdr:nvPicPr>
        <xdr:cNvPr id="2" name="Imagem 1" descr="Logotipo De Saúde E Bem Estar Design De Logotipo De Centro ...">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800100" y="95250"/>
          <a:ext cx="971550" cy="10775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Eduardo/Google%20Drive/Escritorio%20de%20Projetos/Modelos/02-Planejamento/Estimativas%20de%20Custo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esources/directory/32a430fa-0843-4045-aaf0-553c90496470.ExcelAutomationServiceFrontend.WorkingDir/NoAVScans/c3e9926f-4891-4bc7-9551-dd8e77df89b2/in/Gr&#225;fico%20de%20Gantt%20simpl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bruna\Downloads\WBS-PROJETO-SAUDE-BEM-ESTAR_Gestao_custo.xlsx" TargetMode="External"/><Relationship Id="rId1" Type="http://schemas.openxmlformats.org/officeDocument/2006/relationships/externalLinkPath" Target="WBS-PROJETO-SAUDE-BEM-ESTAR_Gestao_custo.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Users\bruna\Downloads\WBS-PROJETO-SAUDE-BEM-ESTAR_template_RH.xlsx" TargetMode="External"/><Relationship Id="rId1" Type="http://schemas.openxmlformats.org/officeDocument/2006/relationships/externalLinkPath" Target="WBS-PROJETO-SAUDE-BEM-ESTAR_template_RH.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marya/Downloads/241023-WBS-PROJETO-NI(Recuperado%20Automaticamente).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Eduardo/Dropbox/BDS%20-%20Projeto%20B3/Portfolio%20de%20Projetos.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a"/>
      <sheetName val="Estimativas"/>
      <sheetName val="Param"/>
    </sheetNames>
    <sheetDataSet>
      <sheetData sheetId="0"/>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onogramaDeProjeto"/>
      <sheetName val="Sobre"/>
    </sheetNames>
    <sheetDataSet>
      <sheetData sheetId="0">
        <row r="8">
          <cell r="H8" t="str">
            <v/>
          </cell>
        </row>
        <row r="9">
          <cell r="E9">
            <v>45174</v>
          </cell>
          <cell r="F9">
            <v>45177</v>
          </cell>
        </row>
        <row r="10">
          <cell r="E10">
            <v>45177</v>
          </cell>
          <cell r="F10">
            <v>45179</v>
          </cell>
          <cell r="H10">
            <v>3</v>
          </cell>
        </row>
        <row r="11">
          <cell r="E11">
            <v>45179</v>
          </cell>
          <cell r="F11">
            <v>45183</v>
          </cell>
          <cell r="H11">
            <v>5</v>
          </cell>
        </row>
        <row r="12">
          <cell r="E12">
            <v>45183</v>
          </cell>
          <cell r="F12">
            <v>45188</v>
          </cell>
          <cell r="H12">
            <v>6</v>
          </cell>
        </row>
        <row r="13">
          <cell r="E13">
            <v>45178</v>
          </cell>
          <cell r="F13">
            <v>45180</v>
          </cell>
          <cell r="H13">
            <v>3</v>
          </cell>
        </row>
        <row r="14">
          <cell r="H14" t="str">
            <v/>
          </cell>
        </row>
        <row r="15">
          <cell r="E15">
            <v>45179</v>
          </cell>
          <cell r="F15">
            <v>45183</v>
          </cell>
          <cell r="H15">
            <v>5</v>
          </cell>
        </row>
        <row r="16">
          <cell r="E16">
            <v>45181</v>
          </cell>
          <cell r="F16">
            <v>45186</v>
          </cell>
          <cell r="H16">
            <v>6</v>
          </cell>
        </row>
        <row r="17">
          <cell r="E17">
            <v>45186</v>
          </cell>
          <cell r="F17">
            <v>45189</v>
          </cell>
          <cell r="H17">
            <v>4</v>
          </cell>
        </row>
        <row r="18">
          <cell r="E18">
            <v>45186</v>
          </cell>
          <cell r="F18">
            <v>45188</v>
          </cell>
          <cell r="H18">
            <v>3</v>
          </cell>
        </row>
        <row r="19">
          <cell r="E19">
            <v>45186</v>
          </cell>
          <cell r="F19">
            <v>45189</v>
          </cell>
          <cell r="H19">
            <v>4</v>
          </cell>
        </row>
        <row r="20">
          <cell r="H20" t="str">
            <v/>
          </cell>
        </row>
        <row r="21">
          <cell r="E21">
            <v>45189</v>
          </cell>
          <cell r="F21">
            <v>45194</v>
          </cell>
          <cell r="H21">
            <v>6</v>
          </cell>
        </row>
        <row r="22">
          <cell r="E22">
            <v>45195</v>
          </cell>
          <cell r="F22">
            <v>45199</v>
          </cell>
          <cell r="H22">
            <v>5</v>
          </cell>
        </row>
        <row r="23">
          <cell r="E23">
            <v>45200</v>
          </cell>
          <cell r="F23">
            <v>45205</v>
          </cell>
          <cell r="H23">
            <v>6</v>
          </cell>
        </row>
        <row r="24">
          <cell r="E24">
            <v>45206</v>
          </cell>
          <cell r="F24">
            <v>45210</v>
          </cell>
          <cell r="H24">
            <v>5</v>
          </cell>
        </row>
        <row r="25">
          <cell r="E25">
            <v>45200</v>
          </cell>
          <cell r="F25">
            <v>45204</v>
          </cell>
          <cell r="H25">
            <v>5</v>
          </cell>
        </row>
        <row r="26">
          <cell r="H26" t="str">
            <v/>
          </cell>
        </row>
        <row r="27">
          <cell r="E27" t="str">
            <v>data</v>
          </cell>
          <cell r="F27" t="str">
            <v>data</v>
          </cell>
          <cell r="H27" t="e">
            <v>#VALUE!</v>
          </cell>
        </row>
        <row r="28">
          <cell r="E28" t="str">
            <v>data</v>
          </cell>
          <cell r="F28" t="str">
            <v>data</v>
          </cell>
          <cell r="H28" t="e">
            <v>#VALUE!</v>
          </cell>
        </row>
        <row r="29">
          <cell r="E29" t="str">
            <v>data</v>
          </cell>
          <cell r="F29" t="str">
            <v>data</v>
          </cell>
          <cell r="H29" t="e">
            <v>#VALUE!</v>
          </cell>
        </row>
        <row r="30">
          <cell r="E30" t="str">
            <v>data</v>
          </cell>
          <cell r="F30" t="str">
            <v>data</v>
          </cell>
          <cell r="H30" t="e">
            <v>#VALUE!</v>
          </cell>
        </row>
        <row r="31">
          <cell r="E31" t="str">
            <v>data</v>
          </cell>
          <cell r="F31" t="str">
            <v>data</v>
          </cell>
          <cell r="H31" t="e">
            <v>#VALUE!</v>
          </cell>
        </row>
        <row r="32">
          <cell r="H32" t="str">
            <v/>
          </cell>
        </row>
        <row r="33">
          <cell r="H33" t="str">
            <v/>
          </cell>
        </row>
      </sheetData>
      <sheetData sheetId="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ráfico de Gantt"/>
      <sheetName val="Planilha1"/>
      <sheetName val="PV_dependência"/>
      <sheetName val="Cronograma_de_Custos (2)"/>
    </sheetNames>
    <sheetDataSet>
      <sheetData sheetId="0">
        <row r="5">
          <cell r="G5">
            <v>45160</v>
          </cell>
        </row>
        <row r="6">
          <cell r="G6">
            <v>1</v>
          </cell>
        </row>
      </sheetData>
      <sheetData sheetId="1" refreshError="1"/>
      <sheetData sheetId="2" refreshError="1"/>
      <sheetData sheetId="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ráfico de Gantt"/>
      <sheetName val="Planilha1"/>
      <sheetName val="PV_dependência"/>
      <sheetName val="Cronograma_de_Custos (2)"/>
    </sheetNames>
    <sheetDataSet>
      <sheetData sheetId="0">
        <row r="5">
          <cell r="G5">
            <v>45160</v>
          </cell>
        </row>
        <row r="6">
          <cell r="G6">
            <v>1</v>
          </cell>
        </row>
      </sheetData>
      <sheetData sheetId="1" refreshError="1"/>
      <sheetData sheetId="2" refreshError="1"/>
      <sheetData sheetId="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Charter"/>
      <sheetName val="WBS-MACRO-ATIVIDADE"/>
      <sheetName val="WBS_Detalhado (ordem etapas)"/>
      <sheetName val="WBS_Detalhado (ordem depend)"/>
      <sheetName val="Gráfico de Gantt"/>
      <sheetName val="SAM SRM"/>
      <sheetName val="Comunicação"/>
      <sheetName val="PV_dependência"/>
      <sheetName val="Cronograma_de_Custos (2)"/>
    </sheetNames>
    <sheetDataSet>
      <sheetData sheetId="0" refreshError="1"/>
      <sheetData sheetId="1" refreshError="1"/>
      <sheetData sheetId="2" refreshError="1"/>
      <sheetData sheetId="3" refreshError="1"/>
      <sheetData sheetId="4">
        <row r="5">
          <cell r="G5">
            <v>45160</v>
          </cell>
        </row>
        <row r="6">
          <cell r="G6">
            <v>1</v>
          </cell>
        </row>
      </sheetData>
      <sheetData sheetId="5" refreshError="1"/>
      <sheetData sheetId="6" refreshError="1"/>
      <sheetData sheetId="7" refreshError="1"/>
      <sheetData sheetId="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a"/>
      <sheetName val="Projetos"/>
      <sheetName val="Budget"/>
      <sheetName val="Config"/>
      <sheetName val="Issues"/>
      <sheetName val="Pendencias"/>
      <sheetName val="Pool"/>
      <sheetName val="Project"/>
      <sheetName val="Param"/>
      <sheetName val="Status"/>
      <sheetName val="SR"/>
      <sheetName val="SR.Modelo"/>
      <sheetName val="Prj-Venc"/>
      <sheetName val="Prj-Andam"/>
      <sheetName val="Prj-Prox"/>
      <sheetName val="Prj-Entr"/>
      <sheetName val="Prj-Concl"/>
      <sheetName val="Prj-FaseAtual"/>
      <sheetName val="Prj-NConc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5">
          <cell r="AB5" t="str">
            <v>Diária</v>
          </cell>
        </row>
        <row r="6">
          <cell r="AB6" t="str">
            <v>Semanal</v>
          </cell>
        </row>
        <row r="7">
          <cell r="AB7" t="str">
            <v>Bissemanal</v>
          </cell>
        </row>
        <row r="8">
          <cell r="AB8" t="str">
            <v>Mensal</v>
          </cell>
        </row>
        <row r="15">
          <cell r="D15" t="str">
            <v>Pt-br</v>
          </cell>
          <cell r="E15" t="str">
            <v>Inglês</v>
          </cell>
        </row>
        <row r="24">
          <cell r="C24" t="str">
            <v>Cliente</v>
          </cell>
        </row>
        <row r="25">
          <cell r="C25" t="str">
            <v>Interno</v>
          </cell>
        </row>
        <row r="26">
          <cell r="C26" t="str">
            <v>Teste</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y Alice Aparecida Guilherme" refreshedDate="45174.913077893521" createdVersion="1" refreshedVersion="4" recordCount="50" xr:uid="{00000000-000A-0000-FFFF-FFFF01000000}">
  <cacheSource type="worksheet">
    <worksheetSource ref="B9:K60" sheet="WBS_Detalhado (ordem etapas)"/>
  </cacheSource>
  <cacheFields count="8">
    <cacheField name="Ref" numFmtId="0">
      <sharedItems containsMixedTypes="1" containsNumber="1" containsInteger="1" minValue="1" maxValue="10" count="50">
        <n v="1"/>
        <s v="1.1"/>
        <s v="1.2"/>
        <s v="1.3"/>
        <n v="2"/>
        <s v="2.1"/>
        <s v="2.2"/>
        <s v="2.2.1"/>
        <s v="2.2.2"/>
        <s v="2.2.3"/>
        <s v="2.2.4"/>
        <s v="2.3"/>
        <n v="3"/>
        <s v="3.1"/>
        <s v="3.1.1"/>
        <s v="3.1.2"/>
        <s v="3.2"/>
        <s v="3.2.1"/>
        <s v="3.2.2"/>
        <n v="4"/>
        <s v="4.1"/>
        <s v="4.1.2"/>
        <s v="4.2"/>
        <s v="4.2.1"/>
        <s v="4.2.2"/>
        <s v="4.2.3"/>
        <n v="5"/>
        <s v="5.1"/>
        <s v="5.2"/>
        <s v="5.3"/>
        <n v="6"/>
        <s v="6.1"/>
        <s v="6.1.2"/>
        <s v="6.1.3"/>
        <n v="7"/>
        <s v="7.1.1"/>
        <s v="7.1.2"/>
        <s v="7.1.3"/>
        <n v="8"/>
        <s v="8.1.1"/>
        <s v="8.1.2"/>
        <s v="8.1.3"/>
        <n v="9"/>
        <s v="9.1.1"/>
        <s v="9.1.2"/>
        <s v="9.1.3"/>
        <n v="10"/>
        <s v="10.1.1"/>
        <s v="10.1.2"/>
        <s v="10.1.3"/>
      </sharedItems>
    </cacheField>
    <cacheField name="Etapas – Atividades - " numFmtId="0">
      <sharedItems count="49">
        <s v="Iniciação"/>
        <s v="Definir os objetivos do aplicativo e sua proposta de valor"/>
        <s v="Identificar as principais funcionalidades e recursos a serem incluídos"/>
        <s v="Formar uma equipe de desenvolvimento e design"/>
        <s v="Planejamento"/>
        <s v="Realizar uma análise de mercado para entender concorrentes e demandas"/>
        <s v="Definir os requisitos detalhados do aplicativo (escopo)"/>
        <s v="Dicas de saúde e bem-estar"/>
        <s v="Planos de exercícios físicos personalizados"/>
        <s v="Mapas com locais de academias e parques"/>
        <s v="Integração com sistemas de monitoramento de saúde"/>
        <s v="Criar um cronograma detalhado com marcos e prazos"/>
        <s v="Design e Prototipagem"/>
        <s v="Realizar o design da interface do usuário (UI)"/>
        <s v="Navegação simples entre as funcionalidades"/>
        <s v="Criar protótipos interativos para validar o fluxo de usuário"/>
        <s v=" Experiência do usuário (UX)"/>
        <s v="Interface limpa e intuitiva"/>
        <s v="Teste de UI / UX"/>
        <s v="Desenvolvimento"/>
        <s v="Desenvolver a estrutura do aplicativo"/>
        <s v="Front-end: Interface do usuário e interações"/>
        <s v="Implementar as funcionalidades principais"/>
        <s v="Módulo de dicas de saúde"/>
        <s v="Gerador de planos de exercícios"/>
        <s v="Integração com APIs de mapas para localização de academias e parques"/>
        <s v="Integrar o aplicativo com sistemas de monitoramento de saúde, como dispositivos wearable ou aplicativos de rastreamento"/>
        <s v="Garantir a segurança e privacidade dos dados do usuário"/>
        <s v="Testar a integração para assegurar que os dados são sincronizados corretamente"/>
        <s v="Testes"/>
        <s v="Realizar testes de qualidade e desempenho em diversas plataformas (iOS, Android)"/>
        <s v="Testar a usabilidade do aplicativo com usuários reais"/>
        <s v="Identificar e corrigir bugs e problemas de interface"/>
        <s v="Lançamento"/>
        <s v="Preparar a infraestrutura para o lançamento nas lojas de aplicativos (App Store, Google Play)"/>
        <s v="Criar materiais de marketing, como vídeos promocionais e descrições claras"/>
        <s v="Submeter o aplicativo para revisão nas lojas de aplicativos"/>
        <s v="Pós-lançamento"/>
        <s v="Monitorar o feedback dos usuários e analisar métricas de uso"/>
        <s v="Realizar atualizações periódicas para adicionar novas funcionalidades e melhorias"/>
        <s v="Oferecer suporte ao cliente para solucionar problemas e responder dúvidas"/>
        <s v="Marketing e Divulgação"/>
        <s v="Criar estratégias de marketing digital para aumentar a visibilidade do aplicativo"/>
        <s v="Colaborar com influenciadores de saúde e bem-estar para promoção"/>
        <s v="Realizar campanhas de mídia social e anúncios online"/>
        <s v="Avaliação e Aperfeiçoamento"/>
        <s v="Realizar análises regulares sobre o desempenho do aplicativo"/>
        <s v="Explorar parcerias com empresas relacionadas à saúde e bem-estar"/>
        <s v="Avaliar a possibilidade de oferecer versões premium ou modelos de assinatura"/>
      </sharedItems>
    </cacheField>
    <cacheField name="Dependência" numFmtId="0">
      <sharedItems containsBlank="1" count="36">
        <m/>
        <s v="1.1"/>
        <s v="1.3"/>
        <s v="2.1"/>
        <s v="2.2"/>
        <s v="2.3"/>
        <s v="3.1"/>
        <s v="3.1.1"/>
        <s v="3.1.2"/>
        <s v="3.2"/>
        <s v="3.2.2"/>
        <s v="3.2.1"/>
        <s v="4.1"/>
        <s v="4.1.2"/>
        <s v="4.2"/>
        <s v="4.2.1"/>
        <s v="4.2.2"/>
        <s v="4.2.3"/>
        <s v="5.1"/>
        <s v="5.2"/>
        <s v="5.3"/>
        <s v="6.1"/>
        <s v="6.1.2"/>
        <s v="6.1.3"/>
        <s v="7.1.1"/>
        <s v="7.1.2"/>
        <s v="7.1.3"/>
        <s v="8.1.1"/>
        <s v="8.1.2"/>
        <s v="8.1.3"/>
        <s v="9.1.1"/>
        <s v="9.1.2"/>
        <s v="9.1.3"/>
        <s v="10.1.1"/>
        <s v="10.1.2"/>
        <s v="10.1.3"/>
      </sharedItems>
    </cacheField>
    <cacheField name="Duração em semanas" numFmtId="0">
      <sharedItems containsString="0" containsBlank="1" containsNumber="1" containsInteger="1" minValue="1" maxValue="2"/>
    </cacheField>
    <cacheField name="Conclusão" numFmtId="0">
      <sharedItems containsBlank="1"/>
    </cacheField>
    <cacheField name="Responsável" numFmtId="0">
      <sharedItems containsBlank="1" count="11">
        <m/>
        <s v="GERENTE DE PROJETO"/>
        <s v="DESIGN"/>
        <s v="DESENVOLVIMENTO"/>
        <s v="SEGURANÇA"/>
        <s v="QUALIDADE"/>
        <s v="UX"/>
        <s v="REDES"/>
        <s v="COMERCIAL"/>
        <s v="EQUIPE TÉCNICA"/>
        <s v="DESEMPENHO"/>
      </sharedItems>
    </cacheField>
    <cacheField name="Recursos                                    " numFmtId="0">
      <sharedItems containsBlank="1"/>
    </cacheField>
    <cacheField name="Custos" numFmtId="0">
      <sharedItems containsString="0" containsBlank="1" containsNumber="1" containsInteger="1" minValue="200" maxValue="3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50">
  <r>
    <x v="0"/>
    <x v="0"/>
    <x v="0"/>
    <m/>
    <m/>
    <x v="0"/>
    <m/>
    <m/>
  </r>
  <r>
    <x v="1"/>
    <x v="1"/>
    <x v="1"/>
    <n v="1"/>
    <s v="1ª"/>
    <x v="1"/>
    <s v="Pessoas"/>
    <n v="1000"/>
  </r>
  <r>
    <x v="2"/>
    <x v="2"/>
    <x v="1"/>
    <n v="1"/>
    <s v="1ª"/>
    <x v="1"/>
    <s v="Pessoas"/>
    <n v="2000"/>
  </r>
  <r>
    <x v="3"/>
    <x v="3"/>
    <x v="1"/>
    <n v="1"/>
    <s v="1ª"/>
    <x v="1"/>
    <s v="Pessoas"/>
    <n v="1000"/>
  </r>
  <r>
    <x v="4"/>
    <x v="4"/>
    <x v="2"/>
    <m/>
    <m/>
    <x v="0"/>
    <m/>
    <m/>
  </r>
  <r>
    <x v="5"/>
    <x v="5"/>
    <x v="3"/>
    <n v="1"/>
    <s v="3ª"/>
    <x v="1"/>
    <s v="Pessoas"/>
    <n v="2000"/>
  </r>
  <r>
    <x v="6"/>
    <x v="6"/>
    <x v="2"/>
    <n v="1"/>
    <s v="3ª"/>
    <x v="1"/>
    <s v="Pessoas"/>
    <n v="700"/>
  </r>
  <r>
    <x v="7"/>
    <x v="7"/>
    <x v="4"/>
    <n v="1"/>
    <s v="4ª"/>
    <x v="1"/>
    <s v="Pessoas"/>
    <n v="500"/>
  </r>
  <r>
    <x v="8"/>
    <x v="8"/>
    <x v="4"/>
    <n v="1"/>
    <s v="4ª"/>
    <x v="1"/>
    <s v="Pessoas"/>
    <n v="1000"/>
  </r>
  <r>
    <x v="9"/>
    <x v="9"/>
    <x v="4"/>
    <n v="1"/>
    <s v="4ª"/>
    <x v="1"/>
    <s v="Pessoas"/>
    <n v="800"/>
  </r>
  <r>
    <x v="10"/>
    <x v="10"/>
    <x v="4"/>
    <n v="1"/>
    <s v="4ª"/>
    <x v="1"/>
    <s v="Pessoas"/>
    <n v="200"/>
  </r>
  <r>
    <x v="11"/>
    <x v="11"/>
    <x v="4"/>
    <n v="2"/>
    <s v="5ª"/>
    <x v="1"/>
    <s v="Pessoas"/>
    <n v="400"/>
  </r>
  <r>
    <x v="12"/>
    <x v="12"/>
    <x v="5"/>
    <m/>
    <m/>
    <x v="0"/>
    <m/>
    <m/>
  </r>
  <r>
    <x v="13"/>
    <x v="13"/>
    <x v="2"/>
    <n v="1"/>
    <s v="4ª"/>
    <x v="2"/>
    <s v="Pessoas"/>
    <n v="2000"/>
  </r>
  <r>
    <x v="14"/>
    <x v="14"/>
    <x v="6"/>
    <n v="1"/>
    <s v="6ª"/>
    <x v="2"/>
    <s v="Pessoas"/>
    <n v="500"/>
  </r>
  <r>
    <x v="15"/>
    <x v="15"/>
    <x v="7"/>
    <n v="1"/>
    <s v="7ª"/>
    <x v="2"/>
    <s v="Pessoas"/>
    <n v="500"/>
  </r>
  <r>
    <x v="16"/>
    <x v="16"/>
    <x v="8"/>
    <n v="1"/>
    <s v="4ª"/>
    <x v="2"/>
    <s v="Pessoas"/>
    <n v="1000"/>
  </r>
  <r>
    <x v="17"/>
    <x v="17"/>
    <x v="9"/>
    <n v="2"/>
    <s v="6ª"/>
    <x v="2"/>
    <s v="Pessoas"/>
    <n v="500"/>
  </r>
  <r>
    <x v="18"/>
    <x v="18"/>
    <x v="10"/>
    <n v="2"/>
    <s v="6ª"/>
    <x v="2"/>
    <s v="Pessoas"/>
    <n v="700"/>
  </r>
  <r>
    <x v="19"/>
    <x v="19"/>
    <x v="11"/>
    <m/>
    <m/>
    <x v="0"/>
    <m/>
    <m/>
  </r>
  <r>
    <x v="20"/>
    <x v="20"/>
    <x v="12"/>
    <n v="2"/>
    <s v="5ª"/>
    <x v="3"/>
    <s v="Pessoas"/>
    <n v="500"/>
  </r>
  <r>
    <x v="21"/>
    <x v="21"/>
    <x v="13"/>
    <n v="1"/>
    <s v="6ª"/>
    <x v="3"/>
    <s v="Pessoas"/>
    <n v="5000"/>
  </r>
  <r>
    <x v="22"/>
    <x v="22"/>
    <x v="14"/>
    <n v="1"/>
    <s v="5ª"/>
    <x v="3"/>
    <s v="Pessoas"/>
    <n v="700"/>
  </r>
  <r>
    <x v="23"/>
    <x v="23"/>
    <x v="15"/>
    <n v="2"/>
    <s v="7ª"/>
    <x v="3"/>
    <s v="Pessoas"/>
    <n v="500"/>
  </r>
  <r>
    <x v="24"/>
    <x v="24"/>
    <x v="16"/>
    <n v="1"/>
    <s v="8ª"/>
    <x v="3"/>
    <s v="Pessoas"/>
    <n v="300"/>
  </r>
  <r>
    <x v="25"/>
    <x v="25"/>
    <x v="17"/>
    <n v="2"/>
    <s v="9ª"/>
    <x v="3"/>
    <s v="Pessoas"/>
    <n v="1000"/>
  </r>
  <r>
    <x v="26"/>
    <x v="10"/>
    <x v="0"/>
    <m/>
    <m/>
    <x v="0"/>
    <m/>
    <m/>
  </r>
  <r>
    <x v="27"/>
    <x v="26"/>
    <x v="18"/>
    <n v="2"/>
    <s v="12ª"/>
    <x v="4"/>
    <s v="Pessoas"/>
    <n v="3000"/>
  </r>
  <r>
    <x v="28"/>
    <x v="27"/>
    <x v="19"/>
    <n v="2"/>
    <s v="12ª"/>
    <x v="4"/>
    <s v="Pessoas"/>
    <n v="1000"/>
  </r>
  <r>
    <x v="29"/>
    <x v="28"/>
    <x v="20"/>
    <m/>
    <s v="12ª"/>
    <x v="4"/>
    <s v="Pessoas"/>
    <n v="1000"/>
  </r>
  <r>
    <x v="30"/>
    <x v="29"/>
    <x v="0"/>
    <m/>
    <m/>
    <x v="0"/>
    <m/>
    <m/>
  </r>
  <r>
    <x v="31"/>
    <x v="30"/>
    <x v="21"/>
    <n v="1"/>
    <s v="13ª"/>
    <x v="5"/>
    <s v="Pessoas"/>
    <n v="30000"/>
  </r>
  <r>
    <x v="32"/>
    <x v="31"/>
    <x v="22"/>
    <n v="1"/>
    <s v="13ª"/>
    <x v="6"/>
    <s v="Pessoas"/>
    <n v="700"/>
  </r>
  <r>
    <x v="33"/>
    <x v="32"/>
    <x v="23"/>
    <n v="1"/>
    <s v="13ª"/>
    <x v="4"/>
    <s v="Pessoas"/>
    <n v="500"/>
  </r>
  <r>
    <x v="34"/>
    <x v="33"/>
    <x v="0"/>
    <m/>
    <m/>
    <x v="0"/>
    <m/>
    <m/>
  </r>
  <r>
    <x v="35"/>
    <x v="34"/>
    <x v="24"/>
    <n v="2"/>
    <s v="14ª"/>
    <x v="7"/>
    <s v="Pessoas"/>
    <n v="15000"/>
  </r>
  <r>
    <x v="36"/>
    <x v="35"/>
    <x v="25"/>
    <n v="2"/>
    <s v="14ª"/>
    <x v="8"/>
    <s v="Pessoas"/>
    <n v="10000"/>
  </r>
  <r>
    <x v="37"/>
    <x v="36"/>
    <x v="26"/>
    <n v="2"/>
    <s v="14ª"/>
    <x v="8"/>
    <s v="Pessoas"/>
    <n v="10000"/>
  </r>
  <r>
    <x v="38"/>
    <x v="37"/>
    <x v="0"/>
    <m/>
    <m/>
    <x v="0"/>
    <m/>
    <m/>
  </r>
  <r>
    <x v="39"/>
    <x v="38"/>
    <x v="27"/>
    <n v="2"/>
    <s v="15ª"/>
    <x v="9"/>
    <s v="Pessoas"/>
    <n v="5000"/>
  </r>
  <r>
    <x v="40"/>
    <x v="39"/>
    <x v="28"/>
    <n v="2"/>
    <s v="15ª"/>
    <x v="9"/>
    <s v="Pessoas"/>
    <n v="4000"/>
  </r>
  <r>
    <x v="41"/>
    <x v="40"/>
    <x v="29"/>
    <n v="2"/>
    <s v="15ª"/>
    <x v="9"/>
    <s v="Pessoas"/>
    <n v="1000"/>
  </r>
  <r>
    <x v="42"/>
    <x v="41"/>
    <x v="0"/>
    <m/>
    <m/>
    <x v="0"/>
    <m/>
    <m/>
  </r>
  <r>
    <x v="43"/>
    <x v="42"/>
    <x v="30"/>
    <n v="2"/>
    <s v="16ª"/>
    <x v="9"/>
    <s v="Pessoas"/>
    <n v="10000"/>
  </r>
  <r>
    <x v="44"/>
    <x v="43"/>
    <x v="31"/>
    <n v="2"/>
    <s v="16ª"/>
    <x v="9"/>
    <s v="Pessoas"/>
    <n v="20000"/>
  </r>
  <r>
    <x v="45"/>
    <x v="44"/>
    <x v="32"/>
    <n v="2"/>
    <s v="16ª"/>
    <x v="9"/>
    <s v="Pessoas"/>
    <n v="10000"/>
  </r>
  <r>
    <x v="46"/>
    <x v="45"/>
    <x v="0"/>
    <m/>
    <m/>
    <x v="0"/>
    <m/>
    <m/>
  </r>
  <r>
    <x v="47"/>
    <x v="46"/>
    <x v="33"/>
    <n v="2"/>
    <s v="17ª"/>
    <x v="10"/>
    <s v="Pessoas"/>
    <n v="4000"/>
  </r>
  <r>
    <x v="48"/>
    <x v="47"/>
    <x v="34"/>
    <n v="2"/>
    <s v="17ª"/>
    <x v="8"/>
    <s v="Pessoas"/>
    <n v="1000"/>
  </r>
  <r>
    <x v="49"/>
    <x v="48"/>
    <x v="35"/>
    <n v="2"/>
    <s v="17ª"/>
    <x v="8"/>
    <s v="Pessoas"/>
    <n v="1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Tabela dinâmica2" cacheId="0" dataOnRows="1" applyNumberFormats="0" applyBorderFormats="0" applyFontFormats="0" applyPatternFormats="0" applyAlignmentFormats="0" applyWidthHeightFormats="1" dataCaption="Dados" updatedVersion="6" showMemberPropertyTips="0" useAutoFormatting="1" itemPrintTitles="1" createdVersion="1" indent="0" compact="0" compactData="0" gridDropZones="1" fieldListSortAscending="1">
  <location ref="A3:E55" firstHeaderRow="2" firstDataRow="2" firstDataCol="4"/>
  <pivotFields count="8">
    <pivotField axis="axisRow" compact="0" outline="0" showAll="0" includeNewItemsInFilter="1" defaultSubtotal="0">
      <items count="50">
        <item x="0"/>
        <item x="4"/>
        <item x="12"/>
        <item x="19"/>
        <item x="26"/>
        <item x="30"/>
        <item x="34"/>
        <item x="38"/>
        <item x="42"/>
        <item x="46"/>
        <item x="1"/>
        <item x="2"/>
        <item x="3"/>
        <item x="47"/>
        <item x="48"/>
        <item x="49"/>
        <item x="5"/>
        <item x="6"/>
        <item x="7"/>
        <item x="8"/>
        <item x="9"/>
        <item x="10"/>
        <item x="11"/>
        <item x="13"/>
        <item x="14"/>
        <item x="15"/>
        <item x="16"/>
        <item x="17"/>
        <item x="20"/>
        <item x="21"/>
        <item x="22"/>
        <item x="23"/>
        <item x="24"/>
        <item x="25"/>
        <item x="27"/>
        <item x="28"/>
        <item x="29"/>
        <item x="31"/>
        <item x="32"/>
        <item x="33"/>
        <item x="35"/>
        <item x="36"/>
        <item x="37"/>
        <item x="39"/>
        <item x="40"/>
        <item x="41"/>
        <item x="43"/>
        <item x="44"/>
        <item x="45"/>
        <item x="18"/>
      </items>
    </pivotField>
    <pivotField axis="axisRow" compact="0" outline="0" showAll="0" includeNewItemsInFilter="1" defaultSubtotal="0">
      <items count="49">
        <item x="16"/>
        <item x="45"/>
        <item x="48"/>
        <item x="43"/>
        <item x="42"/>
        <item x="35"/>
        <item x="15"/>
        <item x="11"/>
        <item x="1"/>
        <item x="6"/>
        <item x="20"/>
        <item x="19"/>
        <item x="12"/>
        <item x="7"/>
        <item x="47"/>
        <item x="3"/>
        <item x="21"/>
        <item x="27"/>
        <item x="24"/>
        <item x="2"/>
        <item x="32"/>
        <item x="22"/>
        <item x="0"/>
        <item x="25"/>
        <item x="10"/>
        <item x="26"/>
        <item x="17"/>
        <item x="33"/>
        <item x="9"/>
        <item x="41"/>
        <item x="23"/>
        <item x="38"/>
        <item x="14"/>
        <item x="40"/>
        <item x="4"/>
        <item x="8"/>
        <item x="37"/>
        <item x="34"/>
        <item x="46"/>
        <item x="39"/>
        <item x="44"/>
        <item x="13"/>
        <item x="30"/>
        <item x="5"/>
        <item x="36"/>
        <item x="28"/>
        <item x="31"/>
        <item x="29"/>
        <item x="18"/>
      </items>
    </pivotField>
    <pivotField axis="axisRow" compact="0" outline="0" showAll="0" includeNewItemsInFilter="1" sortType="ascending" defaultSubtotal="0">
      <items count="36">
        <item x="1"/>
        <item x="2"/>
        <item x="33"/>
        <item x="34"/>
        <item x="35"/>
        <item x="3"/>
        <item x="4"/>
        <item x="5"/>
        <item x="6"/>
        <item x="7"/>
        <item x="8"/>
        <item x="9"/>
        <item x="11"/>
        <item x="10"/>
        <item x="12"/>
        <item x="13"/>
        <item x="14"/>
        <item x="15"/>
        <item x="16"/>
        <item x="17"/>
        <item x="18"/>
        <item x="19"/>
        <item x="20"/>
        <item x="21"/>
        <item x="22"/>
        <item x="23"/>
        <item x="24"/>
        <item x="25"/>
        <item x="26"/>
        <item x="27"/>
        <item x="28"/>
        <item x="29"/>
        <item x="30"/>
        <item x="31"/>
        <item x="32"/>
        <item x="0"/>
      </items>
    </pivotField>
    <pivotField compact="0" outline="0" showAll="0" includeNewItemsInFilter="1"/>
    <pivotField compact="0" outline="0" showAll="0" includeNewItemsInFilter="1"/>
    <pivotField axis="axisRow" compact="0" outline="0" showAll="0" includeNewItemsInFilter="1" defaultSubtotal="0">
      <items count="11">
        <item x="8"/>
        <item x="10"/>
        <item x="3"/>
        <item x="2"/>
        <item x="9"/>
        <item x="1"/>
        <item x="5"/>
        <item x="7"/>
        <item x="4"/>
        <item x="6"/>
        <item x="0"/>
      </items>
    </pivotField>
    <pivotField compact="0" outline="0" showAll="0" includeNewItemsInFilter="1"/>
    <pivotField dataField="1" compact="0" outline="0" showAll="0" includeNewItemsInFilter="1"/>
  </pivotFields>
  <rowFields count="4">
    <field x="2"/>
    <field x="5"/>
    <field x="1"/>
    <field x="0"/>
  </rowFields>
  <rowItems count="51">
    <i>
      <x/>
      <x v="5"/>
      <x v="8"/>
      <x v="10"/>
    </i>
    <i r="2">
      <x v="15"/>
      <x v="12"/>
    </i>
    <i r="2">
      <x v="19"/>
      <x v="11"/>
    </i>
    <i>
      <x v="1"/>
      <x v="3"/>
      <x v="41"/>
      <x v="23"/>
    </i>
    <i r="1">
      <x v="5"/>
      <x v="9"/>
      <x v="17"/>
    </i>
    <i r="1">
      <x v="10"/>
      <x v="34"/>
      <x v="1"/>
    </i>
    <i>
      <x v="2"/>
      <x v="1"/>
      <x v="38"/>
      <x v="13"/>
    </i>
    <i>
      <x v="3"/>
      <x/>
      <x v="14"/>
      <x v="14"/>
    </i>
    <i>
      <x v="4"/>
      <x/>
      <x v="2"/>
      <x v="15"/>
    </i>
    <i>
      <x v="5"/>
      <x v="5"/>
      <x v="43"/>
      <x v="16"/>
    </i>
    <i>
      <x v="6"/>
      <x v="5"/>
      <x v="7"/>
      <x v="22"/>
    </i>
    <i r="2">
      <x v="13"/>
      <x v="18"/>
    </i>
    <i r="2">
      <x v="24"/>
      <x v="21"/>
    </i>
    <i r="2">
      <x v="28"/>
      <x v="20"/>
    </i>
    <i r="2">
      <x v="35"/>
      <x v="19"/>
    </i>
    <i>
      <x v="7"/>
      <x v="10"/>
      <x v="12"/>
      <x v="2"/>
    </i>
    <i>
      <x v="8"/>
      <x v="3"/>
      <x v="32"/>
      <x v="24"/>
    </i>
    <i>
      <x v="9"/>
      <x v="3"/>
      <x v="6"/>
      <x v="25"/>
    </i>
    <i>
      <x v="10"/>
      <x v="3"/>
      <x/>
      <x v="26"/>
    </i>
    <i>
      <x v="11"/>
      <x v="3"/>
      <x v="26"/>
      <x v="27"/>
    </i>
    <i>
      <x v="12"/>
      <x v="10"/>
      <x v="11"/>
      <x v="3"/>
    </i>
    <i>
      <x v="13"/>
      <x v="3"/>
      <x v="48"/>
      <x v="49"/>
    </i>
    <i>
      <x v="14"/>
      <x v="2"/>
      <x v="10"/>
      <x v="28"/>
    </i>
    <i>
      <x v="15"/>
      <x v="2"/>
      <x v="16"/>
      <x v="29"/>
    </i>
    <i>
      <x v="16"/>
      <x v="2"/>
      <x v="21"/>
      <x v="30"/>
    </i>
    <i>
      <x v="17"/>
      <x v="2"/>
      <x v="30"/>
      <x v="31"/>
    </i>
    <i>
      <x v="18"/>
      <x v="2"/>
      <x v="18"/>
      <x v="32"/>
    </i>
    <i>
      <x v="19"/>
      <x v="2"/>
      <x v="23"/>
      <x v="33"/>
    </i>
    <i>
      <x v="20"/>
      <x v="8"/>
      <x v="25"/>
      <x v="34"/>
    </i>
    <i>
      <x v="21"/>
      <x v="8"/>
      <x v="17"/>
      <x v="35"/>
    </i>
    <i>
      <x v="22"/>
      <x v="8"/>
      <x v="45"/>
      <x v="36"/>
    </i>
    <i>
      <x v="23"/>
      <x v="6"/>
      <x v="42"/>
      <x v="37"/>
    </i>
    <i>
      <x v="24"/>
      <x v="9"/>
      <x v="46"/>
      <x v="38"/>
    </i>
    <i>
      <x v="25"/>
      <x v="8"/>
      <x v="20"/>
      <x v="39"/>
    </i>
    <i>
      <x v="26"/>
      <x v="7"/>
      <x v="37"/>
      <x v="40"/>
    </i>
    <i>
      <x v="27"/>
      <x/>
      <x v="5"/>
      <x v="41"/>
    </i>
    <i>
      <x v="28"/>
      <x/>
      <x v="44"/>
      <x v="42"/>
    </i>
    <i>
      <x v="29"/>
      <x v="4"/>
      <x v="31"/>
      <x v="43"/>
    </i>
    <i>
      <x v="30"/>
      <x v="4"/>
      <x v="39"/>
      <x v="44"/>
    </i>
    <i>
      <x v="31"/>
      <x v="4"/>
      <x v="33"/>
      <x v="45"/>
    </i>
    <i>
      <x v="32"/>
      <x v="4"/>
      <x v="4"/>
      <x v="46"/>
    </i>
    <i>
      <x v="33"/>
      <x v="4"/>
      <x v="3"/>
      <x v="47"/>
    </i>
    <i>
      <x v="34"/>
      <x v="4"/>
      <x v="40"/>
      <x v="48"/>
    </i>
    <i>
      <x v="35"/>
      <x v="10"/>
      <x v="1"/>
      <x v="9"/>
    </i>
    <i r="2">
      <x v="22"/>
      <x/>
    </i>
    <i r="2">
      <x v="24"/>
      <x v="4"/>
    </i>
    <i r="2">
      <x v="27"/>
      <x v="6"/>
    </i>
    <i r="2">
      <x v="29"/>
      <x v="8"/>
    </i>
    <i r="2">
      <x v="36"/>
      <x v="7"/>
    </i>
    <i r="2">
      <x v="47"/>
      <x v="5"/>
    </i>
    <i t="grand">
      <x/>
    </i>
  </rowItems>
  <colItems count="1">
    <i/>
  </colItems>
  <dataFields count="1">
    <dataField name="Soma de Custos" fld="7" baseField="0" baseItem="23"/>
  </dataField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5.bin"/><Relationship Id="rId1" Type="http://schemas.openxmlformats.org/officeDocument/2006/relationships/hyperlink" Target="https://escritoriodeprojetos.com.br/download/previsoes-do-orcamento/" TargetMode="External"/></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5.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7" tint="-0.249977111117893"/>
  </sheetPr>
  <dimension ref="A1"/>
  <sheetViews>
    <sheetView showGridLines="0" topLeftCell="D1" zoomScale="85" zoomScaleNormal="85" workbookViewId="0">
      <selection activeCell="S19" sqref="S19"/>
    </sheetView>
  </sheetViews>
  <sheetFormatPr defaultRowHeight="13.2" x14ac:dyDescent="0.25"/>
  <sheetData/>
  <pageMargins left="0.511811024" right="0.511811024" top="0.78740157499999996" bottom="0.78740157499999996" header="0.31496062000000002" footer="0.3149606200000000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30A0"/>
    <pageSetUpPr fitToPage="1"/>
  </sheetPr>
  <dimension ref="A1:Y78"/>
  <sheetViews>
    <sheetView showGridLines="0" topLeftCell="A7" zoomScale="70" zoomScaleNormal="70" workbookViewId="0">
      <selection activeCell="K45" sqref="K45"/>
    </sheetView>
  </sheetViews>
  <sheetFormatPr defaultRowHeight="13.2" x14ac:dyDescent="0.25"/>
  <cols>
    <col min="1" max="1" width="3" customWidth="1"/>
    <col min="2" max="2" width="14.6640625" customWidth="1"/>
  </cols>
  <sheetData>
    <row r="1" spans="1:24" ht="16.8" x14ac:dyDescent="0.3">
      <c r="B1" s="4"/>
      <c r="Q1" s="23"/>
    </row>
    <row r="2" spans="1:24" ht="16.8" x14ac:dyDescent="0.3">
      <c r="B2" s="4"/>
      <c r="Q2" s="23"/>
    </row>
    <row r="3" spans="1:24" ht="26.25" customHeight="1" x14ac:dyDescent="0.4">
      <c r="A3" s="656"/>
      <c r="B3" s="656"/>
      <c r="C3" s="26"/>
      <c r="D3" s="26"/>
      <c r="E3" s="26"/>
      <c r="F3" s="26"/>
      <c r="G3" s="26"/>
      <c r="H3" s="26"/>
      <c r="I3" s="26"/>
      <c r="J3" s="26"/>
      <c r="K3" s="26"/>
      <c r="L3" s="26"/>
      <c r="M3" s="26"/>
      <c r="N3" s="26"/>
      <c r="O3" s="26"/>
      <c r="P3" s="26"/>
      <c r="Q3" s="26"/>
      <c r="R3" s="26"/>
      <c r="S3" s="26"/>
      <c r="T3" s="26"/>
      <c r="U3" s="26"/>
    </row>
    <row r="4" spans="1:24" ht="26.25" customHeight="1" x14ac:dyDescent="0.4">
      <c r="A4" s="24"/>
      <c r="B4" s="24"/>
      <c r="C4" s="25"/>
      <c r="D4" s="25"/>
      <c r="E4" s="25"/>
      <c r="F4" s="25"/>
      <c r="G4" s="25"/>
      <c r="H4" s="25"/>
      <c r="I4" s="25"/>
      <c r="J4" s="25"/>
      <c r="K4" s="25"/>
      <c r="L4" s="25"/>
      <c r="M4" s="25"/>
      <c r="N4" s="25"/>
      <c r="O4" s="25"/>
      <c r="P4" s="25"/>
      <c r="Q4" s="25"/>
      <c r="R4" s="25"/>
      <c r="S4" s="25"/>
      <c r="T4" s="25"/>
      <c r="U4" s="25"/>
    </row>
    <row r="16" spans="1:24" ht="15" x14ac:dyDescent="0.25">
      <c r="B16" s="23"/>
      <c r="C16" s="23"/>
      <c r="D16" s="23"/>
      <c r="E16" s="23"/>
      <c r="F16" s="23"/>
      <c r="G16" s="23"/>
      <c r="H16" s="23"/>
      <c r="I16" s="23"/>
      <c r="J16" s="23"/>
      <c r="K16" s="23"/>
      <c r="L16" s="23"/>
      <c r="M16" s="23"/>
      <c r="N16" s="23"/>
      <c r="O16" s="23"/>
      <c r="P16" s="23"/>
      <c r="Q16" s="23"/>
      <c r="R16" s="23"/>
      <c r="S16" s="23"/>
      <c r="T16" s="23"/>
      <c r="U16" s="23"/>
      <c r="V16" s="23"/>
      <c r="W16" s="23"/>
      <c r="X16" s="23"/>
    </row>
    <row r="17" spans="2:25" ht="15" x14ac:dyDescent="0.25">
      <c r="B17" s="23"/>
      <c r="C17" s="23"/>
      <c r="D17" s="23"/>
      <c r="E17" s="23"/>
      <c r="F17" s="23"/>
      <c r="G17" s="23"/>
      <c r="H17" s="23"/>
      <c r="I17" s="23"/>
      <c r="J17" s="23"/>
      <c r="K17" s="23"/>
      <c r="L17" s="23"/>
      <c r="M17" s="23"/>
      <c r="N17" s="23"/>
      <c r="O17" s="23"/>
      <c r="P17" s="23"/>
      <c r="Q17" s="23"/>
      <c r="R17" s="23"/>
      <c r="S17" s="23"/>
      <c r="T17" s="23"/>
      <c r="U17" s="23"/>
      <c r="V17" s="23"/>
      <c r="W17" s="23"/>
      <c r="X17" s="23"/>
      <c r="Y17" s="27"/>
    </row>
    <row r="18" spans="2:25" ht="15" x14ac:dyDescent="0.25">
      <c r="B18" s="23"/>
      <c r="C18" s="23"/>
      <c r="D18" s="23"/>
      <c r="E18" s="23"/>
      <c r="F18" s="23"/>
      <c r="G18" s="23"/>
      <c r="H18" s="23"/>
      <c r="I18" s="23"/>
      <c r="J18" s="23"/>
      <c r="K18" s="23"/>
      <c r="L18" s="23"/>
      <c r="M18" s="23"/>
      <c r="N18" s="23"/>
      <c r="O18" s="23"/>
      <c r="P18" s="23"/>
      <c r="Q18" s="23"/>
      <c r="R18" s="23"/>
      <c r="S18" s="23"/>
      <c r="T18" s="23"/>
      <c r="U18" s="23"/>
      <c r="V18" s="23"/>
      <c r="W18" s="23"/>
      <c r="X18" s="23"/>
      <c r="Y18" s="27"/>
    </row>
    <row r="19" spans="2:25" ht="15" x14ac:dyDescent="0.25">
      <c r="B19" s="23"/>
      <c r="C19" s="23"/>
      <c r="D19" s="23"/>
      <c r="E19" s="23"/>
      <c r="F19" s="23"/>
      <c r="G19" s="23"/>
      <c r="H19" s="23"/>
      <c r="I19" s="23"/>
      <c r="J19" s="23"/>
      <c r="K19" s="23"/>
      <c r="L19" s="23"/>
      <c r="M19" s="23"/>
      <c r="N19" s="23"/>
      <c r="O19" s="23"/>
      <c r="P19" s="23"/>
      <c r="Q19" s="23"/>
      <c r="R19" s="23"/>
      <c r="S19" s="23"/>
      <c r="T19" s="23"/>
      <c r="U19" s="23"/>
      <c r="V19" s="23"/>
      <c r="W19" s="23"/>
      <c r="X19" s="23"/>
      <c r="Y19" s="27"/>
    </row>
    <row r="20" spans="2:25" ht="15" x14ac:dyDescent="0.25">
      <c r="B20" s="23"/>
      <c r="C20" s="23"/>
      <c r="D20" s="23"/>
      <c r="E20" s="23"/>
      <c r="F20" s="23"/>
      <c r="G20" s="23"/>
      <c r="H20" s="23"/>
      <c r="I20" s="23"/>
      <c r="J20" s="23"/>
      <c r="K20" s="23"/>
      <c r="L20" s="23"/>
      <c r="M20" s="23"/>
      <c r="N20" s="23"/>
      <c r="O20" s="23"/>
      <c r="P20" s="23"/>
      <c r="Q20" s="23"/>
      <c r="R20" s="23"/>
      <c r="S20" s="23"/>
      <c r="T20" s="23"/>
      <c r="U20" s="23"/>
      <c r="V20" s="23"/>
      <c r="W20" s="23"/>
      <c r="X20" s="23"/>
      <c r="Y20" s="27"/>
    </row>
    <row r="21" spans="2:25" ht="15" x14ac:dyDescent="0.25">
      <c r="B21" s="23"/>
      <c r="C21" s="23"/>
      <c r="D21" s="23"/>
      <c r="E21" s="23"/>
      <c r="F21" s="23"/>
      <c r="G21" s="23"/>
      <c r="H21" s="23"/>
      <c r="I21" s="23"/>
      <c r="J21" s="23"/>
      <c r="K21" s="23"/>
      <c r="L21" s="23"/>
      <c r="M21" s="23"/>
      <c r="N21" s="23"/>
      <c r="O21" s="23"/>
      <c r="P21" s="23"/>
      <c r="Q21" s="23"/>
      <c r="R21" s="23"/>
      <c r="S21" s="23"/>
      <c r="T21" s="23"/>
      <c r="U21" s="23"/>
      <c r="V21" s="23"/>
      <c r="W21" s="23"/>
      <c r="X21" s="23"/>
      <c r="Y21" s="27"/>
    </row>
    <row r="22" spans="2:25" ht="15" x14ac:dyDescent="0.25">
      <c r="B22" s="23"/>
      <c r="C22" s="23"/>
      <c r="D22" s="23"/>
      <c r="E22" s="23"/>
      <c r="F22" s="23"/>
      <c r="G22" s="23"/>
      <c r="H22" s="23"/>
      <c r="I22" s="23"/>
      <c r="J22" s="23"/>
      <c r="K22" s="23"/>
      <c r="L22" s="23"/>
      <c r="M22" s="23"/>
      <c r="N22" s="23"/>
      <c r="O22" s="23"/>
      <c r="P22" s="23"/>
      <c r="Q22" s="23"/>
      <c r="R22" s="23"/>
      <c r="S22" s="23"/>
      <c r="T22" s="23"/>
      <c r="U22" s="23"/>
      <c r="V22" s="23"/>
      <c r="W22" s="23"/>
      <c r="X22" s="23"/>
      <c r="Y22" s="27"/>
    </row>
    <row r="23" spans="2:25" ht="15" x14ac:dyDescent="0.25">
      <c r="B23" s="23"/>
      <c r="C23" s="23"/>
      <c r="D23" s="23"/>
      <c r="E23" s="23"/>
      <c r="F23" s="23"/>
      <c r="G23" s="23"/>
      <c r="H23" s="23"/>
      <c r="I23" s="23"/>
      <c r="J23" s="23"/>
      <c r="K23" s="23"/>
      <c r="L23" s="23"/>
      <c r="M23" s="23"/>
      <c r="N23" s="23"/>
      <c r="O23" s="23"/>
      <c r="P23" s="23"/>
      <c r="Q23" s="23"/>
      <c r="R23" s="23"/>
      <c r="S23" s="23"/>
      <c r="T23" s="23"/>
      <c r="U23" s="23"/>
      <c r="V23" s="23"/>
      <c r="W23" s="23"/>
      <c r="X23" s="23"/>
      <c r="Y23" s="27"/>
    </row>
    <row r="24" spans="2:25" ht="15" x14ac:dyDescent="0.25">
      <c r="B24" s="23"/>
      <c r="C24" s="23"/>
      <c r="D24" s="23"/>
      <c r="E24" s="23"/>
      <c r="F24" s="23"/>
      <c r="G24" s="23"/>
      <c r="H24" s="23"/>
      <c r="I24" s="23"/>
      <c r="J24" s="23"/>
      <c r="K24" s="23"/>
      <c r="L24" s="23"/>
      <c r="M24" s="23"/>
      <c r="N24" s="23"/>
      <c r="O24" s="23"/>
      <c r="P24" s="23"/>
      <c r="Q24" s="23"/>
      <c r="R24" s="23"/>
      <c r="S24" s="23"/>
      <c r="T24" s="23"/>
      <c r="U24" s="23"/>
      <c r="V24" s="23"/>
      <c r="W24" s="23"/>
      <c r="X24" s="23"/>
      <c r="Y24" s="27"/>
    </row>
    <row r="25" spans="2:25" ht="15" x14ac:dyDescent="0.25">
      <c r="B25" s="23"/>
      <c r="C25" s="23"/>
      <c r="D25" s="23"/>
      <c r="E25" s="23"/>
      <c r="F25" s="23"/>
      <c r="G25" s="23"/>
      <c r="H25" s="23"/>
      <c r="I25" s="23"/>
      <c r="J25" s="23"/>
      <c r="K25" s="23"/>
      <c r="L25" s="23"/>
      <c r="M25" s="23"/>
      <c r="N25" s="23"/>
      <c r="O25" s="23"/>
      <c r="P25" s="23"/>
      <c r="Q25" s="23"/>
      <c r="R25" s="23"/>
      <c r="S25" s="23"/>
      <c r="T25" s="23"/>
      <c r="U25" s="23"/>
      <c r="V25" s="23"/>
      <c r="W25" s="23"/>
      <c r="X25" s="23"/>
      <c r="Y25" s="27"/>
    </row>
    <row r="26" spans="2:25" ht="15" x14ac:dyDescent="0.25">
      <c r="B26" s="23"/>
      <c r="C26" s="23"/>
      <c r="D26" s="23"/>
      <c r="E26" s="23"/>
      <c r="F26" s="23"/>
      <c r="G26" s="23"/>
      <c r="H26" s="23"/>
      <c r="I26" s="23"/>
      <c r="J26" s="23"/>
      <c r="K26" s="23"/>
      <c r="L26" s="23"/>
      <c r="M26" s="23"/>
      <c r="N26" s="23"/>
      <c r="O26" s="23"/>
      <c r="P26" s="23"/>
      <c r="Q26" s="23"/>
      <c r="R26" s="23"/>
      <c r="S26" s="23"/>
      <c r="T26" s="23"/>
      <c r="U26" s="23"/>
      <c r="V26" s="23"/>
      <c r="W26" s="23"/>
      <c r="X26" s="23"/>
      <c r="Y26" s="27"/>
    </row>
    <row r="27" spans="2:25" ht="15" x14ac:dyDescent="0.25">
      <c r="B27" s="23"/>
      <c r="C27" s="23"/>
      <c r="D27" s="23"/>
      <c r="E27" s="23"/>
      <c r="F27" s="23"/>
      <c r="G27" s="23"/>
      <c r="H27" s="23"/>
      <c r="I27" s="23"/>
      <c r="J27" s="23"/>
      <c r="K27" s="23"/>
      <c r="L27" s="23"/>
      <c r="M27" s="23"/>
      <c r="N27" s="23"/>
      <c r="O27" s="23"/>
      <c r="P27" s="23"/>
      <c r="Q27" s="23"/>
      <c r="R27" s="23"/>
      <c r="S27" s="23"/>
      <c r="T27" s="23"/>
      <c r="U27" s="23"/>
      <c r="V27" s="23"/>
      <c r="W27" s="23"/>
      <c r="X27" s="23"/>
      <c r="Y27" s="27"/>
    </row>
    <row r="28" spans="2:25" ht="15" x14ac:dyDescent="0.25">
      <c r="B28" s="23"/>
      <c r="C28" s="23"/>
      <c r="D28" s="23"/>
      <c r="E28" s="23"/>
      <c r="F28" s="23"/>
      <c r="G28" s="23"/>
      <c r="H28" s="23"/>
      <c r="I28" s="23"/>
      <c r="J28" s="23"/>
      <c r="K28" s="23"/>
      <c r="L28" s="23"/>
      <c r="M28" s="23"/>
      <c r="N28" s="23"/>
      <c r="O28" s="23"/>
      <c r="P28" s="23"/>
      <c r="Q28" s="23"/>
      <c r="R28" s="23"/>
      <c r="S28" s="23"/>
      <c r="T28" s="23"/>
      <c r="U28" s="23"/>
      <c r="V28" s="23"/>
      <c r="W28" s="23"/>
      <c r="X28" s="23"/>
      <c r="Y28" s="27"/>
    </row>
    <row r="29" spans="2:25" ht="15" x14ac:dyDescent="0.25">
      <c r="B29" s="23"/>
      <c r="C29" s="23"/>
      <c r="D29" s="23"/>
      <c r="E29" s="23"/>
      <c r="F29" s="23"/>
      <c r="G29" s="23"/>
      <c r="H29" s="23"/>
      <c r="I29" s="23"/>
      <c r="J29" s="23"/>
      <c r="K29" s="23"/>
      <c r="L29" s="23"/>
      <c r="M29" s="23"/>
      <c r="N29" s="23"/>
      <c r="O29" s="23"/>
      <c r="P29" s="23"/>
      <c r="Q29" s="23"/>
      <c r="R29" s="23"/>
      <c r="S29" s="23"/>
      <c r="T29" s="23"/>
      <c r="U29" s="23"/>
      <c r="V29" s="23"/>
      <c r="W29" s="23"/>
      <c r="X29" s="23"/>
      <c r="Y29" s="27"/>
    </row>
    <row r="74" spans="2:4" x14ac:dyDescent="0.25">
      <c r="B74" s="22"/>
      <c r="C74" s="22"/>
      <c r="D74" s="22"/>
    </row>
    <row r="75" spans="2:4" x14ac:dyDescent="0.25">
      <c r="B75" s="22"/>
      <c r="C75" s="22"/>
      <c r="D75" s="22"/>
    </row>
    <row r="76" spans="2:4" x14ac:dyDescent="0.25">
      <c r="B76" s="2"/>
    </row>
    <row r="77" spans="2:4" x14ac:dyDescent="0.25">
      <c r="B77" s="2"/>
    </row>
    <row r="78" spans="2:4" x14ac:dyDescent="0.25">
      <c r="B78" s="2"/>
    </row>
  </sheetData>
  <mergeCells count="1">
    <mergeCell ref="A3:B3"/>
  </mergeCells>
  <printOptions horizontalCentered="1"/>
  <pageMargins left="3.937007874015748E-2" right="3.937007874015748E-2" top="0.74803149606299213" bottom="0.74803149606299213" header="0.31496062992125984" footer="0.31496062992125984"/>
  <pageSetup paperSize="9" scale="61" orientation="landscape" r:id="rId1"/>
  <headerFooter alignWithMargins="0">
    <oddFooter>&amp;R13</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8961ED"/>
    <outlinePr summaryBelow="0"/>
    <pageSetUpPr fitToPage="1"/>
  </sheetPr>
  <dimension ref="A2:R86"/>
  <sheetViews>
    <sheetView showGridLines="0" zoomScale="60" zoomScaleNormal="60" workbookViewId="0">
      <pane ySplit="9" topLeftCell="A23" activePane="bottomLeft" state="frozenSplit"/>
      <selection pane="bottomLeft" activeCell="P26" sqref="P26"/>
    </sheetView>
  </sheetViews>
  <sheetFormatPr defaultRowHeight="13.2" x14ac:dyDescent="0.25"/>
  <cols>
    <col min="1" max="1" width="3.44140625" customWidth="1"/>
    <col min="2" max="2" width="7" style="254" customWidth="1"/>
    <col min="3" max="3" width="48.88671875" style="176" customWidth="1"/>
    <col min="4" max="4" width="13.44140625" style="254" customWidth="1"/>
    <col min="5" max="5" width="17.33203125" style="1" customWidth="1"/>
    <col min="6" max="6" width="17.88671875" style="1" customWidth="1"/>
    <col min="7" max="7" width="15.44140625" style="1" customWidth="1"/>
    <col min="8" max="8" width="14.44140625" style="1" customWidth="1"/>
    <col min="9" max="9" width="21.6640625" style="107" customWidth="1"/>
    <col min="10" max="10" width="13.44140625" style="1" customWidth="1"/>
    <col min="11" max="11" width="22.6640625" style="1" bestFit="1" customWidth="1"/>
    <col min="12" max="12" width="12.5546875" customWidth="1"/>
    <col min="15" max="15" width="8.6640625" customWidth="1"/>
    <col min="16" max="16" width="46.109375" customWidth="1"/>
    <col min="17" max="17" width="56.44140625" customWidth="1"/>
    <col min="18" max="18" width="16" customWidth="1"/>
  </cols>
  <sheetData>
    <row r="2" spans="2:18" x14ac:dyDescent="0.25">
      <c r="C2" s="190"/>
    </row>
    <row r="3" spans="2:18" ht="17.399999999999999" x14ac:dyDescent="0.25">
      <c r="C3" s="192"/>
    </row>
    <row r="7" spans="2:18" ht="16.8" x14ac:dyDescent="0.25">
      <c r="B7" s="255" t="s">
        <v>49</v>
      </c>
      <c r="P7" t="s">
        <v>186</v>
      </c>
    </row>
    <row r="8" spans="2:18" ht="13.8" thickBot="1" x14ac:dyDescent="0.3"/>
    <row r="9" spans="2:18" s="14" customFormat="1" ht="31.8" thickBot="1" x14ac:dyDescent="0.3">
      <c r="B9" s="143" t="s">
        <v>0</v>
      </c>
      <c r="C9" s="144" t="s">
        <v>51</v>
      </c>
      <c r="D9" s="145" t="s">
        <v>2</v>
      </c>
      <c r="E9" s="146" t="s">
        <v>187</v>
      </c>
      <c r="F9" s="146" t="s">
        <v>188</v>
      </c>
      <c r="G9" s="146" t="s">
        <v>28</v>
      </c>
      <c r="H9" s="147" t="s">
        <v>3</v>
      </c>
      <c r="I9" s="147" t="s">
        <v>4</v>
      </c>
      <c r="J9" s="147" t="s">
        <v>5</v>
      </c>
      <c r="K9" s="147" t="s">
        <v>31</v>
      </c>
      <c r="L9" s="148" t="s">
        <v>6</v>
      </c>
      <c r="O9" s="664" t="s">
        <v>182</v>
      </c>
      <c r="P9" s="665"/>
      <c r="Q9" s="665"/>
      <c r="R9" s="666"/>
    </row>
    <row r="10" spans="2:18" s="8" customFormat="1" ht="31.95" customHeight="1" thickBot="1" x14ac:dyDescent="0.3">
      <c r="B10" s="143">
        <v>1</v>
      </c>
      <c r="C10" s="149" t="s">
        <v>55</v>
      </c>
      <c r="D10" s="145" t="s">
        <v>399</v>
      </c>
      <c r="E10" s="288">
        <v>45873</v>
      </c>
      <c r="F10" s="288">
        <v>45880</v>
      </c>
      <c r="G10" s="146"/>
      <c r="H10" s="147"/>
      <c r="I10" s="147"/>
      <c r="J10" s="147"/>
      <c r="K10" s="150"/>
      <c r="L10" s="151"/>
      <c r="O10" s="266"/>
      <c r="P10" s="265" t="s">
        <v>179</v>
      </c>
      <c r="Q10" s="265" t="s">
        <v>2</v>
      </c>
      <c r="R10" s="267" t="s">
        <v>28</v>
      </c>
    </row>
    <row r="11" spans="2:18" s="8" customFormat="1" ht="22.5" customHeight="1" x14ac:dyDescent="0.25">
      <c r="B11" s="181" t="s">
        <v>11</v>
      </c>
      <c r="C11" s="177" t="s">
        <v>189</v>
      </c>
      <c r="D11" s="127">
        <v>1</v>
      </c>
      <c r="E11" s="128">
        <v>45873</v>
      </c>
      <c r="F11" s="128">
        <v>45874</v>
      </c>
      <c r="G11" s="115">
        <v>1</v>
      </c>
      <c r="H11" s="128" t="s">
        <v>47</v>
      </c>
      <c r="I11" s="124" t="s">
        <v>56</v>
      </c>
      <c r="J11" s="129" t="s">
        <v>48</v>
      </c>
      <c r="K11" s="130">
        <v>200</v>
      </c>
      <c r="L11" s="131"/>
      <c r="O11" s="268">
        <v>1</v>
      </c>
      <c r="P11" s="262" t="s">
        <v>55</v>
      </c>
      <c r="Q11" s="262" t="s">
        <v>178</v>
      </c>
      <c r="R11" s="273">
        <v>6</v>
      </c>
    </row>
    <row r="12" spans="2:18" s="8" customFormat="1" ht="27.75" customHeight="1" x14ac:dyDescent="0.25">
      <c r="B12" s="182" t="s">
        <v>14</v>
      </c>
      <c r="C12" s="136" t="s">
        <v>190</v>
      </c>
      <c r="D12" s="111" t="s">
        <v>11</v>
      </c>
      <c r="E12" s="128">
        <v>45875</v>
      </c>
      <c r="F12" s="128">
        <v>45876</v>
      </c>
      <c r="G12" s="114">
        <v>1</v>
      </c>
      <c r="H12" s="128" t="s">
        <v>47</v>
      </c>
      <c r="I12" s="108" t="s">
        <v>56</v>
      </c>
      <c r="J12" s="106" t="s">
        <v>48</v>
      </c>
      <c r="K12" s="113">
        <v>150</v>
      </c>
      <c r="L12" s="132"/>
      <c r="O12" s="268">
        <v>2</v>
      </c>
      <c r="P12" s="262" t="s">
        <v>57</v>
      </c>
      <c r="Q12" s="262" t="s">
        <v>55</v>
      </c>
      <c r="R12" s="273">
        <v>11</v>
      </c>
    </row>
    <row r="13" spans="2:18" s="8" customFormat="1" ht="28.5" customHeight="1" thickBot="1" x14ac:dyDescent="0.3">
      <c r="B13" s="183" t="s">
        <v>15</v>
      </c>
      <c r="C13" s="178" t="s">
        <v>191</v>
      </c>
      <c r="D13" s="125" t="s">
        <v>14</v>
      </c>
      <c r="E13" s="128">
        <v>45877</v>
      </c>
      <c r="F13" s="128">
        <v>45880</v>
      </c>
      <c r="G13" s="119">
        <v>1</v>
      </c>
      <c r="H13" s="128" t="s">
        <v>47</v>
      </c>
      <c r="I13" s="109" t="s">
        <v>56</v>
      </c>
      <c r="J13" s="121" t="s">
        <v>48</v>
      </c>
      <c r="K13" s="122">
        <v>220</v>
      </c>
      <c r="L13" s="163"/>
      <c r="O13" s="268">
        <v>3</v>
      </c>
      <c r="P13" s="262" t="s">
        <v>64</v>
      </c>
      <c r="Q13" s="262" t="s">
        <v>55</v>
      </c>
      <c r="R13" s="273">
        <v>8</v>
      </c>
    </row>
    <row r="14" spans="2:18" s="8" customFormat="1" ht="18" thickBot="1" x14ac:dyDescent="0.3">
      <c r="B14" s="156">
        <v>2</v>
      </c>
      <c r="C14" s="157" t="s">
        <v>57</v>
      </c>
      <c r="D14" s="158" t="s">
        <v>15</v>
      </c>
      <c r="E14" s="286">
        <v>45881</v>
      </c>
      <c r="F14" s="287">
        <v>45891</v>
      </c>
      <c r="G14" s="165">
        <v>1</v>
      </c>
      <c r="H14" s="166" t="s">
        <v>176</v>
      </c>
      <c r="I14" s="166"/>
      <c r="J14" s="166"/>
      <c r="K14" s="186">
        <f>SUM(K11:K13)</f>
        <v>570</v>
      </c>
      <c r="L14" s="167"/>
      <c r="O14" s="268">
        <v>4</v>
      </c>
      <c r="P14" s="262" t="s">
        <v>72</v>
      </c>
      <c r="Q14" s="262" t="s">
        <v>183</v>
      </c>
      <c r="R14" s="273">
        <v>11</v>
      </c>
    </row>
    <row r="15" spans="2:18" s="2" customFormat="1" ht="37.5" customHeight="1" x14ac:dyDescent="0.25">
      <c r="B15" s="181" t="s">
        <v>7</v>
      </c>
      <c r="C15" s="177" t="s">
        <v>192</v>
      </c>
      <c r="D15" s="127" t="s">
        <v>15</v>
      </c>
      <c r="E15" s="128">
        <v>45881</v>
      </c>
      <c r="F15" s="128">
        <v>45882</v>
      </c>
      <c r="G15" s="154">
        <v>2</v>
      </c>
      <c r="H15" s="129" t="s">
        <v>176</v>
      </c>
      <c r="I15" s="164" t="s">
        <v>56</v>
      </c>
      <c r="J15" s="129" t="s">
        <v>48</v>
      </c>
      <c r="K15" s="130">
        <v>180</v>
      </c>
      <c r="L15" s="155"/>
      <c r="O15" s="268">
        <v>5</v>
      </c>
      <c r="P15" s="262" t="s">
        <v>62</v>
      </c>
      <c r="Q15" s="262" t="s">
        <v>72</v>
      </c>
      <c r="R15" s="273">
        <v>5</v>
      </c>
    </row>
    <row r="16" spans="2:18" s="2" customFormat="1" ht="33" customHeight="1" x14ac:dyDescent="0.25">
      <c r="B16" s="182" t="s">
        <v>8</v>
      </c>
      <c r="C16" s="245" t="s">
        <v>193</v>
      </c>
      <c r="D16" s="111" t="s">
        <v>7</v>
      </c>
      <c r="E16" s="128">
        <v>45883</v>
      </c>
      <c r="F16" s="128">
        <v>45890</v>
      </c>
      <c r="G16" s="112">
        <v>1</v>
      </c>
      <c r="H16" s="129" t="s">
        <v>176</v>
      </c>
      <c r="I16" s="109" t="s">
        <v>56</v>
      </c>
      <c r="J16" s="106" t="s">
        <v>48</v>
      </c>
      <c r="K16" s="113">
        <v>250</v>
      </c>
      <c r="L16" s="133"/>
      <c r="O16" s="268">
        <v>6</v>
      </c>
      <c r="P16" s="263" t="s">
        <v>86</v>
      </c>
      <c r="Q16" s="263" t="s">
        <v>62</v>
      </c>
      <c r="R16" s="273">
        <v>3</v>
      </c>
    </row>
    <row r="17" spans="1:18" s="2" customFormat="1" ht="28.5" customHeight="1" x14ac:dyDescent="0.25">
      <c r="B17" s="182" t="s">
        <v>43</v>
      </c>
      <c r="C17" s="245" t="s">
        <v>194</v>
      </c>
      <c r="D17" s="111" t="s">
        <v>8</v>
      </c>
      <c r="E17" s="128">
        <v>45883</v>
      </c>
      <c r="F17" s="128">
        <v>45884</v>
      </c>
      <c r="G17" s="112">
        <v>2</v>
      </c>
      <c r="H17" s="129" t="s">
        <v>176</v>
      </c>
      <c r="I17" s="109" t="s">
        <v>56</v>
      </c>
      <c r="J17" s="106" t="s">
        <v>48</v>
      </c>
      <c r="K17" s="113">
        <v>150</v>
      </c>
      <c r="L17" s="133"/>
      <c r="O17" s="269">
        <v>7</v>
      </c>
      <c r="P17" s="264" t="s">
        <v>181</v>
      </c>
      <c r="Q17" s="264" t="s">
        <v>86</v>
      </c>
      <c r="R17" s="274">
        <v>6</v>
      </c>
    </row>
    <row r="18" spans="1:18" s="2" customFormat="1" ht="39" customHeight="1" x14ac:dyDescent="0.25">
      <c r="B18" s="182" t="s">
        <v>44</v>
      </c>
      <c r="C18" s="245" t="s">
        <v>195</v>
      </c>
      <c r="D18" s="111" t="s">
        <v>43</v>
      </c>
      <c r="E18" s="128">
        <v>45887</v>
      </c>
      <c r="F18" s="128">
        <v>45888</v>
      </c>
      <c r="G18" s="112">
        <v>1</v>
      </c>
      <c r="H18" s="106" t="s">
        <v>47</v>
      </c>
      <c r="I18" s="109" t="s">
        <v>56</v>
      </c>
      <c r="J18" s="106" t="s">
        <v>48</v>
      </c>
      <c r="K18" s="113">
        <v>150</v>
      </c>
      <c r="L18" s="133"/>
      <c r="O18" s="268">
        <v>8</v>
      </c>
      <c r="P18" s="262" t="s">
        <v>180</v>
      </c>
      <c r="Q18" s="264" t="s">
        <v>181</v>
      </c>
      <c r="R18" s="273">
        <v>6</v>
      </c>
    </row>
    <row r="19" spans="1:18" s="2" customFormat="1" ht="34.950000000000003" customHeight="1" x14ac:dyDescent="0.25">
      <c r="B19" s="182" t="s">
        <v>65</v>
      </c>
      <c r="C19" s="245" t="s">
        <v>196</v>
      </c>
      <c r="D19" s="111" t="s">
        <v>44</v>
      </c>
      <c r="E19" s="128">
        <v>45889</v>
      </c>
      <c r="F19" s="128">
        <v>45889</v>
      </c>
      <c r="G19" s="112">
        <v>1</v>
      </c>
      <c r="H19" s="106" t="s">
        <v>47</v>
      </c>
      <c r="I19" s="109" t="s">
        <v>56</v>
      </c>
      <c r="J19" s="106" t="s">
        <v>48</v>
      </c>
      <c r="K19" s="113">
        <v>120</v>
      </c>
      <c r="L19" s="133"/>
      <c r="O19" s="268">
        <v>9</v>
      </c>
      <c r="P19" s="262" t="s">
        <v>185</v>
      </c>
      <c r="Q19" s="262" t="s">
        <v>180</v>
      </c>
      <c r="R19" s="273">
        <v>6</v>
      </c>
    </row>
    <row r="20" spans="1:18" s="2" customFormat="1" ht="28.5" customHeight="1" x14ac:dyDescent="0.25">
      <c r="B20" s="182" t="s">
        <v>66</v>
      </c>
      <c r="C20" s="245" t="s">
        <v>197</v>
      </c>
      <c r="D20" s="111" t="s">
        <v>65</v>
      </c>
      <c r="E20" s="128">
        <v>45890</v>
      </c>
      <c r="F20" s="128">
        <v>45890</v>
      </c>
      <c r="G20" s="114">
        <v>1</v>
      </c>
      <c r="H20" s="110" t="s">
        <v>47</v>
      </c>
      <c r="I20" s="109" t="s">
        <v>56</v>
      </c>
      <c r="J20" s="106" t="s">
        <v>48</v>
      </c>
      <c r="K20" s="113">
        <v>130</v>
      </c>
      <c r="L20" s="133"/>
      <c r="O20" s="268">
        <v>10</v>
      </c>
      <c r="P20" s="262" t="s">
        <v>115</v>
      </c>
      <c r="Q20" s="262" t="s">
        <v>108</v>
      </c>
      <c r="R20" s="273">
        <v>6</v>
      </c>
    </row>
    <row r="21" spans="1:18" s="2" customFormat="1" ht="28.5" customHeight="1" thickBot="1" x14ac:dyDescent="0.3">
      <c r="B21" s="183" t="s">
        <v>171</v>
      </c>
      <c r="C21" s="246" t="s">
        <v>198</v>
      </c>
      <c r="D21" s="125" t="s">
        <v>66</v>
      </c>
      <c r="E21" s="128">
        <v>45891</v>
      </c>
      <c r="F21" s="128">
        <v>45891</v>
      </c>
      <c r="G21" s="152">
        <v>1</v>
      </c>
      <c r="H21" s="121" t="s">
        <v>47</v>
      </c>
      <c r="I21" s="109" t="s">
        <v>56</v>
      </c>
      <c r="J21" s="121" t="s">
        <v>48</v>
      </c>
      <c r="K21" s="113">
        <v>120</v>
      </c>
      <c r="L21" s="153"/>
      <c r="O21" s="270">
        <v>11</v>
      </c>
      <c r="P21" s="263" t="s">
        <v>172</v>
      </c>
      <c r="Q21" s="262" t="s">
        <v>115</v>
      </c>
      <c r="R21" s="275">
        <v>6</v>
      </c>
    </row>
    <row r="22" spans="1:18" s="8" customFormat="1" ht="24" customHeight="1" thickBot="1" x14ac:dyDescent="0.35">
      <c r="B22" s="156">
        <v>3</v>
      </c>
      <c r="C22" s="157" t="s">
        <v>64</v>
      </c>
      <c r="D22" s="158" t="s">
        <v>171</v>
      </c>
      <c r="E22" s="285">
        <v>45894</v>
      </c>
      <c r="F22" s="285">
        <v>45905</v>
      </c>
      <c r="G22" s="159">
        <v>1</v>
      </c>
      <c r="H22" s="160" t="s">
        <v>47</v>
      </c>
      <c r="I22" s="160"/>
      <c r="J22" s="160"/>
      <c r="K22" s="187">
        <f>SUM(K15:K21)</f>
        <v>1100</v>
      </c>
      <c r="L22" s="161"/>
      <c r="O22" s="271"/>
      <c r="P22" s="662"/>
      <c r="Q22" s="663"/>
      <c r="R22" s="272"/>
    </row>
    <row r="23" spans="1:18" s="2" customFormat="1" ht="28.5" customHeight="1" x14ac:dyDescent="0.25">
      <c r="A23" s="2" t="s">
        <v>45</v>
      </c>
      <c r="B23" s="181" t="s">
        <v>16</v>
      </c>
      <c r="C23" s="247" t="s">
        <v>199</v>
      </c>
      <c r="D23" s="127" t="s">
        <v>171</v>
      </c>
      <c r="E23" s="128">
        <v>45894</v>
      </c>
      <c r="F23" s="128">
        <v>45895</v>
      </c>
      <c r="G23" s="154">
        <v>2</v>
      </c>
      <c r="H23" s="129" t="s">
        <v>176</v>
      </c>
      <c r="I23" s="129" t="s">
        <v>67</v>
      </c>
      <c r="J23" s="129" t="s">
        <v>48</v>
      </c>
      <c r="K23" s="130">
        <v>220</v>
      </c>
      <c r="L23" s="155"/>
      <c r="O23" s="8"/>
      <c r="P23" s="8"/>
      <c r="Q23" s="8"/>
      <c r="R23" s="8"/>
    </row>
    <row r="24" spans="1:18" s="2" customFormat="1" ht="28.5" customHeight="1" x14ac:dyDescent="0.25">
      <c r="B24" s="182" t="s">
        <v>17</v>
      </c>
      <c r="C24" s="245" t="s">
        <v>200</v>
      </c>
      <c r="D24" s="111" t="s">
        <v>16</v>
      </c>
      <c r="E24" s="128">
        <v>45896</v>
      </c>
      <c r="F24" s="128">
        <v>45897</v>
      </c>
      <c r="G24" s="112">
        <v>1</v>
      </c>
      <c r="H24" s="129" t="s">
        <v>47</v>
      </c>
      <c r="I24" s="106" t="s">
        <v>67</v>
      </c>
      <c r="J24" s="106" t="s">
        <v>48</v>
      </c>
      <c r="K24" s="113">
        <v>220</v>
      </c>
      <c r="L24" s="133"/>
    </row>
    <row r="25" spans="1:18" s="2" customFormat="1" ht="28.5" customHeight="1" x14ac:dyDescent="0.25">
      <c r="B25" s="182" t="s">
        <v>393</v>
      </c>
      <c r="C25" s="245" t="s">
        <v>201</v>
      </c>
      <c r="D25" s="111" t="s">
        <v>17</v>
      </c>
      <c r="E25" s="128">
        <v>45898</v>
      </c>
      <c r="F25" s="128">
        <v>45898</v>
      </c>
      <c r="G25" s="112">
        <v>1</v>
      </c>
      <c r="H25" s="129" t="s">
        <v>47</v>
      </c>
      <c r="I25" s="106" t="s">
        <v>67</v>
      </c>
      <c r="J25" s="106" t="s">
        <v>48</v>
      </c>
      <c r="K25" s="113">
        <v>180</v>
      </c>
      <c r="L25" s="133"/>
    </row>
    <row r="26" spans="1:18" s="2" customFormat="1" ht="28.5" customHeight="1" x14ac:dyDescent="0.25">
      <c r="A26" s="2" t="s">
        <v>45</v>
      </c>
      <c r="B26" s="182" t="s">
        <v>394</v>
      </c>
      <c r="C26" s="245" t="s">
        <v>202</v>
      </c>
      <c r="D26" s="261" t="s">
        <v>393</v>
      </c>
      <c r="E26" s="128">
        <v>45901</v>
      </c>
      <c r="F26" s="128">
        <v>45902</v>
      </c>
      <c r="G26" s="112">
        <v>1</v>
      </c>
      <c r="H26" s="129" t="s">
        <v>47</v>
      </c>
      <c r="I26" s="106" t="s">
        <v>67</v>
      </c>
      <c r="J26" s="106" t="s">
        <v>48</v>
      </c>
      <c r="K26" s="113">
        <v>220</v>
      </c>
      <c r="L26" s="133"/>
    </row>
    <row r="27" spans="1:18" s="2" customFormat="1" ht="28.5" customHeight="1" x14ac:dyDescent="0.25">
      <c r="B27" s="182" t="s">
        <v>395</v>
      </c>
      <c r="C27" s="245" t="s">
        <v>68</v>
      </c>
      <c r="D27" s="111" t="s">
        <v>394</v>
      </c>
      <c r="E27" s="128">
        <v>45903</v>
      </c>
      <c r="F27" s="128">
        <v>45903</v>
      </c>
      <c r="G27" s="112">
        <v>1</v>
      </c>
      <c r="H27" s="106" t="s">
        <v>47</v>
      </c>
      <c r="I27" s="106" t="s">
        <v>67</v>
      </c>
      <c r="J27" s="106" t="s">
        <v>48</v>
      </c>
      <c r="K27" s="113">
        <v>180</v>
      </c>
      <c r="L27" s="133"/>
    </row>
    <row r="28" spans="1:18" s="2" customFormat="1" ht="28.5" customHeight="1" thickBot="1" x14ac:dyDescent="0.3">
      <c r="B28" s="183" t="s">
        <v>396</v>
      </c>
      <c r="C28" s="246" t="s">
        <v>138</v>
      </c>
      <c r="D28" s="125" t="s">
        <v>395</v>
      </c>
      <c r="E28" s="128">
        <v>45904</v>
      </c>
      <c r="F28" s="128">
        <v>45905</v>
      </c>
      <c r="G28" s="152">
        <v>1</v>
      </c>
      <c r="H28" s="106" t="s">
        <v>47</v>
      </c>
      <c r="I28" s="121" t="s">
        <v>67</v>
      </c>
      <c r="J28" s="121" t="s">
        <v>48</v>
      </c>
      <c r="K28" s="113">
        <v>220</v>
      </c>
      <c r="L28" s="153"/>
    </row>
    <row r="29" spans="1:18" s="8" customFormat="1" ht="15.75" customHeight="1" thickBot="1" x14ac:dyDescent="0.3">
      <c r="B29" s="156">
        <v>4</v>
      </c>
      <c r="C29" s="157" t="s">
        <v>72</v>
      </c>
      <c r="D29" s="158" t="s">
        <v>396</v>
      </c>
      <c r="E29" s="285">
        <v>45908</v>
      </c>
      <c r="F29" s="285">
        <v>45926</v>
      </c>
      <c r="G29" s="165">
        <v>1</v>
      </c>
      <c r="H29" s="166" t="s">
        <v>47</v>
      </c>
      <c r="I29" s="166"/>
      <c r="J29" s="166"/>
      <c r="K29" s="188">
        <f>SUM(K23:K28)</f>
        <v>1240</v>
      </c>
      <c r="L29" s="167"/>
    </row>
    <row r="30" spans="1:18" s="2" customFormat="1" ht="28.5" customHeight="1" x14ac:dyDescent="0.25">
      <c r="B30" s="181" t="s">
        <v>10</v>
      </c>
      <c r="C30" s="247" t="s">
        <v>203</v>
      </c>
      <c r="D30" s="127" t="s">
        <v>396</v>
      </c>
      <c r="E30" s="128">
        <v>45908</v>
      </c>
      <c r="F30" s="128">
        <v>45910</v>
      </c>
      <c r="G30" s="154">
        <v>3</v>
      </c>
      <c r="H30" s="129" t="s">
        <v>400</v>
      </c>
      <c r="I30" s="168" t="s">
        <v>74</v>
      </c>
      <c r="J30" s="129" t="s">
        <v>48</v>
      </c>
      <c r="K30" s="130">
        <v>250</v>
      </c>
      <c r="L30" s="155"/>
    </row>
    <row r="31" spans="1:18" s="2" customFormat="1" ht="28.5" customHeight="1" x14ac:dyDescent="0.25">
      <c r="B31" s="182" t="s">
        <v>34</v>
      </c>
      <c r="C31" s="245" t="s">
        <v>204</v>
      </c>
      <c r="D31" s="111" t="s">
        <v>10</v>
      </c>
      <c r="E31" s="128">
        <v>45911</v>
      </c>
      <c r="F31" s="128">
        <v>45926</v>
      </c>
      <c r="G31" s="114">
        <v>2</v>
      </c>
      <c r="H31" s="110" t="s">
        <v>176</v>
      </c>
      <c r="I31" s="118" t="s">
        <v>74</v>
      </c>
      <c r="J31" s="110" t="s">
        <v>48</v>
      </c>
      <c r="K31" s="113">
        <v>260</v>
      </c>
      <c r="L31" s="133"/>
    </row>
    <row r="32" spans="1:18" s="2" customFormat="1" ht="28.5" customHeight="1" x14ac:dyDescent="0.25">
      <c r="B32" s="182" t="s">
        <v>46</v>
      </c>
      <c r="C32" s="245" t="s">
        <v>205</v>
      </c>
      <c r="D32" s="111" t="s">
        <v>34</v>
      </c>
      <c r="E32" s="128">
        <v>45911</v>
      </c>
      <c r="F32" s="128">
        <v>45915</v>
      </c>
      <c r="G32" s="114">
        <v>3</v>
      </c>
      <c r="H32" s="110" t="s">
        <v>400</v>
      </c>
      <c r="I32" s="118" t="s">
        <v>74</v>
      </c>
      <c r="J32" s="110" t="s">
        <v>48</v>
      </c>
      <c r="K32" s="113">
        <v>300</v>
      </c>
      <c r="L32" s="133"/>
    </row>
    <row r="33" spans="1:12" s="2" customFormat="1" ht="28.5" customHeight="1" x14ac:dyDescent="0.25">
      <c r="B33" s="182" t="s">
        <v>78</v>
      </c>
      <c r="C33" s="245" t="s">
        <v>206</v>
      </c>
      <c r="D33" s="111" t="s">
        <v>46</v>
      </c>
      <c r="E33" s="128">
        <v>45916</v>
      </c>
      <c r="F33" s="128">
        <v>45918</v>
      </c>
      <c r="G33" s="114">
        <v>2</v>
      </c>
      <c r="H33" s="110" t="s">
        <v>47</v>
      </c>
      <c r="I33" s="118" t="s">
        <v>74</v>
      </c>
      <c r="J33" s="110" t="s">
        <v>48</v>
      </c>
      <c r="K33" s="113">
        <v>260</v>
      </c>
      <c r="L33" s="133"/>
    </row>
    <row r="34" spans="1:12" s="2" customFormat="1" ht="28.5" customHeight="1" x14ac:dyDescent="0.25">
      <c r="B34" s="182" t="s">
        <v>79</v>
      </c>
      <c r="C34" s="245" t="s">
        <v>207</v>
      </c>
      <c r="D34" s="111" t="s">
        <v>78</v>
      </c>
      <c r="E34" s="128">
        <v>45919</v>
      </c>
      <c r="F34" s="128">
        <v>45923</v>
      </c>
      <c r="G34" s="114">
        <v>2</v>
      </c>
      <c r="H34" s="110" t="s">
        <v>176</v>
      </c>
      <c r="I34" s="118" t="s">
        <v>74</v>
      </c>
      <c r="J34" s="110" t="s">
        <v>48</v>
      </c>
      <c r="K34" s="113">
        <v>240</v>
      </c>
      <c r="L34" s="133"/>
    </row>
    <row r="35" spans="1:12" s="2" customFormat="1" ht="16.5" customHeight="1" x14ac:dyDescent="0.25">
      <c r="B35" s="182" t="s">
        <v>397</v>
      </c>
      <c r="C35" s="245" t="s">
        <v>208</v>
      </c>
      <c r="D35" s="111" t="s">
        <v>79</v>
      </c>
      <c r="E35" s="128">
        <v>45924</v>
      </c>
      <c r="F35" s="128">
        <v>45926</v>
      </c>
      <c r="G35" s="114">
        <v>2</v>
      </c>
      <c r="H35" s="110" t="s">
        <v>176</v>
      </c>
      <c r="I35" s="118" t="s">
        <v>74</v>
      </c>
      <c r="J35" s="110" t="s">
        <v>48</v>
      </c>
      <c r="K35" s="113">
        <v>240</v>
      </c>
      <c r="L35" s="133"/>
    </row>
    <row r="36" spans="1:12" s="2" customFormat="1" ht="28.5" customHeight="1" thickBot="1" x14ac:dyDescent="0.3">
      <c r="B36" s="183">
        <v>5</v>
      </c>
      <c r="C36" s="246" t="s">
        <v>209</v>
      </c>
      <c r="D36" s="125" t="s">
        <v>397</v>
      </c>
      <c r="E36" s="128">
        <v>45929</v>
      </c>
      <c r="F36" s="128">
        <v>45936</v>
      </c>
      <c r="G36" s="119">
        <v>1</v>
      </c>
      <c r="H36" s="120" t="s">
        <v>47</v>
      </c>
      <c r="I36" s="162" t="s">
        <v>74</v>
      </c>
      <c r="J36" s="120" t="s">
        <v>48</v>
      </c>
      <c r="K36" s="113">
        <v>240</v>
      </c>
      <c r="L36" s="153"/>
    </row>
    <row r="37" spans="1:12" s="8" customFormat="1" ht="28.5" customHeight="1" thickBot="1" x14ac:dyDescent="0.3">
      <c r="B37" s="156" t="s">
        <v>18</v>
      </c>
      <c r="C37" s="157" t="s">
        <v>62</v>
      </c>
      <c r="D37" s="158">
        <v>5</v>
      </c>
      <c r="E37" s="285">
        <v>45929</v>
      </c>
      <c r="F37" s="285">
        <v>45930</v>
      </c>
      <c r="G37" s="165">
        <v>2</v>
      </c>
      <c r="H37" s="231" t="s">
        <v>176</v>
      </c>
      <c r="I37" s="166"/>
      <c r="J37" s="166"/>
      <c r="K37" s="188">
        <f>SUM(K23:K28)</f>
        <v>1240</v>
      </c>
      <c r="L37" s="167"/>
    </row>
    <row r="38" spans="1:12" s="2" customFormat="1" ht="28.5" customHeight="1" x14ac:dyDescent="0.25">
      <c r="B38" s="181" t="s">
        <v>19</v>
      </c>
      <c r="C38" s="248" t="s">
        <v>210</v>
      </c>
      <c r="D38" s="127" t="s">
        <v>18</v>
      </c>
      <c r="E38" s="128">
        <v>45931</v>
      </c>
      <c r="F38" s="128">
        <v>45932</v>
      </c>
      <c r="G38" s="115">
        <v>1</v>
      </c>
      <c r="H38" s="116" t="s">
        <v>176</v>
      </c>
      <c r="I38" s="117" t="s">
        <v>122</v>
      </c>
      <c r="J38" s="116" t="s">
        <v>48</v>
      </c>
      <c r="K38" s="130">
        <v>180</v>
      </c>
      <c r="L38" s="155"/>
    </row>
    <row r="39" spans="1:12" s="2" customFormat="1" ht="21" customHeight="1" x14ac:dyDescent="0.25">
      <c r="B39" s="182" t="s">
        <v>20</v>
      </c>
      <c r="C39" s="245" t="s">
        <v>211</v>
      </c>
      <c r="D39" s="111" t="s">
        <v>19</v>
      </c>
      <c r="E39" s="128">
        <v>45933</v>
      </c>
      <c r="F39" s="128">
        <v>45936</v>
      </c>
      <c r="G39" s="114">
        <v>1</v>
      </c>
      <c r="H39" s="110" t="s">
        <v>176</v>
      </c>
      <c r="I39" s="118" t="s">
        <v>122</v>
      </c>
      <c r="J39" s="110" t="s">
        <v>48</v>
      </c>
      <c r="K39" s="113">
        <v>200</v>
      </c>
      <c r="L39" s="133"/>
    </row>
    <row r="40" spans="1:12" s="2" customFormat="1" ht="28.5" customHeight="1" thickBot="1" x14ac:dyDescent="0.3">
      <c r="B40" s="183">
        <v>6</v>
      </c>
      <c r="C40" s="246" t="s">
        <v>212</v>
      </c>
      <c r="D40" s="125" t="s">
        <v>20</v>
      </c>
      <c r="E40" s="128">
        <v>45937</v>
      </c>
      <c r="F40" s="128">
        <v>45943</v>
      </c>
      <c r="G40" s="119">
        <v>1</v>
      </c>
      <c r="H40" s="120" t="s">
        <v>176</v>
      </c>
      <c r="I40" s="162" t="s">
        <v>122</v>
      </c>
      <c r="J40" s="120" t="s">
        <v>48</v>
      </c>
      <c r="K40" s="122">
        <v>500</v>
      </c>
      <c r="L40" s="153"/>
    </row>
    <row r="41" spans="1:12" s="2" customFormat="1" ht="28.5" customHeight="1" thickBot="1" x14ac:dyDescent="0.3">
      <c r="B41" s="156" t="s">
        <v>90</v>
      </c>
      <c r="C41" s="157" t="s">
        <v>86</v>
      </c>
      <c r="D41" s="158" t="s">
        <v>20</v>
      </c>
      <c r="E41" s="285">
        <v>45937</v>
      </c>
      <c r="F41" s="285">
        <v>45938</v>
      </c>
      <c r="G41" s="159">
        <v>1</v>
      </c>
      <c r="H41" s="160" t="s">
        <v>47</v>
      </c>
      <c r="I41" s="160"/>
      <c r="J41" s="160"/>
      <c r="K41" s="188">
        <f>SUM(K38:K40)</f>
        <v>880</v>
      </c>
      <c r="L41" s="161"/>
    </row>
    <row r="42" spans="1:12" s="2" customFormat="1" ht="21" customHeight="1" x14ac:dyDescent="0.25">
      <c r="B42" s="181" t="s">
        <v>91</v>
      </c>
      <c r="C42" s="247" t="s">
        <v>213</v>
      </c>
      <c r="D42" s="127" t="s">
        <v>90</v>
      </c>
      <c r="E42" s="128">
        <v>45939</v>
      </c>
      <c r="F42" s="128">
        <v>45939</v>
      </c>
      <c r="G42" s="115">
        <v>1</v>
      </c>
      <c r="H42" s="116" t="s">
        <v>47</v>
      </c>
      <c r="I42" s="117" t="s">
        <v>123</v>
      </c>
      <c r="J42" s="116" t="s">
        <v>48</v>
      </c>
      <c r="K42" s="130">
        <v>200</v>
      </c>
      <c r="L42" s="131"/>
    </row>
    <row r="43" spans="1:12" s="2" customFormat="1" ht="24" customHeight="1" x14ac:dyDescent="0.25">
      <c r="B43" s="182" t="s">
        <v>92</v>
      </c>
      <c r="C43" s="245" t="s">
        <v>214</v>
      </c>
      <c r="D43" s="111" t="s">
        <v>91</v>
      </c>
      <c r="E43" s="128">
        <v>45940</v>
      </c>
      <c r="F43" s="128">
        <v>45943</v>
      </c>
      <c r="G43" s="114">
        <v>1</v>
      </c>
      <c r="H43" s="116" t="s">
        <v>47</v>
      </c>
      <c r="I43" s="117" t="s">
        <v>123</v>
      </c>
      <c r="J43" s="110" t="s">
        <v>48</v>
      </c>
      <c r="K43" s="113">
        <v>260</v>
      </c>
      <c r="L43" s="132"/>
    </row>
    <row r="44" spans="1:12" s="2" customFormat="1" ht="28.5" customHeight="1" thickBot="1" x14ac:dyDescent="0.3">
      <c r="B44" s="183">
        <v>7</v>
      </c>
      <c r="C44" s="246" t="s">
        <v>215</v>
      </c>
      <c r="D44" s="125" t="s">
        <v>92</v>
      </c>
      <c r="E44" s="128">
        <v>45944</v>
      </c>
      <c r="F44" s="128">
        <v>45950</v>
      </c>
      <c r="G44" s="119">
        <v>1</v>
      </c>
      <c r="H44" s="232" t="s">
        <v>47</v>
      </c>
      <c r="I44" s="169" t="s">
        <v>123</v>
      </c>
      <c r="J44" s="120" t="s">
        <v>48</v>
      </c>
      <c r="K44" s="122">
        <v>400</v>
      </c>
      <c r="L44" s="163"/>
    </row>
    <row r="45" spans="1:12" s="2" customFormat="1" ht="28.5" customHeight="1" thickBot="1" x14ac:dyDescent="0.3">
      <c r="B45" s="156" t="s">
        <v>97</v>
      </c>
      <c r="C45" s="157" t="s">
        <v>181</v>
      </c>
      <c r="D45" s="158" t="s">
        <v>92</v>
      </c>
      <c r="E45" s="285">
        <v>45944</v>
      </c>
      <c r="F45" s="285">
        <v>45945</v>
      </c>
      <c r="G45" s="159">
        <v>1</v>
      </c>
      <c r="H45" s="233" t="s">
        <v>47</v>
      </c>
      <c r="I45" s="160"/>
      <c r="J45" s="160"/>
      <c r="K45" s="187">
        <f>SUM(K42:K44)</f>
        <v>860</v>
      </c>
      <c r="L45" s="161"/>
    </row>
    <row r="46" spans="1:12" s="2" customFormat="1" ht="28.5" customHeight="1" x14ac:dyDescent="0.25">
      <c r="B46" s="181" t="s">
        <v>98</v>
      </c>
      <c r="C46" s="249" t="s">
        <v>216</v>
      </c>
      <c r="D46" s="127" t="s">
        <v>97</v>
      </c>
      <c r="E46" s="128">
        <v>45946</v>
      </c>
      <c r="F46" s="128">
        <v>45946</v>
      </c>
      <c r="G46" s="115">
        <v>1</v>
      </c>
      <c r="H46" s="116" t="s">
        <v>176</v>
      </c>
      <c r="I46" s="117" t="s">
        <v>125</v>
      </c>
      <c r="J46" s="234" t="s">
        <v>48</v>
      </c>
      <c r="K46" s="130">
        <v>200</v>
      </c>
      <c r="L46" s="131"/>
    </row>
    <row r="47" spans="1:12" s="2" customFormat="1" ht="20.25" customHeight="1" x14ac:dyDescent="0.25">
      <c r="B47" s="182" t="s">
        <v>100</v>
      </c>
      <c r="C47" s="245" t="s">
        <v>217</v>
      </c>
      <c r="D47" s="111" t="s">
        <v>98</v>
      </c>
      <c r="E47" s="128">
        <v>45947</v>
      </c>
      <c r="F47" s="128">
        <v>45950</v>
      </c>
      <c r="G47" s="114">
        <v>1</v>
      </c>
      <c r="H47" s="110" t="s">
        <v>176</v>
      </c>
      <c r="I47" s="118" t="s">
        <v>126</v>
      </c>
      <c r="J47" s="110" t="s">
        <v>48</v>
      </c>
      <c r="K47" s="113">
        <v>240</v>
      </c>
      <c r="L47" s="132"/>
    </row>
    <row r="48" spans="1:12" s="2" customFormat="1" ht="22.5" customHeight="1" thickBot="1" x14ac:dyDescent="0.3">
      <c r="A48" s="2" t="s">
        <v>99</v>
      </c>
      <c r="B48" s="183">
        <v>8</v>
      </c>
      <c r="C48" s="246" t="s">
        <v>218</v>
      </c>
      <c r="D48" s="125" t="s">
        <v>100</v>
      </c>
      <c r="E48" s="128">
        <v>45951</v>
      </c>
      <c r="F48" s="128">
        <v>45957</v>
      </c>
      <c r="G48" s="119">
        <v>1</v>
      </c>
      <c r="H48" s="120" t="s">
        <v>176</v>
      </c>
      <c r="I48" s="162" t="s">
        <v>126</v>
      </c>
      <c r="J48" s="120" t="s">
        <v>48</v>
      </c>
      <c r="K48" s="122">
        <v>400</v>
      </c>
      <c r="L48" s="163"/>
    </row>
    <row r="49" spans="2:12" s="2" customFormat="1" ht="28.5" customHeight="1" thickBot="1" x14ac:dyDescent="0.3">
      <c r="B49" s="156" t="s">
        <v>105</v>
      </c>
      <c r="C49" s="250" t="s">
        <v>180</v>
      </c>
      <c r="D49" s="158" t="s">
        <v>100</v>
      </c>
      <c r="E49" s="285">
        <v>45951</v>
      </c>
      <c r="F49" s="285">
        <v>45952</v>
      </c>
      <c r="G49" s="159">
        <v>1</v>
      </c>
      <c r="H49" s="233" t="s">
        <v>47</v>
      </c>
      <c r="I49" s="160"/>
      <c r="J49" s="160"/>
      <c r="K49" s="187">
        <f>SUM(K46:K48)</f>
        <v>840</v>
      </c>
      <c r="L49" s="161"/>
    </row>
    <row r="50" spans="2:12" s="2" customFormat="1" ht="28.5" customHeight="1" x14ac:dyDescent="0.25">
      <c r="B50" s="181" t="s">
        <v>106</v>
      </c>
      <c r="C50" s="247" t="s">
        <v>219</v>
      </c>
      <c r="D50" s="127" t="s">
        <v>105</v>
      </c>
      <c r="E50" s="128">
        <v>45953</v>
      </c>
      <c r="F50" s="128">
        <v>45953</v>
      </c>
      <c r="G50" s="115">
        <v>1</v>
      </c>
      <c r="H50" s="116" t="s">
        <v>176</v>
      </c>
      <c r="I50" s="116" t="s">
        <v>128</v>
      </c>
      <c r="J50" s="116" t="s">
        <v>48</v>
      </c>
      <c r="K50" s="130">
        <v>180</v>
      </c>
      <c r="L50" s="131"/>
    </row>
    <row r="51" spans="2:12" s="2" customFormat="1" ht="28.5" customHeight="1" x14ac:dyDescent="0.25">
      <c r="B51" s="182" t="s">
        <v>107</v>
      </c>
      <c r="C51" s="245" t="s">
        <v>220</v>
      </c>
      <c r="D51" s="111" t="s">
        <v>106</v>
      </c>
      <c r="E51" s="128">
        <v>45954</v>
      </c>
      <c r="F51" s="128">
        <v>45957</v>
      </c>
      <c r="G51" s="114">
        <v>1</v>
      </c>
      <c r="H51" s="110" t="s">
        <v>176</v>
      </c>
      <c r="I51" s="110" t="s">
        <v>128</v>
      </c>
      <c r="J51" s="110" t="s">
        <v>48</v>
      </c>
      <c r="K51" s="113">
        <v>220</v>
      </c>
      <c r="L51" s="132"/>
    </row>
    <row r="52" spans="2:12" s="2" customFormat="1" ht="28.5" customHeight="1" thickBot="1" x14ac:dyDescent="0.3">
      <c r="B52" s="183">
        <v>9</v>
      </c>
      <c r="C52" s="246" t="s">
        <v>221</v>
      </c>
      <c r="D52" s="125" t="s">
        <v>107</v>
      </c>
      <c r="E52" s="128">
        <v>45958</v>
      </c>
      <c r="F52" s="128">
        <v>45966</v>
      </c>
      <c r="G52" s="119">
        <v>1</v>
      </c>
      <c r="H52" s="120" t="s">
        <v>176</v>
      </c>
      <c r="I52" s="120" t="s">
        <v>128</v>
      </c>
      <c r="J52" s="120" t="s">
        <v>48</v>
      </c>
      <c r="K52" s="122">
        <v>200</v>
      </c>
      <c r="L52" s="163"/>
    </row>
    <row r="53" spans="2:12" s="2" customFormat="1" ht="28.5" customHeight="1" thickBot="1" x14ac:dyDescent="0.3">
      <c r="B53" s="156" t="s">
        <v>112</v>
      </c>
      <c r="C53" s="250" t="s">
        <v>184</v>
      </c>
      <c r="D53" s="158" t="s">
        <v>107</v>
      </c>
      <c r="E53" s="285">
        <v>45958</v>
      </c>
      <c r="F53" s="285">
        <v>45959</v>
      </c>
      <c r="G53" s="158">
        <v>1</v>
      </c>
      <c r="H53" s="233" t="s">
        <v>47</v>
      </c>
      <c r="I53" s="160"/>
      <c r="J53" s="160"/>
      <c r="K53" s="187">
        <f>SUM(K50:K52)</f>
        <v>600</v>
      </c>
      <c r="L53" s="161"/>
    </row>
    <row r="54" spans="2:12" s="2" customFormat="1" ht="28.5" customHeight="1" x14ac:dyDescent="0.25">
      <c r="B54" s="181" t="s">
        <v>113</v>
      </c>
      <c r="C54" s="247" t="s">
        <v>222</v>
      </c>
      <c r="D54" s="127" t="s">
        <v>112</v>
      </c>
      <c r="E54" s="128">
        <v>45960</v>
      </c>
      <c r="F54" s="128">
        <v>45964</v>
      </c>
      <c r="G54" s="115">
        <v>1</v>
      </c>
      <c r="H54" s="116" t="s">
        <v>176</v>
      </c>
      <c r="I54" s="116" t="s">
        <v>128</v>
      </c>
      <c r="J54" s="116" t="s">
        <v>48</v>
      </c>
      <c r="K54" s="130">
        <v>220</v>
      </c>
      <c r="L54" s="131"/>
    </row>
    <row r="55" spans="2:12" s="2" customFormat="1" ht="28.5" customHeight="1" x14ac:dyDescent="0.25">
      <c r="B55" s="182" t="s">
        <v>114</v>
      </c>
      <c r="C55" s="245" t="s">
        <v>223</v>
      </c>
      <c r="D55" s="111" t="s">
        <v>113</v>
      </c>
      <c r="E55" s="128">
        <v>45965</v>
      </c>
      <c r="F55" s="128">
        <v>45966</v>
      </c>
      <c r="G55" s="114">
        <v>1</v>
      </c>
      <c r="H55" s="110" t="s">
        <v>176</v>
      </c>
      <c r="I55" s="110" t="s">
        <v>128</v>
      </c>
      <c r="J55" s="110" t="s">
        <v>48</v>
      </c>
      <c r="K55" s="113">
        <v>240</v>
      </c>
      <c r="L55" s="132"/>
    </row>
    <row r="56" spans="2:12" s="2" customFormat="1" ht="28.5" customHeight="1" thickBot="1" x14ac:dyDescent="0.3">
      <c r="B56" s="183">
        <v>10</v>
      </c>
      <c r="C56" s="246" t="s">
        <v>224</v>
      </c>
      <c r="D56" s="125" t="s">
        <v>114</v>
      </c>
      <c r="E56" s="128">
        <v>45967</v>
      </c>
      <c r="F56" s="128">
        <v>45974</v>
      </c>
      <c r="G56" s="119">
        <v>1</v>
      </c>
      <c r="H56" s="120" t="s">
        <v>176</v>
      </c>
      <c r="I56" s="120" t="s">
        <v>128</v>
      </c>
      <c r="J56" s="120" t="s">
        <v>48</v>
      </c>
      <c r="K56" s="122">
        <v>1500</v>
      </c>
      <c r="L56" s="163"/>
    </row>
    <row r="57" spans="2:12" s="2" customFormat="1" ht="28.5" customHeight="1" thickBot="1" x14ac:dyDescent="0.3">
      <c r="B57" s="156" t="s">
        <v>118</v>
      </c>
      <c r="C57" s="250" t="s">
        <v>115</v>
      </c>
      <c r="D57" s="158" t="s">
        <v>114</v>
      </c>
      <c r="E57" s="285">
        <v>45967</v>
      </c>
      <c r="F57" s="285">
        <v>45969</v>
      </c>
      <c r="G57" s="159">
        <v>1</v>
      </c>
      <c r="H57" s="233" t="s">
        <v>47</v>
      </c>
      <c r="I57" s="160"/>
      <c r="J57" s="160"/>
      <c r="K57" s="187">
        <f>SUM(K54:K56)</f>
        <v>1960</v>
      </c>
      <c r="L57" s="161"/>
    </row>
    <row r="58" spans="2:12" s="2" customFormat="1" ht="28.5" customHeight="1" x14ac:dyDescent="0.25">
      <c r="B58" s="184" t="s">
        <v>119</v>
      </c>
      <c r="C58" s="247" t="s">
        <v>225</v>
      </c>
      <c r="D58" s="179" t="s">
        <v>118</v>
      </c>
      <c r="E58" s="128">
        <v>45971</v>
      </c>
      <c r="F58" s="128">
        <v>45972</v>
      </c>
      <c r="G58" s="115">
        <v>1</v>
      </c>
      <c r="H58" s="116" t="s">
        <v>176</v>
      </c>
      <c r="I58" s="116" t="s">
        <v>127</v>
      </c>
      <c r="J58" s="116" t="s">
        <v>48</v>
      </c>
      <c r="K58" s="130">
        <v>200</v>
      </c>
      <c r="L58" s="131"/>
    </row>
    <row r="59" spans="2:12" s="2" customFormat="1" ht="28.5" customHeight="1" x14ac:dyDescent="0.25">
      <c r="B59" s="185" t="s">
        <v>120</v>
      </c>
      <c r="C59" s="245" t="s">
        <v>226</v>
      </c>
      <c r="D59" s="180" t="s">
        <v>119</v>
      </c>
      <c r="E59" s="128">
        <v>45973</v>
      </c>
      <c r="F59" s="128">
        <v>45974</v>
      </c>
      <c r="G59" s="114">
        <v>1</v>
      </c>
      <c r="H59" s="110" t="s">
        <v>176</v>
      </c>
      <c r="I59" s="110" t="s">
        <v>126</v>
      </c>
      <c r="J59" s="110" t="s">
        <v>48</v>
      </c>
      <c r="K59" s="113">
        <v>200</v>
      </c>
      <c r="L59" s="132"/>
    </row>
    <row r="60" spans="2:12" ht="28.5" customHeight="1" thickBot="1" x14ac:dyDescent="0.3">
      <c r="B60" s="256">
        <v>11</v>
      </c>
      <c r="C60" s="246" t="s">
        <v>227</v>
      </c>
      <c r="D60" s="235" t="s">
        <v>120</v>
      </c>
      <c r="E60" s="128">
        <v>45975</v>
      </c>
      <c r="F60" s="128">
        <v>45986</v>
      </c>
      <c r="G60" s="119">
        <v>1</v>
      </c>
      <c r="H60" s="120" t="s">
        <v>176</v>
      </c>
      <c r="I60" s="236" t="s">
        <v>126</v>
      </c>
      <c r="J60" s="120" t="s">
        <v>48</v>
      </c>
      <c r="K60" s="122">
        <v>500</v>
      </c>
      <c r="L60" s="134"/>
    </row>
    <row r="61" spans="2:12" ht="28.5" customHeight="1" thickBot="1" x14ac:dyDescent="0.3">
      <c r="B61" s="257" t="s">
        <v>398</v>
      </c>
      <c r="C61" s="250" t="s">
        <v>172</v>
      </c>
      <c r="D61" s="237" t="s">
        <v>120</v>
      </c>
      <c r="E61" s="285">
        <v>45975</v>
      </c>
      <c r="F61" s="285">
        <v>45978</v>
      </c>
      <c r="G61" s="173">
        <v>2</v>
      </c>
      <c r="H61" s="174" t="s">
        <v>176</v>
      </c>
      <c r="I61" s="238"/>
      <c r="J61" s="174"/>
      <c r="K61" s="289">
        <f>SUM(K58:K60)</f>
        <v>900</v>
      </c>
      <c r="L61" s="175"/>
    </row>
    <row r="62" spans="2:12" ht="18" customHeight="1" x14ac:dyDescent="0.25">
      <c r="B62" s="258" t="s">
        <v>173</v>
      </c>
      <c r="C62" s="251" t="s">
        <v>175</v>
      </c>
      <c r="D62" s="239" t="s">
        <v>398</v>
      </c>
      <c r="E62" s="128">
        <v>45979</v>
      </c>
      <c r="F62" s="128">
        <v>45981</v>
      </c>
      <c r="G62" s="170">
        <v>1</v>
      </c>
      <c r="H62" s="127" t="s">
        <v>176</v>
      </c>
      <c r="I62" s="240" t="s">
        <v>128</v>
      </c>
      <c r="J62" s="120" t="s">
        <v>48</v>
      </c>
      <c r="K62" s="171">
        <v>220</v>
      </c>
      <c r="L62" s="172"/>
    </row>
    <row r="63" spans="2:12" ht="21" customHeight="1" x14ac:dyDescent="0.25">
      <c r="B63" s="259" t="s">
        <v>174</v>
      </c>
      <c r="C63" s="252" t="s">
        <v>228</v>
      </c>
      <c r="D63" s="241" t="s">
        <v>173</v>
      </c>
      <c r="E63" s="128">
        <v>45982</v>
      </c>
      <c r="F63" s="128">
        <v>45986</v>
      </c>
      <c r="G63" s="138">
        <v>1</v>
      </c>
      <c r="H63" s="111" t="s">
        <v>176</v>
      </c>
      <c r="I63" s="240" t="s">
        <v>128</v>
      </c>
      <c r="J63" s="120" t="s">
        <v>48</v>
      </c>
      <c r="K63" s="126">
        <v>260</v>
      </c>
      <c r="L63" s="137"/>
    </row>
    <row r="64" spans="2:12" ht="17.25" customHeight="1" thickBot="1" x14ac:dyDescent="0.3">
      <c r="B64" s="260" t="s">
        <v>174</v>
      </c>
      <c r="C64" s="253" t="s">
        <v>229</v>
      </c>
      <c r="D64" s="235" t="s">
        <v>173</v>
      </c>
      <c r="E64" s="128">
        <v>45982</v>
      </c>
      <c r="F64" s="128">
        <v>45986</v>
      </c>
      <c r="G64" s="139">
        <v>1</v>
      </c>
      <c r="H64" s="125" t="s">
        <v>176</v>
      </c>
      <c r="I64" s="242" t="s">
        <v>128</v>
      </c>
      <c r="J64" s="120" t="s">
        <v>48</v>
      </c>
      <c r="K64" s="140">
        <v>4000</v>
      </c>
      <c r="L64" s="141"/>
    </row>
    <row r="65" spans="2:12" ht="24" customHeight="1" thickBot="1" x14ac:dyDescent="0.3">
      <c r="B65" s="660"/>
      <c r="C65" s="661"/>
      <c r="D65" s="244" t="s">
        <v>174</v>
      </c>
      <c r="E65" s="276">
        <v>45982</v>
      </c>
      <c r="F65" s="277">
        <v>45986</v>
      </c>
      <c r="G65" s="243"/>
      <c r="H65" s="243"/>
      <c r="I65" s="243"/>
      <c r="J65" s="243"/>
      <c r="K65" s="290">
        <f>SUM(K62:K64)</f>
        <v>4480</v>
      </c>
      <c r="L65" s="135"/>
    </row>
    <row r="66" spans="2:12" s="8" customFormat="1" ht="16.2" thickBot="1" x14ac:dyDescent="0.3">
      <c r="B66" s="123"/>
      <c r="C66" s="142"/>
      <c r="D66" s="657" t="s">
        <v>35</v>
      </c>
      <c r="E66" s="658"/>
      <c r="F66" s="658"/>
      <c r="G66" s="659"/>
      <c r="H66" s="659"/>
      <c r="I66" s="659"/>
      <c r="J66" s="659"/>
      <c r="K66" s="227">
        <f>SUM(K14,K22,K29,K37,K41,K45,K53,K49,K61,K65,K22,K29,K37,K41,K45,K53)</f>
        <v>18630</v>
      </c>
      <c r="L66" s="189"/>
    </row>
    <row r="78" spans="2:12" ht="15" customHeight="1" x14ac:dyDescent="0.25"/>
    <row r="79" spans="2:12" ht="15" customHeight="1" x14ac:dyDescent="0.25"/>
    <row r="80" spans="2:12" ht="15" customHeight="1" x14ac:dyDescent="0.25"/>
    <row r="84" ht="19.5" customHeight="1" x14ac:dyDescent="0.25"/>
    <row r="85" ht="34.5" customHeight="1" x14ac:dyDescent="0.25"/>
    <row r="86" ht="18.75" customHeight="1" x14ac:dyDescent="0.25"/>
  </sheetData>
  <mergeCells count="4">
    <mergeCell ref="D66:J66"/>
    <mergeCell ref="B65:C65"/>
    <mergeCell ref="P22:Q22"/>
    <mergeCell ref="O9:R9"/>
  </mergeCells>
  <phoneticPr fontId="6" type="noConversion"/>
  <printOptions horizontalCentered="1"/>
  <pageMargins left="0.25" right="0.25" top="0.75" bottom="0.75" header="0.3" footer="0.3"/>
  <pageSetup paperSize="9" scale="39" fitToHeight="0" orientation="landscape" r:id="rId1"/>
  <headerFooter alignWithMargins="0">
    <oddFooter>&amp;R14</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A679E7"/>
    <outlinePr summaryBelow="0"/>
  </sheetPr>
  <dimension ref="B3:J53"/>
  <sheetViews>
    <sheetView showGridLines="0" zoomScale="115" zoomScaleNormal="115" workbookViewId="0">
      <pane ySplit="8" topLeftCell="A15" activePane="bottomLeft" state="frozenSplit"/>
      <selection pane="bottomLeft" activeCell="C29" sqref="C29"/>
    </sheetView>
  </sheetViews>
  <sheetFormatPr defaultRowHeight="13.5" customHeight="1" x14ac:dyDescent="0.25"/>
  <cols>
    <col min="1" max="1" width="3.44140625" customWidth="1"/>
    <col min="2" max="2" width="7.88671875" style="1" customWidth="1"/>
    <col min="3" max="3" width="101.6640625" style="3" customWidth="1"/>
    <col min="4" max="4" width="12.88671875" style="1" customWidth="1"/>
    <col min="5" max="5" width="12.109375" style="1" customWidth="1"/>
    <col min="6" max="6" width="10.88671875" style="1" customWidth="1"/>
    <col min="7" max="7" width="19" customWidth="1"/>
    <col min="8" max="8" width="9.5546875" customWidth="1"/>
    <col min="9" max="9" width="6" customWidth="1"/>
  </cols>
  <sheetData>
    <row r="3" spans="2:10" ht="13.5" customHeight="1" x14ac:dyDescent="0.25">
      <c r="C3" s="191"/>
    </row>
    <row r="6" spans="2:10" ht="13.5" customHeight="1" x14ac:dyDescent="0.3">
      <c r="B6" s="4" t="s">
        <v>50</v>
      </c>
    </row>
    <row r="7" spans="2:10" ht="13.5" customHeight="1" thickBot="1" x14ac:dyDescent="0.3"/>
    <row r="8" spans="2:10" s="14" customFormat="1" ht="26.25" customHeight="1" thickBot="1" x14ac:dyDescent="0.3">
      <c r="B8" s="228" t="s">
        <v>0</v>
      </c>
      <c r="C8" s="229" t="s">
        <v>51</v>
      </c>
      <c r="D8" s="229" t="s">
        <v>2</v>
      </c>
      <c r="E8" s="229" t="s">
        <v>28</v>
      </c>
      <c r="F8" s="229" t="s">
        <v>3</v>
      </c>
      <c r="G8" s="229" t="s">
        <v>4</v>
      </c>
      <c r="H8" s="229" t="s">
        <v>5</v>
      </c>
      <c r="I8" s="230" t="s">
        <v>6</v>
      </c>
    </row>
    <row r="9" spans="2:10" ht="13.5" customHeight="1" x14ac:dyDescent="0.35">
      <c r="B9" s="181" t="s">
        <v>11</v>
      </c>
      <c r="C9" s="202" t="s">
        <v>189</v>
      </c>
      <c r="D9" s="291">
        <v>1</v>
      </c>
      <c r="E9" s="212">
        <v>1</v>
      </c>
      <c r="F9" s="224" t="s">
        <v>47</v>
      </c>
      <c r="G9" s="211" t="s">
        <v>56</v>
      </c>
      <c r="H9" s="203" t="s">
        <v>48</v>
      </c>
      <c r="I9" s="205" t="s">
        <v>13</v>
      </c>
      <c r="J9" s="204"/>
    </row>
    <row r="10" spans="2:10" ht="13.5" customHeight="1" x14ac:dyDescent="0.35">
      <c r="B10" s="182" t="s">
        <v>14</v>
      </c>
      <c r="C10" s="194" t="s">
        <v>190</v>
      </c>
      <c r="D10" s="292" t="s">
        <v>11</v>
      </c>
      <c r="E10" s="213">
        <v>1</v>
      </c>
      <c r="F10" s="225" t="s">
        <v>176</v>
      </c>
      <c r="G10" s="197" t="s">
        <v>56</v>
      </c>
      <c r="H10" s="195" t="s">
        <v>48</v>
      </c>
      <c r="I10" s="206" t="s">
        <v>13</v>
      </c>
      <c r="J10" s="204"/>
    </row>
    <row r="11" spans="2:10" ht="13.5" customHeight="1" x14ac:dyDescent="0.35">
      <c r="B11" s="183" t="s">
        <v>15</v>
      </c>
      <c r="C11" s="194" t="s">
        <v>191</v>
      </c>
      <c r="D11" s="292" t="s">
        <v>14</v>
      </c>
      <c r="E11" s="197">
        <v>1</v>
      </c>
      <c r="F11" s="225" t="s">
        <v>176</v>
      </c>
      <c r="G11" s="197" t="s">
        <v>56</v>
      </c>
      <c r="H11" s="195" t="s">
        <v>48</v>
      </c>
      <c r="I11" s="207"/>
      <c r="J11" s="204"/>
    </row>
    <row r="12" spans="2:10" ht="13.5" customHeight="1" x14ac:dyDescent="0.25">
      <c r="B12" s="181" t="s">
        <v>7</v>
      </c>
      <c r="C12" s="199" t="s">
        <v>230</v>
      </c>
      <c r="D12" s="292" t="s">
        <v>15</v>
      </c>
      <c r="E12" s="214">
        <v>2</v>
      </c>
      <c r="F12" s="225" t="s">
        <v>176</v>
      </c>
      <c r="G12" s="197" t="s">
        <v>56</v>
      </c>
      <c r="H12" s="195" t="s">
        <v>48</v>
      </c>
      <c r="I12" s="208"/>
      <c r="J12" s="204"/>
    </row>
    <row r="13" spans="2:10" ht="13.5" customHeight="1" x14ac:dyDescent="0.25">
      <c r="B13" s="182" t="s">
        <v>8</v>
      </c>
      <c r="C13" s="199" t="s">
        <v>231</v>
      </c>
      <c r="D13" s="292" t="s">
        <v>7</v>
      </c>
      <c r="E13" s="215">
        <v>1</v>
      </c>
      <c r="F13" s="222" t="s">
        <v>176</v>
      </c>
      <c r="G13" s="197" t="s">
        <v>56</v>
      </c>
      <c r="H13" s="195" t="s">
        <v>48</v>
      </c>
      <c r="I13" s="208"/>
      <c r="J13" s="204"/>
    </row>
    <row r="14" spans="2:10" ht="13.5" customHeight="1" x14ac:dyDescent="0.25">
      <c r="B14" s="182" t="s">
        <v>43</v>
      </c>
      <c r="C14" s="199" t="s">
        <v>232</v>
      </c>
      <c r="D14" s="292" t="s">
        <v>8</v>
      </c>
      <c r="E14" s="215">
        <v>2</v>
      </c>
      <c r="F14" s="222" t="s">
        <v>176</v>
      </c>
      <c r="G14" s="197" t="s">
        <v>56</v>
      </c>
      <c r="H14" s="195" t="s">
        <v>48</v>
      </c>
      <c r="I14" s="209" t="s">
        <v>13</v>
      </c>
      <c r="J14" s="204"/>
    </row>
    <row r="15" spans="2:10" ht="13.5" customHeight="1" x14ac:dyDescent="0.25">
      <c r="B15" s="182" t="s">
        <v>44</v>
      </c>
      <c r="C15" s="199" t="s">
        <v>233</v>
      </c>
      <c r="D15" s="292" t="s">
        <v>43</v>
      </c>
      <c r="E15" s="215">
        <v>1</v>
      </c>
      <c r="F15" s="222" t="s">
        <v>176</v>
      </c>
      <c r="G15" s="197" t="s">
        <v>56</v>
      </c>
      <c r="H15" s="195" t="s">
        <v>48</v>
      </c>
      <c r="I15" s="209" t="s">
        <v>13</v>
      </c>
      <c r="J15" s="204"/>
    </row>
    <row r="16" spans="2:10" ht="13.5" customHeight="1" x14ac:dyDescent="0.25">
      <c r="B16" s="182" t="s">
        <v>65</v>
      </c>
      <c r="C16" s="199" t="s">
        <v>234</v>
      </c>
      <c r="D16" s="292" t="s">
        <v>44</v>
      </c>
      <c r="E16" s="215">
        <v>1</v>
      </c>
      <c r="F16" s="226" t="s">
        <v>47</v>
      </c>
      <c r="G16" s="197" t="s">
        <v>56</v>
      </c>
      <c r="H16" s="195" t="s">
        <v>48</v>
      </c>
      <c r="I16" s="209" t="s">
        <v>13</v>
      </c>
      <c r="J16" s="204"/>
    </row>
    <row r="17" spans="2:10" ht="13.5" customHeight="1" x14ac:dyDescent="0.25">
      <c r="B17" s="182" t="s">
        <v>66</v>
      </c>
      <c r="C17" s="199" t="s">
        <v>235</v>
      </c>
      <c r="D17" s="292" t="s">
        <v>65</v>
      </c>
      <c r="E17" s="213">
        <v>1</v>
      </c>
      <c r="F17" s="226" t="s">
        <v>47</v>
      </c>
      <c r="G17" s="197" t="s">
        <v>56</v>
      </c>
      <c r="H17" s="195" t="s">
        <v>48</v>
      </c>
      <c r="I17" s="209" t="s">
        <v>13</v>
      </c>
      <c r="J17" s="204"/>
    </row>
    <row r="18" spans="2:10" ht="13.5" customHeight="1" x14ac:dyDescent="0.25">
      <c r="B18" s="183" t="s">
        <v>171</v>
      </c>
      <c r="C18" s="199" t="s">
        <v>236</v>
      </c>
      <c r="D18" s="292" t="s">
        <v>66</v>
      </c>
      <c r="E18" s="196">
        <v>1</v>
      </c>
      <c r="F18" s="220" t="s">
        <v>176</v>
      </c>
      <c r="G18" s="197" t="s">
        <v>56</v>
      </c>
      <c r="H18" s="195" t="s">
        <v>48</v>
      </c>
      <c r="I18" s="209" t="s">
        <v>13</v>
      </c>
      <c r="J18" s="204"/>
    </row>
    <row r="19" spans="2:10" ht="13.5" customHeight="1" x14ac:dyDescent="0.25">
      <c r="B19" s="181" t="s">
        <v>16</v>
      </c>
      <c r="C19" s="199" t="s">
        <v>237</v>
      </c>
      <c r="D19" s="292" t="s">
        <v>171</v>
      </c>
      <c r="E19" s="196">
        <v>2</v>
      </c>
      <c r="F19" s="221" t="s">
        <v>47</v>
      </c>
      <c r="G19" s="196" t="s">
        <v>67</v>
      </c>
      <c r="H19" s="195" t="s">
        <v>48</v>
      </c>
      <c r="I19" s="209" t="s">
        <v>13</v>
      </c>
      <c r="J19" s="204"/>
    </row>
    <row r="20" spans="2:10" ht="13.5" customHeight="1" x14ac:dyDescent="0.25">
      <c r="B20" s="182" t="s">
        <v>17</v>
      </c>
      <c r="C20" s="199" t="s">
        <v>238</v>
      </c>
      <c r="D20" s="292" t="s">
        <v>16</v>
      </c>
      <c r="E20" s="196">
        <v>1</v>
      </c>
      <c r="F20" s="222" t="s">
        <v>47</v>
      </c>
      <c r="G20" s="196" t="s">
        <v>67</v>
      </c>
      <c r="H20" s="195" t="s">
        <v>48</v>
      </c>
      <c r="I20" s="209" t="s">
        <v>13</v>
      </c>
      <c r="J20" s="204"/>
    </row>
    <row r="21" spans="2:10" ht="13.5" customHeight="1" x14ac:dyDescent="0.25">
      <c r="B21" s="182" t="s">
        <v>393</v>
      </c>
      <c r="C21" s="199" t="s">
        <v>239</v>
      </c>
      <c r="D21" s="292" t="s">
        <v>17</v>
      </c>
      <c r="E21" s="196">
        <v>1</v>
      </c>
      <c r="F21" s="222" t="s">
        <v>47</v>
      </c>
      <c r="G21" s="196" t="s">
        <v>67</v>
      </c>
      <c r="H21" s="195" t="s">
        <v>48</v>
      </c>
      <c r="I21" s="209" t="s">
        <v>13</v>
      </c>
      <c r="J21" s="204"/>
    </row>
    <row r="22" spans="2:10" ht="13.5" customHeight="1" x14ac:dyDescent="0.25">
      <c r="B22" s="182" t="s">
        <v>394</v>
      </c>
      <c r="C22" s="199" t="s">
        <v>240</v>
      </c>
      <c r="D22" s="293" t="s">
        <v>393</v>
      </c>
      <c r="E22" s="196">
        <v>1</v>
      </c>
      <c r="F22" s="222" t="s">
        <v>47</v>
      </c>
      <c r="G22" s="196" t="s">
        <v>67</v>
      </c>
      <c r="H22" s="195" t="s">
        <v>48</v>
      </c>
      <c r="I22" s="209" t="s">
        <v>13</v>
      </c>
      <c r="J22" s="204"/>
    </row>
    <row r="23" spans="2:10" ht="13.5" customHeight="1" x14ac:dyDescent="0.25">
      <c r="B23" s="182" t="s">
        <v>395</v>
      </c>
      <c r="C23" s="199" t="s">
        <v>241</v>
      </c>
      <c r="D23" s="292" t="s">
        <v>394</v>
      </c>
      <c r="E23" s="196">
        <v>1</v>
      </c>
      <c r="F23" s="222" t="s">
        <v>47</v>
      </c>
      <c r="G23" s="196" t="s">
        <v>67</v>
      </c>
      <c r="H23" s="195" t="s">
        <v>48</v>
      </c>
      <c r="I23" s="209" t="s">
        <v>13</v>
      </c>
      <c r="J23" s="204"/>
    </row>
    <row r="24" spans="2:10" ht="13.5" customHeight="1" x14ac:dyDescent="0.25">
      <c r="B24" s="183" t="s">
        <v>396</v>
      </c>
      <c r="C24" s="199" t="s">
        <v>242</v>
      </c>
      <c r="D24" s="292" t="s">
        <v>395</v>
      </c>
      <c r="E24" s="196">
        <v>1</v>
      </c>
      <c r="F24" s="223" t="s">
        <v>176</v>
      </c>
      <c r="G24" s="196" t="s">
        <v>67</v>
      </c>
      <c r="H24" s="195" t="s">
        <v>48</v>
      </c>
      <c r="I24" s="209" t="s">
        <v>13</v>
      </c>
      <c r="J24" s="204"/>
    </row>
    <row r="25" spans="2:10" ht="13.5" customHeight="1" x14ac:dyDescent="0.25">
      <c r="B25" s="181" t="s">
        <v>10</v>
      </c>
      <c r="C25" s="199" t="s">
        <v>243</v>
      </c>
      <c r="D25" s="292" t="s">
        <v>396</v>
      </c>
      <c r="E25" s="196">
        <v>3</v>
      </c>
      <c r="F25" s="221" t="s">
        <v>176</v>
      </c>
      <c r="G25" s="196" t="s">
        <v>74</v>
      </c>
      <c r="H25" s="193" t="s">
        <v>48</v>
      </c>
      <c r="I25" s="209" t="s">
        <v>13</v>
      </c>
      <c r="J25" s="204"/>
    </row>
    <row r="26" spans="2:10" ht="13.5" customHeight="1" x14ac:dyDescent="0.25">
      <c r="B26" s="182" t="s">
        <v>34</v>
      </c>
      <c r="C26" s="199" t="s">
        <v>244</v>
      </c>
      <c r="D26" s="292" t="s">
        <v>10</v>
      </c>
      <c r="E26" s="196">
        <v>2</v>
      </c>
      <c r="F26" s="221" t="s">
        <v>176</v>
      </c>
      <c r="G26" s="196" t="s">
        <v>74</v>
      </c>
      <c r="H26" s="193" t="s">
        <v>48</v>
      </c>
      <c r="I26" s="209" t="s">
        <v>13</v>
      </c>
      <c r="J26" s="204"/>
    </row>
    <row r="27" spans="2:10" ht="13.5" customHeight="1" x14ac:dyDescent="0.25">
      <c r="B27" s="182" t="s">
        <v>46</v>
      </c>
      <c r="C27" s="199" t="s">
        <v>245</v>
      </c>
      <c r="D27" s="292" t="s">
        <v>34</v>
      </c>
      <c r="E27" s="196">
        <v>3</v>
      </c>
      <c r="F27" s="221" t="s">
        <v>47</v>
      </c>
      <c r="G27" s="196" t="s">
        <v>74</v>
      </c>
      <c r="H27" s="193" t="s">
        <v>48</v>
      </c>
      <c r="I27" s="209" t="s">
        <v>13</v>
      </c>
      <c r="J27" s="204"/>
    </row>
    <row r="28" spans="2:10" ht="13.5" customHeight="1" x14ac:dyDescent="0.25">
      <c r="B28" s="182" t="s">
        <v>78</v>
      </c>
      <c r="C28" s="199" t="s">
        <v>246</v>
      </c>
      <c r="D28" s="292" t="s">
        <v>46</v>
      </c>
      <c r="E28" s="196">
        <v>2</v>
      </c>
      <c r="F28" s="221" t="s">
        <v>176</v>
      </c>
      <c r="G28" s="196" t="s">
        <v>74</v>
      </c>
      <c r="H28" s="193" t="s">
        <v>48</v>
      </c>
      <c r="I28" s="209" t="s">
        <v>13</v>
      </c>
      <c r="J28" s="204"/>
    </row>
    <row r="29" spans="2:10" ht="13.5" customHeight="1" x14ac:dyDescent="0.25">
      <c r="B29" s="182" t="s">
        <v>79</v>
      </c>
      <c r="C29" s="199" t="s">
        <v>247</v>
      </c>
      <c r="D29" s="292" t="s">
        <v>78</v>
      </c>
      <c r="E29" s="197">
        <v>2</v>
      </c>
      <c r="F29" s="221" t="s">
        <v>47</v>
      </c>
      <c r="G29" s="196" t="s">
        <v>74</v>
      </c>
      <c r="H29" s="193" t="s">
        <v>48</v>
      </c>
      <c r="I29" s="209" t="s">
        <v>13</v>
      </c>
      <c r="J29" s="204"/>
    </row>
    <row r="30" spans="2:10" ht="13.5" customHeight="1" x14ac:dyDescent="0.25">
      <c r="B30" s="182" t="s">
        <v>397</v>
      </c>
      <c r="C30" s="199" t="s">
        <v>248</v>
      </c>
      <c r="D30" s="292" t="s">
        <v>79</v>
      </c>
      <c r="E30" s="197">
        <v>2</v>
      </c>
      <c r="F30" s="221" t="s">
        <v>176</v>
      </c>
      <c r="G30" s="196" t="s">
        <v>74</v>
      </c>
      <c r="H30" s="195" t="s">
        <v>48</v>
      </c>
      <c r="I30" s="209" t="s">
        <v>13</v>
      </c>
      <c r="J30" s="204"/>
    </row>
    <row r="31" spans="2:10" ht="13.5" customHeight="1" x14ac:dyDescent="0.25">
      <c r="B31" s="183">
        <v>5</v>
      </c>
      <c r="C31" s="199" t="s">
        <v>249</v>
      </c>
      <c r="D31" s="292" t="s">
        <v>397</v>
      </c>
      <c r="E31" s="197">
        <v>1</v>
      </c>
      <c r="F31" s="221" t="s">
        <v>47</v>
      </c>
      <c r="G31" s="196" t="s">
        <v>74</v>
      </c>
      <c r="H31" s="195" t="s">
        <v>48</v>
      </c>
      <c r="I31" s="209" t="s">
        <v>13</v>
      </c>
      <c r="J31" s="204"/>
    </row>
    <row r="32" spans="2:10" ht="23.25" customHeight="1" x14ac:dyDescent="0.25">
      <c r="B32" s="181" t="s">
        <v>19</v>
      </c>
      <c r="C32" s="200" t="s">
        <v>250</v>
      </c>
      <c r="D32" s="292" t="s">
        <v>18</v>
      </c>
      <c r="E32" s="197">
        <v>1</v>
      </c>
      <c r="F32" s="221" t="s">
        <v>176</v>
      </c>
      <c r="G32" s="196" t="s">
        <v>122</v>
      </c>
      <c r="H32" s="195" t="s">
        <v>48</v>
      </c>
      <c r="I32" s="209" t="s">
        <v>13</v>
      </c>
      <c r="J32" s="204"/>
    </row>
    <row r="33" spans="2:10" ht="13.5" customHeight="1" x14ac:dyDescent="0.25">
      <c r="B33" s="182" t="s">
        <v>20</v>
      </c>
      <c r="C33" s="199" t="s">
        <v>251</v>
      </c>
      <c r="D33" s="292" t="s">
        <v>19</v>
      </c>
      <c r="E33" s="196">
        <v>1</v>
      </c>
      <c r="F33" s="221" t="s">
        <v>176</v>
      </c>
      <c r="G33" s="196" t="s">
        <v>122</v>
      </c>
      <c r="H33" s="195" t="s">
        <v>48</v>
      </c>
      <c r="I33" s="209" t="s">
        <v>13</v>
      </c>
      <c r="J33" s="204"/>
    </row>
    <row r="34" spans="2:10" ht="13.5" customHeight="1" x14ac:dyDescent="0.25">
      <c r="B34" s="183">
        <v>6</v>
      </c>
      <c r="C34" s="199" t="s">
        <v>252</v>
      </c>
      <c r="D34" s="292" t="s">
        <v>20</v>
      </c>
      <c r="E34" s="196">
        <v>1</v>
      </c>
      <c r="F34" s="221" t="s">
        <v>176</v>
      </c>
      <c r="G34" s="196" t="s">
        <v>122</v>
      </c>
      <c r="H34" s="195" t="s">
        <v>48</v>
      </c>
      <c r="I34" s="209" t="s">
        <v>13</v>
      </c>
      <c r="J34" s="204"/>
    </row>
    <row r="35" spans="2:10" ht="13.5" customHeight="1" x14ac:dyDescent="0.25">
      <c r="B35" s="181" t="s">
        <v>91</v>
      </c>
      <c r="C35" s="199" t="s">
        <v>213</v>
      </c>
      <c r="D35" s="292" t="s">
        <v>90</v>
      </c>
      <c r="E35" s="197">
        <v>1</v>
      </c>
      <c r="F35" s="221" t="s">
        <v>47</v>
      </c>
      <c r="G35" s="197" t="s">
        <v>123</v>
      </c>
      <c r="H35" s="195" t="s">
        <v>48</v>
      </c>
      <c r="I35" s="209" t="s">
        <v>13</v>
      </c>
      <c r="J35" s="204"/>
    </row>
    <row r="36" spans="2:10" ht="13.5" customHeight="1" x14ac:dyDescent="0.25">
      <c r="B36" s="182" t="s">
        <v>92</v>
      </c>
      <c r="C36" s="199" t="s">
        <v>214</v>
      </c>
      <c r="D36" s="292" t="s">
        <v>91</v>
      </c>
      <c r="E36" s="197">
        <v>1</v>
      </c>
      <c r="F36" s="221" t="s">
        <v>47</v>
      </c>
      <c r="G36" s="197" t="s">
        <v>123</v>
      </c>
      <c r="H36" s="195" t="s">
        <v>48</v>
      </c>
      <c r="I36" s="209" t="s">
        <v>13</v>
      </c>
      <c r="J36" s="204"/>
    </row>
    <row r="37" spans="2:10" ht="13.5" customHeight="1" x14ac:dyDescent="0.25">
      <c r="B37" s="183">
        <v>7</v>
      </c>
      <c r="C37" s="199" t="s">
        <v>89</v>
      </c>
      <c r="D37" s="292" t="s">
        <v>92</v>
      </c>
      <c r="E37" s="197">
        <v>1</v>
      </c>
      <c r="F37" s="221" t="s">
        <v>47</v>
      </c>
      <c r="G37" s="197" t="s">
        <v>123</v>
      </c>
      <c r="H37" s="195" t="s">
        <v>48</v>
      </c>
      <c r="I37" s="209" t="s">
        <v>13</v>
      </c>
      <c r="J37" s="204"/>
    </row>
    <row r="38" spans="2:10" ht="13.5" customHeight="1" x14ac:dyDescent="0.25">
      <c r="B38" s="181" t="s">
        <v>98</v>
      </c>
      <c r="C38" s="201" t="s">
        <v>215</v>
      </c>
      <c r="D38" s="292" t="s">
        <v>97</v>
      </c>
      <c r="E38" s="197">
        <v>1</v>
      </c>
      <c r="F38" s="221" t="s">
        <v>47</v>
      </c>
      <c r="G38" s="197" t="s">
        <v>125</v>
      </c>
      <c r="H38" s="195" t="s">
        <v>48</v>
      </c>
      <c r="I38" s="209" t="s">
        <v>13</v>
      </c>
      <c r="J38" s="204"/>
    </row>
    <row r="39" spans="2:10" ht="13.5" customHeight="1" x14ac:dyDescent="0.25">
      <c r="B39" s="182" t="s">
        <v>100</v>
      </c>
      <c r="C39" s="199" t="s">
        <v>253</v>
      </c>
      <c r="D39" s="292" t="s">
        <v>98</v>
      </c>
      <c r="E39" s="197">
        <v>1</v>
      </c>
      <c r="F39" s="221" t="s">
        <v>176</v>
      </c>
      <c r="G39" s="197" t="s">
        <v>126</v>
      </c>
      <c r="H39" s="195" t="s">
        <v>48</v>
      </c>
      <c r="I39" s="209" t="s">
        <v>13</v>
      </c>
      <c r="J39" s="204"/>
    </row>
    <row r="40" spans="2:10" ht="13.5" customHeight="1" x14ac:dyDescent="0.25">
      <c r="B40" s="183">
        <v>8</v>
      </c>
      <c r="C40" s="199" t="s">
        <v>254</v>
      </c>
      <c r="D40" s="292" t="s">
        <v>100</v>
      </c>
      <c r="E40" s="197">
        <v>1</v>
      </c>
      <c r="F40" s="221" t="s">
        <v>176</v>
      </c>
      <c r="G40" s="197" t="s">
        <v>126</v>
      </c>
      <c r="H40" s="195" t="s">
        <v>48</v>
      </c>
      <c r="I40" s="209" t="s">
        <v>13</v>
      </c>
      <c r="J40" s="204"/>
    </row>
    <row r="41" spans="2:10" ht="13.5" customHeight="1" x14ac:dyDescent="0.25">
      <c r="B41" s="181" t="s">
        <v>106</v>
      </c>
      <c r="C41" s="199" t="s">
        <v>255</v>
      </c>
      <c r="D41" s="292" t="s">
        <v>105</v>
      </c>
      <c r="E41" s="197">
        <v>1</v>
      </c>
      <c r="F41" s="221" t="s">
        <v>176</v>
      </c>
      <c r="G41" s="197" t="s">
        <v>128</v>
      </c>
      <c r="H41" s="195" t="s">
        <v>48</v>
      </c>
      <c r="I41" s="209" t="s">
        <v>13</v>
      </c>
      <c r="J41" s="204"/>
    </row>
    <row r="42" spans="2:10" ht="13.5" customHeight="1" x14ac:dyDescent="0.25">
      <c r="B42" s="182" t="s">
        <v>107</v>
      </c>
      <c r="C42" s="199" t="s">
        <v>256</v>
      </c>
      <c r="D42" s="292" t="s">
        <v>106</v>
      </c>
      <c r="E42" s="197">
        <v>1</v>
      </c>
      <c r="F42" s="221" t="s">
        <v>176</v>
      </c>
      <c r="G42" s="197" t="s">
        <v>128</v>
      </c>
      <c r="H42" s="195" t="s">
        <v>48</v>
      </c>
      <c r="I42" s="209" t="s">
        <v>13</v>
      </c>
      <c r="J42" s="204"/>
    </row>
    <row r="43" spans="2:10" ht="13.5" customHeight="1" x14ac:dyDescent="0.25">
      <c r="B43" s="183">
        <v>9</v>
      </c>
      <c r="C43" s="199" t="s">
        <v>257</v>
      </c>
      <c r="D43" s="292" t="s">
        <v>107</v>
      </c>
      <c r="E43" s="197">
        <v>1</v>
      </c>
      <c r="F43" s="221" t="s">
        <v>176</v>
      </c>
      <c r="G43" s="197" t="s">
        <v>128</v>
      </c>
      <c r="H43" s="195" t="s">
        <v>48</v>
      </c>
      <c r="I43" s="209" t="s">
        <v>13</v>
      </c>
      <c r="J43" s="204"/>
    </row>
    <row r="44" spans="2:10" ht="13.5" customHeight="1" x14ac:dyDescent="0.25">
      <c r="B44" s="181" t="s">
        <v>113</v>
      </c>
      <c r="C44" s="199" t="s">
        <v>258</v>
      </c>
      <c r="D44" s="292" t="s">
        <v>112</v>
      </c>
      <c r="E44" s="197">
        <v>1</v>
      </c>
      <c r="F44" s="221" t="s">
        <v>176</v>
      </c>
      <c r="G44" s="197" t="s">
        <v>128</v>
      </c>
      <c r="H44" s="195" t="s">
        <v>48</v>
      </c>
      <c r="I44" s="209" t="s">
        <v>13</v>
      </c>
      <c r="J44" s="204"/>
    </row>
    <row r="45" spans="2:10" ht="13.5" customHeight="1" x14ac:dyDescent="0.25">
      <c r="B45" s="182" t="s">
        <v>114</v>
      </c>
      <c r="C45" s="199" t="s">
        <v>259</v>
      </c>
      <c r="D45" s="292" t="s">
        <v>113</v>
      </c>
      <c r="E45" s="197">
        <v>1</v>
      </c>
      <c r="F45" s="221" t="s">
        <v>176</v>
      </c>
      <c r="G45" s="197" t="s">
        <v>128</v>
      </c>
      <c r="H45" s="195" t="s">
        <v>48</v>
      </c>
      <c r="I45" s="209" t="s">
        <v>13</v>
      </c>
      <c r="J45" s="204"/>
    </row>
    <row r="46" spans="2:10" ht="13.5" customHeight="1" x14ac:dyDescent="0.25">
      <c r="B46" s="183">
        <v>10</v>
      </c>
      <c r="C46" s="199" t="s">
        <v>260</v>
      </c>
      <c r="D46" s="292" t="s">
        <v>114</v>
      </c>
      <c r="E46" s="197">
        <v>1</v>
      </c>
      <c r="F46" s="221" t="s">
        <v>176</v>
      </c>
      <c r="G46" s="197" t="s">
        <v>128</v>
      </c>
      <c r="H46" s="195" t="s">
        <v>48</v>
      </c>
      <c r="I46" s="209" t="s">
        <v>13</v>
      </c>
      <c r="J46" s="204"/>
    </row>
    <row r="47" spans="2:10" ht="13.5" customHeight="1" x14ac:dyDescent="0.25">
      <c r="B47" s="184" t="s">
        <v>119</v>
      </c>
      <c r="C47" s="199" t="s">
        <v>261</v>
      </c>
      <c r="D47" s="294" t="s">
        <v>118</v>
      </c>
      <c r="E47" s="197">
        <v>1</v>
      </c>
      <c r="F47" s="221" t="s">
        <v>176</v>
      </c>
      <c r="G47" s="197" t="s">
        <v>127</v>
      </c>
      <c r="H47" s="195" t="s">
        <v>48</v>
      </c>
      <c r="I47" s="209" t="s">
        <v>13</v>
      </c>
      <c r="J47" s="204"/>
    </row>
    <row r="48" spans="2:10" ht="13.5" customHeight="1" x14ac:dyDescent="0.25">
      <c r="B48" s="185" t="s">
        <v>120</v>
      </c>
      <c r="C48" s="199" t="s">
        <v>224</v>
      </c>
      <c r="D48" s="294" t="s">
        <v>119</v>
      </c>
      <c r="E48" s="197">
        <v>1</v>
      </c>
      <c r="F48" s="221" t="s">
        <v>176</v>
      </c>
      <c r="G48" s="197" t="s">
        <v>126</v>
      </c>
      <c r="H48" s="195" t="s">
        <v>48</v>
      </c>
      <c r="I48" s="209" t="s">
        <v>13</v>
      </c>
      <c r="J48" s="204"/>
    </row>
    <row r="49" spans="2:10" ht="13.5" customHeight="1" x14ac:dyDescent="0.25">
      <c r="B49" s="256">
        <v>11</v>
      </c>
      <c r="C49" s="199" t="s">
        <v>262</v>
      </c>
      <c r="D49" s="295" t="s">
        <v>120</v>
      </c>
      <c r="E49" s="197">
        <v>1</v>
      </c>
      <c r="F49" s="221" t="s">
        <v>176</v>
      </c>
      <c r="G49" s="198" t="s">
        <v>126</v>
      </c>
      <c r="H49" s="195" t="s">
        <v>48</v>
      </c>
      <c r="I49" s="209" t="s">
        <v>13</v>
      </c>
      <c r="J49" s="204"/>
    </row>
    <row r="50" spans="2:10" ht="13.5" customHeight="1" x14ac:dyDescent="0.25">
      <c r="B50" s="258" t="s">
        <v>173</v>
      </c>
      <c r="C50" s="199" t="s">
        <v>263</v>
      </c>
      <c r="D50" s="295" t="s">
        <v>398</v>
      </c>
      <c r="E50" s="197">
        <v>1</v>
      </c>
      <c r="F50" s="221" t="s">
        <v>176</v>
      </c>
      <c r="G50" s="198" t="s">
        <v>128</v>
      </c>
      <c r="H50" s="195" t="s">
        <v>48</v>
      </c>
      <c r="I50" s="209" t="s">
        <v>13</v>
      </c>
      <c r="J50" s="204"/>
    </row>
    <row r="51" spans="2:10" ht="13.5" customHeight="1" x14ac:dyDescent="0.25">
      <c r="B51" s="259" t="s">
        <v>174</v>
      </c>
      <c r="C51" s="199" t="s">
        <v>264</v>
      </c>
      <c r="D51" s="295" t="s">
        <v>173</v>
      </c>
      <c r="E51" s="197">
        <v>1</v>
      </c>
      <c r="F51" s="221" t="s">
        <v>176</v>
      </c>
      <c r="G51" s="198" t="s">
        <v>128</v>
      </c>
      <c r="H51" s="195" t="s">
        <v>48</v>
      </c>
      <c r="I51" s="209" t="s">
        <v>13</v>
      </c>
      <c r="J51" s="204"/>
    </row>
    <row r="52" spans="2:10" ht="13.5" customHeight="1" thickBot="1" x14ac:dyDescent="0.3">
      <c r="B52" s="260" t="s">
        <v>174</v>
      </c>
      <c r="C52" s="210" t="s">
        <v>265</v>
      </c>
      <c r="D52" s="296" t="s">
        <v>173</v>
      </c>
      <c r="E52" s="217">
        <v>1</v>
      </c>
      <c r="F52" s="298" t="s">
        <v>176</v>
      </c>
      <c r="G52" s="216" t="s">
        <v>128</v>
      </c>
      <c r="H52" s="218" t="s">
        <v>48</v>
      </c>
      <c r="I52" s="219" t="s">
        <v>13</v>
      </c>
      <c r="J52" s="204"/>
    </row>
    <row r="53" spans="2:10" ht="13.5" customHeight="1" x14ac:dyDescent="0.25">
      <c r="D53" s="297"/>
    </row>
  </sheetData>
  <phoneticPr fontId="0" type="noConversion"/>
  <printOptions horizontalCentered="1"/>
  <pageMargins left="0.39370078740157483" right="0.39370078740157483" top="0.39370078740157483" bottom="0.39370078740157483" header="0.39370078740157483" footer="0.39370078740157483"/>
  <pageSetup paperSize="9" scale="65" orientation="landscape" r:id="rId1"/>
  <headerFooter alignWithMargins="0">
    <oddFooter>&amp;R15</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3B3B0-8F65-4C26-A347-29AE95BF616B}">
  <sheetPr>
    <tabColor rgb="FFA679E7"/>
  </sheetPr>
  <dimension ref="A1:M33"/>
  <sheetViews>
    <sheetView topLeftCell="I4" workbookViewId="0">
      <selection activeCell="L24" sqref="L24"/>
    </sheetView>
  </sheetViews>
  <sheetFormatPr defaultColWidth="9.109375" defaultRowHeight="13.8" x14ac:dyDescent="0.3"/>
  <cols>
    <col min="1" max="1" width="22.33203125" style="39" bestFit="1" customWidth="1"/>
    <col min="2" max="2" width="41.6640625" style="39" bestFit="1" customWidth="1"/>
    <col min="3" max="3" width="32.5546875" style="39" bestFit="1" customWidth="1"/>
    <col min="4" max="4" width="26.44140625" style="39" customWidth="1"/>
    <col min="5" max="6" width="31" style="39" customWidth="1"/>
    <col min="7" max="7" width="26.33203125" style="39" bestFit="1" customWidth="1"/>
    <col min="8" max="8" width="31.44140625" style="39" bestFit="1" customWidth="1"/>
    <col min="9" max="9" width="34.88671875" style="39" customWidth="1"/>
    <col min="10" max="10" width="31.6640625" style="39" customWidth="1"/>
    <col min="11" max="11" width="27" style="39" customWidth="1"/>
    <col min="12" max="12" width="34.6640625" style="39" customWidth="1"/>
    <col min="13" max="13" width="29" style="39" customWidth="1"/>
    <col min="14" max="16384" width="9.109375" style="39"/>
  </cols>
  <sheetData>
    <row r="1" spans="1:13" x14ac:dyDescent="0.3">
      <c r="A1" s="667" t="s">
        <v>266</v>
      </c>
      <c r="B1" s="667"/>
      <c r="C1" s="667"/>
      <c r="D1" s="667"/>
      <c r="E1" s="278"/>
      <c r="F1" s="278"/>
      <c r="G1" s="278"/>
      <c r="H1" s="278"/>
    </row>
    <row r="2" spans="1:13" x14ac:dyDescent="0.3">
      <c r="A2" s="279" t="s">
        <v>267</v>
      </c>
      <c r="B2" s="278" t="s">
        <v>268</v>
      </c>
      <c r="C2" s="279"/>
      <c r="D2" s="278"/>
      <c r="E2" s="278"/>
      <c r="F2" s="278"/>
      <c r="G2" s="278"/>
      <c r="H2" s="278"/>
    </row>
    <row r="3" spans="1:13" x14ac:dyDescent="0.3">
      <c r="A3" s="279" t="s">
        <v>269</v>
      </c>
      <c r="B3" s="278" t="s">
        <v>270</v>
      </c>
      <c r="C3" s="279"/>
      <c r="D3" s="278"/>
      <c r="E3" s="278"/>
      <c r="F3" s="278"/>
      <c r="G3" s="278"/>
      <c r="H3" s="278"/>
    </row>
    <row r="4" spans="1:13" x14ac:dyDescent="0.3">
      <c r="A4" s="279"/>
      <c r="B4" s="278"/>
      <c r="C4" s="279"/>
      <c r="D4" s="278"/>
      <c r="E4" s="278"/>
      <c r="F4" s="278"/>
      <c r="G4" s="278"/>
      <c r="H4" s="278"/>
    </row>
    <row r="5" spans="1:13" x14ac:dyDescent="0.3">
      <c r="A5" s="279"/>
      <c r="B5" s="278"/>
      <c r="C5" s="279"/>
      <c r="D5" s="279"/>
      <c r="E5" s="278"/>
      <c r="F5" s="278"/>
      <c r="G5" s="278"/>
      <c r="H5" s="278"/>
    </row>
    <row r="6" spans="1:13" x14ac:dyDescent="0.3">
      <c r="A6" s="279"/>
      <c r="B6" s="278"/>
      <c r="C6" s="279"/>
      <c r="D6" s="278"/>
      <c r="E6" s="278"/>
      <c r="F6" s="278"/>
      <c r="G6" s="278"/>
      <c r="H6" s="278"/>
    </row>
    <row r="7" spans="1:13" x14ac:dyDescent="0.3">
      <c r="A7" s="279"/>
      <c r="B7" s="278"/>
      <c r="C7" s="279"/>
      <c r="D7" s="278"/>
      <c r="E7" s="278"/>
      <c r="F7" s="278"/>
      <c r="G7" s="278"/>
      <c r="H7" s="278"/>
    </row>
    <row r="8" spans="1:13" x14ac:dyDescent="0.3">
      <c r="A8" s="279" t="s">
        <v>271</v>
      </c>
      <c r="B8" s="278" t="s">
        <v>272</v>
      </c>
      <c r="C8" s="279" t="s">
        <v>273</v>
      </c>
      <c r="D8" s="280">
        <v>45901</v>
      </c>
      <c r="E8" s="278"/>
      <c r="F8" s="278"/>
      <c r="G8" s="278"/>
      <c r="H8" s="278"/>
    </row>
    <row r="9" spans="1:13" ht="14.4" thickBot="1" x14ac:dyDescent="0.35">
      <c r="A9" s="278"/>
      <c r="B9" s="278"/>
      <c r="C9" s="278"/>
      <c r="D9" s="278"/>
      <c r="E9" s="278"/>
      <c r="F9" s="278"/>
      <c r="G9" s="278"/>
      <c r="H9" s="278"/>
    </row>
    <row r="10" spans="1:13" ht="14.4" thickBot="1" x14ac:dyDescent="0.35">
      <c r="A10" s="668" t="s">
        <v>274</v>
      </c>
      <c r="B10" s="669"/>
      <c r="C10" s="669"/>
      <c r="D10" s="669"/>
      <c r="E10" s="669"/>
      <c r="F10" s="669"/>
      <c r="G10" s="669"/>
      <c r="H10" s="670"/>
      <c r="I10" s="671" t="s">
        <v>275</v>
      </c>
      <c r="J10" s="672"/>
      <c r="K10" s="672"/>
      <c r="L10" s="672"/>
      <c r="M10" s="673"/>
    </row>
    <row r="11" spans="1:13" ht="27.6" x14ac:dyDescent="0.3">
      <c r="A11" s="281" t="s">
        <v>276</v>
      </c>
      <c r="B11" s="281" t="s">
        <v>277</v>
      </c>
      <c r="C11" s="281" t="s">
        <v>278</v>
      </c>
      <c r="D11" s="282" t="s">
        <v>279</v>
      </c>
      <c r="E11" s="282" t="s">
        <v>280</v>
      </c>
      <c r="F11" s="282" t="s">
        <v>281</v>
      </c>
      <c r="G11" s="282" t="s">
        <v>282</v>
      </c>
      <c r="H11" s="282" t="s">
        <v>283</v>
      </c>
      <c r="I11" s="282" t="s">
        <v>284</v>
      </c>
      <c r="J11" s="282" t="s">
        <v>285</v>
      </c>
      <c r="K11" s="282" t="s">
        <v>286</v>
      </c>
      <c r="L11" s="282" t="s">
        <v>287</v>
      </c>
      <c r="M11" s="282" t="s">
        <v>288</v>
      </c>
    </row>
    <row r="12" spans="1:13" ht="41.4" x14ac:dyDescent="0.3">
      <c r="A12" s="283" t="s">
        <v>289</v>
      </c>
      <c r="B12" s="284" t="s">
        <v>290</v>
      </c>
      <c r="C12" s="284" t="s">
        <v>291</v>
      </c>
      <c r="D12" s="284" t="s">
        <v>292</v>
      </c>
      <c r="E12" s="284" t="s">
        <v>293</v>
      </c>
      <c r="F12" s="284" t="s">
        <v>294</v>
      </c>
      <c r="G12" s="284" t="s">
        <v>295</v>
      </c>
      <c r="H12" s="284" t="s">
        <v>296</v>
      </c>
      <c r="I12" s="284" t="s">
        <v>297</v>
      </c>
      <c r="J12" s="284" t="s">
        <v>298</v>
      </c>
      <c r="K12" s="284" t="s">
        <v>299</v>
      </c>
      <c r="L12" s="284" t="s">
        <v>300</v>
      </c>
      <c r="M12" s="284" t="s">
        <v>301</v>
      </c>
    </row>
    <row r="13" spans="1:13" ht="69" x14ac:dyDescent="0.3">
      <c r="A13" s="283" t="s">
        <v>302</v>
      </c>
      <c r="B13" s="284" t="s">
        <v>303</v>
      </c>
      <c r="C13" s="284" t="s">
        <v>304</v>
      </c>
      <c r="D13" s="284" t="s">
        <v>305</v>
      </c>
      <c r="E13" s="284" t="s">
        <v>306</v>
      </c>
      <c r="F13" s="284" t="s">
        <v>307</v>
      </c>
      <c r="G13" s="284" t="s">
        <v>308</v>
      </c>
      <c r="H13" s="284" t="s">
        <v>309</v>
      </c>
      <c r="I13" s="284" t="s">
        <v>310</v>
      </c>
      <c r="J13" s="284" t="s">
        <v>311</v>
      </c>
      <c r="K13" s="284" t="s">
        <v>312</v>
      </c>
      <c r="L13" s="284" t="s">
        <v>313</v>
      </c>
      <c r="M13" s="284" t="s">
        <v>314</v>
      </c>
    </row>
    <row r="14" spans="1:13" ht="41.4" x14ac:dyDescent="0.3">
      <c r="A14" s="283" t="s">
        <v>315</v>
      </c>
      <c r="B14" s="284" t="s">
        <v>316</v>
      </c>
      <c r="C14" s="284" t="s">
        <v>317</v>
      </c>
      <c r="D14" s="284" t="s">
        <v>318</v>
      </c>
      <c r="E14" s="284" t="s">
        <v>319</v>
      </c>
      <c r="F14" s="284" t="s">
        <v>320</v>
      </c>
      <c r="G14" s="284" t="s">
        <v>321</v>
      </c>
      <c r="H14" s="284" t="s">
        <v>322</v>
      </c>
      <c r="I14" s="284" t="s">
        <v>323</v>
      </c>
      <c r="J14" s="284" t="s">
        <v>324</v>
      </c>
      <c r="K14" s="284" t="s">
        <v>325</v>
      </c>
      <c r="L14" s="284" t="s">
        <v>326</v>
      </c>
      <c r="M14" s="284" t="s">
        <v>327</v>
      </c>
    </row>
    <row r="15" spans="1:13" ht="55.2" x14ac:dyDescent="0.3">
      <c r="A15" s="283" t="s">
        <v>328</v>
      </c>
      <c r="B15" s="284" t="s">
        <v>329</v>
      </c>
      <c r="C15" s="284" t="s">
        <v>330</v>
      </c>
      <c r="D15" s="284" t="s">
        <v>331</v>
      </c>
      <c r="E15" s="284" t="s">
        <v>332</v>
      </c>
      <c r="F15" s="284" t="s">
        <v>333</v>
      </c>
      <c r="G15" s="284" t="s">
        <v>334</v>
      </c>
      <c r="H15" s="284" t="s">
        <v>335</v>
      </c>
      <c r="I15" s="284" t="s">
        <v>336</v>
      </c>
      <c r="J15" s="284" t="s">
        <v>337</v>
      </c>
      <c r="K15" s="284" t="s">
        <v>338</v>
      </c>
      <c r="L15" s="284" t="s">
        <v>339</v>
      </c>
      <c r="M15" s="284" t="s">
        <v>340</v>
      </c>
    </row>
    <row r="16" spans="1:13" ht="55.2" x14ac:dyDescent="0.3">
      <c r="A16" s="283" t="s">
        <v>341</v>
      </c>
      <c r="B16" s="284" t="s">
        <v>342</v>
      </c>
      <c r="C16" s="284" t="s">
        <v>343</v>
      </c>
      <c r="D16" s="284" t="s">
        <v>344</v>
      </c>
      <c r="E16" s="284" t="s">
        <v>345</v>
      </c>
      <c r="F16" s="284" t="s">
        <v>346</v>
      </c>
      <c r="G16" s="284" t="s">
        <v>347</v>
      </c>
      <c r="H16" s="284" t="s">
        <v>348</v>
      </c>
      <c r="I16" s="284" t="s">
        <v>349</v>
      </c>
      <c r="J16" s="284" t="s">
        <v>350</v>
      </c>
      <c r="K16" s="284" t="s">
        <v>351</v>
      </c>
      <c r="L16" s="284" t="s">
        <v>352</v>
      </c>
      <c r="M16" s="284" t="s">
        <v>353</v>
      </c>
    </row>
    <row r="17" spans="1:13" ht="69" x14ac:dyDescent="0.3">
      <c r="A17" s="283" t="s">
        <v>354</v>
      </c>
      <c r="B17" s="284" t="s">
        <v>355</v>
      </c>
      <c r="C17" s="284" t="s">
        <v>356</v>
      </c>
      <c r="D17" s="284" t="s">
        <v>357</v>
      </c>
      <c r="E17" s="284" t="s">
        <v>358</v>
      </c>
      <c r="F17" s="284" t="s">
        <v>359</v>
      </c>
      <c r="G17" s="284" t="s">
        <v>360</v>
      </c>
      <c r="H17" s="284" t="s">
        <v>361</v>
      </c>
      <c r="I17" s="284" t="s">
        <v>362</v>
      </c>
      <c r="J17" s="284" t="s">
        <v>363</v>
      </c>
      <c r="K17" s="284" t="s">
        <v>364</v>
      </c>
      <c r="L17" s="284" t="s">
        <v>365</v>
      </c>
      <c r="M17" s="284" t="s">
        <v>366</v>
      </c>
    </row>
    <row r="18" spans="1:13" ht="55.2" x14ac:dyDescent="0.3">
      <c r="A18" s="283" t="s">
        <v>367</v>
      </c>
      <c r="B18" s="284" t="s">
        <v>368</v>
      </c>
      <c r="C18" s="284" t="s">
        <v>369</v>
      </c>
      <c r="D18" s="284" t="s">
        <v>370</v>
      </c>
      <c r="E18" s="284" t="s">
        <v>371</v>
      </c>
      <c r="F18" s="284" t="s">
        <v>372</v>
      </c>
      <c r="G18" s="284" t="s">
        <v>373</v>
      </c>
      <c r="H18" s="284" t="s">
        <v>374</v>
      </c>
      <c r="I18" s="284" t="s">
        <v>375</v>
      </c>
      <c r="J18" s="284" t="s">
        <v>376</v>
      </c>
      <c r="K18" s="284" t="s">
        <v>377</v>
      </c>
      <c r="L18" s="284" t="s">
        <v>378</v>
      </c>
      <c r="M18" s="284" t="s">
        <v>379</v>
      </c>
    </row>
    <row r="19" spans="1:13" ht="55.2" x14ac:dyDescent="0.3">
      <c r="A19" s="283" t="s">
        <v>380</v>
      </c>
      <c r="B19" s="284" t="s">
        <v>381</v>
      </c>
      <c r="C19" s="284" t="s">
        <v>382</v>
      </c>
      <c r="D19" s="284" t="s">
        <v>383</v>
      </c>
      <c r="E19" s="284" t="s">
        <v>384</v>
      </c>
      <c r="F19" s="284" t="s">
        <v>385</v>
      </c>
      <c r="G19" s="284" t="s">
        <v>386</v>
      </c>
      <c r="H19" s="284" t="s">
        <v>387</v>
      </c>
      <c r="I19" s="284" t="s">
        <v>388</v>
      </c>
      <c r="J19" s="284" t="s">
        <v>389</v>
      </c>
      <c r="K19" s="284" t="s">
        <v>390</v>
      </c>
      <c r="L19" s="284" t="s">
        <v>391</v>
      </c>
      <c r="M19" s="284" t="s">
        <v>392</v>
      </c>
    </row>
    <row r="20" spans="1:13" x14ac:dyDescent="0.3">
      <c r="A20" s="278"/>
      <c r="B20" s="278"/>
      <c r="C20" s="278"/>
      <c r="D20" s="278"/>
      <c r="E20" s="278"/>
      <c r="F20" s="278"/>
      <c r="G20" s="278"/>
      <c r="H20" s="278"/>
    </row>
    <row r="21" spans="1:13" x14ac:dyDescent="0.3">
      <c r="A21" s="278"/>
      <c r="B21" s="278"/>
      <c r="C21" s="278"/>
      <c r="D21" s="278"/>
      <c r="E21" s="278"/>
      <c r="F21" s="278"/>
      <c r="G21" s="278"/>
      <c r="H21" s="278"/>
    </row>
    <row r="22" spans="1:13" x14ac:dyDescent="0.3">
      <c r="A22" s="278"/>
      <c r="B22" s="278"/>
      <c r="C22" s="278"/>
      <c r="D22" s="278"/>
      <c r="E22" s="278"/>
      <c r="F22" s="278"/>
      <c r="G22" s="278"/>
      <c r="H22" s="278"/>
    </row>
    <row r="23" spans="1:13" x14ac:dyDescent="0.3">
      <c r="A23" s="278"/>
      <c r="B23" s="278"/>
      <c r="C23" s="278"/>
      <c r="D23" s="278"/>
      <c r="E23" s="278"/>
      <c r="F23" s="278"/>
      <c r="G23" s="278"/>
      <c r="H23" s="278"/>
    </row>
    <row r="24" spans="1:13" x14ac:dyDescent="0.3">
      <c r="A24" s="278"/>
      <c r="B24" s="278"/>
      <c r="C24" s="278"/>
      <c r="D24" s="278"/>
      <c r="E24" s="278"/>
      <c r="F24" s="278"/>
      <c r="G24" s="278"/>
      <c r="H24" s="278"/>
    </row>
    <row r="25" spans="1:13" x14ac:dyDescent="0.3">
      <c r="A25" s="278"/>
      <c r="B25" s="278"/>
      <c r="C25" s="278"/>
      <c r="D25" s="278"/>
      <c r="E25" s="278"/>
      <c r="F25" s="278"/>
      <c r="G25" s="278"/>
      <c r="H25" s="278"/>
    </row>
    <row r="26" spans="1:13" x14ac:dyDescent="0.3">
      <c r="A26" s="278"/>
      <c r="B26" s="278"/>
      <c r="C26" s="278"/>
      <c r="D26" s="278"/>
      <c r="E26" s="278"/>
      <c r="F26" s="278"/>
      <c r="G26" s="278"/>
      <c r="H26" s="278"/>
    </row>
    <row r="27" spans="1:13" x14ac:dyDescent="0.3">
      <c r="A27" s="278"/>
      <c r="B27" s="278"/>
      <c r="C27" s="278"/>
      <c r="D27" s="278"/>
      <c r="E27" s="278"/>
      <c r="F27" s="278"/>
      <c r="G27" s="278"/>
      <c r="H27" s="278"/>
    </row>
    <row r="28" spans="1:13" x14ac:dyDescent="0.3">
      <c r="A28" s="278"/>
      <c r="B28" s="278"/>
      <c r="C28" s="278"/>
      <c r="D28" s="278"/>
      <c r="E28" s="278"/>
      <c r="F28" s="278"/>
      <c r="G28" s="278"/>
      <c r="H28" s="278"/>
    </row>
    <row r="29" spans="1:13" x14ac:dyDescent="0.3">
      <c r="A29" s="278"/>
      <c r="B29" s="278"/>
      <c r="C29" s="278"/>
      <c r="D29" s="278"/>
      <c r="E29" s="278"/>
      <c r="F29" s="278"/>
      <c r="G29" s="278"/>
      <c r="H29" s="278"/>
    </row>
    <row r="30" spans="1:13" x14ac:dyDescent="0.3">
      <c r="A30" s="278"/>
      <c r="B30" s="278"/>
      <c r="C30" s="278"/>
      <c r="D30" s="278"/>
      <c r="E30" s="278"/>
      <c r="F30" s="278"/>
      <c r="G30" s="278"/>
      <c r="H30" s="278"/>
    </row>
    <row r="31" spans="1:13" x14ac:dyDescent="0.3">
      <c r="A31" s="278"/>
      <c r="B31" s="278"/>
      <c r="C31" s="278"/>
      <c r="D31" s="278"/>
      <c r="E31" s="278"/>
      <c r="F31" s="278"/>
      <c r="G31" s="278"/>
      <c r="H31" s="278"/>
    </row>
    <row r="32" spans="1:13" x14ac:dyDescent="0.3">
      <c r="A32" s="278"/>
      <c r="B32" s="278"/>
      <c r="C32" s="278"/>
      <c r="D32" s="278"/>
      <c r="E32" s="278"/>
      <c r="F32" s="278"/>
      <c r="G32" s="278"/>
      <c r="H32" s="278"/>
    </row>
    <row r="33" spans="1:8" x14ac:dyDescent="0.3">
      <c r="A33" s="278"/>
      <c r="B33" s="278"/>
      <c r="C33" s="278"/>
      <c r="D33" s="278"/>
      <c r="E33" s="278"/>
      <c r="F33" s="278"/>
      <c r="G33" s="278"/>
      <c r="H33" s="278"/>
    </row>
  </sheetData>
  <mergeCells count="3">
    <mergeCell ref="A1:D1"/>
    <mergeCell ref="A10:H10"/>
    <mergeCell ref="I10:M10"/>
  </mergeCells>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C6665-6FF4-4390-A654-33A6183B2438}">
  <sheetPr>
    <tabColor rgb="FFFFC000"/>
  </sheetPr>
  <dimension ref="A1"/>
  <sheetViews>
    <sheetView workbookViewId="0"/>
  </sheetViews>
  <sheetFormatPr defaultRowHeight="13.2" x14ac:dyDescent="0.25"/>
  <sheetData/>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50930-17FE-4F04-BA3A-F1AE81DC9EEC}">
  <dimension ref="A1:O22"/>
  <sheetViews>
    <sheetView showGridLines="0" workbookViewId="0">
      <pane ySplit="1" topLeftCell="A2" activePane="bottomLeft" state="frozen"/>
      <selection pane="bottomLeft" activeCell="G26" sqref="G26"/>
    </sheetView>
  </sheetViews>
  <sheetFormatPr defaultRowHeight="14.4" x14ac:dyDescent="0.3"/>
  <cols>
    <col min="1" max="1" width="6.6640625" style="807" customWidth="1"/>
    <col min="2" max="2" width="52.6640625" style="807" customWidth="1"/>
    <col min="3" max="3" width="16.6640625" style="807" customWidth="1"/>
    <col min="4" max="9" width="10.6640625" style="807" customWidth="1"/>
    <col min="10" max="10" width="17.44140625" style="807" bestFit="1" customWidth="1"/>
    <col min="11" max="13" width="0" style="807" hidden="1" customWidth="1"/>
    <col min="14" max="14" width="6.44140625" style="807" hidden="1" customWidth="1"/>
    <col min="15" max="15" width="7" style="807" hidden="1" customWidth="1"/>
    <col min="16" max="16384" width="8.88671875" style="807"/>
  </cols>
  <sheetData>
    <row r="1" spans="1:15" ht="18" thickTop="1" x14ac:dyDescent="0.35">
      <c r="A1" s="819" t="s">
        <v>0</v>
      </c>
      <c r="B1" s="820" t="s">
        <v>422</v>
      </c>
      <c r="C1" s="820" t="s">
        <v>2</v>
      </c>
      <c r="D1" s="820" t="s">
        <v>1039</v>
      </c>
      <c r="E1" s="820" t="s">
        <v>904</v>
      </c>
      <c r="F1" s="820" t="s">
        <v>1038</v>
      </c>
      <c r="G1" s="820" t="s">
        <v>1037</v>
      </c>
      <c r="H1" s="820" t="s">
        <v>1036</v>
      </c>
      <c r="I1" s="820" t="s">
        <v>1035</v>
      </c>
      <c r="J1" s="821" t="s">
        <v>1034</v>
      </c>
      <c r="K1" s="811" t="s">
        <v>1033</v>
      </c>
      <c r="L1" s="810" t="s">
        <v>1032</v>
      </c>
      <c r="M1" s="810" t="s">
        <v>1031</v>
      </c>
      <c r="N1" s="810" t="s">
        <v>1030</v>
      </c>
      <c r="O1" s="810" t="s">
        <v>1029</v>
      </c>
    </row>
    <row r="2" spans="1:15" x14ac:dyDescent="0.3">
      <c r="A2" s="813">
        <v>1</v>
      </c>
      <c r="B2" s="809" t="s">
        <v>1028</v>
      </c>
      <c r="C2" s="808"/>
      <c r="D2" s="808">
        <v>3</v>
      </c>
      <c r="E2" s="808">
        <f>MAX(IFERROR(VLOOKUP(K2,$A$2:$F$21,6,FALSE),0),IFERROR(VLOOKUP(L2,$A$2:$F$21,6,FALSE),0),IFERROR(VLOOKUP(M2,$A$2:$F$21,6,FALSE),0))</f>
        <v>0</v>
      </c>
      <c r="F2" s="808">
        <f>E2+D2</f>
        <v>3</v>
      </c>
      <c r="G2" s="808">
        <f>H2-D2</f>
        <v>0</v>
      </c>
      <c r="H2" s="808">
        <f>IF(O2=1E+99,$N$2,O2)</f>
        <v>3</v>
      </c>
      <c r="I2" s="808">
        <f>G2-E2</f>
        <v>0</v>
      </c>
      <c r="J2" s="814" t="str">
        <f>IF(I2=0,"Sim","Não")</f>
        <v>Sim</v>
      </c>
      <c r="K2" s="812"/>
      <c r="L2" s="808"/>
      <c r="M2" s="808"/>
      <c r="N2" s="808">
        <v>3</v>
      </c>
      <c r="O2" s="808">
        <f>MIN(IF($K$2:$K$21=A2,$E$2:$E$21,1E+99),IF($L$2:$L$21=A2,$E$2:$E$21,1E+99),IF($M$2:$M$21=A2,$E$2:$E$21,1E+99))</f>
        <v>9.9999999999999997E+98</v>
      </c>
    </row>
    <row r="3" spans="1:15" x14ac:dyDescent="0.3">
      <c r="A3" s="813">
        <v>2</v>
      </c>
      <c r="B3" s="809" t="s">
        <v>1027</v>
      </c>
      <c r="C3" s="808"/>
      <c r="D3" s="808">
        <v>2</v>
      </c>
      <c r="E3" s="808">
        <f>MAX(IFERROR(VLOOKUP(K3,$A$2:$F$21,6,FALSE),0),IFERROR(VLOOKUP(L3,$A$2:$F$21,6,FALSE),0),IFERROR(VLOOKUP(M3,$A$2:$F$21,6,FALSE),0))</f>
        <v>0</v>
      </c>
      <c r="F3" s="808">
        <f>E3+D3</f>
        <v>2</v>
      </c>
      <c r="G3" s="808">
        <f>H3-D3</f>
        <v>1</v>
      </c>
      <c r="H3" s="808">
        <f>IF(O3=1E+99,$N$2,O3)</f>
        <v>3</v>
      </c>
      <c r="I3" s="808">
        <f>G3-E3</f>
        <v>1</v>
      </c>
      <c r="J3" s="814" t="str">
        <f>IF(I3=0,"Sim","Não")</f>
        <v>Não</v>
      </c>
      <c r="K3" s="812"/>
      <c r="L3" s="808"/>
      <c r="M3" s="808"/>
      <c r="O3" s="808">
        <f>MIN(IF($K$2:$K$21=A3,$E$2:$E$21,1E+99),IF($L$2:$L$21=A3,$E$2:$E$21,1E+99),IF($M$2:$M$21=A3,$E$2:$E$21,1E+99))</f>
        <v>9.9999999999999997E+98</v>
      </c>
    </row>
    <row r="4" spans="1:15" x14ac:dyDescent="0.3">
      <c r="A4" s="813">
        <v>3</v>
      </c>
      <c r="B4" s="809" t="s">
        <v>1026</v>
      </c>
      <c r="C4" s="808" t="s">
        <v>993</v>
      </c>
      <c r="D4" s="808">
        <v>3</v>
      </c>
      <c r="E4" s="808">
        <f>MAX(IFERROR(VLOOKUP(K4,$A$2:$F$21,6,FALSE),0),IFERROR(VLOOKUP(L4,$A$2:$F$21,6,FALSE),0),IFERROR(VLOOKUP(M4,$A$2:$F$21,6,FALSE),0))</f>
        <v>0</v>
      </c>
      <c r="F4" s="808">
        <f>E4+D4</f>
        <v>3</v>
      </c>
      <c r="G4" s="808">
        <f>H4-D4</f>
        <v>0</v>
      </c>
      <c r="H4" s="808">
        <f>IF(O4=1E+99,$N$2,O4)</f>
        <v>3</v>
      </c>
      <c r="I4" s="808">
        <f>G4-E4</f>
        <v>0</v>
      </c>
      <c r="J4" s="814" t="str">
        <f>IF(I4=0,"Sim","Não")</f>
        <v>Sim</v>
      </c>
      <c r="K4" s="812" t="s">
        <v>993</v>
      </c>
      <c r="L4" s="808"/>
      <c r="M4" s="808"/>
      <c r="O4" s="808">
        <f>MIN(IF($K$2:$K$21=A4,$E$2:$E$21,1E+99),IF($L$2:$L$21=A4,$E$2:$E$21,1E+99),IF($M$2:$M$21=A4,$E$2:$E$21,1E+99))</f>
        <v>9.9999999999999997E+98</v>
      </c>
    </row>
    <row r="5" spans="1:15" x14ac:dyDescent="0.3">
      <c r="A5" s="813">
        <v>4</v>
      </c>
      <c r="B5" s="809" t="s">
        <v>1025</v>
      </c>
      <c r="C5" s="808" t="s">
        <v>1021</v>
      </c>
      <c r="D5" s="808">
        <v>1</v>
      </c>
      <c r="E5" s="808">
        <f>MAX(IFERROR(VLOOKUP(K5,$A$2:$F$21,6,FALSE),0),IFERROR(VLOOKUP(L5,$A$2:$F$21,6,FALSE),0),IFERROR(VLOOKUP(M5,$A$2:$F$21,6,FALSE),0))</f>
        <v>0</v>
      </c>
      <c r="F5" s="808">
        <f>E5+D5</f>
        <v>1</v>
      </c>
      <c r="G5" s="808">
        <f>H5-D5</f>
        <v>2</v>
      </c>
      <c r="H5" s="808">
        <f>IF(O5=1E+99,$N$2,O5)</f>
        <v>3</v>
      </c>
      <c r="I5" s="808">
        <f>G5-E5</f>
        <v>2</v>
      </c>
      <c r="J5" s="814" t="str">
        <f>IF(I5=0,"Sim","Não")</f>
        <v>Não</v>
      </c>
      <c r="K5" s="812" t="s">
        <v>1021</v>
      </c>
      <c r="L5" s="808"/>
      <c r="M5" s="808"/>
      <c r="O5" s="808">
        <f>MIN(IF($K$2:$K$21=A5,$E$2:$E$21,1E+99),IF($L$2:$L$21=A5,$E$2:$E$21,1E+99),IF($M$2:$M$21=A5,$E$2:$E$21,1E+99))</f>
        <v>9.9999999999999997E+98</v>
      </c>
    </row>
    <row r="6" spans="1:15" x14ac:dyDescent="0.3">
      <c r="A6" s="813">
        <v>5</v>
      </c>
      <c r="B6" s="809" t="s">
        <v>1024</v>
      </c>
      <c r="C6" s="808" t="s">
        <v>1023</v>
      </c>
      <c r="D6" s="808">
        <v>3</v>
      </c>
      <c r="E6" s="808">
        <f>MAX(IFERROR(VLOOKUP(K6,$A$2:$F$21,6,FALSE),0),IFERROR(VLOOKUP(L6,$A$2:$F$21,6,FALSE),0),IFERROR(VLOOKUP(M6,$A$2:$F$21,6,FALSE),0))</f>
        <v>0</v>
      </c>
      <c r="F6" s="808">
        <f>E6+D6</f>
        <v>3</v>
      </c>
      <c r="G6" s="808">
        <f>H6-D6</f>
        <v>0</v>
      </c>
      <c r="H6" s="808">
        <f>IF(O6=1E+99,$N$2,O6)</f>
        <v>3</v>
      </c>
      <c r="I6" s="808">
        <f>G6-E6</f>
        <v>0</v>
      </c>
      <c r="J6" s="814" t="str">
        <f>IF(I6=0,"Sim","Não")</f>
        <v>Sim</v>
      </c>
      <c r="K6" s="812" t="s">
        <v>1022</v>
      </c>
      <c r="L6" s="808" t="s">
        <v>1021</v>
      </c>
      <c r="M6" s="808"/>
      <c r="O6" s="808">
        <f>MIN(IF($K$2:$K$21=A6,$E$2:$E$21,1E+99),IF($L$2:$L$21=A6,$E$2:$E$21,1E+99),IF($M$2:$M$21=A6,$E$2:$E$21,1E+99))</f>
        <v>9.9999999999999997E+98</v>
      </c>
    </row>
    <row r="7" spans="1:15" x14ac:dyDescent="0.3">
      <c r="A7" s="813">
        <v>6</v>
      </c>
      <c r="B7" s="809" t="s">
        <v>1020</v>
      </c>
      <c r="C7" s="808" t="s">
        <v>1015</v>
      </c>
      <c r="D7" s="808">
        <v>2</v>
      </c>
      <c r="E7" s="808">
        <f>MAX(IFERROR(VLOOKUP(K7,$A$2:$F$21,6,FALSE),0),IFERROR(VLOOKUP(L7,$A$2:$F$21,6,FALSE),0),IFERROR(VLOOKUP(M7,$A$2:$F$21,6,FALSE),0))</f>
        <v>0</v>
      </c>
      <c r="F7" s="808">
        <f>E7+D7</f>
        <v>2</v>
      </c>
      <c r="G7" s="808">
        <f>H7-D7</f>
        <v>1</v>
      </c>
      <c r="H7" s="808">
        <f>IF(O7=1E+99,$N$2,O7)</f>
        <v>3</v>
      </c>
      <c r="I7" s="808">
        <f>G7-E7</f>
        <v>1</v>
      </c>
      <c r="J7" s="814" t="str">
        <f>IF(I7=0,"Sim","Não")</f>
        <v>Não</v>
      </c>
      <c r="K7" s="812" t="s">
        <v>1015</v>
      </c>
      <c r="L7" s="808"/>
      <c r="M7" s="808"/>
      <c r="O7" s="808">
        <f>MIN(IF($K$2:$K$21=A7,$E$2:$E$21,1E+99),IF($L$2:$L$21=A7,$E$2:$E$21,1E+99),IF($M$2:$M$21=A7,$E$2:$E$21,1E+99))</f>
        <v>9.9999999999999997E+98</v>
      </c>
    </row>
    <row r="8" spans="1:15" x14ac:dyDescent="0.3">
      <c r="A8" s="813">
        <v>7</v>
      </c>
      <c r="B8" s="809" t="s">
        <v>1019</v>
      </c>
      <c r="C8" s="808" t="s">
        <v>1018</v>
      </c>
      <c r="D8" s="808">
        <v>3</v>
      </c>
      <c r="E8" s="808">
        <f>MAX(IFERROR(VLOOKUP(K8,$A$2:$F$21,6,FALSE),0),IFERROR(VLOOKUP(L8,$A$2:$F$21,6,FALSE),0),IFERROR(VLOOKUP(M8,$A$2:$F$21,6,FALSE),0))</f>
        <v>0</v>
      </c>
      <c r="F8" s="808">
        <f>E8+D8</f>
        <v>3</v>
      </c>
      <c r="G8" s="808">
        <f>H8-D8</f>
        <v>0</v>
      </c>
      <c r="H8" s="808">
        <f>IF(O8=1E+99,$N$2,O8)</f>
        <v>3</v>
      </c>
      <c r="I8" s="808">
        <f>G8-E8</f>
        <v>0</v>
      </c>
      <c r="J8" s="814" t="str">
        <f>IF(I8=0,"Sim","Não")</f>
        <v>Sim</v>
      </c>
      <c r="K8" s="812" t="s">
        <v>1006</v>
      </c>
      <c r="L8" s="808" t="s">
        <v>1014</v>
      </c>
      <c r="M8" s="808"/>
      <c r="O8" s="808">
        <f>MIN(IF($K$2:$K$21=A8,$E$2:$E$21,1E+99),IF($L$2:$L$21=A8,$E$2:$E$21,1E+99),IF($M$2:$M$21=A8,$E$2:$E$21,1E+99))</f>
        <v>9.9999999999999997E+98</v>
      </c>
    </row>
    <row r="9" spans="1:15" x14ac:dyDescent="0.3">
      <c r="A9" s="813">
        <v>8</v>
      </c>
      <c r="B9" s="809" t="s">
        <v>1017</v>
      </c>
      <c r="C9" s="808" t="s">
        <v>1016</v>
      </c>
      <c r="D9" s="808">
        <v>3</v>
      </c>
      <c r="E9" s="808">
        <f>MAX(IFERROR(VLOOKUP(K9,$A$2:$F$21,6,FALSE),0),IFERROR(VLOOKUP(L9,$A$2:$F$21,6,FALSE),0),IFERROR(VLOOKUP(M9,$A$2:$F$21,6,FALSE),0))</f>
        <v>0</v>
      </c>
      <c r="F9" s="808">
        <f>E9+D9</f>
        <v>3</v>
      </c>
      <c r="G9" s="808">
        <f>H9-D9</f>
        <v>0</v>
      </c>
      <c r="H9" s="808">
        <f>IF(O9=1E+99,$N$2,O9)</f>
        <v>3</v>
      </c>
      <c r="I9" s="808">
        <f>G9-E9</f>
        <v>0</v>
      </c>
      <c r="J9" s="814" t="str">
        <f>IF(I9=0,"Sim","Não")</f>
        <v>Sim</v>
      </c>
      <c r="K9" s="812" t="s">
        <v>1015</v>
      </c>
      <c r="L9" s="808" t="s">
        <v>1014</v>
      </c>
      <c r="M9" s="808"/>
      <c r="O9" s="808">
        <f>MIN(IF($K$2:$K$21=A9,$E$2:$E$21,1E+99),IF($L$2:$L$21=A9,$E$2:$E$21,1E+99),IF($M$2:$M$21=A9,$E$2:$E$21,1E+99))</f>
        <v>9.9999999999999997E+98</v>
      </c>
    </row>
    <row r="10" spans="1:15" x14ac:dyDescent="0.3">
      <c r="A10" s="813">
        <v>9</v>
      </c>
      <c r="B10" s="809" t="s">
        <v>1013</v>
      </c>
      <c r="C10" s="808" t="s">
        <v>1012</v>
      </c>
      <c r="D10" s="808">
        <v>3</v>
      </c>
      <c r="E10" s="808">
        <f>MAX(IFERROR(VLOOKUP(K10,$A$2:$F$21,6,FALSE),0),IFERROR(VLOOKUP(L10,$A$2:$F$21,6,FALSE),0),IFERROR(VLOOKUP(M10,$A$2:$F$21,6,FALSE),0))</f>
        <v>0</v>
      </c>
      <c r="F10" s="808">
        <f>E10+D10</f>
        <v>3</v>
      </c>
      <c r="G10" s="808">
        <f>H10-D10</f>
        <v>0</v>
      </c>
      <c r="H10" s="808">
        <f>IF(O10=1E+99,$N$2,O10)</f>
        <v>3</v>
      </c>
      <c r="I10" s="808">
        <f>G10-E10</f>
        <v>0</v>
      </c>
      <c r="J10" s="814" t="str">
        <f>IF(I10=0,"Sim","Não")</f>
        <v>Sim</v>
      </c>
      <c r="K10" s="812" t="s">
        <v>1012</v>
      </c>
      <c r="L10" s="808"/>
      <c r="M10" s="808"/>
      <c r="O10" s="808">
        <f>MIN(IF($K$2:$K$21=A10,$E$2:$E$21,1E+99),IF($L$2:$L$21=A10,$E$2:$E$21,1E+99),IF($M$2:$M$21=A10,$E$2:$E$21,1E+99))</f>
        <v>9.9999999999999997E+98</v>
      </c>
    </row>
    <row r="11" spans="1:15" x14ac:dyDescent="0.3">
      <c r="A11" s="813">
        <v>10</v>
      </c>
      <c r="B11" s="809" t="s">
        <v>1011</v>
      </c>
      <c r="C11" s="808" t="s">
        <v>1008</v>
      </c>
      <c r="D11" s="808">
        <v>1</v>
      </c>
      <c r="E11" s="808">
        <f>MAX(IFERROR(VLOOKUP(K11,$A$2:$F$21,6,FALSE),0),IFERROR(VLOOKUP(L11,$A$2:$F$21,6,FALSE),0),IFERROR(VLOOKUP(M11,$A$2:$F$21,6,FALSE),0))</f>
        <v>0</v>
      </c>
      <c r="F11" s="808">
        <f>E11+D11</f>
        <v>1</v>
      </c>
      <c r="G11" s="808">
        <f>H11-D11</f>
        <v>2</v>
      </c>
      <c r="H11" s="808">
        <f>IF(O11=1E+99,$N$2,O11)</f>
        <v>3</v>
      </c>
      <c r="I11" s="808">
        <f>G11-E11</f>
        <v>2</v>
      </c>
      <c r="J11" s="814" t="str">
        <f>IF(I11=0,"Sim","Não")</f>
        <v>Não</v>
      </c>
      <c r="K11" s="812" t="s">
        <v>1008</v>
      </c>
      <c r="L11" s="808"/>
      <c r="M11" s="808"/>
      <c r="O11" s="808">
        <f>MIN(IF($K$2:$K$21=A11,$E$2:$E$21,1E+99),IF($L$2:$L$21=A11,$E$2:$E$21,1E+99),IF($M$2:$M$21=A11,$E$2:$E$21,1E+99))</f>
        <v>9.9999999999999997E+98</v>
      </c>
    </row>
    <row r="12" spans="1:15" x14ac:dyDescent="0.3">
      <c r="A12" s="813">
        <v>11</v>
      </c>
      <c r="B12" s="809" t="s">
        <v>1010</v>
      </c>
      <c r="C12" s="808" t="s">
        <v>1008</v>
      </c>
      <c r="D12" s="808">
        <v>2</v>
      </c>
      <c r="E12" s="808">
        <f>MAX(IFERROR(VLOOKUP(K12,$A$2:$F$21,6,FALSE),0),IFERROR(VLOOKUP(L12,$A$2:$F$21,6,FALSE),0),IFERROR(VLOOKUP(M12,$A$2:$F$21,6,FALSE),0))</f>
        <v>0</v>
      </c>
      <c r="F12" s="808">
        <f>E12+D12</f>
        <v>2</v>
      </c>
      <c r="G12" s="808">
        <f>H12-D12</f>
        <v>1</v>
      </c>
      <c r="H12" s="808">
        <f>IF(O12=1E+99,$N$2,O12)</f>
        <v>3</v>
      </c>
      <c r="I12" s="808">
        <f>G12-E12</f>
        <v>1</v>
      </c>
      <c r="J12" s="814" t="str">
        <f>IF(I12=0,"Sim","Não")</f>
        <v>Não</v>
      </c>
      <c r="K12" s="812" t="s">
        <v>1008</v>
      </c>
      <c r="L12" s="808"/>
      <c r="M12" s="808"/>
      <c r="O12" s="808">
        <f>MIN(IF($K$2:$K$21=A12,$E$2:$E$21,1E+99),IF($L$2:$L$21=A12,$E$2:$E$21,1E+99),IF($M$2:$M$21=A12,$E$2:$E$21,1E+99))</f>
        <v>9.9999999999999997E+98</v>
      </c>
    </row>
    <row r="13" spans="1:15" x14ac:dyDescent="0.3">
      <c r="A13" s="813">
        <v>12</v>
      </c>
      <c r="B13" s="809" t="s">
        <v>1009</v>
      </c>
      <c r="C13" s="808" t="s">
        <v>1008</v>
      </c>
      <c r="D13" s="808">
        <v>3</v>
      </c>
      <c r="E13" s="808">
        <f>MAX(IFERROR(VLOOKUP(K13,$A$2:$F$21,6,FALSE),0),IFERROR(VLOOKUP(L13,$A$2:$F$21,6,FALSE),0),IFERROR(VLOOKUP(M13,$A$2:$F$21,6,FALSE),0))</f>
        <v>0</v>
      </c>
      <c r="F13" s="808">
        <f>E13+D13</f>
        <v>3</v>
      </c>
      <c r="G13" s="808">
        <f>H13-D13</f>
        <v>0</v>
      </c>
      <c r="H13" s="808">
        <f>IF(O13=1E+99,$N$2,O13)</f>
        <v>3</v>
      </c>
      <c r="I13" s="808">
        <f>G13-E13</f>
        <v>0</v>
      </c>
      <c r="J13" s="814" t="str">
        <f>IF(I13=0,"Sim","Não")</f>
        <v>Sim</v>
      </c>
      <c r="K13" s="812" t="s">
        <v>1008</v>
      </c>
      <c r="L13" s="808"/>
      <c r="M13" s="808"/>
      <c r="O13" s="808">
        <f>MIN(IF($K$2:$K$21=A13,$E$2:$E$21,1E+99),IF($L$2:$L$21=A13,$E$2:$E$21,1E+99),IF($M$2:$M$21=A13,$E$2:$E$21,1E+99))</f>
        <v>9.9999999999999997E+98</v>
      </c>
    </row>
    <row r="14" spans="1:15" x14ac:dyDescent="0.3">
      <c r="A14" s="813">
        <v>13</v>
      </c>
      <c r="B14" s="809" t="s">
        <v>1007</v>
      </c>
      <c r="C14" s="808" t="s">
        <v>1006</v>
      </c>
      <c r="D14" s="808">
        <v>2</v>
      </c>
      <c r="E14" s="808">
        <f>MAX(IFERROR(VLOOKUP(K14,$A$2:$F$21,6,FALSE),0),IFERROR(VLOOKUP(L14,$A$2:$F$21,6,FALSE),0),IFERROR(VLOOKUP(M14,$A$2:$F$21,6,FALSE),0))</f>
        <v>0</v>
      </c>
      <c r="F14" s="808">
        <f>E14+D14</f>
        <v>2</v>
      </c>
      <c r="G14" s="808">
        <f>H14-D14</f>
        <v>1</v>
      </c>
      <c r="H14" s="808">
        <f>IF(O14=1E+99,$N$2,O14)</f>
        <v>3</v>
      </c>
      <c r="I14" s="808">
        <f>G14-E14</f>
        <v>1</v>
      </c>
      <c r="J14" s="814" t="str">
        <f>IF(I14=0,"Sim","Não")</f>
        <v>Não</v>
      </c>
      <c r="K14" s="812" t="s">
        <v>1006</v>
      </c>
      <c r="L14" s="808"/>
      <c r="M14" s="808"/>
      <c r="O14" s="808">
        <f>MIN(IF($K$2:$K$21=A14,$E$2:$E$21,1E+99),IF($L$2:$L$21=A14,$E$2:$E$21,1E+99),IF($M$2:$M$21=A14,$E$2:$E$21,1E+99))</f>
        <v>9.9999999999999997E+98</v>
      </c>
    </row>
    <row r="15" spans="1:15" x14ac:dyDescent="0.3">
      <c r="A15" s="813">
        <v>14</v>
      </c>
      <c r="B15" s="809" t="s">
        <v>1005</v>
      </c>
      <c r="C15" s="808" t="s">
        <v>1004</v>
      </c>
      <c r="D15" s="808">
        <v>1</v>
      </c>
      <c r="E15" s="808">
        <f>MAX(IFERROR(VLOOKUP(K15,$A$2:$F$21,6,FALSE),0),IFERROR(VLOOKUP(L15,$A$2:$F$21,6,FALSE),0),IFERROR(VLOOKUP(M15,$A$2:$F$21,6,FALSE),0))</f>
        <v>0</v>
      </c>
      <c r="F15" s="808">
        <f>E15+D15</f>
        <v>1</v>
      </c>
      <c r="G15" s="808">
        <f>H15-D15</f>
        <v>2</v>
      </c>
      <c r="H15" s="808">
        <f>IF(O15=1E+99,$N$2,O15)</f>
        <v>3</v>
      </c>
      <c r="I15" s="808">
        <f>G15-E15</f>
        <v>2</v>
      </c>
      <c r="J15" s="814" t="str">
        <f>IF(I15=0,"Sim","Não")</f>
        <v>Não</v>
      </c>
      <c r="K15" s="812" t="s">
        <v>1004</v>
      </c>
      <c r="L15" s="808"/>
      <c r="M15" s="808"/>
      <c r="O15" s="808">
        <f>MIN(IF($K$2:$K$21=A15,$E$2:$E$21,1E+99),IF($L$2:$L$21=A15,$E$2:$E$21,1E+99),IF($M$2:$M$21=A15,$E$2:$E$21,1E+99))</f>
        <v>9.9999999999999997E+98</v>
      </c>
    </row>
    <row r="16" spans="1:15" x14ac:dyDescent="0.3">
      <c r="A16" s="813">
        <v>15</v>
      </c>
      <c r="B16" s="809" t="s">
        <v>1003</v>
      </c>
      <c r="C16" s="808" t="s">
        <v>1002</v>
      </c>
      <c r="D16" s="808">
        <v>3</v>
      </c>
      <c r="E16" s="808">
        <f>MAX(IFERROR(VLOOKUP(K16,$A$2:$F$21,6,FALSE),0),IFERROR(VLOOKUP(L16,$A$2:$F$21,6,FALSE),0),IFERROR(VLOOKUP(M16,$A$2:$F$21,6,FALSE),0))</f>
        <v>0</v>
      </c>
      <c r="F16" s="808">
        <f>E16+D16</f>
        <v>3</v>
      </c>
      <c r="G16" s="808">
        <f>H16-D16</f>
        <v>0</v>
      </c>
      <c r="H16" s="808">
        <f>IF(O16=1E+99,$N$2,O16)</f>
        <v>3</v>
      </c>
      <c r="I16" s="808">
        <f>G16-E16</f>
        <v>0</v>
      </c>
      <c r="J16" s="814" t="str">
        <f>IF(I16=0,"Sim","Não")</f>
        <v>Sim</v>
      </c>
      <c r="K16" s="812" t="s">
        <v>1002</v>
      </c>
      <c r="L16" s="808"/>
      <c r="M16" s="808"/>
      <c r="O16" s="808">
        <f>MIN(IF($K$2:$K$21=A16,$E$2:$E$21,1E+99),IF($L$2:$L$21=A16,$E$2:$E$21,1E+99),IF($M$2:$M$21=A16,$E$2:$E$21,1E+99))</f>
        <v>9.9999999999999997E+98</v>
      </c>
    </row>
    <row r="17" spans="1:15" x14ac:dyDescent="0.3">
      <c r="A17" s="813">
        <v>16</v>
      </c>
      <c r="B17" s="809" t="s">
        <v>1001</v>
      </c>
      <c r="C17" s="808" t="s">
        <v>1000</v>
      </c>
      <c r="D17" s="808">
        <v>3</v>
      </c>
      <c r="E17" s="808">
        <f>MAX(IFERROR(VLOOKUP(K17,$A$2:$F$21,6,FALSE),0),IFERROR(VLOOKUP(L17,$A$2:$F$21,6,FALSE),0),IFERROR(VLOOKUP(M17,$A$2:$F$21,6,FALSE),0))</f>
        <v>0</v>
      </c>
      <c r="F17" s="808">
        <f>E17+D17</f>
        <v>3</v>
      </c>
      <c r="G17" s="808">
        <f>H17-D17</f>
        <v>0</v>
      </c>
      <c r="H17" s="808">
        <f>IF(O17=1E+99,$N$2,O17)</f>
        <v>3</v>
      </c>
      <c r="I17" s="808">
        <f>G17-E17</f>
        <v>0</v>
      </c>
      <c r="J17" s="814" t="str">
        <f>IF(I17=0,"Sim","Não")</f>
        <v>Sim</v>
      </c>
      <c r="K17" s="812" t="s">
        <v>1000</v>
      </c>
      <c r="L17" s="808"/>
      <c r="M17" s="808"/>
      <c r="O17" s="808">
        <f>MIN(IF($K$2:$K$21=A17,$E$2:$E$21,1E+99),IF($L$2:$L$21=A17,$E$2:$E$21,1E+99),IF($M$2:$M$21=A17,$E$2:$E$21,1E+99))</f>
        <v>9.9999999999999997E+98</v>
      </c>
    </row>
    <row r="18" spans="1:15" x14ac:dyDescent="0.3">
      <c r="A18" s="813">
        <v>17</v>
      </c>
      <c r="B18" s="809" t="s">
        <v>999</v>
      </c>
      <c r="C18" s="808" t="s">
        <v>996</v>
      </c>
      <c r="D18" s="808">
        <v>2</v>
      </c>
      <c r="E18" s="808">
        <f>MAX(IFERROR(VLOOKUP(K18,$A$2:$F$21,6,FALSE),0),IFERROR(VLOOKUP(L18,$A$2:$F$21,6,FALSE),0),IFERROR(VLOOKUP(M18,$A$2:$F$21,6,FALSE),0))</f>
        <v>0</v>
      </c>
      <c r="F18" s="808">
        <f>E18+D18</f>
        <v>2</v>
      </c>
      <c r="G18" s="808">
        <f>H18-D18</f>
        <v>1</v>
      </c>
      <c r="H18" s="808">
        <f>IF(O18=1E+99,$N$2,O18)</f>
        <v>3</v>
      </c>
      <c r="I18" s="808">
        <f>G18-E18</f>
        <v>1</v>
      </c>
      <c r="J18" s="814" t="str">
        <f>IF(I18=0,"Sim","Não")</f>
        <v>Não</v>
      </c>
      <c r="K18" s="812" t="s">
        <v>996</v>
      </c>
      <c r="L18" s="808"/>
      <c r="M18" s="808"/>
      <c r="O18" s="808">
        <f>MIN(IF($K$2:$K$21=A18,$E$2:$E$21,1E+99),IF($L$2:$L$21=A18,$E$2:$E$21,1E+99),IF($M$2:$M$21=A18,$E$2:$E$21,1E+99))</f>
        <v>9.9999999999999997E+98</v>
      </c>
    </row>
    <row r="19" spans="1:15" x14ac:dyDescent="0.3">
      <c r="A19" s="813">
        <v>18</v>
      </c>
      <c r="B19" s="809" t="s">
        <v>998</v>
      </c>
      <c r="C19" s="808" t="s">
        <v>996</v>
      </c>
      <c r="D19" s="808">
        <v>3</v>
      </c>
      <c r="E19" s="808">
        <f>MAX(IFERROR(VLOOKUP(K19,$A$2:$F$21,6,FALSE),0),IFERROR(VLOOKUP(L19,$A$2:$F$21,6,FALSE),0),IFERROR(VLOOKUP(M19,$A$2:$F$21,6,FALSE),0))</f>
        <v>0</v>
      </c>
      <c r="F19" s="808">
        <f>E19+D19</f>
        <v>3</v>
      </c>
      <c r="G19" s="808">
        <f>H19-D19</f>
        <v>0</v>
      </c>
      <c r="H19" s="808">
        <f>IF(O19=1E+99,$N$2,O19)</f>
        <v>3</v>
      </c>
      <c r="I19" s="808">
        <f>G19-E19</f>
        <v>0</v>
      </c>
      <c r="J19" s="814" t="str">
        <f>IF(I19=0,"Sim","Não")</f>
        <v>Sim</v>
      </c>
      <c r="K19" s="812" t="s">
        <v>996</v>
      </c>
      <c r="L19" s="808"/>
      <c r="M19" s="808"/>
      <c r="O19" s="808">
        <f>MIN(IF($K$2:$K$21=A19,$E$2:$E$21,1E+99),IF($L$2:$L$21=A19,$E$2:$E$21,1E+99),IF($M$2:$M$21=A19,$E$2:$E$21,1E+99))</f>
        <v>9.9999999999999997E+98</v>
      </c>
    </row>
    <row r="20" spans="1:15" x14ac:dyDescent="0.3">
      <c r="A20" s="813">
        <v>19</v>
      </c>
      <c r="B20" s="809" t="s">
        <v>997</v>
      </c>
      <c r="C20" s="808" t="s">
        <v>996</v>
      </c>
      <c r="D20" s="808">
        <v>2</v>
      </c>
      <c r="E20" s="808">
        <f>MAX(IFERROR(VLOOKUP(K20,$A$2:$F$21,6,FALSE),0),IFERROR(VLOOKUP(L20,$A$2:$F$21,6,FALSE),0),IFERROR(VLOOKUP(M20,$A$2:$F$21,6,FALSE),0))</f>
        <v>0</v>
      </c>
      <c r="F20" s="808">
        <f>E20+D20</f>
        <v>2</v>
      </c>
      <c r="G20" s="808">
        <f>H20-D20</f>
        <v>1</v>
      </c>
      <c r="H20" s="808">
        <f>IF(O20=1E+99,$N$2,O20)</f>
        <v>3</v>
      </c>
      <c r="I20" s="808">
        <f>G20-E20</f>
        <v>1</v>
      </c>
      <c r="J20" s="814" t="str">
        <f>IF(I20=0,"Sim","Não")</f>
        <v>Não</v>
      </c>
      <c r="K20" s="812" t="s">
        <v>996</v>
      </c>
      <c r="L20" s="808"/>
      <c r="M20" s="808"/>
      <c r="O20" s="808">
        <f>MIN(IF($K$2:$K$21=A20,$E$2:$E$21,1E+99),IF($L$2:$L$21=A20,$E$2:$E$21,1E+99),IF($M$2:$M$21=A20,$E$2:$E$21,1E+99))</f>
        <v>9.9999999999999997E+98</v>
      </c>
    </row>
    <row r="21" spans="1:15" ht="15" thickBot="1" x14ac:dyDescent="0.35">
      <c r="A21" s="815">
        <v>20</v>
      </c>
      <c r="B21" s="816" t="s">
        <v>995</v>
      </c>
      <c r="C21" s="817" t="s">
        <v>994</v>
      </c>
      <c r="D21" s="817">
        <v>3</v>
      </c>
      <c r="E21" s="817">
        <f>MAX(IFERROR(VLOOKUP(K21,$A$2:$F$21,6,FALSE),0),IFERROR(VLOOKUP(L21,$A$2:$F$21,6,FALSE),0),IFERROR(VLOOKUP(M21,$A$2:$F$21,6,FALSE),0))</f>
        <v>0</v>
      </c>
      <c r="F21" s="817">
        <f>E21+D21</f>
        <v>3</v>
      </c>
      <c r="G21" s="817">
        <f>H21-D21</f>
        <v>0</v>
      </c>
      <c r="H21" s="817">
        <f>IF(O21=1E+99,$N$2,O21)</f>
        <v>3</v>
      </c>
      <c r="I21" s="817">
        <f>G21-E21</f>
        <v>0</v>
      </c>
      <c r="J21" s="818" t="str">
        <f>IF(I21=0,"Sim","Não")</f>
        <v>Sim</v>
      </c>
      <c r="K21" s="812" t="s">
        <v>994</v>
      </c>
      <c r="L21" s="808"/>
      <c r="M21" s="808"/>
      <c r="O21" s="808">
        <f>MIN(IF($K$2:$K$21=A21,$E$2:$E$21,1E+99),IF($L$2:$L$21=A21,$E$2:$E$21,1E+99),IF($M$2:$M$21=A21,$E$2:$E$21,1E+99))</f>
        <v>9.9999999999999997E+98</v>
      </c>
    </row>
    <row r="22" spans="1:15" ht="15" thickTop="1" x14ac:dyDescent="0.3"/>
  </sheetData>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DC082-38B4-4F2E-848E-0BDB0C49F0C4}">
  <sheetPr>
    <pageSetUpPr fitToPage="1"/>
  </sheetPr>
  <dimension ref="A1:T40"/>
  <sheetViews>
    <sheetView showGridLines="0" zoomScaleNormal="100" workbookViewId="0">
      <selection activeCell="E15" sqref="E15:K15"/>
    </sheetView>
  </sheetViews>
  <sheetFormatPr defaultColWidth="0" defaultRowHeight="15.6" x14ac:dyDescent="0.3"/>
  <cols>
    <col min="1" max="1" width="2.5546875" style="327" customWidth="1"/>
    <col min="2" max="2" width="9.33203125" style="328" customWidth="1"/>
    <col min="3" max="3" width="13.33203125" style="328" customWidth="1"/>
    <col min="4" max="4" width="24.6640625" style="327" customWidth="1"/>
    <col min="5" max="10" width="14.6640625" style="327" customWidth="1"/>
    <col min="11" max="11" width="61.33203125" style="327" customWidth="1"/>
    <col min="12" max="12" width="2.5546875" style="327" customWidth="1"/>
    <col min="13" max="13" width="9" style="327" hidden="1" customWidth="1"/>
    <col min="14" max="17" width="0" style="327" hidden="1" customWidth="1"/>
    <col min="18" max="18" width="2.5546875" style="327" hidden="1" customWidth="1"/>
    <col min="19" max="20" width="9" style="327" hidden="1" customWidth="1"/>
    <col min="21" max="16384" width="0" style="327" hidden="1"/>
  </cols>
  <sheetData>
    <row r="1" spans="1:11" x14ac:dyDescent="0.3">
      <c r="A1" s="353"/>
      <c r="B1" s="353"/>
    </row>
    <row r="2" spans="1:11" s="352" customFormat="1" ht="22.8" x14ac:dyDescent="0.25">
      <c r="B2" s="403" t="s">
        <v>557</v>
      </c>
      <c r="C2" s="404"/>
      <c r="D2" s="405"/>
      <c r="E2" s="405"/>
      <c r="F2" s="405"/>
      <c r="G2" s="405"/>
      <c r="H2" s="405"/>
      <c r="I2" s="406"/>
      <c r="J2" s="406" t="s">
        <v>268</v>
      </c>
      <c r="K2" s="407"/>
    </row>
    <row r="3" spans="1:11" x14ac:dyDescent="0.3">
      <c r="B3" s="351"/>
      <c r="C3" s="481"/>
      <c r="D3" s="350"/>
      <c r="E3" s="350"/>
      <c r="F3" s="350"/>
      <c r="G3" s="350"/>
      <c r="H3" s="350"/>
      <c r="I3" s="350"/>
      <c r="J3" s="350"/>
      <c r="K3" s="350"/>
    </row>
    <row r="4" spans="1:11" s="345" customFormat="1" ht="22.8" x14ac:dyDescent="0.4">
      <c r="B4" s="349"/>
      <c r="C4" s="482">
        <v>1</v>
      </c>
      <c r="D4" s="485" t="s">
        <v>555</v>
      </c>
      <c r="E4" s="301"/>
      <c r="F4" s="486" t="s">
        <v>554</v>
      </c>
      <c r="G4" s="487"/>
      <c r="H4" s="487"/>
      <c r="I4" s="487"/>
      <c r="J4" s="487"/>
      <c r="K4" s="487"/>
    </row>
    <row r="5" spans="1:11" s="345" customFormat="1" ht="22.8" x14ac:dyDescent="0.4">
      <c r="B5" s="349"/>
      <c r="C5" s="482">
        <f>C4+1</f>
        <v>2</v>
      </c>
      <c r="D5" s="485" t="s">
        <v>535</v>
      </c>
      <c r="E5" s="301"/>
      <c r="F5" s="677" t="s">
        <v>553</v>
      </c>
      <c r="G5" s="677"/>
      <c r="H5" s="677"/>
      <c r="I5" s="677"/>
      <c r="J5" s="677"/>
      <c r="K5" s="677"/>
    </row>
    <row r="6" spans="1:11" s="345" customFormat="1" ht="22.8" x14ac:dyDescent="0.4">
      <c r="B6" s="349"/>
      <c r="C6" s="482">
        <f>C5+1</f>
        <v>3</v>
      </c>
      <c r="D6" s="485" t="s">
        <v>534</v>
      </c>
      <c r="E6" s="301"/>
      <c r="F6" s="677" t="s">
        <v>552</v>
      </c>
      <c r="G6" s="677"/>
      <c r="H6" s="677"/>
      <c r="I6" s="677"/>
      <c r="J6" s="677"/>
      <c r="K6" s="677"/>
    </row>
    <row r="7" spans="1:11" s="345" customFormat="1" ht="22.8" x14ac:dyDescent="0.4">
      <c r="B7" s="349"/>
      <c r="C7" s="482">
        <f>C6+1</f>
        <v>4</v>
      </c>
      <c r="D7" s="485" t="s">
        <v>551</v>
      </c>
      <c r="E7" s="301"/>
      <c r="F7" s="677" t="s">
        <v>550</v>
      </c>
      <c r="G7" s="677"/>
      <c r="H7" s="677"/>
      <c r="I7" s="677"/>
      <c r="J7" s="677"/>
      <c r="K7" s="677"/>
    </row>
    <row r="8" spans="1:11" s="345" customFormat="1" ht="22.8" x14ac:dyDescent="0.4">
      <c r="B8" s="349"/>
      <c r="C8" s="482">
        <f>C7+1</f>
        <v>5</v>
      </c>
      <c r="D8" s="485" t="s">
        <v>549</v>
      </c>
      <c r="E8" s="301"/>
      <c r="F8" s="486" t="s">
        <v>548</v>
      </c>
      <c r="G8" s="488"/>
      <c r="H8" s="487"/>
      <c r="I8" s="487"/>
      <c r="J8" s="487"/>
      <c r="K8" s="487"/>
    </row>
    <row r="9" spans="1:11" s="345" customFormat="1" ht="22.8" x14ac:dyDescent="0.4">
      <c r="B9" s="349"/>
      <c r="C9" s="482"/>
      <c r="D9" s="348"/>
      <c r="E9" s="301"/>
      <c r="F9" s="347"/>
      <c r="G9" s="301"/>
      <c r="H9" s="346"/>
      <c r="I9" s="346"/>
      <c r="J9" s="346"/>
      <c r="K9" s="346"/>
    </row>
    <row r="10" spans="1:11" x14ac:dyDescent="0.3">
      <c r="B10" s="344"/>
      <c r="C10" s="483"/>
      <c r="D10" s="342" t="s">
        <v>547</v>
      </c>
      <c r="E10" s="343" t="s">
        <v>546</v>
      </c>
      <c r="F10" s="342"/>
      <c r="G10" s="342"/>
      <c r="H10" s="342"/>
      <c r="I10" s="342"/>
      <c r="J10" s="342"/>
      <c r="K10" s="342"/>
    </row>
    <row r="11" spans="1:11" x14ac:dyDescent="0.3">
      <c r="B11" s="341"/>
      <c r="C11" s="484"/>
      <c r="D11" s="340"/>
      <c r="E11" s="340"/>
      <c r="F11" s="340"/>
      <c r="G11" s="340"/>
      <c r="H11" s="340"/>
      <c r="I11" s="340"/>
      <c r="J11" s="340"/>
      <c r="K11" s="340"/>
    </row>
    <row r="14" spans="1:11" ht="22.8" x14ac:dyDescent="0.3">
      <c r="B14" s="678" t="s">
        <v>545</v>
      </c>
      <c r="C14" s="678"/>
      <c r="D14" s="678"/>
      <c r="E14" s="678"/>
      <c r="F14" s="678"/>
      <c r="G14" s="678"/>
      <c r="H14" s="678"/>
      <c r="I14" s="678"/>
      <c r="J14" s="678"/>
      <c r="K14" s="678"/>
    </row>
    <row r="15" spans="1:11" ht="16.2" thickBot="1" x14ac:dyDescent="0.35">
      <c r="B15" s="409" t="s">
        <v>544</v>
      </c>
      <c r="C15" s="409" t="s">
        <v>530</v>
      </c>
      <c r="D15" s="409" t="s">
        <v>543</v>
      </c>
      <c r="E15" s="679" t="s">
        <v>542</v>
      </c>
      <c r="F15" s="679"/>
      <c r="G15" s="679"/>
      <c r="H15" s="679"/>
      <c r="I15" s="679"/>
      <c r="J15" s="679"/>
      <c r="K15" s="679"/>
    </row>
    <row r="16" spans="1:11" ht="16.2" thickBot="1" x14ac:dyDescent="0.35">
      <c r="B16" s="337">
        <v>1</v>
      </c>
      <c r="C16" s="339">
        <v>45958</v>
      </c>
      <c r="D16" s="338" t="s">
        <v>594</v>
      </c>
      <c r="E16" s="676"/>
      <c r="F16" s="676"/>
      <c r="G16" s="676"/>
      <c r="H16" s="676"/>
      <c r="I16" s="676"/>
      <c r="J16" s="676"/>
      <c r="K16" s="676"/>
    </row>
    <row r="17" spans="2:11" x14ac:dyDescent="0.3">
      <c r="B17" s="337">
        <v>2</v>
      </c>
      <c r="C17" s="336">
        <v>45964</v>
      </c>
      <c r="D17" s="408" t="s">
        <v>594</v>
      </c>
      <c r="E17" s="676"/>
      <c r="F17" s="676"/>
      <c r="G17" s="676"/>
      <c r="H17" s="676"/>
      <c r="I17" s="676"/>
      <c r="J17" s="676"/>
      <c r="K17" s="676"/>
    </row>
    <row r="18" spans="2:11" x14ac:dyDescent="0.3">
      <c r="B18" s="330"/>
      <c r="C18" s="330"/>
      <c r="D18" s="330"/>
      <c r="E18" s="676"/>
      <c r="F18" s="676"/>
      <c r="G18" s="676"/>
      <c r="H18" s="676"/>
      <c r="I18" s="676"/>
      <c r="J18" s="676"/>
      <c r="K18" s="676"/>
    </row>
    <row r="20" spans="2:11" s="331" customFormat="1" ht="22.8" x14ac:dyDescent="0.3">
      <c r="B20" s="680" t="s">
        <v>541</v>
      </c>
      <c r="C20" s="680"/>
      <c r="D20" s="680">
        <f ca="1">TODAY()</f>
        <v>45971</v>
      </c>
      <c r="E20" s="680"/>
      <c r="F20" s="680"/>
      <c r="G20" s="680"/>
      <c r="H20" s="680"/>
      <c r="I20" s="680"/>
      <c r="J20" s="680"/>
      <c r="K20" s="680"/>
    </row>
    <row r="21" spans="2:11" s="335" customFormat="1" ht="14.4" x14ac:dyDescent="0.3">
      <c r="B21" s="478" t="s">
        <v>531</v>
      </c>
      <c r="C21" s="478" t="s">
        <v>540</v>
      </c>
      <c r="D21" s="478" t="s">
        <v>539</v>
      </c>
      <c r="E21" s="681" t="s">
        <v>538</v>
      </c>
      <c r="F21" s="681"/>
      <c r="G21" s="681"/>
      <c r="H21" s="681"/>
      <c r="I21" s="681"/>
      <c r="J21" s="681"/>
      <c r="K21" s="681"/>
    </row>
    <row r="22" spans="2:11" s="331" customFormat="1" ht="14.4" x14ac:dyDescent="0.3">
      <c r="B22" s="334">
        <v>0</v>
      </c>
      <c r="C22" s="332" t="s">
        <v>537</v>
      </c>
      <c r="D22" s="333" t="s">
        <v>536</v>
      </c>
      <c r="E22" s="682" t="s">
        <v>595</v>
      </c>
      <c r="F22" s="682"/>
      <c r="G22" s="682"/>
      <c r="H22" s="682"/>
      <c r="I22" s="682"/>
      <c r="J22" s="682"/>
      <c r="K22" s="682"/>
    </row>
    <row r="23" spans="2:11" s="331" customFormat="1" ht="14.4" x14ac:dyDescent="0.3">
      <c r="B23" s="334">
        <v>1</v>
      </c>
      <c r="C23" s="332" t="s">
        <v>535</v>
      </c>
      <c r="D23" s="333" t="s">
        <v>533</v>
      </c>
      <c r="E23" s="675" t="s">
        <v>596</v>
      </c>
      <c r="F23" s="675"/>
      <c r="G23" s="675"/>
      <c r="H23" s="675"/>
      <c r="I23" s="675"/>
      <c r="J23" s="675"/>
      <c r="K23" s="675"/>
    </row>
    <row r="24" spans="2:11" s="331" customFormat="1" ht="34.5" customHeight="1" x14ac:dyDescent="0.3">
      <c r="B24" s="334">
        <f t="shared" ref="B24:B34" si="0">B23+1</f>
        <v>2</v>
      </c>
      <c r="C24" s="332" t="s">
        <v>535</v>
      </c>
      <c r="D24" s="333" t="s">
        <v>533</v>
      </c>
      <c r="E24" s="674" t="s">
        <v>597</v>
      </c>
      <c r="F24" s="675"/>
      <c r="G24" s="675"/>
      <c r="H24" s="675"/>
      <c r="I24" s="675"/>
      <c r="J24" s="675"/>
      <c r="K24" s="675"/>
    </row>
    <row r="25" spans="2:11" s="331" customFormat="1" ht="15" x14ac:dyDescent="0.3">
      <c r="B25" s="334">
        <f t="shared" si="0"/>
        <v>3</v>
      </c>
      <c r="C25" s="332" t="s">
        <v>535</v>
      </c>
      <c r="D25" s="333" t="s">
        <v>533</v>
      </c>
      <c r="E25" s="674" t="s">
        <v>598</v>
      </c>
      <c r="F25" s="675"/>
      <c r="G25" s="675"/>
      <c r="H25" s="675"/>
      <c r="I25" s="675"/>
      <c r="J25" s="675"/>
      <c r="K25" s="675"/>
    </row>
    <row r="26" spans="2:11" s="331" customFormat="1" ht="15" x14ac:dyDescent="0.3">
      <c r="B26" s="334">
        <f t="shared" si="0"/>
        <v>4</v>
      </c>
      <c r="C26" s="332" t="s">
        <v>535</v>
      </c>
      <c r="D26" s="333" t="s">
        <v>533</v>
      </c>
      <c r="E26" s="674" t="s">
        <v>599</v>
      </c>
      <c r="F26" s="675"/>
      <c r="G26" s="675"/>
      <c r="H26" s="675"/>
      <c r="I26" s="675"/>
      <c r="J26" s="675"/>
      <c r="K26" s="675"/>
    </row>
    <row r="27" spans="2:11" s="331" customFormat="1" ht="15" x14ac:dyDescent="0.3">
      <c r="B27" s="334">
        <f t="shared" si="0"/>
        <v>5</v>
      </c>
      <c r="C27" s="332" t="s">
        <v>535</v>
      </c>
      <c r="D27" s="333" t="s">
        <v>533</v>
      </c>
      <c r="E27" s="674" t="s">
        <v>600</v>
      </c>
      <c r="F27" s="675"/>
      <c r="G27" s="675"/>
      <c r="H27" s="675"/>
      <c r="I27" s="675"/>
      <c r="J27" s="675"/>
      <c r="K27" s="675"/>
    </row>
    <row r="28" spans="2:11" s="331" customFormat="1" ht="15" x14ac:dyDescent="0.3">
      <c r="B28" s="334">
        <f t="shared" si="0"/>
        <v>6</v>
      </c>
      <c r="C28" s="332" t="s">
        <v>535</v>
      </c>
      <c r="D28" s="333" t="s">
        <v>533</v>
      </c>
      <c r="E28" s="674" t="s">
        <v>601</v>
      </c>
      <c r="F28" s="675"/>
      <c r="G28" s="675"/>
      <c r="H28" s="675"/>
      <c r="I28" s="675"/>
      <c r="J28" s="675"/>
      <c r="K28" s="675"/>
    </row>
    <row r="29" spans="2:11" s="331" customFormat="1" ht="15" x14ac:dyDescent="0.3">
      <c r="B29" s="334">
        <f t="shared" si="0"/>
        <v>7</v>
      </c>
      <c r="C29" s="332" t="s">
        <v>535</v>
      </c>
      <c r="D29" s="333" t="s">
        <v>533</v>
      </c>
      <c r="E29" s="674" t="s">
        <v>602</v>
      </c>
      <c r="F29" s="675"/>
      <c r="G29" s="675"/>
      <c r="H29" s="675"/>
      <c r="I29" s="675"/>
      <c r="J29" s="675"/>
      <c r="K29" s="675"/>
    </row>
    <row r="30" spans="2:11" s="331" customFormat="1" ht="14.4" x14ac:dyDescent="0.3">
      <c r="B30" s="334">
        <f t="shared" si="0"/>
        <v>8</v>
      </c>
      <c r="C30" s="332" t="s">
        <v>534</v>
      </c>
      <c r="D30" s="333" t="s">
        <v>533</v>
      </c>
      <c r="E30" s="675" t="s">
        <v>603</v>
      </c>
      <c r="F30" s="675"/>
      <c r="G30" s="675"/>
      <c r="H30" s="675"/>
      <c r="I30" s="675"/>
      <c r="J30" s="675"/>
      <c r="K30" s="675"/>
    </row>
    <row r="31" spans="2:11" s="331" customFormat="1" ht="14.4" x14ac:dyDescent="0.3">
      <c r="B31" s="334">
        <f t="shared" si="0"/>
        <v>9</v>
      </c>
      <c r="C31" s="204" t="s">
        <v>604</v>
      </c>
      <c r="D31" s="333" t="s">
        <v>606</v>
      </c>
      <c r="E31" s="675" t="s">
        <v>605</v>
      </c>
      <c r="F31" s="675"/>
      <c r="G31" s="675"/>
      <c r="H31" s="675"/>
      <c r="I31" s="675"/>
      <c r="J31" s="675"/>
      <c r="K31" s="675"/>
    </row>
    <row r="32" spans="2:11" s="331" customFormat="1" ht="14.4" x14ac:dyDescent="0.3">
      <c r="B32" s="334">
        <f t="shared" si="0"/>
        <v>10</v>
      </c>
      <c r="C32" s="332"/>
      <c r="D32" s="333"/>
      <c r="E32" s="675"/>
      <c r="F32" s="675"/>
      <c r="G32" s="675"/>
      <c r="H32" s="675"/>
      <c r="I32" s="675"/>
      <c r="J32" s="675"/>
      <c r="K32" s="675"/>
    </row>
    <row r="33" spans="2:11" s="331" customFormat="1" ht="14.4" x14ac:dyDescent="0.3">
      <c r="B33" s="334">
        <f t="shared" si="0"/>
        <v>11</v>
      </c>
      <c r="C33" s="332"/>
      <c r="D33" s="333"/>
      <c r="E33" s="675"/>
      <c r="F33" s="675"/>
      <c r="G33" s="675"/>
      <c r="H33" s="675"/>
      <c r="I33" s="675"/>
      <c r="J33" s="675"/>
      <c r="K33" s="675"/>
    </row>
    <row r="34" spans="2:11" s="331" customFormat="1" ht="14.4" x14ac:dyDescent="0.3">
      <c r="B34" s="334">
        <f t="shared" si="0"/>
        <v>12</v>
      </c>
      <c r="C34" s="332"/>
      <c r="D34" s="333"/>
      <c r="E34" s="675"/>
      <c r="F34" s="675"/>
      <c r="G34" s="675"/>
      <c r="H34" s="675"/>
      <c r="I34" s="675"/>
      <c r="J34" s="675"/>
      <c r="K34" s="675"/>
    </row>
    <row r="36" spans="2:11" ht="22.8" x14ac:dyDescent="0.3">
      <c r="B36" s="680" t="s">
        <v>532</v>
      </c>
      <c r="C36" s="680"/>
      <c r="D36" s="680"/>
      <c r="E36" s="680"/>
      <c r="F36" s="680"/>
      <c r="G36" s="680"/>
      <c r="H36" s="680"/>
      <c r="I36" s="680"/>
      <c r="J36" s="680"/>
      <c r="K36" s="680"/>
    </row>
    <row r="37" spans="2:11" x14ac:dyDescent="0.3">
      <c r="B37" s="479" t="s">
        <v>531</v>
      </c>
      <c r="C37" s="479" t="s">
        <v>530</v>
      </c>
      <c r="D37" s="479" t="s">
        <v>529</v>
      </c>
      <c r="E37" s="683" t="s">
        <v>528</v>
      </c>
      <c r="F37" s="683"/>
      <c r="G37" s="683"/>
      <c r="H37" s="683"/>
      <c r="I37" s="683"/>
      <c r="J37" s="683"/>
      <c r="K37" s="683"/>
    </row>
    <row r="38" spans="2:11" x14ac:dyDescent="0.3">
      <c r="B38" s="330">
        <v>1</v>
      </c>
      <c r="C38" s="480">
        <v>45968</v>
      </c>
      <c r="D38" s="329" t="s">
        <v>658</v>
      </c>
      <c r="E38" s="676" t="s">
        <v>659</v>
      </c>
      <c r="F38" s="676"/>
      <c r="G38" s="676"/>
      <c r="H38" s="676"/>
      <c r="I38" s="676"/>
      <c r="J38" s="676"/>
      <c r="K38" s="676"/>
    </row>
    <row r="39" spans="2:11" x14ac:dyDescent="0.3">
      <c r="B39" s="330">
        <v>2</v>
      </c>
      <c r="C39" s="330"/>
      <c r="D39" s="329"/>
      <c r="E39" s="676"/>
      <c r="F39" s="676"/>
      <c r="G39" s="676"/>
      <c r="H39" s="676"/>
      <c r="I39" s="676"/>
      <c r="J39" s="676"/>
      <c r="K39" s="676"/>
    </row>
    <row r="40" spans="2:11" x14ac:dyDescent="0.3">
      <c r="B40" s="330">
        <v>3</v>
      </c>
      <c r="C40" s="330"/>
      <c r="D40" s="329"/>
      <c r="E40" s="676"/>
      <c r="F40" s="676"/>
      <c r="G40" s="676"/>
      <c r="H40" s="676"/>
      <c r="I40" s="676"/>
      <c r="J40" s="676"/>
      <c r="K40" s="676"/>
    </row>
  </sheetData>
  <mergeCells count="28">
    <mergeCell ref="E37:K37"/>
    <mergeCell ref="E38:K38"/>
    <mergeCell ref="E39:K39"/>
    <mergeCell ref="E40:K40"/>
    <mergeCell ref="E30:K30"/>
    <mergeCell ref="E31:K31"/>
    <mergeCell ref="E32:K32"/>
    <mergeCell ref="E33:K33"/>
    <mergeCell ref="E34:K34"/>
    <mergeCell ref="B36:K36"/>
    <mergeCell ref="E29:K29"/>
    <mergeCell ref="E17:K17"/>
    <mergeCell ref="E18:K18"/>
    <mergeCell ref="B20:K20"/>
    <mergeCell ref="E21:K21"/>
    <mergeCell ref="E22:K22"/>
    <mergeCell ref="E23:K23"/>
    <mergeCell ref="E24:K24"/>
    <mergeCell ref="E25:K25"/>
    <mergeCell ref="E26:K26"/>
    <mergeCell ref="E27:K27"/>
    <mergeCell ref="E28:K28"/>
    <mergeCell ref="E16:K16"/>
    <mergeCell ref="F5:K5"/>
    <mergeCell ref="F6:K6"/>
    <mergeCell ref="F7:K7"/>
    <mergeCell ref="B14:K14"/>
    <mergeCell ref="E15:K15"/>
  </mergeCells>
  <dataValidations count="1">
    <dataValidation showInputMessage="1" showErrorMessage="1" sqref="D22:D34" xr:uid="{5FA5766B-1084-4331-A546-3B70ACBCE644}"/>
  </dataValidations>
  <hyperlinks>
    <hyperlink ref="D5" location="Orcado!A1" display="Orçado" xr:uid="{043609A4-61E3-4AC9-970B-7492E2251F0E}"/>
    <hyperlink ref="D8" location="Param!A1" display="Paramêtros" xr:uid="{9CA9480A-E4C7-4865-B823-158EC148556C}"/>
    <hyperlink ref="D4" location="Capa!A1" display="Instruções" xr:uid="{1852A14C-0B46-41EE-9B44-8B1D6AC1C197}"/>
    <hyperlink ref="D6" location="Realizado!A1" display="Realizado" xr:uid="{66CA2A77-3D67-47E9-8D30-C9D8ED9B81A5}"/>
    <hyperlink ref="D7" location="Status!A1" display="Status" xr:uid="{77A09C0B-F19E-45EB-88B6-53EE33FD6D17}"/>
    <hyperlink ref="E10" r:id="rId1" xr:uid="{E897E279-0381-4BB4-B629-35EF55C4465C}"/>
  </hyperlinks>
  <printOptions horizontalCentered="1" verticalCentered="1"/>
  <pageMargins left="0.51181102362204722" right="0.51181102362204722" top="0.7857142857142857" bottom="0.7857142857142857" header="0.31496062992125984" footer="0.31496062992125984"/>
  <pageSetup paperSize="9" scale="89" orientation="landscape" r:id="rId2"/>
  <headerFooter>
    <oddHeader xml:space="preserve">&amp;L
</oddHeader>
  </headerFooter>
  <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4F2ED-D04E-4BCC-AB0B-365B506E4D2F}">
  <dimension ref="B2:Q55"/>
  <sheetViews>
    <sheetView showGridLines="0" zoomScale="85" zoomScaleNormal="85" workbookViewId="0">
      <pane xSplit="2" ySplit="4" topLeftCell="C5" activePane="bottomRight" state="frozen"/>
      <selection activeCell="D16" sqref="D16:D17"/>
      <selection pane="topRight" activeCell="D16" sqref="D16:D17"/>
      <selection pane="bottomLeft" activeCell="D16" sqref="D16:D17"/>
      <selection pane="bottomRight" activeCell="C5" sqref="C5"/>
    </sheetView>
  </sheetViews>
  <sheetFormatPr defaultColWidth="9.33203125" defaultRowHeight="14.4" x14ac:dyDescent="0.3"/>
  <cols>
    <col min="1" max="1" width="2.6640625" style="354" customWidth="1"/>
    <col min="2" max="2" width="35.6640625" style="354" customWidth="1"/>
    <col min="3" max="3" width="136.6640625" style="354" bestFit="1" customWidth="1"/>
    <col min="4" max="4" width="23.44140625" style="354" customWidth="1"/>
    <col min="5" max="5" width="13.6640625" style="354" customWidth="1"/>
    <col min="6" max="6" width="14.33203125" style="354" customWidth="1"/>
    <col min="7" max="7" width="12.6640625" style="354" bestFit="1" customWidth="1"/>
    <col min="8" max="8" width="13" style="354" bestFit="1" customWidth="1"/>
    <col min="9" max="9" width="13" style="354" customWidth="1"/>
    <col min="10" max="16" width="12.6640625" style="354" bestFit="1" customWidth="1"/>
    <col min="17" max="17" width="12.5546875" style="354" bestFit="1" customWidth="1"/>
    <col min="18" max="16384" width="9.33203125" style="354"/>
  </cols>
  <sheetData>
    <row r="2" spans="2:17" x14ac:dyDescent="0.3">
      <c r="B2" s="684" t="s">
        <v>577</v>
      </c>
      <c r="C2" s="684"/>
      <c r="D2" s="685" t="s">
        <v>576</v>
      </c>
      <c r="E2" s="685"/>
      <c r="F2" s="685"/>
      <c r="G2" s="685"/>
      <c r="H2" s="685"/>
      <c r="I2" s="685"/>
      <c r="J2" s="685"/>
      <c r="K2" s="685"/>
      <c r="L2" s="685"/>
      <c r="M2" s="685"/>
      <c r="N2" s="685"/>
      <c r="O2" s="685"/>
      <c r="P2" s="685"/>
      <c r="Q2" s="419"/>
    </row>
    <row r="3" spans="2:17" ht="17.399999999999999" customHeight="1" x14ac:dyDescent="0.3">
      <c r="B3" s="410" t="s">
        <v>575</v>
      </c>
      <c r="C3" s="412" t="s">
        <v>268</v>
      </c>
      <c r="D3" s="414"/>
      <c r="E3" s="415">
        <v>45870</v>
      </c>
      <c r="F3" s="416">
        <v>45909</v>
      </c>
      <c r="G3" s="416">
        <f t="shared" ref="G3:P3" si="0">DATE(YEAR(F3),MONTH(F3)+1,DAY(F3))</f>
        <v>45939</v>
      </c>
      <c r="H3" s="416">
        <f t="shared" si="0"/>
        <v>45970</v>
      </c>
      <c r="I3" s="416">
        <f t="shared" si="0"/>
        <v>46000</v>
      </c>
      <c r="J3" s="416">
        <f t="shared" si="0"/>
        <v>46031</v>
      </c>
      <c r="K3" s="416">
        <f t="shared" si="0"/>
        <v>46062</v>
      </c>
      <c r="L3" s="416">
        <f t="shared" si="0"/>
        <v>46090</v>
      </c>
      <c r="M3" s="416">
        <f t="shared" si="0"/>
        <v>46121</v>
      </c>
      <c r="N3" s="416">
        <f t="shared" si="0"/>
        <v>46151</v>
      </c>
      <c r="O3" s="416">
        <f t="shared" si="0"/>
        <v>46182</v>
      </c>
      <c r="P3" s="416">
        <f t="shared" si="0"/>
        <v>46212</v>
      </c>
      <c r="Q3" s="419" t="s">
        <v>35</v>
      </c>
    </row>
    <row r="4" spans="2:17" ht="25.2" customHeight="1" x14ac:dyDescent="0.3">
      <c r="B4" s="411" t="s">
        <v>574</v>
      </c>
      <c r="C4" s="413" t="s">
        <v>627</v>
      </c>
      <c r="D4" s="417">
        <v>0</v>
      </c>
      <c r="E4" s="417">
        <v>1</v>
      </c>
      <c r="F4" s="417">
        <f t="shared" ref="F4:P4" si="1">E4+1</f>
        <v>2</v>
      </c>
      <c r="G4" s="417">
        <f t="shared" si="1"/>
        <v>3</v>
      </c>
      <c r="H4" s="417">
        <f t="shared" si="1"/>
        <v>4</v>
      </c>
      <c r="I4" s="417">
        <f t="shared" si="1"/>
        <v>5</v>
      </c>
      <c r="J4" s="417">
        <f t="shared" si="1"/>
        <v>6</v>
      </c>
      <c r="K4" s="417">
        <f t="shared" si="1"/>
        <v>7</v>
      </c>
      <c r="L4" s="417">
        <f t="shared" si="1"/>
        <v>8</v>
      </c>
      <c r="M4" s="417">
        <f t="shared" si="1"/>
        <v>9</v>
      </c>
      <c r="N4" s="417">
        <f t="shared" si="1"/>
        <v>10</v>
      </c>
      <c r="O4" s="417">
        <f t="shared" si="1"/>
        <v>11</v>
      </c>
      <c r="P4" s="417">
        <f t="shared" si="1"/>
        <v>12</v>
      </c>
      <c r="Q4" s="419"/>
    </row>
    <row r="5" spans="2:17" ht="25.2" customHeight="1" x14ac:dyDescent="0.3">
      <c r="B5" s="382" t="s">
        <v>573</v>
      </c>
      <c r="C5" s="383">
        <v>184000</v>
      </c>
      <c r="D5" s="418">
        <f>SUM(D9+D11+D13+D15+D17+D19+D21+D23+D25+D27+D29)</f>
        <v>183200</v>
      </c>
      <c r="E5" s="418">
        <f>SUM(E33:E46)+E9+E11+E13+E15+E17+E19+E21+E23+E25+E27+E29</f>
        <v>10888.230000000001</v>
      </c>
      <c r="F5" s="418">
        <f t="shared" ref="F5:P5" si="2">SUM(F33:F46)+F9+F11+F13+F15+F17+F19+F21+F23+F25+F27</f>
        <v>10805.458000000001</v>
      </c>
      <c r="G5" s="418">
        <f t="shared" si="2"/>
        <v>7986.0038000000013</v>
      </c>
      <c r="H5" s="418">
        <f t="shared" si="2"/>
        <v>8234.6041800000021</v>
      </c>
      <c r="I5" s="418">
        <f t="shared" si="2"/>
        <v>9058.0645980000045</v>
      </c>
      <c r="J5" s="418">
        <f t="shared" si="2"/>
        <v>9963.8710578000027</v>
      </c>
      <c r="K5" s="418">
        <f t="shared" si="2"/>
        <v>10960.258163580005</v>
      </c>
      <c r="L5" s="418">
        <f t="shared" si="2"/>
        <v>12056.283979938009</v>
      </c>
      <c r="M5" s="418">
        <f t="shared" si="2"/>
        <v>13261.912377931811</v>
      </c>
      <c r="N5" s="418">
        <f t="shared" si="2"/>
        <v>14588.103615724989</v>
      </c>
      <c r="O5" s="418">
        <f t="shared" si="2"/>
        <v>16046.91397729749</v>
      </c>
      <c r="P5" s="418">
        <f t="shared" si="2"/>
        <v>17651.605375027244</v>
      </c>
      <c r="Q5" s="420">
        <f>SUM(D5:P5)</f>
        <v>324701.30912529957</v>
      </c>
    </row>
    <row r="6" spans="2:17" x14ac:dyDescent="0.3">
      <c r="B6" s="382" t="s">
        <v>572</v>
      </c>
      <c r="C6" s="383">
        <v>0</v>
      </c>
      <c r="D6" s="418">
        <f>D5</f>
        <v>183200</v>
      </c>
      <c r="E6" s="418">
        <f t="shared" ref="E6:P6" si="3">D6+E5</f>
        <v>194088.23</v>
      </c>
      <c r="F6" s="418">
        <f t="shared" si="3"/>
        <v>204893.68800000002</v>
      </c>
      <c r="G6" s="418">
        <f t="shared" si="3"/>
        <v>212879.69180000003</v>
      </c>
      <c r="H6" s="418">
        <f t="shared" si="3"/>
        <v>221114.29598000002</v>
      </c>
      <c r="I6" s="418">
        <f t="shared" si="3"/>
        <v>230172.36057800002</v>
      </c>
      <c r="J6" s="418">
        <f t="shared" si="3"/>
        <v>240136.23163580004</v>
      </c>
      <c r="K6" s="418">
        <f t="shared" si="3"/>
        <v>251096.48979938004</v>
      </c>
      <c r="L6" s="418">
        <f t="shared" si="3"/>
        <v>263152.77377931803</v>
      </c>
      <c r="M6" s="418">
        <f t="shared" si="3"/>
        <v>276414.68615724985</v>
      </c>
      <c r="N6" s="418">
        <f t="shared" si="3"/>
        <v>291002.78977297485</v>
      </c>
      <c r="O6" s="418">
        <f t="shared" si="3"/>
        <v>307049.70375027234</v>
      </c>
      <c r="P6" s="418">
        <f t="shared" si="3"/>
        <v>324701.30912529957</v>
      </c>
    </row>
    <row r="7" spans="2:17" x14ac:dyDescent="0.3">
      <c r="B7" s="414" t="s">
        <v>535</v>
      </c>
      <c r="C7" s="364" t="s">
        <v>571</v>
      </c>
      <c r="D7" s="364"/>
    </row>
    <row r="8" spans="2:17" x14ac:dyDescent="0.3">
      <c r="B8" s="414" t="s">
        <v>570</v>
      </c>
      <c r="C8" s="375" t="s">
        <v>628</v>
      </c>
      <c r="D8" s="374"/>
      <c r="E8" s="374"/>
      <c r="F8" s="373"/>
      <c r="G8" s="372"/>
      <c r="H8" s="372"/>
      <c r="I8" s="372"/>
      <c r="J8" s="372"/>
      <c r="K8" s="372"/>
      <c r="L8" s="372"/>
      <c r="M8" s="372"/>
      <c r="N8" s="372"/>
      <c r="O8" s="372"/>
      <c r="P8" s="372"/>
      <c r="Q8" s="371"/>
    </row>
    <row r="9" spans="2:17" x14ac:dyDescent="0.3">
      <c r="B9" s="381" t="s">
        <v>608</v>
      </c>
      <c r="C9" s="380" t="s">
        <v>607</v>
      </c>
      <c r="D9" s="368">
        <v>8000</v>
      </c>
      <c r="E9" s="368">
        <v>4000</v>
      </c>
      <c r="F9" s="367">
        <f>E9*(1+F8)</f>
        <v>4000</v>
      </c>
      <c r="G9" s="367">
        <v>500</v>
      </c>
      <c r="H9" s="367">
        <v>0</v>
      </c>
      <c r="I9" s="367">
        <f t="shared" ref="I9:P9" si="4">H9*(1+I8)</f>
        <v>0</v>
      </c>
      <c r="J9" s="367">
        <f t="shared" si="4"/>
        <v>0</v>
      </c>
      <c r="K9" s="367">
        <f t="shared" si="4"/>
        <v>0</v>
      </c>
      <c r="L9" s="367">
        <f t="shared" si="4"/>
        <v>0</v>
      </c>
      <c r="M9" s="367">
        <f t="shared" si="4"/>
        <v>0</v>
      </c>
      <c r="N9" s="367">
        <f t="shared" si="4"/>
        <v>0</v>
      </c>
      <c r="O9" s="367">
        <f t="shared" si="4"/>
        <v>0</v>
      </c>
      <c r="P9" s="367">
        <f t="shared" si="4"/>
        <v>0</v>
      </c>
      <c r="Q9" s="421">
        <f>SUM(E9:P9)</f>
        <v>8500</v>
      </c>
    </row>
    <row r="10" spans="2:17" x14ac:dyDescent="0.3">
      <c r="B10" s="376" t="s">
        <v>569</v>
      </c>
      <c r="C10" s="375" t="s">
        <v>568</v>
      </c>
      <c r="D10" s="374"/>
      <c r="E10" s="374"/>
      <c r="F10" s="373">
        <v>0.1</v>
      </c>
      <c r="G10" s="372">
        <f t="shared" ref="G10:P10" si="5">F10</f>
        <v>0.1</v>
      </c>
      <c r="H10" s="372">
        <f t="shared" si="5"/>
        <v>0.1</v>
      </c>
      <c r="I10" s="372">
        <f t="shared" si="5"/>
        <v>0.1</v>
      </c>
      <c r="J10" s="372">
        <f t="shared" si="5"/>
        <v>0.1</v>
      </c>
      <c r="K10" s="372">
        <f t="shared" si="5"/>
        <v>0.1</v>
      </c>
      <c r="L10" s="372">
        <f t="shared" si="5"/>
        <v>0.1</v>
      </c>
      <c r="M10" s="372">
        <f t="shared" si="5"/>
        <v>0.1</v>
      </c>
      <c r="N10" s="372">
        <f t="shared" si="5"/>
        <v>0.1</v>
      </c>
      <c r="O10" s="372">
        <f t="shared" si="5"/>
        <v>0.1</v>
      </c>
      <c r="P10" s="372">
        <f t="shared" si="5"/>
        <v>0.1</v>
      </c>
      <c r="Q10" s="371"/>
    </row>
    <row r="11" spans="2:17" x14ac:dyDescent="0.3">
      <c r="B11" s="379" t="s">
        <v>609</v>
      </c>
      <c r="C11" s="378" t="s">
        <v>610</v>
      </c>
      <c r="D11" s="368">
        <v>21000</v>
      </c>
      <c r="E11" s="368">
        <v>794.96</v>
      </c>
      <c r="F11" s="367">
        <f t="shared" ref="F11:P11" si="6">E11*(1+F10)</f>
        <v>874.45600000000013</v>
      </c>
      <c r="G11" s="367">
        <f t="shared" si="6"/>
        <v>961.90160000000026</v>
      </c>
      <c r="H11" s="367">
        <f t="shared" si="6"/>
        <v>1058.0917600000005</v>
      </c>
      <c r="I11" s="367">
        <f t="shared" si="6"/>
        <v>1163.9009360000007</v>
      </c>
      <c r="J11" s="367">
        <f t="shared" si="6"/>
        <v>1280.2910296000009</v>
      </c>
      <c r="K11" s="367">
        <f t="shared" si="6"/>
        <v>1408.3201325600012</v>
      </c>
      <c r="L11" s="367">
        <f t="shared" si="6"/>
        <v>1549.1521458160014</v>
      </c>
      <c r="M11" s="367">
        <f t="shared" si="6"/>
        <v>1704.0673603976018</v>
      </c>
      <c r="N11" s="367">
        <f t="shared" si="6"/>
        <v>1874.474096437362</v>
      </c>
      <c r="O11" s="367">
        <f t="shared" si="6"/>
        <v>2061.9215060810984</v>
      </c>
      <c r="P11" s="367">
        <f t="shared" si="6"/>
        <v>2268.1136566892083</v>
      </c>
      <c r="Q11" s="421">
        <f>SUM(E11:P11)</f>
        <v>16999.650223581273</v>
      </c>
    </row>
    <row r="12" spans="2:17" x14ac:dyDescent="0.3">
      <c r="B12" s="376" t="s">
        <v>569</v>
      </c>
      <c r="C12" s="375" t="s">
        <v>568</v>
      </c>
      <c r="D12" s="374"/>
      <c r="E12" s="374"/>
      <c r="F12" s="373">
        <v>0.1</v>
      </c>
      <c r="G12" s="372">
        <f t="shared" ref="G12:P12" si="7">F12</f>
        <v>0.1</v>
      </c>
      <c r="H12" s="372">
        <f t="shared" si="7"/>
        <v>0.1</v>
      </c>
      <c r="I12" s="372">
        <f t="shared" si="7"/>
        <v>0.1</v>
      </c>
      <c r="J12" s="372">
        <f t="shared" si="7"/>
        <v>0.1</v>
      </c>
      <c r="K12" s="372">
        <f t="shared" si="7"/>
        <v>0.1</v>
      </c>
      <c r="L12" s="372">
        <f t="shared" si="7"/>
        <v>0.1</v>
      </c>
      <c r="M12" s="372">
        <f t="shared" si="7"/>
        <v>0.1</v>
      </c>
      <c r="N12" s="372">
        <f t="shared" si="7"/>
        <v>0.1</v>
      </c>
      <c r="O12" s="372">
        <f t="shared" si="7"/>
        <v>0.1</v>
      </c>
      <c r="P12" s="372">
        <f t="shared" si="7"/>
        <v>0.1</v>
      </c>
      <c r="Q12" s="371"/>
    </row>
    <row r="13" spans="2:17" x14ac:dyDescent="0.3">
      <c r="B13" s="379" t="s">
        <v>611</v>
      </c>
      <c r="C13" s="378" t="s">
        <v>612</v>
      </c>
      <c r="D13" s="368">
        <v>13200</v>
      </c>
      <c r="E13" s="368">
        <v>617.29</v>
      </c>
      <c r="F13" s="367">
        <f t="shared" ref="F13:P13" si="8">E13*(1+F12)</f>
        <v>679.01900000000001</v>
      </c>
      <c r="G13" s="367">
        <f t="shared" si="8"/>
        <v>746.92090000000007</v>
      </c>
      <c r="H13" s="367">
        <f t="shared" si="8"/>
        <v>821.6129900000002</v>
      </c>
      <c r="I13" s="367">
        <f t="shared" si="8"/>
        <v>903.77428900000029</v>
      </c>
      <c r="J13" s="367">
        <f t="shared" si="8"/>
        <v>994.15171790000045</v>
      </c>
      <c r="K13" s="367">
        <f t="shared" si="8"/>
        <v>1093.5668896900006</v>
      </c>
      <c r="L13" s="367">
        <f t="shared" si="8"/>
        <v>1202.9235786590007</v>
      </c>
      <c r="M13" s="367">
        <f t="shared" si="8"/>
        <v>1323.2159365249008</v>
      </c>
      <c r="N13" s="367">
        <f t="shared" si="8"/>
        <v>1455.5375301773911</v>
      </c>
      <c r="O13" s="367">
        <f t="shared" si="8"/>
        <v>1601.0912831951302</v>
      </c>
      <c r="P13" s="367">
        <f t="shared" si="8"/>
        <v>1761.2004115146435</v>
      </c>
      <c r="Q13" s="421">
        <f>SUM(E13:P13)</f>
        <v>13200.304526661066</v>
      </c>
    </row>
    <row r="14" spans="2:17" x14ac:dyDescent="0.3">
      <c r="B14" s="376" t="s">
        <v>569</v>
      </c>
      <c r="C14" s="375" t="s">
        <v>568</v>
      </c>
      <c r="D14" s="374"/>
      <c r="E14" s="374"/>
      <c r="F14" s="373">
        <v>0.1</v>
      </c>
      <c r="G14" s="372">
        <f t="shared" ref="G14:P14" si="9">F14</f>
        <v>0.1</v>
      </c>
      <c r="H14" s="372">
        <f t="shared" si="9"/>
        <v>0.1</v>
      </c>
      <c r="I14" s="372">
        <f t="shared" si="9"/>
        <v>0.1</v>
      </c>
      <c r="J14" s="372">
        <f t="shared" si="9"/>
        <v>0.1</v>
      </c>
      <c r="K14" s="372">
        <f t="shared" si="9"/>
        <v>0.1</v>
      </c>
      <c r="L14" s="372">
        <f t="shared" si="9"/>
        <v>0.1</v>
      </c>
      <c r="M14" s="372">
        <f t="shared" si="9"/>
        <v>0.1</v>
      </c>
      <c r="N14" s="372">
        <f t="shared" si="9"/>
        <v>0.1</v>
      </c>
      <c r="O14" s="372">
        <f t="shared" si="9"/>
        <v>0.1</v>
      </c>
      <c r="P14" s="372">
        <f t="shared" si="9"/>
        <v>0.1</v>
      </c>
      <c r="Q14" s="371"/>
    </row>
    <row r="15" spans="2:17" x14ac:dyDescent="0.3">
      <c r="B15" s="370" t="s">
        <v>613</v>
      </c>
      <c r="C15" s="378" t="s">
        <v>614</v>
      </c>
      <c r="D15" s="368">
        <v>50000</v>
      </c>
      <c r="E15" s="368">
        <v>1496.43</v>
      </c>
      <c r="F15" s="367">
        <f t="shared" ref="F15:P15" si="10">E15*(1+F14)</f>
        <v>1646.0730000000001</v>
      </c>
      <c r="G15" s="367">
        <f t="shared" si="10"/>
        <v>1810.6803000000002</v>
      </c>
      <c r="H15" s="367">
        <f t="shared" si="10"/>
        <v>1991.7483300000004</v>
      </c>
      <c r="I15" s="367">
        <f t="shared" si="10"/>
        <v>2190.9231630000004</v>
      </c>
      <c r="J15" s="367">
        <f t="shared" si="10"/>
        <v>2410.0154793000006</v>
      </c>
      <c r="K15" s="367">
        <f t="shared" si="10"/>
        <v>2651.0170272300011</v>
      </c>
      <c r="L15" s="367">
        <f t="shared" si="10"/>
        <v>2916.1187299530015</v>
      </c>
      <c r="M15" s="367">
        <f t="shared" si="10"/>
        <v>3207.730602948302</v>
      </c>
      <c r="N15" s="367">
        <f t="shared" si="10"/>
        <v>3528.5036632431325</v>
      </c>
      <c r="O15" s="367">
        <f t="shared" si="10"/>
        <v>3881.3540295674461</v>
      </c>
      <c r="P15" s="367">
        <f t="shared" si="10"/>
        <v>4269.4894325241912</v>
      </c>
      <c r="Q15" s="421">
        <f>SUM(E15:P15)</f>
        <v>32000.083757766079</v>
      </c>
    </row>
    <row r="16" spans="2:17" x14ac:dyDescent="0.3">
      <c r="B16" s="376" t="s">
        <v>569</v>
      </c>
      <c r="C16" s="375" t="s">
        <v>568</v>
      </c>
      <c r="D16" s="374"/>
      <c r="E16" s="374"/>
      <c r="F16" s="373">
        <v>0.1</v>
      </c>
      <c r="G16" s="372">
        <f t="shared" ref="G16:P16" si="11">F16</f>
        <v>0.1</v>
      </c>
      <c r="H16" s="372">
        <f t="shared" si="11"/>
        <v>0.1</v>
      </c>
      <c r="I16" s="372">
        <f t="shared" si="11"/>
        <v>0.1</v>
      </c>
      <c r="J16" s="372">
        <f t="shared" si="11"/>
        <v>0.1</v>
      </c>
      <c r="K16" s="372">
        <f t="shared" si="11"/>
        <v>0.1</v>
      </c>
      <c r="L16" s="372">
        <f t="shared" si="11"/>
        <v>0.1</v>
      </c>
      <c r="M16" s="372">
        <f t="shared" si="11"/>
        <v>0.1</v>
      </c>
      <c r="N16" s="372">
        <f t="shared" si="11"/>
        <v>0.1</v>
      </c>
      <c r="O16" s="372">
        <f t="shared" si="11"/>
        <v>0.1</v>
      </c>
      <c r="P16" s="372">
        <f t="shared" si="11"/>
        <v>0.1</v>
      </c>
      <c r="Q16" s="371"/>
    </row>
    <row r="17" spans="2:17" x14ac:dyDescent="0.3">
      <c r="B17" s="370" t="s">
        <v>615</v>
      </c>
      <c r="C17" s="369" t="s">
        <v>616</v>
      </c>
      <c r="D17" s="377">
        <v>5000</v>
      </c>
      <c r="E17" s="368">
        <v>233.8</v>
      </c>
      <c r="F17" s="367">
        <f t="shared" ref="F17:P17" si="12">E17*(1+F16)</f>
        <v>257.18</v>
      </c>
      <c r="G17" s="367">
        <f t="shared" si="12"/>
        <v>282.89800000000002</v>
      </c>
      <c r="H17" s="367">
        <f t="shared" si="12"/>
        <v>311.18780000000004</v>
      </c>
      <c r="I17" s="367">
        <f t="shared" si="12"/>
        <v>342.30658000000005</v>
      </c>
      <c r="J17" s="367">
        <f t="shared" si="12"/>
        <v>376.53723800000012</v>
      </c>
      <c r="K17" s="367">
        <f t="shared" si="12"/>
        <v>414.19096180000014</v>
      </c>
      <c r="L17" s="367">
        <f t="shared" si="12"/>
        <v>455.61005798000019</v>
      </c>
      <c r="M17" s="367">
        <f t="shared" si="12"/>
        <v>501.17106377800025</v>
      </c>
      <c r="N17" s="367">
        <f t="shared" si="12"/>
        <v>551.28817015580034</v>
      </c>
      <c r="O17" s="367">
        <f t="shared" si="12"/>
        <v>606.41698717138047</v>
      </c>
      <c r="P17" s="367">
        <f t="shared" si="12"/>
        <v>667.05868588851854</v>
      </c>
      <c r="Q17" s="421">
        <f>SUM(E17:P17)</f>
        <v>4999.6455447737007</v>
      </c>
    </row>
    <row r="18" spans="2:17" x14ac:dyDescent="0.3">
      <c r="B18" s="376" t="s">
        <v>569</v>
      </c>
      <c r="C18" s="375" t="s">
        <v>568</v>
      </c>
      <c r="D18" s="374"/>
      <c r="E18" s="374"/>
      <c r="F18" s="373">
        <v>0.1</v>
      </c>
      <c r="G18" s="372">
        <f t="shared" ref="G18:P18" si="13">F18</f>
        <v>0.1</v>
      </c>
      <c r="H18" s="372">
        <f t="shared" si="13"/>
        <v>0.1</v>
      </c>
      <c r="I18" s="372">
        <f t="shared" si="13"/>
        <v>0.1</v>
      </c>
      <c r="J18" s="372">
        <f t="shared" si="13"/>
        <v>0.1</v>
      </c>
      <c r="K18" s="372">
        <f t="shared" si="13"/>
        <v>0.1</v>
      </c>
      <c r="L18" s="372">
        <f t="shared" si="13"/>
        <v>0.1</v>
      </c>
      <c r="M18" s="372">
        <f t="shared" si="13"/>
        <v>0.1</v>
      </c>
      <c r="N18" s="372">
        <f t="shared" si="13"/>
        <v>0.1</v>
      </c>
      <c r="O18" s="372">
        <f t="shared" si="13"/>
        <v>0.1</v>
      </c>
      <c r="P18" s="372">
        <f t="shared" si="13"/>
        <v>0.1</v>
      </c>
      <c r="Q18" s="371"/>
    </row>
    <row r="19" spans="2:17" x14ac:dyDescent="0.3">
      <c r="B19" s="370" t="s">
        <v>617</v>
      </c>
      <c r="C19" s="369" t="s">
        <v>618</v>
      </c>
      <c r="D19" s="368">
        <v>12000</v>
      </c>
      <c r="E19" s="368">
        <v>542.45000000000005</v>
      </c>
      <c r="F19" s="367">
        <f t="shared" ref="F19:P19" si="14">E19*(1+F18)</f>
        <v>596.69500000000005</v>
      </c>
      <c r="G19" s="367">
        <f t="shared" si="14"/>
        <v>656.36450000000013</v>
      </c>
      <c r="H19" s="367">
        <f t="shared" si="14"/>
        <v>722.00095000000022</v>
      </c>
      <c r="I19" s="367">
        <f t="shared" si="14"/>
        <v>794.20104500000025</v>
      </c>
      <c r="J19" s="367">
        <f t="shared" si="14"/>
        <v>873.62114950000034</v>
      </c>
      <c r="K19" s="367">
        <f t="shared" si="14"/>
        <v>960.98326445000043</v>
      </c>
      <c r="L19" s="367">
        <f t="shared" si="14"/>
        <v>1057.0815908950005</v>
      </c>
      <c r="M19" s="367">
        <f t="shared" si="14"/>
        <v>1162.7897499845008</v>
      </c>
      <c r="N19" s="367">
        <f t="shared" si="14"/>
        <v>1279.0687249829509</v>
      </c>
      <c r="O19" s="367">
        <f t="shared" si="14"/>
        <v>1406.975597481246</v>
      </c>
      <c r="P19" s="367">
        <f t="shared" si="14"/>
        <v>1547.6731572293709</v>
      </c>
      <c r="Q19" s="421">
        <f>SUM(E19:P19)</f>
        <v>11599.904729523072</v>
      </c>
    </row>
    <row r="20" spans="2:17" x14ac:dyDescent="0.3">
      <c r="B20" s="376" t="s">
        <v>569</v>
      </c>
      <c r="C20" s="375" t="s">
        <v>568</v>
      </c>
      <c r="D20" s="374"/>
      <c r="E20" s="374"/>
      <c r="F20" s="373">
        <v>0.1</v>
      </c>
      <c r="G20" s="372">
        <f t="shared" ref="G20:P20" si="15">F20</f>
        <v>0.1</v>
      </c>
      <c r="H20" s="372">
        <f t="shared" si="15"/>
        <v>0.1</v>
      </c>
      <c r="I20" s="372">
        <f t="shared" si="15"/>
        <v>0.1</v>
      </c>
      <c r="J20" s="372">
        <f t="shared" si="15"/>
        <v>0.1</v>
      </c>
      <c r="K20" s="372">
        <f t="shared" si="15"/>
        <v>0.1</v>
      </c>
      <c r="L20" s="372">
        <f t="shared" si="15"/>
        <v>0.1</v>
      </c>
      <c r="M20" s="372">
        <f t="shared" si="15"/>
        <v>0.1</v>
      </c>
      <c r="N20" s="372">
        <f t="shared" si="15"/>
        <v>0.1</v>
      </c>
      <c r="O20" s="372">
        <f t="shared" si="15"/>
        <v>0.1</v>
      </c>
      <c r="P20" s="372">
        <f t="shared" si="15"/>
        <v>0.1</v>
      </c>
      <c r="Q20" s="371"/>
    </row>
    <row r="21" spans="2:17" x14ac:dyDescent="0.3">
      <c r="B21" s="370" t="s">
        <v>619</v>
      </c>
      <c r="C21" s="369" t="s">
        <v>620</v>
      </c>
      <c r="D21" s="368">
        <v>15000</v>
      </c>
      <c r="E21" s="368">
        <v>869.8</v>
      </c>
      <c r="F21" s="367">
        <f t="shared" ref="F21:P21" si="16">E21*(1+F20)</f>
        <v>956.78</v>
      </c>
      <c r="G21" s="367">
        <f t="shared" si="16"/>
        <v>1052.4580000000001</v>
      </c>
      <c r="H21" s="367">
        <f t="shared" si="16"/>
        <v>1157.7038000000002</v>
      </c>
      <c r="I21" s="367">
        <f t="shared" si="16"/>
        <v>1273.4741800000004</v>
      </c>
      <c r="J21" s="367">
        <f t="shared" si="16"/>
        <v>1400.8215980000004</v>
      </c>
      <c r="K21" s="367">
        <f t="shared" si="16"/>
        <v>1540.9037578000007</v>
      </c>
      <c r="L21" s="367">
        <f t="shared" si="16"/>
        <v>1694.9941335800008</v>
      </c>
      <c r="M21" s="367">
        <f t="shared" si="16"/>
        <v>1864.4935469380011</v>
      </c>
      <c r="N21" s="367">
        <f t="shared" si="16"/>
        <v>2050.9429016318013</v>
      </c>
      <c r="O21" s="367">
        <f t="shared" si="16"/>
        <v>2256.0371917949815</v>
      </c>
      <c r="P21" s="367">
        <f t="shared" si="16"/>
        <v>2481.64091097448</v>
      </c>
      <c r="Q21" s="421">
        <f>SUM(E21:P21)</f>
        <v>18600.050020719267</v>
      </c>
    </row>
    <row r="22" spans="2:17" x14ac:dyDescent="0.3">
      <c r="B22" s="376" t="s">
        <v>569</v>
      </c>
      <c r="C22" s="375" t="s">
        <v>568</v>
      </c>
      <c r="D22" s="374"/>
      <c r="E22" s="374"/>
      <c r="F22" s="373">
        <v>0.1</v>
      </c>
      <c r="G22" s="372">
        <f t="shared" ref="G22:P22" si="17">F22</f>
        <v>0.1</v>
      </c>
      <c r="H22" s="372">
        <f t="shared" si="17"/>
        <v>0.1</v>
      </c>
      <c r="I22" s="372">
        <f t="shared" si="17"/>
        <v>0.1</v>
      </c>
      <c r="J22" s="372">
        <f t="shared" si="17"/>
        <v>0.1</v>
      </c>
      <c r="K22" s="372">
        <f t="shared" si="17"/>
        <v>0.1</v>
      </c>
      <c r="L22" s="372">
        <f t="shared" si="17"/>
        <v>0.1</v>
      </c>
      <c r="M22" s="372">
        <f t="shared" si="17"/>
        <v>0.1</v>
      </c>
      <c r="N22" s="372">
        <f t="shared" si="17"/>
        <v>0.1</v>
      </c>
      <c r="O22" s="372">
        <f t="shared" si="17"/>
        <v>0.1</v>
      </c>
      <c r="P22" s="372">
        <f t="shared" si="17"/>
        <v>0.1</v>
      </c>
      <c r="Q22" s="371"/>
    </row>
    <row r="23" spans="2:17" x14ac:dyDescent="0.3">
      <c r="B23" s="370" t="s">
        <v>621</v>
      </c>
      <c r="C23" s="369" t="s">
        <v>622</v>
      </c>
      <c r="D23" s="368">
        <v>16000</v>
      </c>
      <c r="E23" s="368">
        <v>514.4</v>
      </c>
      <c r="F23" s="367">
        <f t="shared" ref="F23:P23" si="18">E23*(1+F22)</f>
        <v>565.84</v>
      </c>
      <c r="G23" s="367">
        <f t="shared" si="18"/>
        <v>622.42400000000009</v>
      </c>
      <c r="H23" s="367">
        <f t="shared" si="18"/>
        <v>684.66640000000018</v>
      </c>
      <c r="I23" s="367">
        <f t="shared" si="18"/>
        <v>753.13304000000028</v>
      </c>
      <c r="J23" s="367">
        <f t="shared" si="18"/>
        <v>828.44634400000041</v>
      </c>
      <c r="K23" s="367">
        <f t="shared" si="18"/>
        <v>911.29097840000054</v>
      </c>
      <c r="L23" s="367">
        <f t="shared" si="18"/>
        <v>1002.4200762400006</v>
      </c>
      <c r="M23" s="367">
        <f t="shared" si="18"/>
        <v>1102.6620838640008</v>
      </c>
      <c r="N23" s="367">
        <f t="shared" si="18"/>
        <v>1212.928292250401</v>
      </c>
      <c r="O23" s="367">
        <f t="shared" si="18"/>
        <v>1334.2211214754411</v>
      </c>
      <c r="P23" s="367">
        <f t="shared" si="18"/>
        <v>1467.6432336229855</v>
      </c>
      <c r="Q23" s="421">
        <f>SUM(E23:P23)</f>
        <v>11000.07556985283</v>
      </c>
    </row>
    <row r="24" spans="2:17" x14ac:dyDescent="0.3">
      <c r="B24" s="376" t="s">
        <v>569</v>
      </c>
      <c r="C24" s="375" t="s">
        <v>568</v>
      </c>
      <c r="D24" s="374"/>
      <c r="E24" s="374"/>
      <c r="F24" s="373">
        <v>0.1</v>
      </c>
      <c r="G24" s="372">
        <f t="shared" ref="G24:P24" si="19">F24</f>
        <v>0.1</v>
      </c>
      <c r="H24" s="372">
        <f t="shared" si="19"/>
        <v>0.1</v>
      </c>
      <c r="I24" s="372">
        <f t="shared" si="19"/>
        <v>0.1</v>
      </c>
      <c r="J24" s="372">
        <f t="shared" si="19"/>
        <v>0.1</v>
      </c>
      <c r="K24" s="372">
        <f t="shared" si="19"/>
        <v>0.1</v>
      </c>
      <c r="L24" s="372">
        <f t="shared" si="19"/>
        <v>0.1</v>
      </c>
      <c r="M24" s="372">
        <f t="shared" si="19"/>
        <v>0.1</v>
      </c>
      <c r="N24" s="372">
        <f t="shared" si="19"/>
        <v>0.1</v>
      </c>
      <c r="O24" s="372">
        <f t="shared" si="19"/>
        <v>0.1</v>
      </c>
      <c r="P24" s="372">
        <f t="shared" si="19"/>
        <v>0.1</v>
      </c>
      <c r="Q24" s="371"/>
    </row>
    <row r="25" spans="2:17" x14ac:dyDescent="0.3">
      <c r="B25" s="370" t="s">
        <v>623</v>
      </c>
      <c r="C25" s="369" t="s">
        <v>624</v>
      </c>
      <c r="D25" s="368">
        <v>14000</v>
      </c>
      <c r="E25" s="368">
        <v>701.45</v>
      </c>
      <c r="F25" s="367">
        <f t="shared" ref="F25:P25" si="20">E25*(1+F24)</f>
        <v>771.59500000000014</v>
      </c>
      <c r="G25" s="367">
        <f t="shared" si="20"/>
        <v>848.75450000000023</v>
      </c>
      <c r="H25" s="367">
        <f t="shared" si="20"/>
        <v>933.62995000000035</v>
      </c>
      <c r="I25" s="367">
        <f t="shared" si="20"/>
        <v>1026.9929450000004</v>
      </c>
      <c r="J25" s="367">
        <f t="shared" si="20"/>
        <v>1129.6922395000006</v>
      </c>
      <c r="K25" s="367">
        <f t="shared" si="20"/>
        <v>1242.6614634500008</v>
      </c>
      <c r="L25" s="367">
        <f t="shared" si="20"/>
        <v>1366.927609795001</v>
      </c>
      <c r="M25" s="367">
        <f t="shared" si="20"/>
        <v>1503.6203707745012</v>
      </c>
      <c r="N25" s="367">
        <f t="shared" si="20"/>
        <v>1653.9824078519514</v>
      </c>
      <c r="O25" s="367">
        <f t="shared" si="20"/>
        <v>1819.3806486371466</v>
      </c>
      <c r="P25" s="367">
        <f t="shared" si="20"/>
        <v>2001.3187135008613</v>
      </c>
      <c r="Q25" s="421">
        <f>SUM(E25:P25)</f>
        <v>15000.005848509465</v>
      </c>
    </row>
    <row r="26" spans="2:17" x14ac:dyDescent="0.3">
      <c r="B26" s="376" t="s">
        <v>569</v>
      </c>
      <c r="C26" s="375" t="s">
        <v>568</v>
      </c>
      <c r="D26" s="374"/>
      <c r="E26" s="374"/>
      <c r="F26" s="373">
        <v>0.1</v>
      </c>
      <c r="G26" s="372">
        <f t="shared" ref="G26:P26" si="21">F26</f>
        <v>0.1</v>
      </c>
      <c r="H26" s="372">
        <f t="shared" si="21"/>
        <v>0.1</v>
      </c>
      <c r="I26" s="372">
        <f t="shared" si="21"/>
        <v>0.1</v>
      </c>
      <c r="J26" s="372">
        <f t="shared" si="21"/>
        <v>0.1</v>
      </c>
      <c r="K26" s="372">
        <f t="shared" si="21"/>
        <v>0.1</v>
      </c>
      <c r="L26" s="372">
        <f t="shared" si="21"/>
        <v>0.1</v>
      </c>
      <c r="M26" s="372">
        <f t="shared" si="21"/>
        <v>0.1</v>
      </c>
      <c r="N26" s="372">
        <f t="shared" si="21"/>
        <v>0.1</v>
      </c>
      <c r="O26" s="372">
        <f t="shared" si="21"/>
        <v>0.1</v>
      </c>
      <c r="P26" s="372">
        <f t="shared" si="21"/>
        <v>0.1</v>
      </c>
      <c r="Q26" s="371"/>
    </row>
    <row r="27" spans="2:17" x14ac:dyDescent="0.3">
      <c r="B27" s="370" t="s">
        <v>625</v>
      </c>
      <c r="C27" s="369" t="s">
        <v>626</v>
      </c>
      <c r="D27" s="368">
        <v>9000</v>
      </c>
      <c r="E27" s="368">
        <v>416.2</v>
      </c>
      <c r="F27" s="367">
        <f t="shared" ref="F27:P27" si="22">E27*(1+F26)</f>
        <v>457.82000000000005</v>
      </c>
      <c r="G27" s="367">
        <f t="shared" si="22"/>
        <v>503.60200000000009</v>
      </c>
      <c r="H27" s="367">
        <f t="shared" si="22"/>
        <v>553.96220000000017</v>
      </c>
      <c r="I27" s="367">
        <f t="shared" si="22"/>
        <v>609.35842000000025</v>
      </c>
      <c r="J27" s="367">
        <f t="shared" si="22"/>
        <v>670.29426200000034</v>
      </c>
      <c r="K27" s="367">
        <f t="shared" si="22"/>
        <v>737.32368820000045</v>
      </c>
      <c r="L27" s="367">
        <f t="shared" si="22"/>
        <v>811.05605702000059</v>
      </c>
      <c r="M27" s="367">
        <f t="shared" si="22"/>
        <v>892.16166272200076</v>
      </c>
      <c r="N27" s="367">
        <f t="shared" si="22"/>
        <v>981.37782899420085</v>
      </c>
      <c r="O27" s="367">
        <f t="shared" si="22"/>
        <v>1079.5156118936211</v>
      </c>
      <c r="P27" s="367">
        <f t="shared" si="22"/>
        <v>1187.4671730829832</v>
      </c>
      <c r="Q27" s="421">
        <f>SUM(E27:P27)</f>
        <v>8900.138903912808</v>
      </c>
    </row>
    <row r="28" spans="2:17" x14ac:dyDescent="0.3">
      <c r="B28" s="376" t="s">
        <v>569</v>
      </c>
      <c r="C28" s="375" t="s">
        <v>568</v>
      </c>
      <c r="D28" s="374"/>
      <c r="E28" s="374"/>
      <c r="F28" s="373">
        <v>0.1</v>
      </c>
      <c r="G28" s="372">
        <f t="shared" ref="G28:P28" si="23">F28</f>
        <v>0.1</v>
      </c>
      <c r="H28" s="372">
        <f t="shared" si="23"/>
        <v>0.1</v>
      </c>
      <c r="I28" s="372">
        <f t="shared" si="23"/>
        <v>0.1</v>
      </c>
      <c r="J28" s="372">
        <f t="shared" si="23"/>
        <v>0.1</v>
      </c>
      <c r="K28" s="372">
        <f t="shared" si="23"/>
        <v>0.1</v>
      </c>
      <c r="L28" s="372">
        <f t="shared" si="23"/>
        <v>0.1</v>
      </c>
      <c r="M28" s="372">
        <f t="shared" si="23"/>
        <v>0.1</v>
      </c>
      <c r="N28" s="372">
        <f t="shared" si="23"/>
        <v>0.1</v>
      </c>
      <c r="O28" s="372">
        <f t="shared" si="23"/>
        <v>0.1</v>
      </c>
      <c r="P28" s="372">
        <f t="shared" si="23"/>
        <v>0.1</v>
      </c>
      <c r="Q28" s="371"/>
    </row>
    <row r="29" spans="2:17" x14ac:dyDescent="0.3">
      <c r="B29" s="370" t="s">
        <v>172</v>
      </c>
      <c r="C29" s="369" t="s">
        <v>567</v>
      </c>
      <c r="D29" s="368">
        <v>20000</v>
      </c>
      <c r="E29" s="368">
        <v>701.45</v>
      </c>
      <c r="F29" s="367">
        <f t="shared" ref="F29:P29" si="24">E29*(1+F28)</f>
        <v>771.59500000000014</v>
      </c>
      <c r="G29" s="367">
        <f t="shared" si="24"/>
        <v>848.75450000000023</v>
      </c>
      <c r="H29" s="367">
        <f t="shared" si="24"/>
        <v>933.62995000000035</v>
      </c>
      <c r="I29" s="367">
        <f t="shared" si="24"/>
        <v>1026.9929450000004</v>
      </c>
      <c r="J29" s="367">
        <f t="shared" si="24"/>
        <v>1129.6922395000006</v>
      </c>
      <c r="K29" s="367">
        <f t="shared" si="24"/>
        <v>1242.6614634500008</v>
      </c>
      <c r="L29" s="367">
        <f t="shared" si="24"/>
        <v>1366.927609795001</v>
      </c>
      <c r="M29" s="367">
        <f t="shared" si="24"/>
        <v>1503.6203707745012</v>
      </c>
      <c r="N29" s="367">
        <f t="shared" si="24"/>
        <v>1653.9824078519514</v>
      </c>
      <c r="O29" s="367">
        <f t="shared" si="24"/>
        <v>1819.3806486371466</v>
      </c>
      <c r="P29" s="367">
        <f t="shared" si="24"/>
        <v>2001.3187135008613</v>
      </c>
      <c r="Q29" s="421">
        <f>SUM(E29:P29)</f>
        <v>15000.005848509465</v>
      </c>
    </row>
    <row r="30" spans="2:17" x14ac:dyDescent="0.3">
      <c r="B30" s="366"/>
      <c r="D30" s="358"/>
      <c r="E30" s="358"/>
      <c r="F30" s="365"/>
      <c r="G30" s="365"/>
      <c r="H30" s="365"/>
      <c r="I30" s="365"/>
      <c r="J30" s="365"/>
      <c r="K30" s="365"/>
      <c r="L30" s="365"/>
      <c r="M30" s="365"/>
      <c r="N30" s="365"/>
      <c r="O30" s="365"/>
      <c r="P30" s="365"/>
      <c r="Q30" s="422"/>
    </row>
    <row r="31" spans="2:17" x14ac:dyDescent="0.3">
      <c r="B31" s="366"/>
      <c r="D31" s="358"/>
      <c r="E31" s="358"/>
      <c r="F31" s="365"/>
      <c r="G31" s="365"/>
      <c r="H31" s="365"/>
      <c r="I31" s="365"/>
      <c r="J31" s="365"/>
      <c r="K31" s="365"/>
      <c r="L31" s="365"/>
      <c r="M31" s="365"/>
      <c r="N31" s="365"/>
      <c r="O31" s="365"/>
      <c r="P31" s="365"/>
      <c r="Q31" s="422"/>
    </row>
    <row r="32" spans="2:17" x14ac:dyDescent="0.3">
      <c r="B32" s="414" t="s">
        <v>566</v>
      </c>
    </row>
    <row r="33" spans="2:17" x14ac:dyDescent="0.3">
      <c r="B33" s="354" t="s">
        <v>565</v>
      </c>
      <c r="D33" s="358">
        <v>183200</v>
      </c>
      <c r="E33" s="358">
        <v>0</v>
      </c>
      <c r="F33" s="363">
        <f t="shared" ref="F33:P33" si="25">E33</f>
        <v>0</v>
      </c>
      <c r="G33" s="363">
        <f t="shared" si="25"/>
        <v>0</v>
      </c>
      <c r="H33" s="363">
        <f t="shared" si="25"/>
        <v>0</v>
      </c>
      <c r="I33" s="363">
        <f t="shared" si="25"/>
        <v>0</v>
      </c>
      <c r="J33" s="363">
        <f t="shared" si="25"/>
        <v>0</v>
      </c>
      <c r="K33" s="363">
        <f t="shared" si="25"/>
        <v>0</v>
      </c>
      <c r="L33" s="363">
        <f t="shared" si="25"/>
        <v>0</v>
      </c>
      <c r="M33" s="363">
        <f t="shared" si="25"/>
        <v>0</v>
      </c>
      <c r="N33" s="363">
        <f t="shared" si="25"/>
        <v>0</v>
      </c>
      <c r="O33" s="363">
        <f t="shared" si="25"/>
        <v>0</v>
      </c>
      <c r="P33" s="363">
        <f t="shared" si="25"/>
        <v>0</v>
      </c>
      <c r="Q33" s="423">
        <f>SUM(D33:P33)</f>
        <v>183200</v>
      </c>
    </row>
    <row r="34" spans="2:17" x14ac:dyDescent="0.3">
      <c r="B34" s="354" t="s">
        <v>564</v>
      </c>
      <c r="D34" s="358"/>
      <c r="E34" s="358"/>
      <c r="F34" s="363">
        <f t="shared" ref="F34:P34" si="26">E34</f>
        <v>0</v>
      </c>
      <c r="G34" s="363">
        <f t="shared" si="26"/>
        <v>0</v>
      </c>
      <c r="H34" s="363">
        <f t="shared" si="26"/>
        <v>0</v>
      </c>
      <c r="I34" s="363">
        <f t="shared" si="26"/>
        <v>0</v>
      </c>
      <c r="J34" s="363">
        <f t="shared" si="26"/>
        <v>0</v>
      </c>
      <c r="K34" s="363">
        <f t="shared" si="26"/>
        <v>0</v>
      </c>
      <c r="L34" s="363">
        <f t="shared" si="26"/>
        <v>0</v>
      </c>
      <c r="M34" s="363">
        <f t="shared" si="26"/>
        <v>0</v>
      </c>
      <c r="N34" s="363">
        <f t="shared" si="26"/>
        <v>0</v>
      </c>
      <c r="O34" s="363">
        <f t="shared" si="26"/>
        <v>0</v>
      </c>
      <c r="P34" s="363">
        <f t="shared" si="26"/>
        <v>0</v>
      </c>
      <c r="Q34" s="362">
        <f>SUM(D34:P34)</f>
        <v>0</v>
      </c>
    </row>
    <row r="35" spans="2:17" x14ac:dyDescent="0.3">
      <c r="B35" s="354" t="s">
        <v>563</v>
      </c>
      <c r="D35" s="358"/>
      <c r="E35" s="358"/>
      <c r="F35" s="363">
        <f t="shared" ref="F35:P35" si="27">E35</f>
        <v>0</v>
      </c>
      <c r="G35" s="363">
        <f t="shared" si="27"/>
        <v>0</v>
      </c>
      <c r="H35" s="363">
        <f t="shared" si="27"/>
        <v>0</v>
      </c>
      <c r="I35" s="363">
        <f t="shared" si="27"/>
        <v>0</v>
      </c>
      <c r="J35" s="363">
        <f t="shared" si="27"/>
        <v>0</v>
      </c>
      <c r="K35" s="363">
        <f t="shared" si="27"/>
        <v>0</v>
      </c>
      <c r="L35" s="363">
        <f t="shared" si="27"/>
        <v>0</v>
      </c>
      <c r="M35" s="363">
        <f t="shared" si="27"/>
        <v>0</v>
      </c>
      <c r="N35" s="363">
        <f t="shared" si="27"/>
        <v>0</v>
      </c>
      <c r="O35" s="363">
        <f t="shared" si="27"/>
        <v>0</v>
      </c>
      <c r="P35" s="363">
        <f t="shared" si="27"/>
        <v>0</v>
      </c>
      <c r="Q35" s="362">
        <f>SUM(D35:P35)</f>
        <v>0</v>
      </c>
    </row>
    <row r="36" spans="2:17" x14ac:dyDescent="0.3">
      <c r="B36" s="364"/>
      <c r="C36" s="424"/>
      <c r="D36" s="425"/>
      <c r="E36" s="425"/>
      <c r="F36" s="426"/>
      <c r="G36" s="426"/>
      <c r="H36" s="426"/>
      <c r="I36" s="426"/>
      <c r="J36" s="426"/>
      <c r="K36" s="426"/>
      <c r="L36" s="426"/>
      <c r="M36" s="426"/>
      <c r="N36" s="426"/>
      <c r="O36" s="426"/>
      <c r="P36" s="426"/>
      <c r="Q36" s="427"/>
    </row>
    <row r="37" spans="2:17" x14ac:dyDescent="0.3">
      <c r="B37" s="364"/>
      <c r="C37" s="424"/>
      <c r="D37" s="425"/>
      <c r="E37" s="425"/>
      <c r="F37" s="426"/>
      <c r="G37" s="426"/>
      <c r="H37" s="426"/>
      <c r="I37" s="426"/>
      <c r="J37" s="426"/>
      <c r="K37" s="426"/>
      <c r="L37" s="426"/>
      <c r="M37" s="426"/>
      <c r="N37" s="426"/>
      <c r="O37" s="426"/>
      <c r="P37" s="426"/>
      <c r="Q37" s="427"/>
    </row>
    <row r="38" spans="2:17" x14ac:dyDescent="0.3">
      <c r="B38" s="364"/>
      <c r="C38" s="424"/>
      <c r="D38" s="425"/>
      <c r="E38" s="425"/>
      <c r="F38" s="426"/>
      <c r="G38" s="426"/>
      <c r="H38" s="426"/>
      <c r="I38" s="426"/>
      <c r="J38" s="426"/>
      <c r="K38" s="426"/>
      <c r="L38" s="426"/>
      <c r="M38" s="426"/>
      <c r="N38" s="426"/>
      <c r="O38" s="426"/>
      <c r="P38" s="426"/>
      <c r="Q38" s="427"/>
    </row>
    <row r="39" spans="2:17" x14ac:dyDescent="0.3">
      <c r="B39" s="364"/>
      <c r="C39" s="424"/>
      <c r="D39" s="425"/>
      <c r="E39" s="425"/>
      <c r="F39" s="426"/>
      <c r="G39" s="426"/>
      <c r="H39" s="426"/>
      <c r="I39" s="426"/>
      <c r="J39" s="426"/>
      <c r="K39" s="426"/>
      <c r="L39" s="426"/>
      <c r="M39" s="426"/>
      <c r="N39" s="426"/>
      <c r="O39" s="426"/>
      <c r="P39" s="426"/>
      <c r="Q39" s="427"/>
    </row>
    <row r="40" spans="2:17" x14ac:dyDescent="0.3">
      <c r="B40" s="364"/>
      <c r="C40" s="424"/>
      <c r="D40" s="425"/>
      <c r="E40" s="425"/>
      <c r="F40" s="426"/>
      <c r="G40" s="426"/>
      <c r="H40" s="426"/>
      <c r="I40" s="426"/>
      <c r="J40" s="426"/>
      <c r="K40" s="426"/>
      <c r="L40" s="426"/>
      <c r="M40" s="426"/>
      <c r="N40" s="426"/>
      <c r="O40" s="426"/>
      <c r="P40" s="426"/>
      <c r="Q40" s="427"/>
    </row>
    <row r="41" spans="2:17" x14ac:dyDescent="0.3">
      <c r="B41" s="364"/>
      <c r="C41" s="424"/>
      <c r="D41" s="425"/>
      <c r="E41" s="425"/>
      <c r="F41" s="426"/>
      <c r="G41" s="426"/>
      <c r="H41" s="426"/>
      <c r="I41" s="426"/>
      <c r="J41" s="426"/>
      <c r="K41" s="426"/>
      <c r="L41" s="426"/>
      <c r="M41" s="426"/>
      <c r="N41" s="426"/>
      <c r="O41" s="426"/>
      <c r="P41" s="426"/>
      <c r="Q41" s="427"/>
    </row>
    <row r="42" spans="2:17" x14ac:dyDescent="0.3">
      <c r="B42" s="364"/>
      <c r="C42" s="424"/>
      <c r="D42" s="425"/>
      <c r="E42" s="425"/>
      <c r="F42" s="426"/>
      <c r="G42" s="426"/>
      <c r="H42" s="426"/>
      <c r="I42" s="426"/>
      <c r="J42" s="426"/>
      <c r="K42" s="426"/>
      <c r="L42" s="426"/>
      <c r="M42" s="426"/>
      <c r="N42" s="426"/>
      <c r="O42" s="426"/>
      <c r="P42" s="426"/>
      <c r="Q42" s="427"/>
    </row>
    <row r="43" spans="2:17" x14ac:dyDescent="0.3">
      <c r="B43" s="364"/>
      <c r="C43" s="424"/>
      <c r="D43" s="425"/>
      <c r="E43" s="425"/>
      <c r="F43" s="426"/>
      <c r="G43" s="426"/>
      <c r="H43" s="426"/>
      <c r="I43" s="426"/>
      <c r="J43" s="426"/>
      <c r="K43" s="426"/>
      <c r="L43" s="426"/>
      <c r="M43" s="426"/>
      <c r="N43" s="426"/>
      <c r="O43" s="426"/>
      <c r="P43" s="426"/>
      <c r="Q43" s="427"/>
    </row>
    <row r="44" spans="2:17" x14ac:dyDescent="0.3">
      <c r="B44" s="364"/>
      <c r="C44" s="424"/>
      <c r="D44" s="425"/>
      <c r="E44" s="425"/>
      <c r="F44" s="426"/>
      <c r="G44" s="426"/>
      <c r="H44" s="426"/>
      <c r="I44" s="426"/>
      <c r="J44" s="426"/>
      <c r="K44" s="426"/>
      <c r="L44" s="426"/>
      <c r="M44" s="426"/>
      <c r="N44" s="426"/>
      <c r="O44" s="426"/>
      <c r="P44" s="426"/>
      <c r="Q44" s="427"/>
    </row>
    <row r="45" spans="2:17" x14ac:dyDescent="0.3">
      <c r="B45" s="364"/>
      <c r="C45" s="424"/>
      <c r="D45" s="425"/>
      <c r="E45" s="425"/>
      <c r="F45" s="426"/>
      <c r="G45" s="426"/>
      <c r="H45" s="426"/>
      <c r="I45" s="426"/>
      <c r="J45" s="426"/>
      <c r="K45" s="426"/>
      <c r="L45" s="426"/>
      <c r="M45" s="426"/>
      <c r="N45" s="426"/>
      <c r="O45" s="426"/>
      <c r="P45" s="426"/>
      <c r="Q45" s="427"/>
    </row>
    <row r="46" spans="2:17" x14ac:dyDescent="0.3">
      <c r="C46" s="424"/>
      <c r="D46" s="425"/>
      <c r="E46" s="425"/>
      <c r="F46" s="426"/>
      <c r="G46" s="426"/>
      <c r="H46" s="426"/>
      <c r="I46" s="426"/>
      <c r="J46" s="426"/>
      <c r="K46" s="426"/>
      <c r="L46" s="426"/>
      <c r="M46" s="426"/>
      <c r="N46" s="426"/>
      <c r="O46" s="426"/>
      <c r="P46" s="426"/>
      <c r="Q46" s="427"/>
    </row>
    <row r="50" spans="2:9" x14ac:dyDescent="0.3">
      <c r="E50" s="361"/>
      <c r="F50" s="361"/>
      <c r="G50" s="361"/>
      <c r="H50" s="361"/>
      <c r="I50" s="361"/>
    </row>
    <row r="51" spans="2:9" x14ac:dyDescent="0.3">
      <c r="B51" s="360" t="s">
        <v>561</v>
      </c>
    </row>
    <row r="52" spans="2:9" x14ac:dyDescent="0.3">
      <c r="B52" s="357"/>
      <c r="C52" s="356"/>
      <c r="D52" s="356"/>
    </row>
    <row r="53" spans="2:9" x14ac:dyDescent="0.3">
      <c r="B53" s="357" t="s">
        <v>560</v>
      </c>
      <c r="C53" s="359"/>
      <c r="D53" s="359">
        <f>NPV(Param!D4,E5:P5)+D5</f>
        <v>324701.30912529957</v>
      </c>
    </row>
    <row r="54" spans="2:9" x14ac:dyDescent="0.3">
      <c r="B54" s="357" t="s">
        <v>559</v>
      </c>
      <c r="D54" s="358">
        <f>COUNTIF(D6:P6,"&lt;=0")</f>
        <v>0</v>
      </c>
    </row>
    <row r="55" spans="2:9" x14ac:dyDescent="0.3">
      <c r="B55" s="357" t="s">
        <v>558</v>
      </c>
      <c r="C55" s="356"/>
      <c r="D55" s="355">
        <f>SUM(E5:P5)/-D5</f>
        <v>-0.77238705854421164</v>
      </c>
    </row>
  </sheetData>
  <mergeCells count="2">
    <mergeCell ref="B2:C2"/>
    <mergeCell ref="D2:P2"/>
  </mergeCells>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C6C33-BFEC-417F-AD27-19710356D7AB}">
  <dimension ref="A2:Q61"/>
  <sheetViews>
    <sheetView showGridLines="0" zoomScaleNormal="100" workbookViewId="0">
      <pane xSplit="2" ySplit="4" topLeftCell="C10" activePane="bottomRight" state="frozen"/>
      <selection activeCell="D16" sqref="D16:D17"/>
      <selection pane="topRight" activeCell="D16" sqref="D16:D17"/>
      <selection pane="bottomLeft" activeCell="D16" sqref="D16:D17"/>
      <selection pane="bottomRight" activeCell="D17" sqref="D17"/>
    </sheetView>
  </sheetViews>
  <sheetFormatPr defaultColWidth="9.33203125" defaultRowHeight="14.4" x14ac:dyDescent="0.3"/>
  <cols>
    <col min="1" max="1" width="2.6640625" style="354" customWidth="1"/>
    <col min="2" max="2" width="41.44140625" style="354" customWidth="1"/>
    <col min="3" max="3" width="86.5546875" style="354" bestFit="1" customWidth="1"/>
    <col min="4" max="4" width="12.6640625" style="354" customWidth="1"/>
    <col min="5" max="5" width="13.5546875" style="354" customWidth="1"/>
    <col min="6" max="6" width="13" style="354" customWidth="1"/>
    <col min="7" max="16" width="12.6640625" style="354" bestFit="1" customWidth="1"/>
    <col min="17" max="17" width="12.5546875" style="384" bestFit="1" customWidth="1"/>
    <col min="18" max="16384" width="9.33203125" style="354"/>
  </cols>
  <sheetData>
    <row r="2" spans="2:17" x14ac:dyDescent="0.3">
      <c r="B2" s="684" t="str">
        <f>Orcado!B2</f>
        <v>Identificação do Projeto</v>
      </c>
      <c r="C2" s="684"/>
      <c r="D2" s="428"/>
      <c r="E2" s="686" t="s">
        <v>576</v>
      </c>
      <c r="F2" s="686"/>
      <c r="G2" s="686"/>
      <c r="H2" s="686"/>
      <c r="I2" s="686"/>
      <c r="J2" s="686"/>
      <c r="K2" s="686"/>
      <c r="L2" s="686"/>
      <c r="M2" s="686"/>
      <c r="N2" s="686"/>
      <c r="O2" s="686"/>
      <c r="P2" s="686"/>
      <c r="Q2" s="395"/>
    </row>
    <row r="3" spans="2:17" x14ac:dyDescent="0.3">
      <c r="B3" s="414" t="s">
        <v>575</v>
      </c>
      <c r="C3" s="429" t="s">
        <v>629</v>
      </c>
      <c r="D3" s="428"/>
      <c r="E3" s="415">
        <f>Orcado!E3</f>
        <v>45870</v>
      </c>
      <c r="F3" s="415">
        <f>Orcado!F3</f>
        <v>45909</v>
      </c>
      <c r="G3" s="415">
        <f>Orcado!G3</f>
        <v>45939</v>
      </c>
      <c r="H3" s="415">
        <f>Orcado!H3</f>
        <v>45970</v>
      </c>
      <c r="I3" s="415">
        <f>Orcado!I3</f>
        <v>46000</v>
      </c>
      <c r="J3" s="415">
        <f>Orcado!J3</f>
        <v>46031</v>
      </c>
      <c r="K3" s="415">
        <v>46023</v>
      </c>
      <c r="L3" s="415">
        <f>Orcado!L3</f>
        <v>46090</v>
      </c>
      <c r="M3" s="415">
        <f>Orcado!M3</f>
        <v>46121</v>
      </c>
      <c r="N3" s="415">
        <f>Orcado!N3</f>
        <v>46151</v>
      </c>
      <c r="O3" s="415">
        <f>Orcado!O3</f>
        <v>46182</v>
      </c>
      <c r="P3" s="415">
        <f>Orcado!P3</f>
        <v>46212</v>
      </c>
      <c r="Q3" s="396" t="s">
        <v>35</v>
      </c>
    </row>
    <row r="4" spans="2:17" x14ac:dyDescent="0.3">
      <c r="B4" s="414" t="s">
        <v>574</v>
      </c>
      <c r="C4" s="430" t="s">
        <v>630</v>
      </c>
      <c r="D4" s="417">
        <v>0</v>
      </c>
      <c r="E4" s="417">
        <v>1</v>
      </c>
      <c r="F4" s="417">
        <f t="shared" ref="F4:P4" si="0">E4+1</f>
        <v>2</v>
      </c>
      <c r="G4" s="417">
        <f t="shared" si="0"/>
        <v>3</v>
      </c>
      <c r="H4" s="417">
        <f t="shared" si="0"/>
        <v>4</v>
      </c>
      <c r="I4" s="417">
        <f t="shared" si="0"/>
        <v>5</v>
      </c>
      <c r="J4" s="417">
        <f t="shared" si="0"/>
        <v>6</v>
      </c>
      <c r="K4" s="417">
        <f t="shared" si="0"/>
        <v>7</v>
      </c>
      <c r="L4" s="417">
        <f t="shared" si="0"/>
        <v>8</v>
      </c>
      <c r="M4" s="417">
        <f t="shared" si="0"/>
        <v>9</v>
      </c>
      <c r="N4" s="417">
        <f t="shared" si="0"/>
        <v>10</v>
      </c>
      <c r="O4" s="417">
        <f t="shared" si="0"/>
        <v>11</v>
      </c>
      <c r="P4" s="417">
        <f t="shared" si="0"/>
        <v>12</v>
      </c>
      <c r="Q4" s="395"/>
    </row>
    <row r="5" spans="2:17" x14ac:dyDescent="0.3">
      <c r="B5" s="364" t="s">
        <v>578</v>
      </c>
      <c r="D5" s="418">
        <f>SUM(D9+D11+D13+D15+D17+D19+D21+D23+D25+D27+D29)</f>
        <v>168500</v>
      </c>
      <c r="E5" s="418">
        <f>SUM(E39:E52)+E9+E11+E13+E15+E17+E19+E21+E23+E25+E27+E29</f>
        <v>7987.4</v>
      </c>
      <c r="F5" s="418">
        <f t="shared" ref="F5:P5" si="1">SUM(F9+F11+F13+F15+F17+F19+F21+F23+F25+F27+F29)</f>
        <v>8708.1400000000012</v>
      </c>
      <c r="G5" s="418">
        <f t="shared" si="1"/>
        <v>9500.9540000000015</v>
      </c>
      <c r="H5" s="418">
        <f t="shared" si="1"/>
        <v>10373.049400000004</v>
      </c>
      <c r="I5" s="418">
        <f t="shared" si="1"/>
        <v>11332.354340000004</v>
      </c>
      <c r="J5" s="418">
        <f t="shared" si="1"/>
        <v>12387.589774000005</v>
      </c>
      <c r="K5" s="418">
        <f t="shared" si="1"/>
        <v>13548.348751400006</v>
      </c>
      <c r="L5" s="418">
        <f t="shared" si="1"/>
        <v>14825.183626540009</v>
      </c>
      <c r="M5" s="418">
        <f t="shared" si="1"/>
        <v>16229.701989194014</v>
      </c>
      <c r="N5" s="418">
        <f t="shared" si="1"/>
        <v>17774.672188113411</v>
      </c>
      <c r="O5" s="418">
        <f t="shared" si="1"/>
        <v>19474.139406924758</v>
      </c>
      <c r="P5" s="418">
        <f t="shared" si="1"/>
        <v>21343.553347617235</v>
      </c>
      <c r="Q5" s="394">
        <f>SUM(E5:P5)</f>
        <v>163485.08682378946</v>
      </c>
    </row>
    <row r="6" spans="2:17" x14ac:dyDescent="0.3">
      <c r="B6" s="364" t="s">
        <v>572</v>
      </c>
      <c r="D6" s="418">
        <f>D5</f>
        <v>168500</v>
      </c>
      <c r="E6" s="418">
        <f t="shared" ref="E6:P6" si="2">D6+E5</f>
        <v>176487.4</v>
      </c>
      <c r="F6" s="418">
        <f t="shared" si="2"/>
        <v>185195.54</v>
      </c>
      <c r="G6" s="418">
        <f t="shared" si="2"/>
        <v>194696.49400000001</v>
      </c>
      <c r="H6" s="418">
        <f t="shared" si="2"/>
        <v>205069.54340000002</v>
      </c>
      <c r="I6" s="418">
        <f t="shared" si="2"/>
        <v>216401.89774000001</v>
      </c>
      <c r="J6" s="418">
        <f t="shared" si="2"/>
        <v>228789.48751400001</v>
      </c>
      <c r="K6" s="418">
        <f t="shared" si="2"/>
        <v>242337.83626540002</v>
      </c>
      <c r="L6" s="418">
        <f t="shared" si="2"/>
        <v>257163.01989194003</v>
      </c>
      <c r="M6" s="418">
        <f t="shared" si="2"/>
        <v>273392.72188113403</v>
      </c>
      <c r="N6" s="418">
        <f t="shared" si="2"/>
        <v>291167.39406924741</v>
      </c>
      <c r="O6" s="418">
        <f t="shared" si="2"/>
        <v>310641.53347617219</v>
      </c>
      <c r="P6" s="418">
        <f t="shared" si="2"/>
        <v>331985.0868237894</v>
      </c>
    </row>
    <row r="7" spans="2:17" x14ac:dyDescent="0.3">
      <c r="B7" s="414" t="s">
        <v>534</v>
      </c>
      <c r="C7" s="364" t="s">
        <v>571</v>
      </c>
      <c r="D7" s="364"/>
    </row>
    <row r="8" spans="2:17" x14ac:dyDescent="0.3">
      <c r="B8" s="414" t="s">
        <v>570</v>
      </c>
      <c r="C8" s="375"/>
      <c r="D8" s="374"/>
      <c r="E8" s="374"/>
      <c r="F8" s="374"/>
      <c r="G8" s="374"/>
      <c r="H8" s="374"/>
      <c r="I8" s="374"/>
      <c r="J8" s="374"/>
      <c r="K8" s="374"/>
      <c r="L8" s="374"/>
      <c r="M8" s="374"/>
      <c r="N8" s="375"/>
      <c r="O8" s="375"/>
      <c r="P8" s="375"/>
      <c r="Q8" s="391"/>
    </row>
    <row r="9" spans="2:17" ht="28.8" x14ac:dyDescent="0.3">
      <c r="B9" s="393" t="str">
        <f>Orcado!B9</f>
        <v>Planejamento e Definição do Escopo</v>
      </c>
      <c r="C9" s="380" t="s">
        <v>631</v>
      </c>
      <c r="D9" s="368">
        <v>8500</v>
      </c>
      <c r="E9" s="368">
        <v>780</v>
      </c>
      <c r="F9" s="367">
        <f t="shared" ref="F9:P9" si="3">E9*(1+F8)</f>
        <v>780</v>
      </c>
      <c r="G9" s="367">
        <f t="shared" si="3"/>
        <v>780</v>
      </c>
      <c r="H9" s="367">
        <f t="shared" si="3"/>
        <v>780</v>
      </c>
      <c r="I9" s="367">
        <f t="shared" si="3"/>
        <v>780</v>
      </c>
      <c r="J9" s="367">
        <f t="shared" si="3"/>
        <v>780</v>
      </c>
      <c r="K9" s="367">
        <f t="shared" si="3"/>
        <v>780</v>
      </c>
      <c r="L9" s="367">
        <f t="shared" si="3"/>
        <v>780</v>
      </c>
      <c r="M9" s="367">
        <f t="shared" si="3"/>
        <v>780</v>
      </c>
      <c r="N9" s="367">
        <f t="shared" si="3"/>
        <v>780</v>
      </c>
      <c r="O9" s="367">
        <f t="shared" si="3"/>
        <v>780</v>
      </c>
      <c r="P9" s="367">
        <f t="shared" si="3"/>
        <v>780</v>
      </c>
      <c r="Q9" s="389">
        <f>SUM(E9:P9)</f>
        <v>9360</v>
      </c>
    </row>
    <row r="10" spans="2:17" x14ac:dyDescent="0.3">
      <c r="B10" s="392"/>
      <c r="C10" s="375"/>
      <c r="D10" s="374"/>
      <c r="E10" s="374"/>
      <c r="F10" s="373">
        <v>0.1</v>
      </c>
      <c r="G10" s="373">
        <v>0.1</v>
      </c>
      <c r="H10" s="373">
        <v>0.1</v>
      </c>
      <c r="I10" s="373">
        <v>0.1</v>
      </c>
      <c r="J10" s="373">
        <v>0.1</v>
      </c>
      <c r="K10" s="373">
        <v>0.1</v>
      </c>
      <c r="L10" s="373">
        <v>0.1</v>
      </c>
      <c r="M10" s="373">
        <v>0.1</v>
      </c>
      <c r="N10" s="373">
        <v>0.1</v>
      </c>
      <c r="O10" s="373">
        <v>0.1</v>
      </c>
      <c r="P10" s="373">
        <v>0.1</v>
      </c>
      <c r="Q10" s="391"/>
    </row>
    <row r="11" spans="2:17" x14ac:dyDescent="0.3">
      <c r="B11" s="390" t="str">
        <f>Orcado!B11</f>
        <v>Análise de Dados e Modelagem</v>
      </c>
      <c r="C11" s="378" t="s">
        <v>632</v>
      </c>
      <c r="D11" s="368">
        <v>20300</v>
      </c>
      <c r="E11" s="368">
        <v>780</v>
      </c>
      <c r="F11" s="367">
        <f t="shared" ref="F11:P11" si="4">E11*(1+F10)</f>
        <v>858.00000000000011</v>
      </c>
      <c r="G11" s="367">
        <f t="shared" si="4"/>
        <v>943.80000000000018</v>
      </c>
      <c r="H11" s="367">
        <f t="shared" si="4"/>
        <v>1038.1800000000003</v>
      </c>
      <c r="I11" s="367">
        <f t="shared" si="4"/>
        <v>1141.9980000000005</v>
      </c>
      <c r="J11" s="367">
        <f t="shared" si="4"/>
        <v>1256.1978000000006</v>
      </c>
      <c r="K11" s="367">
        <f t="shared" si="4"/>
        <v>1381.8175800000008</v>
      </c>
      <c r="L11" s="367">
        <f t="shared" si="4"/>
        <v>1519.999338000001</v>
      </c>
      <c r="M11" s="367">
        <f t="shared" si="4"/>
        <v>1671.9992718000012</v>
      </c>
      <c r="N11" s="367">
        <f t="shared" si="4"/>
        <v>1839.1991989800015</v>
      </c>
      <c r="O11" s="367">
        <f t="shared" si="4"/>
        <v>2023.1191188780017</v>
      </c>
      <c r="P11" s="367">
        <f t="shared" si="4"/>
        <v>2225.431030765802</v>
      </c>
      <c r="Q11" s="389">
        <f>SUM(E11:P11)</f>
        <v>16679.74133842381</v>
      </c>
    </row>
    <row r="12" spans="2:17" x14ac:dyDescent="0.3">
      <c r="B12" s="392"/>
      <c r="C12" s="375"/>
      <c r="D12" s="374"/>
      <c r="E12" s="374"/>
      <c r="F12" s="373">
        <v>0.1</v>
      </c>
      <c r="G12" s="372">
        <f t="shared" ref="G12:P12" si="5">F12</f>
        <v>0.1</v>
      </c>
      <c r="H12" s="372">
        <f t="shared" si="5"/>
        <v>0.1</v>
      </c>
      <c r="I12" s="372">
        <f t="shared" si="5"/>
        <v>0.1</v>
      </c>
      <c r="J12" s="372">
        <f t="shared" si="5"/>
        <v>0.1</v>
      </c>
      <c r="K12" s="372">
        <f t="shared" si="5"/>
        <v>0.1</v>
      </c>
      <c r="L12" s="372">
        <f t="shared" si="5"/>
        <v>0.1</v>
      </c>
      <c r="M12" s="372">
        <f t="shared" si="5"/>
        <v>0.1</v>
      </c>
      <c r="N12" s="372">
        <f t="shared" si="5"/>
        <v>0.1</v>
      </c>
      <c r="O12" s="372">
        <f t="shared" si="5"/>
        <v>0.1</v>
      </c>
      <c r="P12" s="372">
        <f t="shared" si="5"/>
        <v>0.1</v>
      </c>
      <c r="Q12" s="391"/>
    </row>
    <row r="13" spans="2:17" x14ac:dyDescent="0.3">
      <c r="B13" s="390" t="str">
        <f>Orcado!B13</f>
        <v>Design de Interface (UI/UX)</v>
      </c>
      <c r="C13" s="378" t="s">
        <v>633</v>
      </c>
      <c r="D13" s="368">
        <v>13900</v>
      </c>
      <c r="E13" s="368">
        <v>700</v>
      </c>
      <c r="F13" s="367">
        <f t="shared" ref="F13:P13" si="6">E13*(1+F12)</f>
        <v>770.00000000000011</v>
      </c>
      <c r="G13" s="367">
        <f t="shared" si="6"/>
        <v>847.00000000000023</v>
      </c>
      <c r="H13" s="367">
        <f t="shared" si="6"/>
        <v>931.70000000000027</v>
      </c>
      <c r="I13" s="367">
        <f t="shared" si="6"/>
        <v>1024.8700000000003</v>
      </c>
      <c r="J13" s="367">
        <f t="shared" si="6"/>
        <v>1127.3570000000004</v>
      </c>
      <c r="K13" s="367">
        <f t="shared" si="6"/>
        <v>1240.0927000000006</v>
      </c>
      <c r="L13" s="367">
        <f t="shared" si="6"/>
        <v>1364.1019700000008</v>
      </c>
      <c r="M13" s="367">
        <f t="shared" si="6"/>
        <v>1500.512167000001</v>
      </c>
      <c r="N13" s="367">
        <f t="shared" si="6"/>
        <v>1650.5633837000012</v>
      </c>
      <c r="O13" s="367">
        <f t="shared" si="6"/>
        <v>1815.6197220700014</v>
      </c>
      <c r="P13" s="367">
        <f t="shared" si="6"/>
        <v>1997.1816942770017</v>
      </c>
      <c r="Q13" s="389">
        <f>SUM(E13:P13)</f>
        <v>14968.998637047009</v>
      </c>
    </row>
    <row r="14" spans="2:17" x14ac:dyDescent="0.3">
      <c r="B14" s="392"/>
      <c r="C14" s="375"/>
      <c r="D14" s="374"/>
      <c r="E14" s="374"/>
      <c r="F14" s="373">
        <v>0.1</v>
      </c>
      <c r="G14" s="372">
        <f t="shared" ref="G14:P14" si="7">F14</f>
        <v>0.1</v>
      </c>
      <c r="H14" s="372">
        <f t="shared" si="7"/>
        <v>0.1</v>
      </c>
      <c r="I14" s="372">
        <f t="shared" si="7"/>
        <v>0.1</v>
      </c>
      <c r="J14" s="372">
        <f t="shared" si="7"/>
        <v>0.1</v>
      </c>
      <c r="K14" s="372">
        <f t="shared" si="7"/>
        <v>0.1</v>
      </c>
      <c r="L14" s="372">
        <f t="shared" si="7"/>
        <v>0.1</v>
      </c>
      <c r="M14" s="372">
        <f t="shared" si="7"/>
        <v>0.1</v>
      </c>
      <c r="N14" s="372">
        <f t="shared" si="7"/>
        <v>0.1</v>
      </c>
      <c r="O14" s="372">
        <f t="shared" si="7"/>
        <v>0.1</v>
      </c>
      <c r="P14" s="372">
        <f t="shared" si="7"/>
        <v>0.1</v>
      </c>
      <c r="Q14" s="391"/>
    </row>
    <row r="15" spans="2:17" x14ac:dyDescent="0.3">
      <c r="B15" s="390" t="str">
        <f>Orcado!B15</f>
        <v>Desenvolvimento Backend e Frontend</v>
      </c>
      <c r="C15" s="378" t="s">
        <v>634</v>
      </c>
      <c r="D15" s="368">
        <v>52000</v>
      </c>
      <c r="E15" s="368">
        <v>1700</v>
      </c>
      <c r="F15" s="367">
        <f t="shared" ref="F15:P15" si="8">E15*(1+F14)</f>
        <v>1870.0000000000002</v>
      </c>
      <c r="G15" s="367">
        <f t="shared" si="8"/>
        <v>2057.0000000000005</v>
      </c>
      <c r="H15" s="367">
        <f t="shared" si="8"/>
        <v>2262.7000000000007</v>
      </c>
      <c r="I15" s="367">
        <f t="shared" si="8"/>
        <v>2488.9700000000012</v>
      </c>
      <c r="J15" s="367">
        <f t="shared" si="8"/>
        <v>2737.8670000000016</v>
      </c>
      <c r="K15" s="367">
        <f t="shared" si="8"/>
        <v>3011.6537000000021</v>
      </c>
      <c r="L15" s="367">
        <f t="shared" si="8"/>
        <v>3312.8190700000027</v>
      </c>
      <c r="M15" s="367">
        <f t="shared" si="8"/>
        <v>3644.1009770000032</v>
      </c>
      <c r="N15" s="367">
        <f t="shared" si="8"/>
        <v>4008.511074700004</v>
      </c>
      <c r="O15" s="367">
        <f t="shared" si="8"/>
        <v>4409.3621821700044</v>
      </c>
      <c r="P15" s="367">
        <f t="shared" si="8"/>
        <v>4850.2984003870051</v>
      </c>
      <c r="Q15" s="389">
        <f>SUM(E15:P15)</f>
        <v>36353.282404257021</v>
      </c>
    </row>
    <row r="16" spans="2:17" x14ac:dyDescent="0.3">
      <c r="B16" s="392"/>
      <c r="C16" s="375"/>
      <c r="D16" s="374"/>
      <c r="E16" s="374"/>
      <c r="F16" s="373">
        <v>0.1</v>
      </c>
      <c r="G16" s="372">
        <f t="shared" ref="G16:P16" si="9">F16</f>
        <v>0.1</v>
      </c>
      <c r="H16" s="372">
        <f t="shared" si="9"/>
        <v>0.1</v>
      </c>
      <c r="I16" s="372">
        <f t="shared" si="9"/>
        <v>0.1</v>
      </c>
      <c r="J16" s="372">
        <f t="shared" si="9"/>
        <v>0.1</v>
      </c>
      <c r="K16" s="372">
        <f t="shared" si="9"/>
        <v>0.1</v>
      </c>
      <c r="L16" s="372">
        <f t="shared" si="9"/>
        <v>0.1</v>
      </c>
      <c r="M16" s="372">
        <f t="shared" si="9"/>
        <v>0.1</v>
      </c>
      <c r="N16" s="372">
        <f t="shared" si="9"/>
        <v>0.1</v>
      </c>
      <c r="O16" s="372">
        <f t="shared" si="9"/>
        <v>0.1</v>
      </c>
      <c r="P16" s="372">
        <f t="shared" si="9"/>
        <v>0.1</v>
      </c>
      <c r="Q16" s="391"/>
    </row>
    <row r="17" spans="2:17" x14ac:dyDescent="0.3">
      <c r="B17" s="390" t="str">
        <f>Orcado!B17</f>
        <v>Integração de Dados da Cannoli</v>
      </c>
      <c r="C17" s="369" t="s">
        <v>635</v>
      </c>
      <c r="D17" s="368">
        <v>4500</v>
      </c>
      <c r="E17" s="368">
        <v>203</v>
      </c>
      <c r="F17" s="368">
        <f t="shared" ref="F17:P17" si="10">E17*(1+F16)</f>
        <v>223.3</v>
      </c>
      <c r="G17" s="368">
        <f t="shared" si="10"/>
        <v>245.63000000000002</v>
      </c>
      <c r="H17" s="368">
        <f t="shared" si="10"/>
        <v>270.19300000000004</v>
      </c>
      <c r="I17" s="368">
        <f t="shared" si="10"/>
        <v>297.21230000000008</v>
      </c>
      <c r="J17" s="368">
        <f t="shared" si="10"/>
        <v>326.93353000000013</v>
      </c>
      <c r="K17" s="368">
        <f t="shared" si="10"/>
        <v>359.62688300000019</v>
      </c>
      <c r="L17" s="368">
        <f t="shared" si="10"/>
        <v>395.58957130000022</v>
      </c>
      <c r="M17" s="368">
        <f t="shared" si="10"/>
        <v>435.14852843000028</v>
      </c>
      <c r="N17" s="368">
        <f t="shared" si="10"/>
        <v>478.66338127300037</v>
      </c>
      <c r="O17" s="368">
        <f t="shared" si="10"/>
        <v>526.52971940030045</v>
      </c>
      <c r="P17" s="368">
        <f t="shared" si="10"/>
        <v>579.18269134033051</v>
      </c>
      <c r="Q17" s="389">
        <f>SUM(E17:P17)</f>
        <v>4341.0096047436318</v>
      </c>
    </row>
    <row r="18" spans="2:17" x14ac:dyDescent="0.3">
      <c r="B18" s="392"/>
      <c r="C18" s="375"/>
      <c r="D18" s="374"/>
      <c r="E18" s="374"/>
      <c r="F18" s="373">
        <v>0.1</v>
      </c>
      <c r="G18" s="372">
        <f t="shared" ref="G18:P18" si="11">F18</f>
        <v>0.1</v>
      </c>
      <c r="H18" s="372">
        <f t="shared" si="11"/>
        <v>0.1</v>
      </c>
      <c r="I18" s="372">
        <f t="shared" si="11"/>
        <v>0.1</v>
      </c>
      <c r="J18" s="372">
        <f t="shared" si="11"/>
        <v>0.1</v>
      </c>
      <c r="K18" s="372">
        <f t="shared" si="11"/>
        <v>0.1</v>
      </c>
      <c r="L18" s="372">
        <f t="shared" si="11"/>
        <v>0.1</v>
      </c>
      <c r="M18" s="372">
        <f t="shared" si="11"/>
        <v>0.1</v>
      </c>
      <c r="N18" s="372">
        <f t="shared" si="11"/>
        <v>0.1</v>
      </c>
      <c r="O18" s="372">
        <f t="shared" si="11"/>
        <v>0.1</v>
      </c>
      <c r="P18" s="372">
        <f t="shared" si="11"/>
        <v>0.1</v>
      </c>
      <c r="Q18" s="391"/>
    </row>
    <row r="19" spans="2:17" x14ac:dyDescent="0.3">
      <c r="B19" s="390" t="str">
        <f>Orcado!B19</f>
        <v>Testes e Validação de Funcionalidades</v>
      </c>
      <c r="C19" s="369" t="s">
        <v>636</v>
      </c>
      <c r="D19" s="368">
        <v>11600</v>
      </c>
      <c r="E19" s="368">
        <v>520</v>
      </c>
      <c r="F19" s="368">
        <f t="shared" ref="F19:P19" si="12">E19*(1+F18)</f>
        <v>572</v>
      </c>
      <c r="G19" s="368">
        <f t="shared" si="12"/>
        <v>629.20000000000005</v>
      </c>
      <c r="H19" s="368">
        <f t="shared" si="12"/>
        <v>692.12000000000012</v>
      </c>
      <c r="I19" s="368">
        <f t="shared" si="12"/>
        <v>761.33200000000022</v>
      </c>
      <c r="J19" s="368">
        <f t="shared" si="12"/>
        <v>837.46520000000032</v>
      </c>
      <c r="K19" s="368">
        <f t="shared" si="12"/>
        <v>921.21172000000047</v>
      </c>
      <c r="L19" s="368">
        <f t="shared" si="12"/>
        <v>1013.3328920000006</v>
      </c>
      <c r="M19" s="368">
        <f t="shared" si="12"/>
        <v>1114.6661812000007</v>
      </c>
      <c r="N19" s="368">
        <f t="shared" si="12"/>
        <v>1226.1327993200009</v>
      </c>
      <c r="O19" s="368">
        <f t="shared" si="12"/>
        <v>1348.7460792520012</v>
      </c>
      <c r="P19" s="368">
        <f t="shared" si="12"/>
        <v>1483.6206871772015</v>
      </c>
      <c r="Q19" s="389">
        <f>SUM(E19:P19)</f>
        <v>11119.827558949206</v>
      </c>
    </row>
    <row r="20" spans="2:17" x14ac:dyDescent="0.3">
      <c r="B20" s="392"/>
      <c r="C20" s="375"/>
      <c r="D20" s="374"/>
      <c r="E20" s="374"/>
      <c r="F20" s="373">
        <v>0.1</v>
      </c>
      <c r="G20" s="372">
        <f t="shared" ref="G20:P20" si="13">F20</f>
        <v>0.1</v>
      </c>
      <c r="H20" s="372">
        <f t="shared" si="13"/>
        <v>0.1</v>
      </c>
      <c r="I20" s="372">
        <f t="shared" si="13"/>
        <v>0.1</v>
      </c>
      <c r="J20" s="372">
        <f t="shared" si="13"/>
        <v>0.1</v>
      </c>
      <c r="K20" s="372">
        <f t="shared" si="13"/>
        <v>0.1</v>
      </c>
      <c r="L20" s="372">
        <f t="shared" si="13"/>
        <v>0.1</v>
      </c>
      <c r="M20" s="372">
        <f t="shared" si="13"/>
        <v>0.1</v>
      </c>
      <c r="N20" s="372">
        <f t="shared" si="13"/>
        <v>0.1</v>
      </c>
      <c r="O20" s="372">
        <f t="shared" si="13"/>
        <v>0.1</v>
      </c>
      <c r="P20" s="372">
        <f t="shared" si="13"/>
        <v>0.1</v>
      </c>
      <c r="Q20" s="391"/>
    </row>
    <row r="21" spans="2:17" x14ac:dyDescent="0.3">
      <c r="B21" s="390" t="str">
        <f>Orcado!B21</f>
        <v>Apresentação para a Cannoli</v>
      </c>
      <c r="C21" s="369" t="s">
        <v>637</v>
      </c>
      <c r="D21" s="368">
        <v>14500</v>
      </c>
      <c r="E21" s="368">
        <v>950</v>
      </c>
      <c r="F21" s="368">
        <f t="shared" ref="F21:P21" si="14">E21*(1+F20)</f>
        <v>1045</v>
      </c>
      <c r="G21" s="368">
        <f t="shared" si="14"/>
        <v>1149.5</v>
      </c>
      <c r="H21" s="368">
        <f t="shared" si="14"/>
        <v>1264.45</v>
      </c>
      <c r="I21" s="368">
        <f t="shared" si="14"/>
        <v>1390.8950000000002</v>
      </c>
      <c r="J21" s="368">
        <f t="shared" si="14"/>
        <v>1529.9845000000003</v>
      </c>
      <c r="K21" s="368">
        <f t="shared" si="14"/>
        <v>1682.9829500000003</v>
      </c>
      <c r="L21" s="368">
        <f t="shared" si="14"/>
        <v>1851.2812450000006</v>
      </c>
      <c r="M21" s="368">
        <f t="shared" si="14"/>
        <v>2036.4093695000008</v>
      </c>
      <c r="N21" s="368">
        <f t="shared" si="14"/>
        <v>2240.0503064500012</v>
      </c>
      <c r="O21" s="368">
        <f t="shared" si="14"/>
        <v>2464.0553370950015</v>
      </c>
      <c r="P21" s="368">
        <f t="shared" si="14"/>
        <v>2710.4608708045021</v>
      </c>
      <c r="Q21" s="389">
        <f>SUM(E21:P21)</f>
        <v>20315.069578849507</v>
      </c>
    </row>
    <row r="22" spans="2:17" x14ac:dyDescent="0.3">
      <c r="B22" s="392"/>
      <c r="C22" s="375"/>
      <c r="D22" s="374"/>
      <c r="E22" s="374"/>
      <c r="F22" s="373">
        <v>0.1</v>
      </c>
      <c r="G22" s="372">
        <f t="shared" ref="G22:P22" si="15">F22</f>
        <v>0.1</v>
      </c>
      <c r="H22" s="372">
        <f t="shared" si="15"/>
        <v>0.1</v>
      </c>
      <c r="I22" s="372">
        <f t="shared" si="15"/>
        <v>0.1</v>
      </c>
      <c r="J22" s="372">
        <f t="shared" si="15"/>
        <v>0.1</v>
      </c>
      <c r="K22" s="372">
        <f t="shared" si="15"/>
        <v>0.1</v>
      </c>
      <c r="L22" s="372">
        <f t="shared" si="15"/>
        <v>0.1</v>
      </c>
      <c r="M22" s="372">
        <f t="shared" si="15"/>
        <v>0.1</v>
      </c>
      <c r="N22" s="372">
        <f t="shared" si="15"/>
        <v>0.1</v>
      </c>
      <c r="O22" s="372">
        <f t="shared" si="15"/>
        <v>0.1</v>
      </c>
      <c r="P22" s="372">
        <f t="shared" si="15"/>
        <v>0.1</v>
      </c>
      <c r="Q22" s="391"/>
    </row>
    <row r="23" spans="2:17" x14ac:dyDescent="0.3">
      <c r="B23" s="390" t="str">
        <f>Orcado!B23</f>
        <v>Ajustes Pós-Feedback</v>
      </c>
      <c r="C23" s="369" t="s">
        <v>638</v>
      </c>
      <c r="D23" s="368">
        <v>16000</v>
      </c>
      <c r="E23" s="368">
        <v>514.4</v>
      </c>
      <c r="F23" s="368">
        <f t="shared" ref="F23:P23" si="16">E23*(1+F22)</f>
        <v>565.84</v>
      </c>
      <c r="G23" s="368">
        <f t="shared" si="16"/>
        <v>622.42400000000009</v>
      </c>
      <c r="H23" s="368">
        <f t="shared" si="16"/>
        <v>684.66640000000018</v>
      </c>
      <c r="I23" s="368">
        <f t="shared" si="16"/>
        <v>753.13304000000028</v>
      </c>
      <c r="J23" s="368">
        <f t="shared" si="16"/>
        <v>828.44634400000041</v>
      </c>
      <c r="K23" s="368">
        <f t="shared" si="16"/>
        <v>911.29097840000054</v>
      </c>
      <c r="L23" s="368">
        <f t="shared" si="16"/>
        <v>1002.4200762400006</v>
      </c>
      <c r="M23" s="368">
        <f t="shared" si="16"/>
        <v>1102.6620838640008</v>
      </c>
      <c r="N23" s="368">
        <f t="shared" si="16"/>
        <v>1212.928292250401</v>
      </c>
      <c r="O23" s="368">
        <f t="shared" si="16"/>
        <v>1334.2211214754411</v>
      </c>
      <c r="P23" s="368">
        <f t="shared" si="16"/>
        <v>1467.6432336229855</v>
      </c>
      <c r="Q23" s="389">
        <f>SUM(E23:P23)</f>
        <v>11000.07556985283</v>
      </c>
    </row>
    <row r="24" spans="2:17" x14ac:dyDescent="0.3">
      <c r="B24" s="392"/>
      <c r="C24" s="375"/>
      <c r="D24" s="374"/>
      <c r="E24" s="374"/>
      <c r="F24" s="373">
        <v>0.1</v>
      </c>
      <c r="G24" s="372">
        <f t="shared" ref="G24:P24" si="17">F24</f>
        <v>0.1</v>
      </c>
      <c r="H24" s="372">
        <f t="shared" si="17"/>
        <v>0.1</v>
      </c>
      <c r="I24" s="372">
        <f t="shared" si="17"/>
        <v>0.1</v>
      </c>
      <c r="J24" s="372">
        <f t="shared" si="17"/>
        <v>0.1</v>
      </c>
      <c r="K24" s="372">
        <f t="shared" si="17"/>
        <v>0.1</v>
      </c>
      <c r="L24" s="372">
        <f t="shared" si="17"/>
        <v>0.1</v>
      </c>
      <c r="M24" s="372">
        <f t="shared" si="17"/>
        <v>0.1</v>
      </c>
      <c r="N24" s="372">
        <f t="shared" si="17"/>
        <v>0.1</v>
      </c>
      <c r="O24" s="372">
        <f t="shared" si="17"/>
        <v>0.1</v>
      </c>
      <c r="P24" s="372">
        <f t="shared" si="17"/>
        <v>0.1</v>
      </c>
      <c r="Q24" s="391"/>
    </row>
    <row r="25" spans="2:17" x14ac:dyDescent="0.3">
      <c r="B25" s="390" t="str">
        <f>Orcado!B25</f>
        <v>Relatório e Demonstração Final</v>
      </c>
      <c r="C25" s="369" t="s">
        <v>639</v>
      </c>
      <c r="D25" s="368">
        <v>11600</v>
      </c>
      <c r="E25" s="368">
        <v>720</v>
      </c>
      <c r="F25" s="368">
        <f t="shared" ref="F25:P25" si="18">E25*(1+F24)</f>
        <v>792.00000000000011</v>
      </c>
      <c r="G25" s="368">
        <f t="shared" si="18"/>
        <v>871.20000000000016</v>
      </c>
      <c r="H25" s="368">
        <f t="shared" si="18"/>
        <v>958.32000000000028</v>
      </c>
      <c r="I25" s="368">
        <f t="shared" si="18"/>
        <v>1054.1520000000005</v>
      </c>
      <c r="J25" s="368">
        <f t="shared" si="18"/>
        <v>1159.5672000000006</v>
      </c>
      <c r="K25" s="368">
        <f t="shared" si="18"/>
        <v>1275.5239200000008</v>
      </c>
      <c r="L25" s="368">
        <f t="shared" si="18"/>
        <v>1403.0763120000011</v>
      </c>
      <c r="M25" s="368">
        <f t="shared" si="18"/>
        <v>1543.3839432000013</v>
      </c>
      <c r="N25" s="368">
        <f t="shared" si="18"/>
        <v>1697.7223375200017</v>
      </c>
      <c r="O25" s="368">
        <f t="shared" si="18"/>
        <v>1867.4945712720021</v>
      </c>
      <c r="P25" s="368">
        <f t="shared" si="18"/>
        <v>2054.2440283992023</v>
      </c>
      <c r="Q25" s="389">
        <f>SUM(E25:P25)</f>
        <v>15396.684312391208</v>
      </c>
    </row>
    <row r="26" spans="2:17" x14ac:dyDescent="0.3">
      <c r="B26" s="392"/>
      <c r="C26" s="375"/>
      <c r="D26" s="374"/>
      <c r="E26" s="374"/>
      <c r="F26" s="373">
        <v>0.1</v>
      </c>
      <c r="G26" s="372">
        <f t="shared" ref="G26:P26" si="19">F26</f>
        <v>0.1</v>
      </c>
      <c r="H26" s="372">
        <f t="shared" si="19"/>
        <v>0.1</v>
      </c>
      <c r="I26" s="372">
        <f t="shared" si="19"/>
        <v>0.1</v>
      </c>
      <c r="J26" s="372">
        <f t="shared" si="19"/>
        <v>0.1</v>
      </c>
      <c r="K26" s="372">
        <f t="shared" si="19"/>
        <v>0.1</v>
      </c>
      <c r="L26" s="372">
        <f t="shared" si="19"/>
        <v>0.1</v>
      </c>
      <c r="M26" s="372">
        <f t="shared" si="19"/>
        <v>0.1</v>
      </c>
      <c r="N26" s="372">
        <f t="shared" si="19"/>
        <v>0.1</v>
      </c>
      <c r="O26" s="372">
        <f t="shared" si="19"/>
        <v>0.1</v>
      </c>
      <c r="P26" s="372">
        <f t="shared" si="19"/>
        <v>0.1</v>
      </c>
      <c r="Q26" s="391"/>
    </row>
    <row r="27" spans="2:17" x14ac:dyDescent="0.3">
      <c r="B27" s="390" t="str">
        <f>Orcado!B27</f>
        <v>Encerramento do Projeto</v>
      </c>
      <c r="C27" s="369" t="s">
        <v>640</v>
      </c>
      <c r="D27" s="368">
        <v>6000</v>
      </c>
      <c r="E27" s="368">
        <v>410</v>
      </c>
      <c r="F27" s="368">
        <f t="shared" ref="F27:P27" si="20">E27*(1+F26)</f>
        <v>451.00000000000006</v>
      </c>
      <c r="G27" s="368">
        <f t="shared" si="20"/>
        <v>496.10000000000008</v>
      </c>
      <c r="H27" s="368">
        <f t="shared" si="20"/>
        <v>545.71000000000015</v>
      </c>
      <c r="I27" s="368">
        <f t="shared" si="20"/>
        <v>600.28100000000018</v>
      </c>
      <c r="J27" s="368">
        <f t="shared" si="20"/>
        <v>660.30910000000029</v>
      </c>
      <c r="K27" s="368">
        <f t="shared" si="20"/>
        <v>726.34001000000035</v>
      </c>
      <c r="L27" s="368">
        <f t="shared" si="20"/>
        <v>798.97401100000047</v>
      </c>
      <c r="M27" s="368">
        <f t="shared" si="20"/>
        <v>878.87141210000061</v>
      </c>
      <c r="N27" s="368">
        <f t="shared" si="20"/>
        <v>966.75855331000071</v>
      </c>
      <c r="O27" s="368">
        <f t="shared" si="20"/>
        <v>1063.4344086410008</v>
      </c>
      <c r="P27" s="368">
        <f t="shared" si="20"/>
        <v>1169.7778495051009</v>
      </c>
      <c r="Q27" s="389">
        <f>SUM(E27:P27)</f>
        <v>8767.5563445561056</v>
      </c>
    </row>
    <row r="28" spans="2:17" x14ac:dyDescent="0.3">
      <c r="B28" s="392"/>
      <c r="C28" s="375"/>
      <c r="D28" s="374"/>
      <c r="E28" s="374"/>
      <c r="F28" s="373">
        <v>0.1</v>
      </c>
      <c r="G28" s="372">
        <f t="shared" ref="G28:P28" si="21">F28</f>
        <v>0.1</v>
      </c>
      <c r="H28" s="372">
        <f t="shared" si="21"/>
        <v>0.1</v>
      </c>
      <c r="I28" s="372">
        <f t="shared" si="21"/>
        <v>0.1</v>
      </c>
      <c r="J28" s="372">
        <f t="shared" si="21"/>
        <v>0.1</v>
      </c>
      <c r="K28" s="372">
        <f t="shared" si="21"/>
        <v>0.1</v>
      </c>
      <c r="L28" s="372">
        <f t="shared" si="21"/>
        <v>0.1</v>
      </c>
      <c r="M28" s="372">
        <f t="shared" si="21"/>
        <v>0.1</v>
      </c>
      <c r="N28" s="372">
        <f t="shared" si="21"/>
        <v>0.1</v>
      </c>
      <c r="O28" s="372">
        <f t="shared" si="21"/>
        <v>0.1</v>
      </c>
      <c r="P28" s="372">
        <f t="shared" si="21"/>
        <v>0.1</v>
      </c>
      <c r="Q28" s="391"/>
    </row>
    <row r="29" spans="2:17" x14ac:dyDescent="0.3">
      <c r="B29" s="390" t="str">
        <f>Orcado!B29</f>
        <v>Expansão</v>
      </c>
      <c r="C29" s="369" t="s">
        <v>641</v>
      </c>
      <c r="D29" s="368">
        <v>9600</v>
      </c>
      <c r="E29" s="368">
        <v>710</v>
      </c>
      <c r="F29" s="368">
        <f t="shared" ref="F29:P29" si="22">E29*(1+F28)</f>
        <v>781.00000000000011</v>
      </c>
      <c r="G29" s="368">
        <f t="shared" si="22"/>
        <v>859.10000000000025</v>
      </c>
      <c r="H29" s="368">
        <f t="shared" si="22"/>
        <v>945.01000000000033</v>
      </c>
      <c r="I29" s="368">
        <f t="shared" si="22"/>
        <v>1039.5110000000004</v>
      </c>
      <c r="J29" s="368">
        <f t="shared" si="22"/>
        <v>1143.4621000000006</v>
      </c>
      <c r="K29" s="368">
        <f t="shared" si="22"/>
        <v>1257.8083100000008</v>
      </c>
      <c r="L29" s="368">
        <f t="shared" si="22"/>
        <v>1383.5891410000011</v>
      </c>
      <c r="M29" s="368">
        <f t="shared" si="22"/>
        <v>1521.9480551000013</v>
      </c>
      <c r="N29" s="368">
        <f t="shared" si="22"/>
        <v>1674.1428606100014</v>
      </c>
      <c r="O29" s="368">
        <f t="shared" si="22"/>
        <v>1841.5571466710016</v>
      </c>
      <c r="P29" s="368">
        <f t="shared" si="22"/>
        <v>2025.7128613381019</v>
      </c>
      <c r="Q29" s="389">
        <f>SUM(E29:P29)</f>
        <v>15182.841474719109</v>
      </c>
    </row>
    <row r="30" spans="2:17" x14ac:dyDescent="0.3">
      <c r="B30" s="364"/>
      <c r="D30" s="358"/>
      <c r="E30" s="358"/>
      <c r="F30" s="358"/>
      <c r="G30" s="358"/>
      <c r="H30" s="358"/>
      <c r="I30" s="358"/>
      <c r="J30" s="358"/>
      <c r="K30" s="358"/>
      <c r="L30" s="358"/>
      <c r="M30" s="358"/>
      <c r="N30" s="358"/>
      <c r="O30" s="358"/>
      <c r="P30" s="358"/>
      <c r="Q30" s="388"/>
    </row>
    <row r="31" spans="2:17" x14ac:dyDescent="0.3">
      <c r="B31" s="364"/>
      <c r="D31" s="358"/>
      <c r="E31" s="358"/>
      <c r="F31" s="358"/>
      <c r="G31" s="358"/>
      <c r="H31" s="358"/>
      <c r="I31" s="358"/>
      <c r="J31" s="358"/>
      <c r="K31" s="358"/>
      <c r="L31" s="358"/>
      <c r="M31" s="358"/>
      <c r="N31" s="358"/>
      <c r="O31" s="358"/>
      <c r="P31" s="358"/>
      <c r="Q31" s="388"/>
    </row>
    <row r="32" spans="2:17" x14ac:dyDescent="0.3">
      <c r="B32" s="364"/>
      <c r="D32" s="358"/>
      <c r="E32" s="358"/>
      <c r="F32" s="358"/>
      <c r="G32" s="358"/>
      <c r="H32" s="358"/>
      <c r="I32" s="358"/>
      <c r="J32" s="358"/>
      <c r="K32" s="358"/>
      <c r="L32" s="358"/>
      <c r="M32" s="358"/>
      <c r="N32" s="358"/>
      <c r="O32" s="358"/>
      <c r="P32" s="358"/>
      <c r="Q32" s="388"/>
    </row>
    <row r="33" spans="1:17" x14ac:dyDescent="0.3">
      <c r="B33" s="364"/>
      <c r="D33" s="358"/>
      <c r="E33" s="358"/>
      <c r="F33" s="358"/>
      <c r="G33" s="358"/>
      <c r="H33" s="358"/>
      <c r="I33" s="358"/>
      <c r="J33" s="358"/>
      <c r="K33" s="358"/>
      <c r="L33" s="358"/>
      <c r="M33" s="358"/>
      <c r="N33" s="358"/>
      <c r="O33" s="358"/>
      <c r="P33" s="358"/>
      <c r="Q33" s="388"/>
    </row>
    <row r="34" spans="1:17" x14ac:dyDescent="0.3">
      <c r="B34" s="364"/>
      <c r="D34" s="358"/>
      <c r="E34" s="358"/>
      <c r="F34" s="358"/>
      <c r="G34" s="358"/>
      <c r="H34" s="358"/>
      <c r="I34" s="358"/>
      <c r="J34" s="358"/>
      <c r="K34" s="358"/>
      <c r="L34" s="358"/>
      <c r="M34" s="358"/>
      <c r="N34" s="358"/>
      <c r="O34" s="358"/>
      <c r="P34" s="358"/>
      <c r="Q34" s="388"/>
    </row>
    <row r="35" spans="1:17" x14ac:dyDescent="0.3">
      <c r="B35" s="364"/>
      <c r="D35" s="358"/>
      <c r="E35" s="358"/>
      <c r="F35" s="358"/>
      <c r="G35" s="358"/>
      <c r="H35" s="358"/>
      <c r="I35" s="358"/>
      <c r="J35" s="358"/>
      <c r="K35" s="358"/>
      <c r="L35" s="358"/>
      <c r="M35" s="358"/>
      <c r="N35" s="358"/>
      <c r="O35" s="358"/>
      <c r="P35" s="358"/>
      <c r="Q35" s="388"/>
    </row>
    <row r="36" spans="1:17" x14ac:dyDescent="0.3">
      <c r="B36" s="364"/>
      <c r="D36" s="358"/>
      <c r="E36" s="358"/>
      <c r="F36" s="358"/>
      <c r="G36" s="358"/>
      <c r="H36" s="358"/>
      <c r="I36" s="358"/>
      <c r="J36" s="358"/>
      <c r="K36" s="358"/>
      <c r="L36" s="358"/>
      <c r="M36" s="358"/>
      <c r="N36" s="358"/>
      <c r="O36" s="358"/>
      <c r="P36" s="358"/>
      <c r="Q36" s="388"/>
    </row>
    <row r="37" spans="1:17" x14ac:dyDescent="0.3">
      <c r="B37" s="364"/>
      <c r="D37" s="358"/>
      <c r="E37" s="358"/>
      <c r="F37" s="358"/>
      <c r="G37" s="358"/>
      <c r="H37" s="358"/>
      <c r="I37" s="358"/>
      <c r="J37" s="358"/>
      <c r="K37" s="358"/>
      <c r="L37" s="358"/>
      <c r="M37" s="358"/>
      <c r="N37" s="358"/>
      <c r="O37" s="358"/>
      <c r="P37" s="358"/>
      <c r="Q37" s="388"/>
    </row>
    <row r="38" spans="1:17" x14ac:dyDescent="0.3">
      <c r="B38" s="414" t="s">
        <v>566</v>
      </c>
    </row>
    <row r="39" spans="1:17" x14ac:dyDescent="0.3">
      <c r="B39" s="354" t="str">
        <f>Orcado!B33</f>
        <v>Custo de Implementação</v>
      </c>
      <c r="D39" s="387">
        <v>160800</v>
      </c>
      <c r="E39" s="387">
        <v>0</v>
      </c>
      <c r="F39" s="386">
        <f t="shared" ref="F39:P39" si="23">E39</f>
        <v>0</v>
      </c>
      <c r="G39" s="386">
        <f t="shared" si="23"/>
        <v>0</v>
      </c>
      <c r="H39" s="386">
        <f t="shared" si="23"/>
        <v>0</v>
      </c>
      <c r="I39" s="386">
        <f t="shared" si="23"/>
        <v>0</v>
      </c>
      <c r="J39" s="386">
        <f t="shared" si="23"/>
        <v>0</v>
      </c>
      <c r="K39" s="386">
        <f t="shared" si="23"/>
        <v>0</v>
      </c>
      <c r="L39" s="386">
        <f t="shared" si="23"/>
        <v>0</v>
      </c>
      <c r="M39" s="386">
        <f t="shared" si="23"/>
        <v>0</v>
      </c>
      <c r="N39" s="386">
        <f t="shared" si="23"/>
        <v>0</v>
      </c>
      <c r="O39" s="386">
        <f t="shared" si="23"/>
        <v>0</v>
      </c>
      <c r="P39" s="386">
        <f t="shared" si="23"/>
        <v>0</v>
      </c>
      <c r="Q39" s="385">
        <f>SUM(D39:P39)</f>
        <v>160800</v>
      </c>
    </row>
    <row r="40" spans="1:17" x14ac:dyDescent="0.3">
      <c r="B40" s="354" t="str">
        <f>Orcado!B34</f>
        <v>Custo da Operação</v>
      </c>
      <c r="D40" s="387"/>
      <c r="E40" s="387"/>
      <c r="F40" s="386">
        <f t="shared" ref="F40:P40" si="24">E40</f>
        <v>0</v>
      </c>
      <c r="G40" s="386">
        <f t="shared" si="24"/>
        <v>0</v>
      </c>
      <c r="H40" s="386">
        <f t="shared" si="24"/>
        <v>0</v>
      </c>
      <c r="I40" s="386">
        <f t="shared" si="24"/>
        <v>0</v>
      </c>
      <c r="J40" s="386">
        <f t="shared" si="24"/>
        <v>0</v>
      </c>
      <c r="K40" s="386">
        <f t="shared" si="24"/>
        <v>0</v>
      </c>
      <c r="L40" s="386">
        <f t="shared" si="24"/>
        <v>0</v>
      </c>
      <c r="M40" s="386">
        <f t="shared" si="24"/>
        <v>0</v>
      </c>
      <c r="N40" s="386">
        <f t="shared" si="24"/>
        <v>0</v>
      </c>
      <c r="O40" s="386">
        <f t="shared" si="24"/>
        <v>0</v>
      </c>
      <c r="P40" s="386">
        <f t="shared" si="24"/>
        <v>0</v>
      </c>
      <c r="Q40" s="385">
        <f>SUM(D40:P40)</f>
        <v>0</v>
      </c>
    </row>
    <row r="41" spans="1:17" x14ac:dyDescent="0.3">
      <c r="B41" s="354" t="str">
        <f>Orcado!B35</f>
        <v>Custos de Treinamento</v>
      </c>
      <c r="D41" s="387"/>
      <c r="E41" s="387"/>
      <c r="F41" s="386">
        <f t="shared" ref="F41:P41" si="25">E41</f>
        <v>0</v>
      </c>
      <c r="G41" s="386">
        <f t="shared" si="25"/>
        <v>0</v>
      </c>
      <c r="H41" s="386">
        <f t="shared" si="25"/>
        <v>0</v>
      </c>
      <c r="I41" s="386">
        <f t="shared" si="25"/>
        <v>0</v>
      </c>
      <c r="J41" s="386">
        <f t="shared" si="25"/>
        <v>0</v>
      </c>
      <c r="K41" s="386">
        <f t="shared" si="25"/>
        <v>0</v>
      </c>
      <c r="L41" s="386">
        <f t="shared" si="25"/>
        <v>0</v>
      </c>
      <c r="M41" s="386">
        <f t="shared" si="25"/>
        <v>0</v>
      </c>
      <c r="N41" s="386">
        <f t="shared" si="25"/>
        <v>0</v>
      </c>
      <c r="O41" s="386">
        <f t="shared" si="25"/>
        <v>0</v>
      </c>
      <c r="P41" s="386">
        <f t="shared" si="25"/>
        <v>0</v>
      </c>
      <c r="Q41" s="385">
        <f>SUM(D41:P41)</f>
        <v>0</v>
      </c>
    </row>
    <row r="42" spans="1:17" x14ac:dyDescent="0.3">
      <c r="A42" s="424"/>
      <c r="B42" s="431"/>
      <c r="C42" s="424"/>
      <c r="D42" s="432"/>
      <c r="E42" s="432"/>
      <c r="F42" s="433"/>
      <c r="G42" s="433"/>
      <c r="H42" s="433"/>
      <c r="I42" s="433"/>
      <c r="J42" s="433"/>
      <c r="K42" s="433"/>
      <c r="L42" s="433"/>
      <c r="M42" s="433"/>
      <c r="N42" s="433"/>
      <c r="O42" s="433"/>
      <c r="P42" s="433"/>
      <c r="Q42" s="434"/>
    </row>
    <row r="43" spans="1:17" x14ac:dyDescent="0.3">
      <c r="A43" s="424"/>
      <c r="B43" s="431"/>
      <c r="C43" s="424"/>
      <c r="D43" s="432"/>
      <c r="E43" s="432"/>
      <c r="F43" s="433"/>
      <c r="G43" s="433"/>
      <c r="H43" s="433"/>
      <c r="I43" s="433"/>
      <c r="J43" s="433"/>
      <c r="K43" s="433"/>
      <c r="L43" s="433"/>
      <c r="M43" s="433"/>
      <c r="N43" s="433"/>
      <c r="O43" s="433"/>
      <c r="P43" s="433"/>
      <c r="Q43" s="434"/>
    </row>
    <row r="44" spans="1:17" x14ac:dyDescent="0.3">
      <c r="A44" s="424"/>
      <c r="B44" s="431"/>
      <c r="C44" s="424"/>
      <c r="D44" s="432"/>
      <c r="E44" s="432"/>
      <c r="F44" s="433"/>
      <c r="G44" s="433"/>
      <c r="H44" s="433"/>
      <c r="I44" s="433"/>
      <c r="J44" s="433"/>
      <c r="K44" s="433"/>
      <c r="L44" s="433"/>
      <c r="M44" s="433"/>
      <c r="N44" s="433"/>
      <c r="O44" s="433"/>
      <c r="P44" s="433"/>
      <c r="Q44" s="434"/>
    </row>
    <row r="45" spans="1:17" x14ac:dyDescent="0.3">
      <c r="A45" s="424"/>
      <c r="B45" s="431"/>
      <c r="C45" s="424"/>
      <c r="D45" s="432"/>
      <c r="E45" s="432"/>
      <c r="F45" s="433"/>
      <c r="G45" s="433"/>
      <c r="H45" s="433"/>
      <c r="I45" s="433"/>
      <c r="J45" s="433"/>
      <c r="K45" s="433"/>
      <c r="L45" s="433"/>
      <c r="M45" s="433"/>
      <c r="N45" s="433"/>
      <c r="O45" s="433"/>
      <c r="P45" s="433"/>
      <c r="Q45" s="434"/>
    </row>
    <row r="46" spans="1:17" x14ac:dyDescent="0.3">
      <c r="A46" s="424"/>
      <c r="B46" s="431"/>
      <c r="C46" s="424"/>
      <c r="D46" s="432"/>
      <c r="E46" s="432"/>
      <c r="F46" s="433"/>
      <c r="G46" s="433"/>
      <c r="H46" s="433"/>
      <c r="I46" s="433"/>
      <c r="J46" s="433"/>
      <c r="K46" s="433"/>
      <c r="L46" s="433"/>
      <c r="M46" s="433"/>
      <c r="N46" s="433"/>
      <c r="O46" s="433"/>
      <c r="P46" s="433"/>
      <c r="Q46" s="434"/>
    </row>
    <row r="47" spans="1:17" x14ac:dyDescent="0.3">
      <c r="A47" s="424"/>
      <c r="B47" s="431"/>
      <c r="C47" s="424"/>
      <c r="D47" s="432"/>
      <c r="E47" s="432"/>
      <c r="F47" s="433"/>
      <c r="G47" s="433"/>
      <c r="H47" s="433"/>
      <c r="I47" s="433"/>
      <c r="J47" s="433"/>
      <c r="K47" s="433"/>
      <c r="L47" s="433"/>
      <c r="M47" s="433"/>
      <c r="N47" s="433"/>
      <c r="O47" s="433"/>
      <c r="P47" s="433"/>
      <c r="Q47" s="434"/>
    </row>
    <row r="48" spans="1:17" x14ac:dyDescent="0.3">
      <c r="A48" s="424"/>
      <c r="B48" s="431"/>
      <c r="C48" s="424"/>
      <c r="D48" s="432"/>
      <c r="E48" s="432"/>
      <c r="F48" s="433"/>
      <c r="G48" s="433"/>
      <c r="H48" s="433"/>
      <c r="I48" s="433"/>
      <c r="J48" s="433"/>
      <c r="K48" s="433"/>
      <c r="L48" s="433"/>
      <c r="M48" s="433"/>
      <c r="N48" s="433"/>
      <c r="O48" s="433"/>
      <c r="P48" s="433"/>
      <c r="Q48" s="434"/>
    </row>
    <row r="49" spans="1:17" x14ac:dyDescent="0.3">
      <c r="A49" s="424"/>
      <c r="B49" s="431"/>
      <c r="C49" s="424"/>
      <c r="D49" s="432"/>
      <c r="E49" s="432"/>
      <c r="F49" s="433"/>
      <c r="G49" s="433"/>
      <c r="H49" s="433"/>
      <c r="I49" s="433"/>
      <c r="J49" s="433"/>
      <c r="K49" s="433"/>
      <c r="L49" s="433"/>
      <c r="M49" s="433"/>
      <c r="N49" s="433"/>
      <c r="O49" s="433"/>
      <c r="P49" s="433"/>
      <c r="Q49" s="434"/>
    </row>
    <row r="50" spans="1:17" x14ac:dyDescent="0.3">
      <c r="A50" s="424"/>
      <c r="B50" s="431"/>
      <c r="C50" s="424"/>
      <c r="D50" s="432"/>
      <c r="E50" s="432"/>
      <c r="F50" s="433"/>
      <c r="G50" s="433"/>
      <c r="H50" s="433"/>
      <c r="I50" s="433"/>
      <c r="J50" s="433"/>
      <c r="K50" s="433"/>
      <c r="L50" s="433"/>
      <c r="M50" s="433"/>
      <c r="N50" s="433"/>
      <c r="O50" s="433"/>
      <c r="P50" s="433"/>
      <c r="Q50" s="434"/>
    </row>
    <row r="51" spans="1:17" x14ac:dyDescent="0.3">
      <c r="A51" s="424"/>
      <c r="B51" s="431"/>
      <c r="C51" s="424"/>
      <c r="D51" s="432"/>
      <c r="E51" s="432"/>
      <c r="F51" s="433"/>
      <c r="G51" s="433"/>
      <c r="H51" s="433"/>
      <c r="I51" s="433"/>
      <c r="J51" s="433"/>
      <c r="K51" s="433"/>
      <c r="L51" s="433"/>
      <c r="M51" s="433"/>
      <c r="N51" s="433"/>
      <c r="O51" s="433"/>
      <c r="P51" s="433"/>
      <c r="Q51" s="434"/>
    </row>
    <row r="52" spans="1:17" x14ac:dyDescent="0.3">
      <c r="A52" s="424"/>
      <c r="B52" s="424"/>
      <c r="C52" s="424"/>
      <c r="D52" s="432"/>
      <c r="E52" s="432"/>
      <c r="F52" s="433"/>
      <c r="G52" s="433"/>
      <c r="H52" s="433"/>
      <c r="I52" s="433"/>
      <c r="J52" s="433"/>
      <c r="K52" s="433"/>
      <c r="L52" s="433"/>
      <c r="M52" s="433"/>
      <c r="N52" s="433"/>
      <c r="O52" s="433"/>
      <c r="P52" s="433"/>
      <c r="Q52" s="434"/>
    </row>
    <row r="53" spans="1:17" x14ac:dyDescent="0.3">
      <c r="A53" s="424"/>
      <c r="B53" s="424"/>
      <c r="C53" s="424"/>
      <c r="D53" s="424"/>
      <c r="E53" s="424"/>
      <c r="F53" s="424"/>
      <c r="G53" s="424"/>
      <c r="H53" s="424"/>
      <c r="I53" s="424"/>
      <c r="J53" s="424"/>
      <c r="K53" s="424"/>
      <c r="L53" s="424"/>
      <c r="M53" s="424"/>
      <c r="N53" s="424"/>
      <c r="O53" s="424"/>
      <c r="P53" s="424"/>
      <c r="Q53" s="435"/>
    </row>
    <row r="56" spans="1:17" x14ac:dyDescent="0.3">
      <c r="E56" s="361"/>
      <c r="F56" s="361"/>
      <c r="G56" s="361"/>
      <c r="H56" s="361"/>
      <c r="I56" s="361"/>
    </row>
    <row r="57" spans="1:17" x14ac:dyDescent="0.3">
      <c r="B57" s="360" t="s">
        <v>561</v>
      </c>
    </row>
    <row r="58" spans="1:17" x14ac:dyDescent="0.3">
      <c r="B58" s="357"/>
      <c r="C58" s="356"/>
      <c r="D58" s="356"/>
    </row>
    <row r="59" spans="1:17" x14ac:dyDescent="0.3">
      <c r="B59" s="357" t="s">
        <v>560</v>
      </c>
      <c r="C59" s="359"/>
      <c r="D59" s="359">
        <f>NPV(Param!D4,E5:P5)+D5</f>
        <v>331985.08682378946</v>
      </c>
    </row>
    <row r="60" spans="1:17" x14ac:dyDescent="0.3">
      <c r="B60" s="357" t="s">
        <v>559</v>
      </c>
      <c r="D60" s="358">
        <f>COUNTIF(D6:P6,"&lt;=0")</f>
        <v>0</v>
      </c>
    </row>
    <row r="61" spans="1:17" x14ac:dyDescent="0.3">
      <c r="B61" s="357" t="s">
        <v>558</v>
      </c>
      <c r="C61" s="356"/>
      <c r="D61" s="355">
        <f>SUM(E5:P5)/-D5</f>
        <v>-0.97023790399875054</v>
      </c>
    </row>
  </sheetData>
  <mergeCells count="2">
    <mergeCell ref="B2:C2"/>
    <mergeCell ref="E2:P2"/>
  </mergeCells>
  <pageMargins left="0.7" right="0.7" top="0.75" bottom="0.75" header="0.3" footer="0.3"/>
  <pageSetup orientation="portrait"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FB97B-F3AD-4AD1-942C-E6DE2A856A48}">
  <dimension ref="B1:Q26"/>
  <sheetViews>
    <sheetView showGridLines="0" workbookViewId="0">
      <selection activeCell="K32" sqref="K32"/>
    </sheetView>
  </sheetViews>
  <sheetFormatPr defaultColWidth="9.33203125" defaultRowHeight="14.4" x14ac:dyDescent="0.3"/>
  <cols>
    <col min="1" max="1" width="2.6640625" style="354" customWidth="1"/>
    <col min="2" max="2" width="10.6640625" style="354" customWidth="1"/>
    <col min="3" max="3" width="9.33203125" style="354"/>
    <col min="4" max="4" width="10" style="354" customWidth="1"/>
    <col min="5" max="6" width="9.33203125" style="354"/>
    <col min="7" max="7" width="10.33203125" style="354" customWidth="1"/>
    <col min="8" max="16384" width="9.33203125" style="354"/>
  </cols>
  <sheetData>
    <row r="1" spans="2:8" ht="15" thickBot="1" x14ac:dyDescent="0.35"/>
    <row r="2" spans="2:8" ht="15" thickTop="1" x14ac:dyDescent="0.3">
      <c r="B2" s="439" t="s">
        <v>585</v>
      </c>
      <c r="C2" s="687" t="s">
        <v>584</v>
      </c>
      <c r="D2" s="688"/>
      <c r="E2" s="687" t="s">
        <v>583</v>
      </c>
      <c r="F2" s="688"/>
      <c r="G2" s="440" t="s">
        <v>582</v>
      </c>
      <c r="H2" s="441" t="s">
        <v>581</v>
      </c>
    </row>
    <row r="3" spans="2:8" ht="43.2" x14ac:dyDescent="0.3">
      <c r="B3" s="442" t="s">
        <v>576</v>
      </c>
      <c r="C3" s="436" t="s">
        <v>535</v>
      </c>
      <c r="D3" s="437" t="s">
        <v>534</v>
      </c>
      <c r="E3" s="436" t="s">
        <v>535</v>
      </c>
      <c r="F3" s="437" t="s">
        <v>534</v>
      </c>
      <c r="G3" s="438" t="s">
        <v>580</v>
      </c>
      <c r="H3" s="443"/>
    </row>
    <row r="4" spans="2:8" x14ac:dyDescent="0.3">
      <c r="B4" s="444">
        <v>0</v>
      </c>
      <c r="C4" s="377">
        <f>HLOOKUP($B4,Orcado!$D$4:$P$5,2,FALSE)</f>
        <v>183200</v>
      </c>
      <c r="D4" s="377">
        <f>HLOOKUP($B4,Realizado!$D$4:$P$5,2,FALSE)</f>
        <v>168500</v>
      </c>
      <c r="E4" s="377">
        <f>C4</f>
        <v>183200</v>
      </c>
      <c r="F4" s="377">
        <f>D4</f>
        <v>168500</v>
      </c>
      <c r="G4" s="377">
        <f t="shared" ref="G4:G16" si="0">F4-E4</f>
        <v>-14700</v>
      </c>
      <c r="H4" s="445">
        <f>IF(E4=0,"",F4/E4-1)</f>
        <v>-8.0240174672489117E-2</v>
      </c>
    </row>
    <row r="5" spans="2:8" x14ac:dyDescent="0.3">
      <c r="B5" s="444">
        <f t="shared" ref="B5:B16" si="1">B4+1</f>
        <v>1</v>
      </c>
      <c r="C5" s="377">
        <f>HLOOKUP($B5,Orcado!$D$4:$P$5,2,FALSE)</f>
        <v>10888.230000000001</v>
      </c>
      <c r="D5" s="377">
        <f>HLOOKUP($B5,Realizado!$D$4:$P$5,2,FALSE)</f>
        <v>7987.4</v>
      </c>
      <c r="E5" s="377">
        <f t="shared" ref="E5:E16" si="2">E4+C5</f>
        <v>194088.23</v>
      </c>
      <c r="F5" s="377">
        <f t="shared" ref="F5:F16" si="3">F4+D5</f>
        <v>176487.4</v>
      </c>
      <c r="G5" s="377">
        <f t="shared" si="0"/>
        <v>-17600.830000000016</v>
      </c>
      <c r="H5" s="445">
        <f t="shared" ref="H5:H16" si="4">F5/E5-1</f>
        <v>-9.0684685001249266E-2</v>
      </c>
    </row>
    <row r="6" spans="2:8" x14ac:dyDescent="0.3">
      <c r="B6" s="444">
        <f t="shared" si="1"/>
        <v>2</v>
      </c>
      <c r="C6" s="377">
        <f>HLOOKUP($B6,Orcado!$D$4:$P$5,2,FALSE)</f>
        <v>10805.458000000001</v>
      </c>
      <c r="D6" s="377">
        <f>HLOOKUP($B6,Realizado!$D$4:$P$5,2,FALSE)</f>
        <v>8708.1400000000012</v>
      </c>
      <c r="E6" s="377">
        <f t="shared" si="2"/>
        <v>204893.68800000002</v>
      </c>
      <c r="F6" s="377">
        <f t="shared" si="3"/>
        <v>185195.54</v>
      </c>
      <c r="G6" s="377">
        <f t="shared" si="0"/>
        <v>-19698.148000000016</v>
      </c>
      <c r="H6" s="445">
        <f t="shared" si="4"/>
        <v>-9.6138383726100951E-2</v>
      </c>
    </row>
    <row r="7" spans="2:8" x14ac:dyDescent="0.3">
      <c r="B7" s="444">
        <f t="shared" si="1"/>
        <v>3</v>
      </c>
      <c r="C7" s="377">
        <f>HLOOKUP($B7,Orcado!$D$4:$P$5,2,FALSE)</f>
        <v>7986.0038000000013</v>
      </c>
      <c r="D7" s="377">
        <f>HLOOKUP($B7,Realizado!$D$4:$P$5,2,FALSE)</f>
        <v>9500.9540000000015</v>
      </c>
      <c r="E7" s="377">
        <f t="shared" si="2"/>
        <v>212879.69180000003</v>
      </c>
      <c r="F7" s="377">
        <f t="shared" si="3"/>
        <v>194696.49400000001</v>
      </c>
      <c r="G7" s="377">
        <f t="shared" si="0"/>
        <v>-18183.197800000024</v>
      </c>
      <c r="H7" s="445">
        <f t="shared" si="4"/>
        <v>-8.5415370748859853E-2</v>
      </c>
    </row>
    <row r="8" spans="2:8" x14ac:dyDescent="0.3">
      <c r="B8" s="444">
        <f t="shared" si="1"/>
        <v>4</v>
      </c>
      <c r="C8" s="377">
        <f>HLOOKUP($B8,Orcado!$D$4:$P$5,2,FALSE)</f>
        <v>8234.6041800000021</v>
      </c>
      <c r="D8" s="377">
        <f>HLOOKUP($B8,Realizado!$D$4:$P$5,2,FALSE)</f>
        <v>10373.049400000004</v>
      </c>
      <c r="E8" s="377">
        <f t="shared" si="2"/>
        <v>221114.29598000002</v>
      </c>
      <c r="F8" s="377">
        <f t="shared" si="3"/>
        <v>205069.54340000002</v>
      </c>
      <c r="G8" s="377">
        <f t="shared" si="0"/>
        <v>-16044.75258</v>
      </c>
      <c r="H8" s="445">
        <f t="shared" si="4"/>
        <v>-7.2563162453554209E-2</v>
      </c>
    </row>
    <row r="9" spans="2:8" x14ac:dyDescent="0.3">
      <c r="B9" s="444">
        <f t="shared" si="1"/>
        <v>5</v>
      </c>
      <c r="C9" s="377">
        <f>HLOOKUP($B9,Orcado!$D$4:$P$5,2,FALSE)</f>
        <v>9058.0645980000045</v>
      </c>
      <c r="D9" s="377">
        <f>HLOOKUP($B9,Realizado!$D$4:$P$5,2,FALSE)</f>
        <v>11332.354340000004</v>
      </c>
      <c r="E9" s="377">
        <f t="shared" si="2"/>
        <v>230172.36057800002</v>
      </c>
      <c r="F9" s="377">
        <f t="shared" si="3"/>
        <v>216401.89774000001</v>
      </c>
      <c r="G9" s="377">
        <f t="shared" si="0"/>
        <v>-13770.462838000007</v>
      </c>
      <c r="H9" s="445">
        <f t="shared" si="4"/>
        <v>-5.982674376462993E-2</v>
      </c>
    </row>
    <row r="10" spans="2:8" x14ac:dyDescent="0.3">
      <c r="B10" s="444">
        <f t="shared" si="1"/>
        <v>6</v>
      </c>
      <c r="C10" s="377">
        <f>HLOOKUP($B10,Orcado!$D$4:$P$5,2,FALSE)</f>
        <v>9963.8710578000027</v>
      </c>
      <c r="D10" s="377">
        <f>HLOOKUP($B10,Realizado!$D$4:$P$5,2,FALSE)</f>
        <v>12387.589774000005</v>
      </c>
      <c r="E10" s="377">
        <f t="shared" si="2"/>
        <v>240136.23163580004</v>
      </c>
      <c r="F10" s="377">
        <f t="shared" si="3"/>
        <v>228789.48751400001</v>
      </c>
      <c r="G10" s="377">
        <f t="shared" si="0"/>
        <v>-11346.744121800031</v>
      </c>
      <c r="H10" s="445">
        <f t="shared" si="4"/>
        <v>-4.7251279178099792E-2</v>
      </c>
    </row>
    <row r="11" spans="2:8" x14ac:dyDescent="0.3">
      <c r="B11" s="444">
        <f t="shared" si="1"/>
        <v>7</v>
      </c>
      <c r="C11" s="377">
        <f>HLOOKUP($B11,Orcado!$D$4:$P$5,2,FALSE)</f>
        <v>10960.258163580005</v>
      </c>
      <c r="D11" s="377">
        <f>HLOOKUP($B11,Realizado!$D$4:$P$5,2,FALSE)</f>
        <v>13548.348751400006</v>
      </c>
      <c r="E11" s="377">
        <f t="shared" si="2"/>
        <v>251096.48979938004</v>
      </c>
      <c r="F11" s="377">
        <f t="shared" si="3"/>
        <v>242337.83626540002</v>
      </c>
      <c r="G11" s="377">
        <f t="shared" si="0"/>
        <v>-8758.6535339800175</v>
      </c>
      <c r="H11" s="445">
        <f t="shared" si="4"/>
        <v>-3.4881624753010154E-2</v>
      </c>
    </row>
    <row r="12" spans="2:8" x14ac:dyDescent="0.3">
      <c r="B12" s="444">
        <f t="shared" si="1"/>
        <v>8</v>
      </c>
      <c r="C12" s="377">
        <f>HLOOKUP($B12,Orcado!$D$4:$P$5,2,FALSE)</f>
        <v>12056.283979938009</v>
      </c>
      <c r="D12" s="377">
        <f>HLOOKUP($B12,Realizado!$D$4:$P$5,2,FALSE)</f>
        <v>14825.183626540009</v>
      </c>
      <c r="E12" s="377">
        <f t="shared" si="2"/>
        <v>263152.77377931803</v>
      </c>
      <c r="F12" s="377">
        <f t="shared" si="3"/>
        <v>257163.01989194003</v>
      </c>
      <c r="G12" s="377">
        <f t="shared" si="0"/>
        <v>-5989.7538873779995</v>
      </c>
      <c r="H12" s="445">
        <f t="shared" si="4"/>
        <v>-2.2761507702750094E-2</v>
      </c>
    </row>
    <row r="13" spans="2:8" x14ac:dyDescent="0.3">
      <c r="B13" s="444">
        <f t="shared" si="1"/>
        <v>9</v>
      </c>
      <c r="C13" s="377">
        <f>HLOOKUP($B13,Orcado!$D$4:$P$5,2,FALSE)</f>
        <v>13261.912377931811</v>
      </c>
      <c r="D13" s="377">
        <f>HLOOKUP($B13,Realizado!$D$4:$P$5,2,FALSE)</f>
        <v>16229.701989194014</v>
      </c>
      <c r="E13" s="377">
        <f t="shared" si="2"/>
        <v>276414.68615724985</v>
      </c>
      <c r="F13" s="377">
        <f t="shared" si="3"/>
        <v>273392.72188113403</v>
      </c>
      <c r="G13" s="377">
        <f t="shared" si="0"/>
        <v>-3021.9642761158175</v>
      </c>
      <c r="H13" s="445">
        <f t="shared" si="4"/>
        <v>-1.0932719668869773E-2</v>
      </c>
    </row>
    <row r="14" spans="2:8" x14ac:dyDescent="0.3">
      <c r="B14" s="444">
        <f t="shared" si="1"/>
        <v>10</v>
      </c>
      <c r="C14" s="377">
        <f>HLOOKUP($B14,Orcado!$D$4:$P$5,2,FALSE)</f>
        <v>14588.103615724989</v>
      </c>
      <c r="D14" s="377">
        <f>HLOOKUP($B14,Realizado!$D$4:$P$5,2,FALSE)</f>
        <v>17774.672188113411</v>
      </c>
      <c r="E14" s="377">
        <f t="shared" si="2"/>
        <v>291002.78977297485</v>
      </c>
      <c r="F14" s="377">
        <f t="shared" si="3"/>
        <v>291167.39406924741</v>
      </c>
      <c r="G14" s="377">
        <f t="shared" si="0"/>
        <v>164.60429627256235</v>
      </c>
      <c r="H14" s="445">
        <f t="shared" si="4"/>
        <v>5.6564507990097823E-4</v>
      </c>
    </row>
    <row r="15" spans="2:8" x14ac:dyDescent="0.3">
      <c r="B15" s="444">
        <f t="shared" si="1"/>
        <v>11</v>
      </c>
      <c r="C15" s="377">
        <f>HLOOKUP($B15,Orcado!$D$4:$P$5,2,FALSE)</f>
        <v>16046.91397729749</v>
      </c>
      <c r="D15" s="377">
        <f>HLOOKUP($B15,Realizado!$D$4:$P$5,2,FALSE)</f>
        <v>19474.139406924758</v>
      </c>
      <c r="E15" s="377">
        <f t="shared" si="2"/>
        <v>307049.70375027234</v>
      </c>
      <c r="F15" s="377">
        <f t="shared" si="3"/>
        <v>310641.53347617219</v>
      </c>
      <c r="G15" s="377">
        <f t="shared" si="0"/>
        <v>3591.82972589985</v>
      </c>
      <c r="H15" s="445">
        <f t="shared" si="4"/>
        <v>1.1697877190661954E-2</v>
      </c>
    </row>
    <row r="16" spans="2:8" ht="15" thickBot="1" x14ac:dyDescent="0.35">
      <c r="B16" s="446">
        <f t="shared" si="1"/>
        <v>12</v>
      </c>
      <c r="C16" s="447">
        <f>HLOOKUP($B16,Orcado!$D$4:$P$5,2,FALSE)</f>
        <v>17651.605375027244</v>
      </c>
      <c r="D16" s="447">
        <f>HLOOKUP($B16,Realizado!$D$4:$P$5,2,FALSE)</f>
        <v>21343.553347617235</v>
      </c>
      <c r="E16" s="447">
        <f t="shared" si="2"/>
        <v>324701.30912529957</v>
      </c>
      <c r="F16" s="447">
        <f t="shared" si="3"/>
        <v>331985.0868237894</v>
      </c>
      <c r="G16" s="447">
        <f t="shared" si="0"/>
        <v>7283.7776984898373</v>
      </c>
      <c r="H16" s="454">
        <f t="shared" si="4"/>
        <v>2.2432240011939886E-2</v>
      </c>
    </row>
    <row r="17" spans="2:17" ht="15" thickTop="1" x14ac:dyDescent="0.3">
      <c r="B17" s="448" t="s">
        <v>134</v>
      </c>
      <c r="C17" s="449">
        <f>SUM(C4:C16)</f>
        <v>324701.30912529957</v>
      </c>
      <c r="D17" s="450">
        <f>SUM(D4:D16)</f>
        <v>331985.0868237894</v>
      </c>
      <c r="E17" s="455"/>
      <c r="F17" s="456"/>
      <c r="G17" s="456"/>
      <c r="H17" s="456"/>
    </row>
    <row r="18" spans="2:17" ht="15" thickBot="1" x14ac:dyDescent="0.35">
      <c r="B18" s="451" t="s">
        <v>579</v>
      </c>
      <c r="C18" s="452">
        <f>C17-D17</f>
        <v>-7283.7776984898373</v>
      </c>
      <c r="D18" s="453"/>
      <c r="E18" s="457"/>
    </row>
    <row r="19" spans="2:17" ht="15" thickTop="1" x14ac:dyDescent="0.3">
      <c r="I19" s="354" t="s">
        <v>647</v>
      </c>
    </row>
    <row r="20" spans="2:17" ht="15" thickBot="1" x14ac:dyDescent="0.35"/>
    <row r="21" spans="2:17" x14ac:dyDescent="0.3">
      <c r="B21" s="458" t="s">
        <v>644</v>
      </c>
      <c r="C21" s="459"/>
      <c r="D21" s="459"/>
      <c r="E21" s="459"/>
      <c r="F21" s="459"/>
      <c r="G21" s="459"/>
      <c r="H21" s="459"/>
      <c r="I21" s="459"/>
      <c r="J21" s="459"/>
      <c r="K21" s="459"/>
      <c r="L21" s="459"/>
      <c r="M21" s="459"/>
      <c r="N21" s="459"/>
      <c r="O21" s="459"/>
      <c r="P21" s="459"/>
      <c r="Q21" s="460"/>
    </row>
    <row r="22" spans="2:17" x14ac:dyDescent="0.3">
      <c r="B22" s="461" t="s">
        <v>642</v>
      </c>
      <c r="C22" s="462"/>
      <c r="D22" s="462"/>
      <c r="E22" s="462"/>
      <c r="F22" s="462"/>
      <c r="G22" s="462"/>
      <c r="H22" s="462"/>
      <c r="I22" s="462"/>
      <c r="J22" s="462"/>
      <c r="K22" s="462"/>
      <c r="L22" s="462"/>
      <c r="M22" s="462"/>
      <c r="N22" s="462"/>
      <c r="O22" s="462"/>
      <c r="P22" s="462"/>
      <c r="Q22" s="463"/>
    </row>
    <row r="23" spans="2:17" x14ac:dyDescent="0.3">
      <c r="B23" s="461" t="s">
        <v>643</v>
      </c>
      <c r="C23" s="462"/>
      <c r="D23" s="462"/>
      <c r="E23" s="462"/>
      <c r="F23" s="462"/>
      <c r="G23" s="462"/>
      <c r="H23" s="462"/>
      <c r="I23" s="462"/>
      <c r="J23" s="462"/>
      <c r="K23" s="462"/>
      <c r="L23" s="462"/>
      <c r="M23" s="462"/>
      <c r="N23" s="462"/>
      <c r="O23" s="462"/>
      <c r="P23" s="462"/>
      <c r="Q23" s="463"/>
    </row>
    <row r="24" spans="2:17" x14ac:dyDescent="0.3">
      <c r="B24" s="461"/>
      <c r="C24" s="462"/>
      <c r="D24" s="462"/>
      <c r="E24" s="462"/>
      <c r="F24" s="462"/>
      <c r="G24" s="462"/>
      <c r="H24" s="462"/>
      <c r="I24" s="462"/>
      <c r="J24" s="462"/>
      <c r="K24" s="462"/>
      <c r="L24" s="462"/>
      <c r="M24" s="462"/>
      <c r="N24" s="462"/>
      <c r="O24" s="462"/>
      <c r="P24" s="462"/>
      <c r="Q24" s="463"/>
    </row>
    <row r="25" spans="2:17" x14ac:dyDescent="0.3">
      <c r="B25" s="461" t="s">
        <v>645</v>
      </c>
      <c r="C25" s="462"/>
      <c r="D25" s="462"/>
      <c r="E25" s="462"/>
      <c r="F25" s="462"/>
      <c r="G25" s="462"/>
      <c r="H25" s="462"/>
      <c r="I25" s="462"/>
      <c r="J25" s="462"/>
      <c r="K25" s="462"/>
      <c r="L25" s="462"/>
      <c r="M25" s="462"/>
      <c r="N25" s="462"/>
      <c r="O25" s="462"/>
      <c r="P25" s="462"/>
      <c r="Q25" s="463"/>
    </row>
    <row r="26" spans="2:17" ht="15" thickBot="1" x14ac:dyDescent="0.35">
      <c r="B26" s="464" t="s">
        <v>646</v>
      </c>
      <c r="C26" s="465"/>
      <c r="D26" s="465"/>
      <c r="E26" s="465"/>
      <c r="F26" s="465"/>
      <c r="G26" s="465"/>
      <c r="H26" s="465"/>
      <c r="I26" s="465"/>
      <c r="J26" s="465"/>
      <c r="K26" s="465"/>
      <c r="L26" s="465"/>
      <c r="M26" s="465"/>
      <c r="N26" s="465"/>
      <c r="O26" s="465"/>
      <c r="P26" s="465"/>
      <c r="Q26" s="466"/>
    </row>
  </sheetData>
  <mergeCells count="2">
    <mergeCell ref="C2:D2"/>
    <mergeCell ref="E2:F2"/>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CCC51-6783-47CC-A787-52FA5CA40644}">
  <dimension ref="B2:I22"/>
  <sheetViews>
    <sheetView showGridLines="0" workbookViewId="0">
      <selection activeCell="C17" sqref="C17"/>
    </sheetView>
  </sheetViews>
  <sheetFormatPr defaultColWidth="9.33203125" defaultRowHeight="14.4" x14ac:dyDescent="0.3"/>
  <cols>
    <col min="1" max="1" width="2.6640625" style="354" customWidth="1"/>
    <col min="2" max="2" width="16.5546875" style="354" customWidth="1"/>
    <col min="3" max="3" width="60.33203125" style="354" bestFit="1" customWidth="1"/>
    <col min="4" max="4" width="33.44140625" style="354" customWidth="1"/>
    <col min="5" max="5" width="17.109375" style="354" customWidth="1"/>
    <col min="6" max="16384" width="9.33203125" style="354"/>
  </cols>
  <sheetData>
    <row r="2" spans="2:5" x14ac:dyDescent="0.3">
      <c r="B2" s="473" t="s">
        <v>593</v>
      </c>
      <c r="C2" s="473" t="s">
        <v>592</v>
      </c>
      <c r="D2" s="473" t="s">
        <v>591</v>
      </c>
      <c r="E2" s="475">
        <v>184000</v>
      </c>
    </row>
    <row r="3" spans="2:5" x14ac:dyDescent="0.3">
      <c r="B3" s="474" t="s">
        <v>571</v>
      </c>
      <c r="C3" s="474"/>
      <c r="D3" s="474" t="s">
        <v>590</v>
      </c>
      <c r="E3" s="476">
        <v>0.08</v>
      </c>
    </row>
    <row r="4" spans="2:5" x14ac:dyDescent="0.3">
      <c r="B4" s="402" t="s">
        <v>589</v>
      </c>
      <c r="C4" s="402" t="s">
        <v>650</v>
      </c>
      <c r="D4" s="401"/>
      <c r="E4" s="401"/>
    </row>
    <row r="5" spans="2:5" x14ac:dyDescent="0.3">
      <c r="B5" s="400"/>
      <c r="C5" s="400" t="s">
        <v>651</v>
      </c>
      <c r="D5" s="399"/>
      <c r="E5" s="399"/>
    </row>
    <row r="6" spans="2:5" x14ac:dyDescent="0.3">
      <c r="B6" s="400"/>
      <c r="C6" s="400" t="s">
        <v>652</v>
      </c>
      <c r="D6" s="399"/>
      <c r="E6" s="399"/>
    </row>
    <row r="7" spans="2:5" x14ac:dyDescent="0.3">
      <c r="B7" s="400"/>
      <c r="C7" s="400" t="s">
        <v>653</v>
      </c>
      <c r="D7" s="399"/>
      <c r="E7" s="399"/>
    </row>
    <row r="8" spans="2:5" x14ac:dyDescent="0.3">
      <c r="B8" s="400"/>
      <c r="C8" s="400" t="s">
        <v>654</v>
      </c>
      <c r="D8" s="399"/>
      <c r="E8" s="399"/>
    </row>
    <row r="9" spans="2:5" x14ac:dyDescent="0.3">
      <c r="B9" s="400"/>
      <c r="C9" s="400" t="s">
        <v>655</v>
      </c>
      <c r="D9" s="399"/>
      <c r="E9" s="399"/>
    </row>
    <row r="10" spans="2:5" x14ac:dyDescent="0.3">
      <c r="B10" s="400"/>
      <c r="C10" s="400" t="s">
        <v>656</v>
      </c>
      <c r="D10" s="399"/>
      <c r="E10" s="399"/>
    </row>
    <row r="11" spans="2:5" x14ac:dyDescent="0.3">
      <c r="B11" s="398"/>
      <c r="C11" s="398" t="s">
        <v>657</v>
      </c>
      <c r="D11" s="397"/>
      <c r="E11" s="397"/>
    </row>
    <row r="15" spans="2:5" x14ac:dyDescent="0.3">
      <c r="B15" s="477" t="s">
        <v>588</v>
      </c>
    </row>
    <row r="16" spans="2:5" x14ac:dyDescent="0.3">
      <c r="B16" s="472" t="s">
        <v>267</v>
      </c>
    </row>
    <row r="17" spans="2:9" x14ac:dyDescent="0.3">
      <c r="B17" s="414" t="s">
        <v>587</v>
      </c>
      <c r="C17" s="467" t="s">
        <v>629</v>
      </c>
    </row>
    <row r="18" spans="2:9" x14ac:dyDescent="0.3">
      <c r="B18" s="414" t="s">
        <v>586</v>
      </c>
      <c r="C18" s="471">
        <v>45870</v>
      </c>
      <c r="I18" s="354" t="s">
        <v>45</v>
      </c>
    </row>
    <row r="19" spans="2:9" x14ac:dyDescent="0.3">
      <c r="B19" s="414" t="s">
        <v>574</v>
      </c>
      <c r="C19" s="468" t="s">
        <v>630</v>
      </c>
    </row>
    <row r="20" spans="2:9" x14ac:dyDescent="0.3">
      <c r="B20" s="414" t="s">
        <v>648</v>
      </c>
      <c r="C20" s="468" t="s">
        <v>649</v>
      </c>
    </row>
    <row r="21" spans="2:9" x14ac:dyDescent="0.3">
      <c r="B21" s="469">
        <v>0</v>
      </c>
      <c r="C21" s="470"/>
    </row>
    <row r="22" spans="2:9" x14ac:dyDescent="0.3">
      <c r="B22" s="469"/>
      <c r="C22" s="470"/>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CB2A0-23B3-491C-A1BE-DD2458B37DA5}">
  <sheetPr codeName="Plan3"/>
  <dimension ref="A5:U16"/>
  <sheetViews>
    <sheetView showGridLines="0" workbookViewId="0">
      <selection activeCell="C11" sqref="C11:J11"/>
    </sheetView>
  </sheetViews>
  <sheetFormatPr defaultRowHeight="13.2" x14ac:dyDescent="0.25"/>
  <cols>
    <col min="1" max="1" width="3" style="301" customWidth="1"/>
    <col min="2" max="2" width="13.5546875" style="301" customWidth="1"/>
    <col min="3" max="3" width="4" style="301" customWidth="1"/>
    <col min="4" max="4" width="18.33203125" style="301" customWidth="1"/>
    <col min="5" max="9" width="11" style="301" customWidth="1"/>
    <col min="10" max="10" width="77.21875" style="301" customWidth="1"/>
    <col min="11" max="11" width="3" style="301" customWidth="1"/>
    <col min="12" max="255" width="9" style="301" customWidth="1"/>
    <col min="256" max="16384" width="8.88671875" style="301"/>
  </cols>
  <sheetData>
    <row r="5" spans="1:21" ht="18" customHeight="1" x14ac:dyDescent="0.3">
      <c r="B5" s="698" t="s">
        <v>663</v>
      </c>
      <c r="C5" s="699"/>
      <c r="D5" s="699"/>
      <c r="E5" s="699"/>
      <c r="F5" s="699"/>
      <c r="G5" s="699"/>
      <c r="H5" s="699"/>
      <c r="I5" s="699"/>
      <c r="J5" s="700"/>
    </row>
    <row r="6" spans="1:21" ht="18" customHeight="1" x14ac:dyDescent="0.25">
      <c r="A6" s="300"/>
      <c r="B6" s="701" t="s">
        <v>267</v>
      </c>
      <c r="C6" s="702"/>
      <c r="D6" s="702"/>
      <c r="E6" s="703" t="s">
        <v>766</v>
      </c>
      <c r="F6" s="703"/>
      <c r="G6" s="703"/>
      <c r="H6" s="703"/>
      <c r="I6" s="703"/>
      <c r="J6" s="704"/>
      <c r="K6" s="300"/>
      <c r="L6" s="300"/>
      <c r="M6" s="300"/>
      <c r="N6" s="300"/>
      <c r="O6" s="300"/>
      <c r="P6" s="300"/>
      <c r="Q6" s="300"/>
      <c r="R6" s="300"/>
      <c r="S6" s="300"/>
      <c r="T6" s="300"/>
      <c r="U6" s="300"/>
    </row>
    <row r="7" spans="1:21" ht="18" customHeight="1" x14ac:dyDescent="0.25">
      <c r="A7" s="300"/>
      <c r="B7" s="701" t="s">
        <v>662</v>
      </c>
      <c r="C7" s="702"/>
      <c r="D7" s="702"/>
      <c r="E7" s="703" t="s">
        <v>767</v>
      </c>
      <c r="F7" s="703"/>
      <c r="G7" s="703"/>
      <c r="H7" s="703"/>
      <c r="I7" s="703"/>
      <c r="J7" s="704"/>
      <c r="K7" s="300"/>
      <c r="O7" s="300"/>
      <c r="P7" s="300"/>
      <c r="Q7" s="300"/>
      <c r="R7" s="300"/>
      <c r="S7" s="300"/>
      <c r="T7" s="300"/>
      <c r="U7" s="300"/>
    </row>
    <row r="8" spans="1:21" ht="18" customHeight="1" x14ac:dyDescent="0.25">
      <c r="A8" s="300"/>
      <c r="B8" s="705" t="s">
        <v>661</v>
      </c>
      <c r="C8" s="706"/>
      <c r="D8" s="706"/>
      <c r="E8" s="707">
        <v>45969</v>
      </c>
      <c r="F8" s="707"/>
      <c r="G8" s="707"/>
      <c r="H8" s="707"/>
      <c r="I8" s="707"/>
      <c r="J8" s="708"/>
      <c r="K8" s="300"/>
      <c r="O8" s="300"/>
      <c r="P8" s="300"/>
      <c r="Q8" s="300"/>
      <c r="R8" s="300"/>
      <c r="S8" s="300"/>
      <c r="T8" s="300"/>
      <c r="U8" s="300"/>
    </row>
    <row r="9" spans="1:21" ht="18" customHeight="1" x14ac:dyDescent="0.25">
      <c r="B9" s="695" t="s">
        <v>660</v>
      </c>
      <c r="C9" s="696"/>
      <c r="D9" s="696"/>
      <c r="E9" s="696"/>
      <c r="F9" s="696"/>
      <c r="G9" s="696"/>
      <c r="H9" s="696"/>
      <c r="I9" s="696"/>
      <c r="J9" s="697"/>
    </row>
    <row r="10" spans="1:21" s="489" customFormat="1" ht="30" customHeight="1" x14ac:dyDescent="0.25">
      <c r="B10" s="490">
        <v>45884</v>
      </c>
      <c r="C10" s="692" t="s">
        <v>768</v>
      </c>
      <c r="D10" s="693"/>
      <c r="E10" s="693"/>
      <c r="F10" s="693"/>
      <c r="G10" s="693"/>
      <c r="H10" s="693"/>
      <c r="I10" s="693"/>
      <c r="J10" s="694"/>
    </row>
    <row r="11" spans="1:21" s="489" customFormat="1" ht="30" customHeight="1" x14ac:dyDescent="0.25">
      <c r="B11" s="490">
        <v>45912</v>
      </c>
      <c r="C11" s="692" t="s">
        <v>769</v>
      </c>
      <c r="D11" s="693"/>
      <c r="E11" s="693"/>
      <c r="F11" s="693"/>
      <c r="G11" s="693"/>
      <c r="H11" s="693"/>
      <c r="I11" s="693"/>
      <c r="J11" s="694"/>
    </row>
    <row r="12" spans="1:21" s="489" customFormat="1" ht="30" customHeight="1" x14ac:dyDescent="0.25">
      <c r="B12" s="490">
        <v>45945</v>
      </c>
      <c r="C12" s="692" t="s">
        <v>770</v>
      </c>
      <c r="D12" s="693"/>
      <c r="E12" s="693"/>
      <c r="F12" s="693"/>
      <c r="G12" s="693"/>
      <c r="H12" s="693"/>
      <c r="I12" s="693"/>
      <c r="J12" s="694"/>
    </row>
    <row r="13" spans="1:21" s="489" customFormat="1" ht="30" customHeight="1" x14ac:dyDescent="0.25">
      <c r="B13" s="490">
        <v>45969</v>
      </c>
      <c r="C13" s="692" t="s">
        <v>771</v>
      </c>
      <c r="D13" s="693"/>
      <c r="E13" s="693"/>
      <c r="F13" s="693"/>
      <c r="G13" s="693"/>
      <c r="H13" s="693"/>
      <c r="I13" s="693"/>
      <c r="J13" s="694"/>
    </row>
    <row r="14" spans="1:21" s="489" customFormat="1" ht="30" customHeight="1" x14ac:dyDescent="0.25">
      <c r="B14" s="490"/>
      <c r="C14" s="689"/>
      <c r="D14" s="690"/>
      <c r="E14" s="690"/>
      <c r="F14" s="690"/>
      <c r="G14" s="690"/>
      <c r="H14" s="690"/>
      <c r="I14" s="690"/>
      <c r="J14" s="691"/>
    </row>
    <row r="15" spans="1:21" s="489" customFormat="1" ht="30" customHeight="1" x14ac:dyDescent="0.25">
      <c r="B15" s="490"/>
      <c r="C15" s="689"/>
      <c r="D15" s="690"/>
      <c r="E15" s="690"/>
      <c r="F15" s="690"/>
      <c r="G15" s="690"/>
      <c r="H15" s="690"/>
      <c r="I15" s="690"/>
      <c r="J15" s="691"/>
    </row>
    <row r="16" spans="1:21" s="489" customFormat="1" ht="30" customHeight="1" x14ac:dyDescent="0.25">
      <c r="B16" s="490"/>
      <c r="C16" s="689"/>
      <c r="D16" s="690"/>
      <c r="E16" s="690"/>
      <c r="F16" s="690"/>
      <c r="G16" s="690"/>
      <c r="H16" s="690"/>
      <c r="I16" s="690"/>
      <c r="J16" s="691"/>
    </row>
  </sheetData>
  <mergeCells count="15">
    <mergeCell ref="C10:J10"/>
    <mergeCell ref="B9:J9"/>
    <mergeCell ref="B5:J5"/>
    <mergeCell ref="B6:D6"/>
    <mergeCell ref="E6:J6"/>
    <mergeCell ref="E7:J7"/>
    <mergeCell ref="B7:D7"/>
    <mergeCell ref="B8:D8"/>
    <mergeCell ref="E8:J8"/>
    <mergeCell ref="C15:J15"/>
    <mergeCell ref="C16:J16"/>
    <mergeCell ref="C11:J11"/>
    <mergeCell ref="C12:J12"/>
    <mergeCell ref="C13:J13"/>
    <mergeCell ref="C14:J14"/>
  </mergeCells>
  <pageMargins left="0.75" right="0.75" top="1" bottom="1" header="0.49212598499999999" footer="0.49212598499999999"/>
  <pageSetup paperSize="9" orientation="portrait" horizontalDpi="300" verticalDpi="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DF157-3C61-4117-A0B3-4C9CA7955674}">
  <sheetPr codeName="Plan1">
    <pageSetUpPr fitToPage="1"/>
  </sheetPr>
  <dimension ref="A1:AJ27"/>
  <sheetViews>
    <sheetView showGridLines="0" zoomScale="130" zoomScaleNormal="130" workbookViewId="0">
      <pane xSplit="7" ySplit="7" topLeftCell="H8" activePane="bottomRight" state="frozen"/>
      <selection pane="topRight" activeCell="G1" sqref="G1"/>
      <selection pane="bottomLeft" activeCell="A5" sqref="A5"/>
      <selection pane="bottomRight" activeCell="A27" sqref="A14:XFD27"/>
    </sheetView>
  </sheetViews>
  <sheetFormatPr defaultColWidth="9.109375" defaultRowHeight="10.199999999999999" x14ac:dyDescent="0.25"/>
  <cols>
    <col min="1" max="1" width="7.109375" style="491" customWidth="1"/>
    <col min="2" max="2" width="14.77734375" style="491" customWidth="1"/>
    <col min="3" max="3" width="13.21875" style="491" customWidth="1"/>
    <col min="4" max="4" width="26.33203125" style="491" customWidth="1"/>
    <col min="5" max="5" width="25.88671875" style="494" customWidth="1"/>
    <col min="6" max="6" width="17.5546875" style="491" customWidth="1"/>
    <col min="7" max="7" width="13.109375" style="493" customWidth="1"/>
    <col min="8" max="8" width="13.6640625" style="493" customWidth="1"/>
    <col min="9" max="9" width="28.88671875" style="492" customWidth="1"/>
    <col min="10" max="10" width="27.6640625" style="492" customWidth="1"/>
    <col min="11" max="11" width="17.44140625" style="491" hidden="1" customWidth="1"/>
    <col min="12" max="12" width="15.6640625" style="491" customWidth="1"/>
    <col min="13" max="15" width="9.109375" style="491"/>
    <col min="16" max="16" width="8.88671875" style="491" customWidth="1"/>
    <col min="17" max="17" width="10" style="491" customWidth="1"/>
    <col min="18" max="18" width="14.33203125" style="491" customWidth="1"/>
    <col min="19" max="16384" width="9.109375" style="491"/>
  </cols>
  <sheetData>
    <row r="1" spans="1:36" ht="13.8" thickBot="1" x14ac:dyDescent="0.3">
      <c r="A1" s="711" t="s">
        <v>713</v>
      </c>
      <c r="B1" s="712"/>
      <c r="C1" s="712"/>
      <c r="D1" s="712"/>
      <c r="E1" s="712"/>
      <c r="F1" s="712"/>
      <c r="G1" s="712"/>
      <c r="H1" s="531"/>
      <c r="I1" s="530"/>
      <c r="J1" s="530"/>
      <c r="K1" s="529"/>
      <c r="L1" s="528"/>
      <c r="AF1" s="730" t="s">
        <v>712</v>
      </c>
      <c r="AG1" s="731"/>
      <c r="AH1" s="512"/>
      <c r="AI1" s="722" t="s">
        <v>711</v>
      </c>
      <c r="AJ1" s="723"/>
    </row>
    <row r="2" spans="1:36" ht="13.2" x14ac:dyDescent="0.25">
      <c r="A2" s="713"/>
      <c r="B2" s="714"/>
      <c r="C2" s="714"/>
      <c r="D2" s="714"/>
      <c r="E2" s="714"/>
      <c r="F2" s="714"/>
      <c r="G2" s="714"/>
      <c r="L2" s="526"/>
      <c r="AF2" s="525"/>
      <c r="AG2" s="524"/>
      <c r="AH2" s="512"/>
      <c r="AI2" s="523"/>
      <c r="AJ2" s="522"/>
    </row>
    <row r="3" spans="1:36" ht="13.2" x14ac:dyDescent="0.25">
      <c r="A3" s="713"/>
      <c r="B3" s="714"/>
      <c r="C3" s="714"/>
      <c r="D3" s="714"/>
      <c r="E3" s="714"/>
      <c r="F3" s="714"/>
      <c r="G3" s="714"/>
      <c r="J3" s="527"/>
      <c r="L3" s="526"/>
      <c r="AF3" s="525"/>
      <c r="AG3" s="524"/>
      <c r="AH3" s="512"/>
      <c r="AI3" s="523"/>
      <c r="AJ3" s="522"/>
    </row>
    <row r="4" spans="1:36" ht="13.2" x14ac:dyDescent="0.25">
      <c r="A4" s="713" t="str">
        <f>Capa!E6</f>
        <v xml:space="preserve">InovaTech – Dashboard Inteligente </v>
      </c>
      <c r="B4" s="714"/>
      <c r="C4" s="714"/>
      <c r="D4" s="714"/>
      <c r="E4" s="714"/>
      <c r="F4" s="714"/>
      <c r="G4" s="714"/>
      <c r="L4" s="526"/>
      <c r="AF4" s="525"/>
      <c r="AG4" s="524"/>
      <c r="AH4" s="512"/>
      <c r="AI4" s="523"/>
      <c r="AJ4" s="522"/>
    </row>
    <row r="5" spans="1:36" ht="27" thickBot="1" x14ac:dyDescent="0.3">
      <c r="A5" s="715"/>
      <c r="B5" s="716"/>
      <c r="C5" s="716"/>
      <c r="D5" s="716"/>
      <c r="E5" s="716"/>
      <c r="F5" s="716"/>
      <c r="G5" s="716"/>
      <c r="H5" s="520"/>
      <c r="I5" s="521"/>
      <c r="J5" s="521"/>
      <c r="K5" s="520"/>
      <c r="L5" s="519"/>
      <c r="AF5" s="518" t="s">
        <v>710</v>
      </c>
      <c r="AG5" s="517">
        <v>1</v>
      </c>
      <c r="AH5" s="512"/>
      <c r="AI5" s="518" t="s">
        <v>709</v>
      </c>
      <c r="AJ5" s="517">
        <v>1</v>
      </c>
    </row>
    <row r="6" spans="1:36" ht="27" thickBot="1" x14ac:dyDescent="0.3">
      <c r="A6" s="717" t="s">
        <v>708</v>
      </c>
      <c r="B6" s="566" t="s">
        <v>707</v>
      </c>
      <c r="C6" s="566"/>
      <c r="D6" s="719" t="s">
        <v>706</v>
      </c>
      <c r="E6" s="720"/>
      <c r="F6" s="721"/>
      <c r="G6" s="709" t="s">
        <v>705</v>
      </c>
      <c r="H6" s="709" t="s">
        <v>704</v>
      </c>
      <c r="I6" s="724" t="s">
        <v>703</v>
      </c>
      <c r="J6" s="726" t="s">
        <v>702</v>
      </c>
      <c r="K6" s="567"/>
      <c r="L6" s="728" t="s">
        <v>701</v>
      </c>
      <c r="AF6" s="511" t="s">
        <v>700</v>
      </c>
      <c r="AG6" s="510">
        <v>2</v>
      </c>
      <c r="AH6" s="512"/>
      <c r="AI6" s="511" t="s">
        <v>699</v>
      </c>
      <c r="AJ6" s="510">
        <v>2</v>
      </c>
    </row>
    <row r="7" spans="1:36" s="509" customFormat="1" ht="27" thickBot="1" x14ac:dyDescent="0.3">
      <c r="A7" s="718"/>
      <c r="B7" s="568" t="s">
        <v>698</v>
      </c>
      <c r="C7" s="568" t="s">
        <v>697</v>
      </c>
      <c r="D7" s="569" t="s">
        <v>813</v>
      </c>
      <c r="E7" s="569" t="s">
        <v>814</v>
      </c>
      <c r="F7" s="570" t="s">
        <v>815</v>
      </c>
      <c r="G7" s="710"/>
      <c r="H7" s="710"/>
      <c r="I7" s="725"/>
      <c r="J7" s="727"/>
      <c r="K7" s="571" t="s">
        <v>694</v>
      </c>
      <c r="L7" s="729"/>
      <c r="AF7" s="511" t="s">
        <v>693</v>
      </c>
      <c r="AG7" s="510">
        <v>3</v>
      </c>
      <c r="AH7" s="512"/>
      <c r="AI7" s="511" t="s">
        <v>692</v>
      </c>
      <c r="AJ7" s="510">
        <v>3</v>
      </c>
    </row>
    <row r="8" spans="1:36" ht="30.6" x14ac:dyDescent="0.25">
      <c r="A8" s="503" t="s">
        <v>691</v>
      </c>
      <c r="B8" s="496" t="s">
        <v>48</v>
      </c>
      <c r="C8" s="496" t="s">
        <v>772</v>
      </c>
      <c r="D8" s="501" t="s">
        <v>773</v>
      </c>
      <c r="E8" s="502" t="s">
        <v>784</v>
      </c>
      <c r="F8" s="501" t="s">
        <v>790</v>
      </c>
      <c r="G8" s="500" t="s">
        <v>796</v>
      </c>
      <c r="H8" s="499" t="s">
        <v>798</v>
      </c>
      <c r="I8" s="498" t="s">
        <v>801</v>
      </c>
      <c r="J8" s="497" t="s">
        <v>807</v>
      </c>
      <c r="K8" s="496" t="s">
        <v>690</v>
      </c>
      <c r="L8" s="495">
        <v>0.08</v>
      </c>
      <c r="AF8" s="505" t="s">
        <v>689</v>
      </c>
      <c r="AG8" s="504">
        <v>4</v>
      </c>
      <c r="AH8" s="506"/>
      <c r="AI8" s="505" t="s">
        <v>688</v>
      </c>
      <c r="AJ8" s="504">
        <v>4</v>
      </c>
    </row>
    <row r="9" spans="1:36" ht="31.2" thickBot="1" x14ac:dyDescent="0.3">
      <c r="A9" s="503" t="s">
        <v>687</v>
      </c>
      <c r="B9" s="496" t="s">
        <v>774</v>
      </c>
      <c r="C9" s="496" t="s">
        <v>686</v>
      </c>
      <c r="D9" s="501" t="s">
        <v>779</v>
      </c>
      <c r="E9" s="502" t="s">
        <v>785</v>
      </c>
      <c r="F9" s="501" t="s">
        <v>791</v>
      </c>
      <c r="G9" s="500" t="s">
        <v>797</v>
      </c>
      <c r="H9" s="499" t="s">
        <v>798</v>
      </c>
      <c r="I9" s="498" t="s">
        <v>802</v>
      </c>
      <c r="J9" s="497" t="s">
        <v>808</v>
      </c>
      <c r="K9" s="496"/>
      <c r="L9" s="495">
        <v>0.04</v>
      </c>
      <c r="AF9" s="508"/>
      <c r="AG9" s="507"/>
      <c r="AH9" s="506"/>
      <c r="AI9" s="505"/>
      <c r="AJ9" s="504"/>
    </row>
    <row r="10" spans="1:36" ht="31.2" thickBot="1" x14ac:dyDescent="0.3">
      <c r="A10" s="503" t="s">
        <v>685</v>
      </c>
      <c r="B10" s="496" t="s">
        <v>775</v>
      </c>
      <c r="C10" s="496" t="s">
        <v>684</v>
      </c>
      <c r="D10" s="501" t="s">
        <v>780</v>
      </c>
      <c r="E10" s="502" t="s">
        <v>786</v>
      </c>
      <c r="F10" s="501" t="s">
        <v>792</v>
      </c>
      <c r="G10" s="500" t="s">
        <v>796</v>
      </c>
      <c r="H10" s="499" t="s">
        <v>799</v>
      </c>
      <c r="I10" s="498" t="s">
        <v>803</v>
      </c>
      <c r="J10" s="497" t="s">
        <v>809</v>
      </c>
      <c r="K10" s="496"/>
      <c r="L10" s="495">
        <v>0.08</v>
      </c>
      <c r="AF10" s="508"/>
      <c r="AG10" s="507"/>
      <c r="AH10" s="506"/>
      <c r="AI10" s="505"/>
      <c r="AJ10" s="504"/>
    </row>
    <row r="11" spans="1:36" ht="31.2" thickBot="1" x14ac:dyDescent="0.3">
      <c r="A11" s="503" t="s">
        <v>683</v>
      </c>
      <c r="B11" s="496" t="s">
        <v>776</v>
      </c>
      <c r="C11" s="496" t="s">
        <v>682</v>
      </c>
      <c r="D11" s="501" t="s">
        <v>781</v>
      </c>
      <c r="E11" s="502" t="s">
        <v>787</v>
      </c>
      <c r="F11" s="501" t="s">
        <v>793</v>
      </c>
      <c r="G11" s="500" t="s">
        <v>797</v>
      </c>
      <c r="H11" s="499" t="s">
        <v>798</v>
      </c>
      <c r="I11" s="498" t="s">
        <v>804</v>
      </c>
      <c r="J11" s="497" t="s">
        <v>810</v>
      </c>
      <c r="K11" s="496"/>
      <c r="L11" s="495">
        <v>0.04</v>
      </c>
      <c r="AF11" s="508"/>
      <c r="AG11" s="507"/>
      <c r="AH11" s="506"/>
      <c r="AI11" s="505"/>
      <c r="AJ11" s="504"/>
    </row>
    <row r="12" spans="1:36" ht="41.4" thickBot="1" x14ac:dyDescent="0.3">
      <c r="A12" s="503" t="s">
        <v>681</v>
      </c>
      <c r="B12" s="496" t="s">
        <v>777</v>
      </c>
      <c r="C12" s="496" t="s">
        <v>680</v>
      </c>
      <c r="D12" s="501" t="s">
        <v>782</v>
      </c>
      <c r="E12" s="502" t="s">
        <v>788</v>
      </c>
      <c r="F12" s="501" t="s">
        <v>794</v>
      </c>
      <c r="G12" s="500" t="s">
        <v>796</v>
      </c>
      <c r="H12" s="499" t="s">
        <v>800</v>
      </c>
      <c r="I12" s="498" t="s">
        <v>805</v>
      </c>
      <c r="J12" s="498" t="s">
        <v>811</v>
      </c>
      <c r="K12" s="496"/>
      <c r="L12" s="495">
        <v>0.08</v>
      </c>
      <c r="AF12" s="508"/>
      <c r="AG12" s="507"/>
      <c r="AH12" s="506"/>
      <c r="AI12" s="505"/>
      <c r="AJ12" s="504"/>
    </row>
    <row r="13" spans="1:36" ht="31.2" thickBot="1" x14ac:dyDescent="0.3">
      <c r="A13" s="503" t="s">
        <v>679</v>
      </c>
      <c r="B13" s="496" t="s">
        <v>778</v>
      </c>
      <c r="C13" s="496" t="s">
        <v>678</v>
      </c>
      <c r="D13" s="501" t="s">
        <v>783</v>
      </c>
      <c r="E13" s="502" t="s">
        <v>789</v>
      </c>
      <c r="F13" s="501" t="s">
        <v>795</v>
      </c>
      <c r="G13" s="500" t="s">
        <v>797</v>
      </c>
      <c r="H13" s="499" t="s">
        <v>798</v>
      </c>
      <c r="I13" s="498" t="s">
        <v>806</v>
      </c>
      <c r="J13" s="497" t="s">
        <v>812</v>
      </c>
      <c r="K13" s="496"/>
      <c r="L13" s="495">
        <v>0.04</v>
      </c>
      <c r="AF13" s="508"/>
      <c r="AG13" s="507"/>
      <c r="AH13" s="506"/>
      <c r="AI13" s="505"/>
      <c r="AJ13" s="504"/>
    </row>
    <row r="14" spans="1:36" ht="13.8" thickBot="1" x14ac:dyDescent="0.3">
      <c r="A14" s="503" t="s">
        <v>677</v>
      </c>
      <c r="B14" s="496"/>
      <c r="C14" s="496"/>
      <c r="D14" s="501"/>
      <c r="E14" s="502"/>
      <c r="F14" s="501"/>
      <c r="G14" s="500"/>
      <c r="H14" s="499"/>
      <c r="I14" s="498"/>
      <c r="J14" s="497"/>
      <c r="K14" s="496"/>
      <c r="L14" s="495" t="str">
        <f>Qualificar!K14</f>
        <v/>
      </c>
      <c r="AF14" s="508"/>
      <c r="AG14" s="507"/>
      <c r="AH14" s="506"/>
      <c r="AI14" s="505"/>
      <c r="AJ14" s="504"/>
    </row>
    <row r="15" spans="1:36" ht="13.8" thickBot="1" x14ac:dyDescent="0.3">
      <c r="A15" s="503" t="s">
        <v>676</v>
      </c>
      <c r="B15" s="496"/>
      <c r="C15" s="496"/>
      <c r="D15" s="501"/>
      <c r="E15" s="502"/>
      <c r="F15" s="501"/>
      <c r="G15" s="500"/>
      <c r="H15" s="499"/>
      <c r="I15" s="498"/>
      <c r="J15" s="498"/>
      <c r="K15" s="496"/>
      <c r="L15" s="495" t="str">
        <f>Qualificar!K15</f>
        <v/>
      </c>
      <c r="AF15" s="508"/>
      <c r="AG15" s="507"/>
      <c r="AH15" s="506"/>
      <c r="AI15" s="505"/>
      <c r="AJ15" s="504"/>
    </row>
    <row r="16" spans="1:36" ht="13.8" thickBot="1" x14ac:dyDescent="0.3">
      <c r="A16" s="503" t="s">
        <v>675</v>
      </c>
      <c r="B16" s="496"/>
      <c r="C16" s="496"/>
      <c r="D16" s="501"/>
      <c r="E16" s="502"/>
      <c r="F16" s="501"/>
      <c r="G16" s="500"/>
      <c r="H16" s="499"/>
      <c r="I16" s="498"/>
      <c r="J16" s="498"/>
      <c r="K16" s="496"/>
      <c r="L16" s="495"/>
      <c r="AF16" s="508"/>
      <c r="AG16" s="507"/>
      <c r="AH16" s="506"/>
      <c r="AI16" s="505"/>
      <c r="AJ16" s="504"/>
    </row>
    <row r="17" spans="1:36" ht="13.8" thickBot="1" x14ac:dyDescent="0.3">
      <c r="A17" s="503" t="s">
        <v>674</v>
      </c>
      <c r="B17" s="496"/>
      <c r="C17" s="496"/>
      <c r="D17" s="501"/>
      <c r="E17" s="502"/>
      <c r="F17" s="501"/>
      <c r="G17" s="500"/>
      <c r="H17" s="499"/>
      <c r="I17" s="498"/>
      <c r="J17" s="497"/>
      <c r="K17" s="496"/>
      <c r="L17" s="495"/>
      <c r="AF17" s="508"/>
      <c r="AG17" s="507"/>
      <c r="AH17" s="506"/>
      <c r="AI17" s="505"/>
      <c r="AJ17" s="504"/>
    </row>
    <row r="18" spans="1:36" ht="13.8" thickBot="1" x14ac:dyDescent="0.3">
      <c r="A18" s="503" t="s">
        <v>673</v>
      </c>
      <c r="B18" s="496"/>
      <c r="C18" s="496"/>
      <c r="D18" s="501"/>
      <c r="E18" s="502"/>
      <c r="F18" s="501"/>
      <c r="G18" s="500"/>
      <c r="H18" s="499"/>
      <c r="I18" s="498"/>
      <c r="J18" s="497"/>
      <c r="K18" s="496"/>
      <c r="L18" s="495"/>
      <c r="AF18" s="508"/>
      <c r="AG18" s="507"/>
      <c r="AH18" s="506"/>
      <c r="AI18" s="505"/>
      <c r="AJ18" s="504"/>
    </row>
    <row r="19" spans="1:36" ht="13.8" thickBot="1" x14ac:dyDescent="0.3">
      <c r="A19" s="503" t="s">
        <v>672</v>
      </c>
      <c r="B19" s="496"/>
      <c r="C19" s="496"/>
      <c r="D19" s="501"/>
      <c r="E19" s="502"/>
      <c r="F19" s="501"/>
      <c r="G19" s="500"/>
      <c r="H19" s="499"/>
      <c r="I19" s="498"/>
      <c r="J19" s="497"/>
      <c r="K19" s="496"/>
      <c r="L19" s="495"/>
      <c r="AF19" s="508"/>
      <c r="AG19" s="507"/>
      <c r="AH19" s="506"/>
      <c r="AI19" s="505"/>
      <c r="AJ19" s="504"/>
    </row>
    <row r="20" spans="1:36" x14ac:dyDescent="0.25">
      <c r="A20" s="503" t="s">
        <v>671</v>
      </c>
      <c r="B20" s="496"/>
      <c r="C20" s="496"/>
      <c r="D20" s="501"/>
      <c r="E20" s="502"/>
      <c r="F20" s="501"/>
      <c r="G20" s="500"/>
      <c r="H20" s="499"/>
      <c r="I20" s="498"/>
      <c r="J20" s="498"/>
      <c r="K20" s="496"/>
      <c r="L20" s="495"/>
    </row>
    <row r="21" spans="1:36" x14ac:dyDescent="0.25">
      <c r="A21" s="503" t="s">
        <v>670</v>
      </c>
      <c r="B21" s="496"/>
      <c r="C21" s="496"/>
      <c r="D21" s="501"/>
      <c r="E21" s="502"/>
      <c r="F21" s="501"/>
      <c r="G21" s="500"/>
      <c r="H21" s="499"/>
      <c r="I21" s="498"/>
      <c r="J21" s="497"/>
      <c r="K21" s="496"/>
      <c r="L21" s="495"/>
    </row>
    <row r="22" spans="1:36" x14ac:dyDescent="0.25">
      <c r="A22" s="503" t="s">
        <v>669</v>
      </c>
      <c r="B22" s="496"/>
      <c r="C22" s="496"/>
      <c r="D22" s="501"/>
      <c r="E22" s="502"/>
      <c r="F22" s="501"/>
      <c r="G22" s="500"/>
      <c r="H22" s="499"/>
      <c r="I22" s="498"/>
      <c r="J22" s="497"/>
      <c r="K22" s="496"/>
      <c r="L22" s="495"/>
    </row>
    <row r="23" spans="1:36" x14ac:dyDescent="0.25">
      <c r="A23" s="503" t="s">
        <v>668</v>
      </c>
      <c r="B23" s="496"/>
      <c r="C23" s="496"/>
      <c r="D23" s="501"/>
      <c r="E23" s="502"/>
      <c r="F23" s="501"/>
      <c r="G23" s="500"/>
      <c r="H23" s="499"/>
      <c r="I23" s="498"/>
      <c r="J23" s="497"/>
      <c r="K23" s="496"/>
      <c r="L23" s="495"/>
    </row>
    <row r="24" spans="1:36" x14ac:dyDescent="0.25">
      <c r="A24" s="503" t="s">
        <v>667</v>
      </c>
      <c r="B24" s="496"/>
      <c r="C24" s="496"/>
      <c r="D24" s="501"/>
      <c r="E24" s="502"/>
      <c r="F24" s="501"/>
      <c r="G24" s="500"/>
      <c r="H24" s="499"/>
      <c r="I24" s="498"/>
      <c r="J24" s="497"/>
      <c r="K24" s="496"/>
      <c r="L24" s="495"/>
    </row>
    <row r="25" spans="1:36" x14ac:dyDescent="0.25">
      <c r="A25" s="503" t="s">
        <v>666</v>
      </c>
      <c r="B25" s="496"/>
      <c r="C25" s="496"/>
      <c r="D25" s="501"/>
      <c r="E25" s="502"/>
      <c r="F25" s="501"/>
      <c r="G25" s="500"/>
      <c r="H25" s="499"/>
      <c r="I25" s="498"/>
      <c r="J25" s="497"/>
      <c r="K25" s="496"/>
      <c r="L25" s="495"/>
    </row>
    <row r="26" spans="1:36" ht="12.6" customHeight="1" x14ac:dyDescent="0.25">
      <c r="A26" s="503" t="s">
        <v>665</v>
      </c>
      <c r="B26" s="496"/>
      <c r="C26" s="496"/>
      <c r="D26" s="501"/>
      <c r="E26" s="502"/>
      <c r="F26" s="501"/>
      <c r="G26" s="500"/>
      <c r="H26" s="499"/>
      <c r="I26" s="498"/>
      <c r="J26" s="497"/>
      <c r="K26" s="496"/>
      <c r="L26" s="495" t="str">
        <f>Qualificar!K26</f>
        <v/>
      </c>
    </row>
    <row r="27" spans="1:36" x14ac:dyDescent="0.25">
      <c r="A27" s="503" t="s">
        <v>664</v>
      </c>
      <c r="B27" s="496"/>
      <c r="C27" s="496"/>
      <c r="D27" s="501"/>
      <c r="E27" s="502"/>
      <c r="F27" s="501"/>
      <c r="G27" s="500"/>
      <c r="H27" s="499"/>
      <c r="I27" s="498"/>
      <c r="J27" s="497"/>
      <c r="K27" s="496"/>
      <c r="L27" s="495" t="str">
        <f>Qualificar!K27</f>
        <v/>
      </c>
    </row>
  </sheetData>
  <mergeCells count="11">
    <mergeCell ref="AI1:AJ1"/>
    <mergeCell ref="I6:I7"/>
    <mergeCell ref="J6:J7"/>
    <mergeCell ref="L6:L7"/>
    <mergeCell ref="AF1:AG1"/>
    <mergeCell ref="H6:H7"/>
    <mergeCell ref="A1:G3"/>
    <mergeCell ref="A4:G5"/>
    <mergeCell ref="A6:A7"/>
    <mergeCell ref="G6:G7"/>
    <mergeCell ref="D6:F6"/>
  </mergeCells>
  <conditionalFormatting sqref="L8:L27">
    <cfRule type="cellIs" dxfId="8" priority="1" stopIfTrue="1" operator="between">
      <formula>0.005</formula>
      <formula>0.04</formula>
    </cfRule>
    <cfRule type="cellIs" dxfId="7" priority="2" stopIfTrue="1" operator="between">
      <formula>0.05</formula>
      <formula>0.17</formula>
    </cfRule>
    <cfRule type="cellIs" dxfId="6" priority="3" stopIfTrue="1" operator="between">
      <formula>0.18</formula>
      <formula>0.81</formula>
    </cfRule>
  </conditionalFormatting>
  <dataValidations count="1">
    <dataValidation type="list" allowBlank="1" showInputMessage="1" showErrorMessage="1" sqref="H8:H27 JD8:JD27 SZ8:SZ27 ACV8:ACV27 AMR8:AMR27 AWN8:AWN27 BGJ8:BGJ27 BQF8:BQF27 CAB8:CAB27 CJX8:CJX27 CTT8:CTT27 DDP8:DDP27 DNL8:DNL27 DXH8:DXH27 EHD8:EHD27 EQZ8:EQZ27 FAV8:FAV27 FKR8:FKR27 FUN8:FUN27 GEJ8:GEJ27 GOF8:GOF27 GYB8:GYB27 HHX8:HHX27 HRT8:HRT27 IBP8:IBP27 ILL8:ILL27 IVH8:IVH27 JFD8:JFD27 JOZ8:JOZ27 JYV8:JYV27 KIR8:KIR27 KSN8:KSN27 LCJ8:LCJ27 LMF8:LMF27 LWB8:LWB27 MFX8:MFX27 MPT8:MPT27 MZP8:MZP27 NJL8:NJL27 NTH8:NTH27 ODD8:ODD27 OMZ8:OMZ27 OWV8:OWV27 PGR8:PGR27 PQN8:PQN27 QAJ8:QAJ27 QKF8:QKF27 QUB8:QUB27 RDX8:RDX27 RNT8:RNT27 RXP8:RXP27 SHL8:SHL27 SRH8:SRH27 TBD8:TBD27 TKZ8:TKZ27 TUV8:TUV27 UER8:UER27 UON8:UON27 UYJ8:UYJ27 VIF8:VIF27 VSB8:VSB27 WBX8:WBX27 WLT8:WLT27 WVP8:WVP27 H65544:H65563 JD65544:JD65563 SZ65544:SZ65563 ACV65544:ACV65563 AMR65544:AMR65563 AWN65544:AWN65563 BGJ65544:BGJ65563 BQF65544:BQF65563 CAB65544:CAB65563 CJX65544:CJX65563 CTT65544:CTT65563 DDP65544:DDP65563 DNL65544:DNL65563 DXH65544:DXH65563 EHD65544:EHD65563 EQZ65544:EQZ65563 FAV65544:FAV65563 FKR65544:FKR65563 FUN65544:FUN65563 GEJ65544:GEJ65563 GOF65544:GOF65563 GYB65544:GYB65563 HHX65544:HHX65563 HRT65544:HRT65563 IBP65544:IBP65563 ILL65544:ILL65563 IVH65544:IVH65563 JFD65544:JFD65563 JOZ65544:JOZ65563 JYV65544:JYV65563 KIR65544:KIR65563 KSN65544:KSN65563 LCJ65544:LCJ65563 LMF65544:LMF65563 LWB65544:LWB65563 MFX65544:MFX65563 MPT65544:MPT65563 MZP65544:MZP65563 NJL65544:NJL65563 NTH65544:NTH65563 ODD65544:ODD65563 OMZ65544:OMZ65563 OWV65544:OWV65563 PGR65544:PGR65563 PQN65544:PQN65563 QAJ65544:QAJ65563 QKF65544:QKF65563 QUB65544:QUB65563 RDX65544:RDX65563 RNT65544:RNT65563 RXP65544:RXP65563 SHL65544:SHL65563 SRH65544:SRH65563 TBD65544:TBD65563 TKZ65544:TKZ65563 TUV65544:TUV65563 UER65544:UER65563 UON65544:UON65563 UYJ65544:UYJ65563 VIF65544:VIF65563 VSB65544:VSB65563 WBX65544:WBX65563 WLT65544:WLT65563 WVP65544:WVP65563 H131080:H131099 JD131080:JD131099 SZ131080:SZ131099 ACV131080:ACV131099 AMR131080:AMR131099 AWN131080:AWN131099 BGJ131080:BGJ131099 BQF131080:BQF131099 CAB131080:CAB131099 CJX131080:CJX131099 CTT131080:CTT131099 DDP131080:DDP131099 DNL131080:DNL131099 DXH131080:DXH131099 EHD131080:EHD131099 EQZ131080:EQZ131099 FAV131080:FAV131099 FKR131080:FKR131099 FUN131080:FUN131099 GEJ131080:GEJ131099 GOF131080:GOF131099 GYB131080:GYB131099 HHX131080:HHX131099 HRT131080:HRT131099 IBP131080:IBP131099 ILL131080:ILL131099 IVH131080:IVH131099 JFD131080:JFD131099 JOZ131080:JOZ131099 JYV131080:JYV131099 KIR131080:KIR131099 KSN131080:KSN131099 LCJ131080:LCJ131099 LMF131080:LMF131099 LWB131080:LWB131099 MFX131080:MFX131099 MPT131080:MPT131099 MZP131080:MZP131099 NJL131080:NJL131099 NTH131080:NTH131099 ODD131080:ODD131099 OMZ131080:OMZ131099 OWV131080:OWV131099 PGR131080:PGR131099 PQN131080:PQN131099 QAJ131080:QAJ131099 QKF131080:QKF131099 QUB131080:QUB131099 RDX131080:RDX131099 RNT131080:RNT131099 RXP131080:RXP131099 SHL131080:SHL131099 SRH131080:SRH131099 TBD131080:TBD131099 TKZ131080:TKZ131099 TUV131080:TUV131099 UER131080:UER131099 UON131080:UON131099 UYJ131080:UYJ131099 VIF131080:VIF131099 VSB131080:VSB131099 WBX131080:WBX131099 WLT131080:WLT131099 WVP131080:WVP131099 H196616:H196635 JD196616:JD196635 SZ196616:SZ196635 ACV196616:ACV196635 AMR196616:AMR196635 AWN196616:AWN196635 BGJ196616:BGJ196635 BQF196616:BQF196635 CAB196616:CAB196635 CJX196616:CJX196635 CTT196616:CTT196635 DDP196616:DDP196635 DNL196616:DNL196635 DXH196616:DXH196635 EHD196616:EHD196635 EQZ196616:EQZ196635 FAV196616:FAV196635 FKR196616:FKR196635 FUN196616:FUN196635 GEJ196616:GEJ196635 GOF196616:GOF196635 GYB196616:GYB196635 HHX196616:HHX196635 HRT196616:HRT196635 IBP196616:IBP196635 ILL196616:ILL196635 IVH196616:IVH196635 JFD196616:JFD196635 JOZ196616:JOZ196635 JYV196616:JYV196635 KIR196616:KIR196635 KSN196616:KSN196635 LCJ196616:LCJ196635 LMF196616:LMF196635 LWB196616:LWB196635 MFX196616:MFX196635 MPT196616:MPT196635 MZP196616:MZP196635 NJL196616:NJL196635 NTH196616:NTH196635 ODD196616:ODD196635 OMZ196616:OMZ196635 OWV196616:OWV196635 PGR196616:PGR196635 PQN196616:PQN196635 QAJ196616:QAJ196635 QKF196616:QKF196635 QUB196616:QUB196635 RDX196616:RDX196635 RNT196616:RNT196635 RXP196616:RXP196635 SHL196616:SHL196635 SRH196616:SRH196635 TBD196616:TBD196635 TKZ196616:TKZ196635 TUV196616:TUV196635 UER196616:UER196635 UON196616:UON196635 UYJ196616:UYJ196635 VIF196616:VIF196635 VSB196616:VSB196635 WBX196616:WBX196635 WLT196616:WLT196635 WVP196616:WVP196635 H262152:H262171 JD262152:JD262171 SZ262152:SZ262171 ACV262152:ACV262171 AMR262152:AMR262171 AWN262152:AWN262171 BGJ262152:BGJ262171 BQF262152:BQF262171 CAB262152:CAB262171 CJX262152:CJX262171 CTT262152:CTT262171 DDP262152:DDP262171 DNL262152:DNL262171 DXH262152:DXH262171 EHD262152:EHD262171 EQZ262152:EQZ262171 FAV262152:FAV262171 FKR262152:FKR262171 FUN262152:FUN262171 GEJ262152:GEJ262171 GOF262152:GOF262171 GYB262152:GYB262171 HHX262152:HHX262171 HRT262152:HRT262171 IBP262152:IBP262171 ILL262152:ILL262171 IVH262152:IVH262171 JFD262152:JFD262171 JOZ262152:JOZ262171 JYV262152:JYV262171 KIR262152:KIR262171 KSN262152:KSN262171 LCJ262152:LCJ262171 LMF262152:LMF262171 LWB262152:LWB262171 MFX262152:MFX262171 MPT262152:MPT262171 MZP262152:MZP262171 NJL262152:NJL262171 NTH262152:NTH262171 ODD262152:ODD262171 OMZ262152:OMZ262171 OWV262152:OWV262171 PGR262152:PGR262171 PQN262152:PQN262171 QAJ262152:QAJ262171 QKF262152:QKF262171 QUB262152:QUB262171 RDX262152:RDX262171 RNT262152:RNT262171 RXP262152:RXP262171 SHL262152:SHL262171 SRH262152:SRH262171 TBD262152:TBD262171 TKZ262152:TKZ262171 TUV262152:TUV262171 UER262152:UER262171 UON262152:UON262171 UYJ262152:UYJ262171 VIF262152:VIF262171 VSB262152:VSB262171 WBX262152:WBX262171 WLT262152:WLT262171 WVP262152:WVP262171 H327688:H327707 JD327688:JD327707 SZ327688:SZ327707 ACV327688:ACV327707 AMR327688:AMR327707 AWN327688:AWN327707 BGJ327688:BGJ327707 BQF327688:BQF327707 CAB327688:CAB327707 CJX327688:CJX327707 CTT327688:CTT327707 DDP327688:DDP327707 DNL327688:DNL327707 DXH327688:DXH327707 EHD327688:EHD327707 EQZ327688:EQZ327707 FAV327688:FAV327707 FKR327688:FKR327707 FUN327688:FUN327707 GEJ327688:GEJ327707 GOF327688:GOF327707 GYB327688:GYB327707 HHX327688:HHX327707 HRT327688:HRT327707 IBP327688:IBP327707 ILL327688:ILL327707 IVH327688:IVH327707 JFD327688:JFD327707 JOZ327688:JOZ327707 JYV327688:JYV327707 KIR327688:KIR327707 KSN327688:KSN327707 LCJ327688:LCJ327707 LMF327688:LMF327707 LWB327688:LWB327707 MFX327688:MFX327707 MPT327688:MPT327707 MZP327688:MZP327707 NJL327688:NJL327707 NTH327688:NTH327707 ODD327688:ODD327707 OMZ327688:OMZ327707 OWV327688:OWV327707 PGR327688:PGR327707 PQN327688:PQN327707 QAJ327688:QAJ327707 QKF327688:QKF327707 QUB327688:QUB327707 RDX327688:RDX327707 RNT327688:RNT327707 RXP327688:RXP327707 SHL327688:SHL327707 SRH327688:SRH327707 TBD327688:TBD327707 TKZ327688:TKZ327707 TUV327688:TUV327707 UER327688:UER327707 UON327688:UON327707 UYJ327688:UYJ327707 VIF327688:VIF327707 VSB327688:VSB327707 WBX327688:WBX327707 WLT327688:WLT327707 WVP327688:WVP327707 H393224:H393243 JD393224:JD393243 SZ393224:SZ393243 ACV393224:ACV393243 AMR393224:AMR393243 AWN393224:AWN393243 BGJ393224:BGJ393243 BQF393224:BQF393243 CAB393224:CAB393243 CJX393224:CJX393243 CTT393224:CTT393243 DDP393224:DDP393243 DNL393224:DNL393243 DXH393224:DXH393243 EHD393224:EHD393243 EQZ393224:EQZ393243 FAV393224:FAV393243 FKR393224:FKR393243 FUN393224:FUN393243 GEJ393224:GEJ393243 GOF393224:GOF393243 GYB393224:GYB393243 HHX393224:HHX393243 HRT393224:HRT393243 IBP393224:IBP393243 ILL393224:ILL393243 IVH393224:IVH393243 JFD393224:JFD393243 JOZ393224:JOZ393243 JYV393224:JYV393243 KIR393224:KIR393243 KSN393224:KSN393243 LCJ393224:LCJ393243 LMF393224:LMF393243 LWB393224:LWB393243 MFX393224:MFX393243 MPT393224:MPT393243 MZP393224:MZP393243 NJL393224:NJL393243 NTH393224:NTH393243 ODD393224:ODD393243 OMZ393224:OMZ393243 OWV393224:OWV393243 PGR393224:PGR393243 PQN393224:PQN393243 QAJ393224:QAJ393243 QKF393224:QKF393243 QUB393224:QUB393243 RDX393224:RDX393243 RNT393224:RNT393243 RXP393224:RXP393243 SHL393224:SHL393243 SRH393224:SRH393243 TBD393224:TBD393243 TKZ393224:TKZ393243 TUV393224:TUV393243 UER393224:UER393243 UON393224:UON393243 UYJ393224:UYJ393243 VIF393224:VIF393243 VSB393224:VSB393243 WBX393224:WBX393243 WLT393224:WLT393243 WVP393224:WVP393243 H458760:H458779 JD458760:JD458779 SZ458760:SZ458779 ACV458760:ACV458779 AMR458760:AMR458779 AWN458760:AWN458779 BGJ458760:BGJ458779 BQF458760:BQF458779 CAB458760:CAB458779 CJX458760:CJX458779 CTT458760:CTT458779 DDP458760:DDP458779 DNL458760:DNL458779 DXH458760:DXH458779 EHD458760:EHD458779 EQZ458760:EQZ458779 FAV458760:FAV458779 FKR458760:FKR458779 FUN458760:FUN458779 GEJ458760:GEJ458779 GOF458760:GOF458779 GYB458760:GYB458779 HHX458760:HHX458779 HRT458760:HRT458779 IBP458760:IBP458779 ILL458760:ILL458779 IVH458760:IVH458779 JFD458760:JFD458779 JOZ458760:JOZ458779 JYV458760:JYV458779 KIR458760:KIR458779 KSN458760:KSN458779 LCJ458760:LCJ458779 LMF458760:LMF458779 LWB458760:LWB458779 MFX458760:MFX458779 MPT458760:MPT458779 MZP458760:MZP458779 NJL458760:NJL458779 NTH458760:NTH458779 ODD458760:ODD458779 OMZ458760:OMZ458779 OWV458760:OWV458779 PGR458760:PGR458779 PQN458760:PQN458779 QAJ458760:QAJ458779 QKF458760:QKF458779 QUB458760:QUB458779 RDX458760:RDX458779 RNT458760:RNT458779 RXP458760:RXP458779 SHL458760:SHL458779 SRH458760:SRH458779 TBD458760:TBD458779 TKZ458760:TKZ458779 TUV458760:TUV458779 UER458760:UER458779 UON458760:UON458779 UYJ458760:UYJ458779 VIF458760:VIF458779 VSB458760:VSB458779 WBX458760:WBX458779 WLT458760:WLT458779 WVP458760:WVP458779 H524296:H524315 JD524296:JD524315 SZ524296:SZ524315 ACV524296:ACV524315 AMR524296:AMR524315 AWN524296:AWN524315 BGJ524296:BGJ524315 BQF524296:BQF524315 CAB524296:CAB524315 CJX524296:CJX524315 CTT524296:CTT524315 DDP524296:DDP524315 DNL524296:DNL524315 DXH524296:DXH524315 EHD524296:EHD524315 EQZ524296:EQZ524315 FAV524296:FAV524315 FKR524296:FKR524315 FUN524296:FUN524315 GEJ524296:GEJ524315 GOF524296:GOF524315 GYB524296:GYB524315 HHX524296:HHX524315 HRT524296:HRT524315 IBP524296:IBP524315 ILL524296:ILL524315 IVH524296:IVH524315 JFD524296:JFD524315 JOZ524296:JOZ524315 JYV524296:JYV524315 KIR524296:KIR524315 KSN524296:KSN524315 LCJ524296:LCJ524315 LMF524296:LMF524315 LWB524296:LWB524315 MFX524296:MFX524315 MPT524296:MPT524315 MZP524296:MZP524315 NJL524296:NJL524315 NTH524296:NTH524315 ODD524296:ODD524315 OMZ524296:OMZ524315 OWV524296:OWV524315 PGR524296:PGR524315 PQN524296:PQN524315 QAJ524296:QAJ524315 QKF524296:QKF524315 QUB524296:QUB524315 RDX524296:RDX524315 RNT524296:RNT524315 RXP524296:RXP524315 SHL524296:SHL524315 SRH524296:SRH524315 TBD524296:TBD524315 TKZ524296:TKZ524315 TUV524296:TUV524315 UER524296:UER524315 UON524296:UON524315 UYJ524296:UYJ524315 VIF524296:VIF524315 VSB524296:VSB524315 WBX524296:WBX524315 WLT524296:WLT524315 WVP524296:WVP524315 H589832:H589851 JD589832:JD589851 SZ589832:SZ589851 ACV589832:ACV589851 AMR589832:AMR589851 AWN589832:AWN589851 BGJ589832:BGJ589851 BQF589832:BQF589851 CAB589832:CAB589851 CJX589832:CJX589851 CTT589832:CTT589851 DDP589832:DDP589851 DNL589832:DNL589851 DXH589832:DXH589851 EHD589832:EHD589851 EQZ589832:EQZ589851 FAV589832:FAV589851 FKR589832:FKR589851 FUN589832:FUN589851 GEJ589832:GEJ589851 GOF589832:GOF589851 GYB589832:GYB589851 HHX589832:HHX589851 HRT589832:HRT589851 IBP589832:IBP589851 ILL589832:ILL589851 IVH589832:IVH589851 JFD589832:JFD589851 JOZ589832:JOZ589851 JYV589832:JYV589851 KIR589832:KIR589851 KSN589832:KSN589851 LCJ589832:LCJ589851 LMF589832:LMF589851 LWB589832:LWB589851 MFX589832:MFX589851 MPT589832:MPT589851 MZP589832:MZP589851 NJL589832:NJL589851 NTH589832:NTH589851 ODD589832:ODD589851 OMZ589832:OMZ589851 OWV589832:OWV589851 PGR589832:PGR589851 PQN589832:PQN589851 QAJ589832:QAJ589851 QKF589832:QKF589851 QUB589832:QUB589851 RDX589832:RDX589851 RNT589832:RNT589851 RXP589832:RXP589851 SHL589832:SHL589851 SRH589832:SRH589851 TBD589832:TBD589851 TKZ589832:TKZ589851 TUV589832:TUV589851 UER589832:UER589851 UON589832:UON589851 UYJ589832:UYJ589851 VIF589832:VIF589851 VSB589832:VSB589851 WBX589832:WBX589851 WLT589832:WLT589851 WVP589832:WVP589851 H655368:H655387 JD655368:JD655387 SZ655368:SZ655387 ACV655368:ACV655387 AMR655368:AMR655387 AWN655368:AWN655387 BGJ655368:BGJ655387 BQF655368:BQF655387 CAB655368:CAB655387 CJX655368:CJX655387 CTT655368:CTT655387 DDP655368:DDP655387 DNL655368:DNL655387 DXH655368:DXH655387 EHD655368:EHD655387 EQZ655368:EQZ655387 FAV655368:FAV655387 FKR655368:FKR655387 FUN655368:FUN655387 GEJ655368:GEJ655387 GOF655368:GOF655387 GYB655368:GYB655387 HHX655368:HHX655387 HRT655368:HRT655387 IBP655368:IBP655387 ILL655368:ILL655387 IVH655368:IVH655387 JFD655368:JFD655387 JOZ655368:JOZ655387 JYV655368:JYV655387 KIR655368:KIR655387 KSN655368:KSN655387 LCJ655368:LCJ655387 LMF655368:LMF655387 LWB655368:LWB655387 MFX655368:MFX655387 MPT655368:MPT655387 MZP655368:MZP655387 NJL655368:NJL655387 NTH655368:NTH655387 ODD655368:ODD655387 OMZ655368:OMZ655387 OWV655368:OWV655387 PGR655368:PGR655387 PQN655368:PQN655387 QAJ655368:QAJ655387 QKF655368:QKF655387 QUB655368:QUB655387 RDX655368:RDX655387 RNT655368:RNT655387 RXP655368:RXP655387 SHL655368:SHL655387 SRH655368:SRH655387 TBD655368:TBD655387 TKZ655368:TKZ655387 TUV655368:TUV655387 UER655368:UER655387 UON655368:UON655387 UYJ655368:UYJ655387 VIF655368:VIF655387 VSB655368:VSB655387 WBX655368:WBX655387 WLT655368:WLT655387 WVP655368:WVP655387 H720904:H720923 JD720904:JD720923 SZ720904:SZ720923 ACV720904:ACV720923 AMR720904:AMR720923 AWN720904:AWN720923 BGJ720904:BGJ720923 BQF720904:BQF720923 CAB720904:CAB720923 CJX720904:CJX720923 CTT720904:CTT720923 DDP720904:DDP720923 DNL720904:DNL720923 DXH720904:DXH720923 EHD720904:EHD720923 EQZ720904:EQZ720923 FAV720904:FAV720923 FKR720904:FKR720923 FUN720904:FUN720923 GEJ720904:GEJ720923 GOF720904:GOF720923 GYB720904:GYB720923 HHX720904:HHX720923 HRT720904:HRT720923 IBP720904:IBP720923 ILL720904:ILL720923 IVH720904:IVH720923 JFD720904:JFD720923 JOZ720904:JOZ720923 JYV720904:JYV720923 KIR720904:KIR720923 KSN720904:KSN720923 LCJ720904:LCJ720923 LMF720904:LMF720923 LWB720904:LWB720923 MFX720904:MFX720923 MPT720904:MPT720923 MZP720904:MZP720923 NJL720904:NJL720923 NTH720904:NTH720923 ODD720904:ODD720923 OMZ720904:OMZ720923 OWV720904:OWV720923 PGR720904:PGR720923 PQN720904:PQN720923 QAJ720904:QAJ720923 QKF720904:QKF720923 QUB720904:QUB720923 RDX720904:RDX720923 RNT720904:RNT720923 RXP720904:RXP720923 SHL720904:SHL720923 SRH720904:SRH720923 TBD720904:TBD720923 TKZ720904:TKZ720923 TUV720904:TUV720923 UER720904:UER720923 UON720904:UON720923 UYJ720904:UYJ720923 VIF720904:VIF720923 VSB720904:VSB720923 WBX720904:WBX720923 WLT720904:WLT720923 WVP720904:WVP720923 H786440:H786459 JD786440:JD786459 SZ786440:SZ786459 ACV786440:ACV786459 AMR786440:AMR786459 AWN786440:AWN786459 BGJ786440:BGJ786459 BQF786440:BQF786459 CAB786440:CAB786459 CJX786440:CJX786459 CTT786440:CTT786459 DDP786440:DDP786459 DNL786440:DNL786459 DXH786440:DXH786459 EHD786440:EHD786459 EQZ786440:EQZ786459 FAV786440:FAV786459 FKR786440:FKR786459 FUN786440:FUN786459 GEJ786440:GEJ786459 GOF786440:GOF786459 GYB786440:GYB786459 HHX786440:HHX786459 HRT786440:HRT786459 IBP786440:IBP786459 ILL786440:ILL786459 IVH786440:IVH786459 JFD786440:JFD786459 JOZ786440:JOZ786459 JYV786440:JYV786459 KIR786440:KIR786459 KSN786440:KSN786459 LCJ786440:LCJ786459 LMF786440:LMF786459 LWB786440:LWB786459 MFX786440:MFX786459 MPT786440:MPT786459 MZP786440:MZP786459 NJL786440:NJL786459 NTH786440:NTH786459 ODD786440:ODD786459 OMZ786440:OMZ786459 OWV786440:OWV786459 PGR786440:PGR786459 PQN786440:PQN786459 QAJ786440:QAJ786459 QKF786440:QKF786459 QUB786440:QUB786459 RDX786440:RDX786459 RNT786440:RNT786459 RXP786440:RXP786459 SHL786440:SHL786459 SRH786440:SRH786459 TBD786440:TBD786459 TKZ786440:TKZ786459 TUV786440:TUV786459 UER786440:UER786459 UON786440:UON786459 UYJ786440:UYJ786459 VIF786440:VIF786459 VSB786440:VSB786459 WBX786440:WBX786459 WLT786440:WLT786459 WVP786440:WVP786459 H851976:H851995 JD851976:JD851995 SZ851976:SZ851995 ACV851976:ACV851995 AMR851976:AMR851995 AWN851976:AWN851995 BGJ851976:BGJ851995 BQF851976:BQF851995 CAB851976:CAB851995 CJX851976:CJX851995 CTT851976:CTT851995 DDP851976:DDP851995 DNL851976:DNL851995 DXH851976:DXH851995 EHD851976:EHD851995 EQZ851976:EQZ851995 FAV851976:FAV851995 FKR851976:FKR851995 FUN851976:FUN851995 GEJ851976:GEJ851995 GOF851976:GOF851995 GYB851976:GYB851995 HHX851976:HHX851995 HRT851976:HRT851995 IBP851976:IBP851995 ILL851976:ILL851995 IVH851976:IVH851995 JFD851976:JFD851995 JOZ851976:JOZ851995 JYV851976:JYV851995 KIR851976:KIR851995 KSN851976:KSN851995 LCJ851976:LCJ851995 LMF851976:LMF851995 LWB851976:LWB851995 MFX851976:MFX851995 MPT851976:MPT851995 MZP851976:MZP851995 NJL851976:NJL851995 NTH851976:NTH851995 ODD851976:ODD851995 OMZ851976:OMZ851995 OWV851976:OWV851995 PGR851976:PGR851995 PQN851976:PQN851995 QAJ851976:QAJ851995 QKF851976:QKF851995 QUB851976:QUB851995 RDX851976:RDX851995 RNT851976:RNT851995 RXP851976:RXP851995 SHL851976:SHL851995 SRH851976:SRH851995 TBD851976:TBD851995 TKZ851976:TKZ851995 TUV851976:TUV851995 UER851976:UER851995 UON851976:UON851995 UYJ851976:UYJ851995 VIF851976:VIF851995 VSB851976:VSB851995 WBX851976:WBX851995 WLT851976:WLT851995 WVP851976:WVP851995 H917512:H917531 JD917512:JD917531 SZ917512:SZ917531 ACV917512:ACV917531 AMR917512:AMR917531 AWN917512:AWN917531 BGJ917512:BGJ917531 BQF917512:BQF917531 CAB917512:CAB917531 CJX917512:CJX917531 CTT917512:CTT917531 DDP917512:DDP917531 DNL917512:DNL917531 DXH917512:DXH917531 EHD917512:EHD917531 EQZ917512:EQZ917531 FAV917512:FAV917531 FKR917512:FKR917531 FUN917512:FUN917531 GEJ917512:GEJ917531 GOF917512:GOF917531 GYB917512:GYB917531 HHX917512:HHX917531 HRT917512:HRT917531 IBP917512:IBP917531 ILL917512:ILL917531 IVH917512:IVH917531 JFD917512:JFD917531 JOZ917512:JOZ917531 JYV917512:JYV917531 KIR917512:KIR917531 KSN917512:KSN917531 LCJ917512:LCJ917531 LMF917512:LMF917531 LWB917512:LWB917531 MFX917512:MFX917531 MPT917512:MPT917531 MZP917512:MZP917531 NJL917512:NJL917531 NTH917512:NTH917531 ODD917512:ODD917531 OMZ917512:OMZ917531 OWV917512:OWV917531 PGR917512:PGR917531 PQN917512:PQN917531 QAJ917512:QAJ917531 QKF917512:QKF917531 QUB917512:QUB917531 RDX917512:RDX917531 RNT917512:RNT917531 RXP917512:RXP917531 SHL917512:SHL917531 SRH917512:SRH917531 TBD917512:TBD917531 TKZ917512:TKZ917531 TUV917512:TUV917531 UER917512:UER917531 UON917512:UON917531 UYJ917512:UYJ917531 VIF917512:VIF917531 VSB917512:VSB917531 WBX917512:WBX917531 WLT917512:WLT917531 WVP917512:WVP917531 H983048:H983067 JD983048:JD983067 SZ983048:SZ983067 ACV983048:ACV983067 AMR983048:AMR983067 AWN983048:AWN983067 BGJ983048:BGJ983067 BQF983048:BQF983067 CAB983048:CAB983067 CJX983048:CJX983067 CTT983048:CTT983067 DDP983048:DDP983067 DNL983048:DNL983067 DXH983048:DXH983067 EHD983048:EHD983067 EQZ983048:EQZ983067 FAV983048:FAV983067 FKR983048:FKR983067 FUN983048:FUN983067 GEJ983048:GEJ983067 GOF983048:GOF983067 GYB983048:GYB983067 HHX983048:HHX983067 HRT983048:HRT983067 IBP983048:IBP983067 ILL983048:ILL983067 IVH983048:IVH983067 JFD983048:JFD983067 JOZ983048:JOZ983067 JYV983048:JYV983067 KIR983048:KIR983067 KSN983048:KSN983067 LCJ983048:LCJ983067 LMF983048:LMF983067 LWB983048:LWB983067 MFX983048:MFX983067 MPT983048:MPT983067 MZP983048:MZP983067 NJL983048:NJL983067 NTH983048:NTH983067 ODD983048:ODD983067 OMZ983048:OMZ983067 OWV983048:OWV983067 PGR983048:PGR983067 PQN983048:PQN983067 QAJ983048:QAJ983067 QKF983048:QKF983067 QUB983048:QUB983067 RDX983048:RDX983067 RNT983048:RNT983067 RXP983048:RXP983067 SHL983048:SHL983067 SRH983048:SRH983067 TBD983048:TBD983067 TKZ983048:TKZ983067 TUV983048:TUV983067 UER983048:UER983067 UON983048:UON983067 UYJ983048:UYJ983067 VIF983048:VIF983067 VSB983048:VSB983067 WBX983048:WBX983067 WLT983048:WLT983067 WVP983048:WVP983067" xr:uid="{F19597C1-FC68-49A3-888E-805046C58295}">
      <formula1>"Evitar,Transferir,Mitigar,Aceitar"</formula1>
    </dataValidation>
  </dataValidations>
  <pageMargins left="0.39370078740157483" right="0.39370078740157483" top="0.39370078740157483" bottom="0.39370078740157483" header="0.31496062992125984" footer="0.31496062992125984"/>
  <pageSetup paperSize="9" scale="82" fitToHeight="3" orientation="landscape" r:id="rId1"/>
  <headerFooter alignWithMargins="0">
    <oddFooter>&amp;R&amp;D</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30FEE-B805-4547-977A-5CA9DD71176A}">
  <sheetPr codeName="Plan2">
    <pageSetUpPr fitToPage="1"/>
  </sheetPr>
  <dimension ref="A1:AJ52"/>
  <sheetViews>
    <sheetView showGridLines="0" zoomScaleNormal="100" workbookViewId="0">
      <pane xSplit="5" ySplit="7" topLeftCell="F8" activePane="bottomRight" state="frozen"/>
      <selection pane="topRight" activeCell="G1" sqref="G1"/>
      <selection pane="bottomLeft" activeCell="A5" sqref="A5"/>
      <selection pane="bottomRight" activeCell="J10" sqref="J10"/>
    </sheetView>
  </sheetViews>
  <sheetFormatPr defaultColWidth="9.109375" defaultRowHeight="10.199999999999999" x14ac:dyDescent="0.25"/>
  <cols>
    <col min="1" max="1" width="4.6640625" style="491" customWidth="1"/>
    <col min="2" max="2" width="18.33203125" style="491" customWidth="1"/>
    <col min="3" max="3" width="17.6640625" style="494" customWidth="1"/>
    <col min="4" max="4" width="22.5546875" style="491" customWidth="1"/>
    <col min="5" max="5" width="9.5546875" style="493" customWidth="1"/>
    <col min="6" max="6" width="17.109375" style="494" customWidth="1"/>
    <col min="7" max="7" width="13.109375" style="493" customWidth="1"/>
    <col min="8" max="8" width="14.33203125" style="493" customWidth="1"/>
    <col min="9" max="9" width="10" style="493" customWidth="1"/>
    <col min="10" max="10" width="11.5546875" style="493" customWidth="1"/>
    <col min="11" max="11" width="11" style="491" customWidth="1"/>
    <col min="12" max="12" width="17.44140625" style="491" hidden="1" customWidth="1"/>
    <col min="13" max="13" width="11.6640625" style="491" customWidth="1"/>
    <col min="14" max="15" width="9.109375" style="491"/>
    <col min="16" max="16" width="8.88671875" style="491" customWidth="1"/>
    <col min="17" max="17" width="10" style="491" customWidth="1"/>
    <col min="18" max="18" width="14.33203125" style="491" customWidth="1"/>
    <col min="19" max="16384" width="9.109375" style="491"/>
  </cols>
  <sheetData>
    <row r="1" spans="1:36" ht="13.5" customHeight="1" thickBot="1" x14ac:dyDescent="0.3">
      <c r="A1" s="713" t="s">
        <v>742</v>
      </c>
      <c r="B1" s="714"/>
      <c r="C1" s="714"/>
      <c r="D1" s="714"/>
      <c r="E1" s="714"/>
      <c r="AF1" s="730" t="s">
        <v>712</v>
      </c>
      <c r="AG1" s="731"/>
      <c r="AH1" s="512"/>
      <c r="AI1" s="722" t="s">
        <v>711</v>
      </c>
      <c r="AJ1" s="723"/>
    </row>
    <row r="2" spans="1:36" ht="24" customHeight="1" thickBot="1" x14ac:dyDescent="0.3">
      <c r="A2" s="713"/>
      <c r="B2" s="714"/>
      <c r="C2" s="714"/>
      <c r="D2" s="714"/>
      <c r="E2" s="714"/>
      <c r="K2" s="548" t="s">
        <v>741</v>
      </c>
      <c r="L2" s="547"/>
      <c r="M2" s="547">
        <v>8000</v>
      </c>
      <c r="N2" s="546" t="s">
        <v>740</v>
      </c>
      <c r="AF2" s="525"/>
      <c r="AG2" s="524"/>
      <c r="AH2" s="512"/>
      <c r="AI2" s="523"/>
      <c r="AJ2" s="522"/>
    </row>
    <row r="3" spans="1:36" ht="23.25" customHeight="1" x14ac:dyDescent="0.25">
      <c r="A3" s="713"/>
      <c r="B3" s="714"/>
      <c r="C3" s="714"/>
      <c r="D3" s="714"/>
      <c r="E3" s="714"/>
      <c r="K3" s="545" t="s">
        <v>739</v>
      </c>
      <c r="L3" s="544"/>
      <c r="M3" s="544">
        <v>30</v>
      </c>
      <c r="N3" s="543" t="s">
        <v>738</v>
      </c>
      <c r="AF3" s="525"/>
      <c r="AG3" s="524"/>
      <c r="AH3" s="512"/>
      <c r="AI3" s="523"/>
      <c r="AJ3" s="522"/>
    </row>
    <row r="4" spans="1:36" ht="22.5" customHeight="1" x14ac:dyDescent="0.25">
      <c r="A4" s="713" t="str">
        <f>Identificar!A4</f>
        <v xml:space="preserve">InovaTech – Dashboard Inteligente </v>
      </c>
      <c r="B4" s="714"/>
      <c r="C4" s="714"/>
      <c r="D4" s="714"/>
      <c r="E4" s="714"/>
      <c r="AF4" s="525"/>
      <c r="AG4" s="524"/>
      <c r="AH4" s="512"/>
      <c r="AI4" s="523"/>
      <c r="AJ4" s="522"/>
    </row>
    <row r="5" spans="1:36" ht="27" thickBot="1" x14ac:dyDescent="0.3">
      <c r="A5" s="715"/>
      <c r="B5" s="716"/>
      <c r="C5" s="716"/>
      <c r="D5" s="716"/>
      <c r="E5" s="716"/>
      <c r="I5" s="491"/>
      <c r="AF5" s="518" t="s">
        <v>710</v>
      </c>
      <c r="AG5" s="517">
        <v>1</v>
      </c>
      <c r="AH5" s="512"/>
      <c r="AI5" s="518" t="s">
        <v>709</v>
      </c>
      <c r="AJ5" s="517">
        <v>1</v>
      </c>
    </row>
    <row r="6" spans="1:36" ht="27" thickBot="1" x14ac:dyDescent="0.3">
      <c r="A6" s="740" t="s">
        <v>708</v>
      </c>
      <c r="B6" s="742" t="s">
        <v>706</v>
      </c>
      <c r="C6" s="743"/>
      <c r="D6" s="744"/>
      <c r="E6" s="745" t="s">
        <v>705</v>
      </c>
      <c r="F6" s="732" t="s">
        <v>737</v>
      </c>
      <c r="G6" s="736" t="s">
        <v>736</v>
      </c>
      <c r="H6" s="737"/>
      <c r="I6" s="737"/>
      <c r="J6" s="738"/>
      <c r="K6" s="734" t="s">
        <v>735</v>
      </c>
      <c r="L6" s="516"/>
      <c r="M6" s="734" t="s">
        <v>562</v>
      </c>
      <c r="N6" s="734" t="s">
        <v>734</v>
      </c>
      <c r="AF6" s="511" t="s">
        <v>700</v>
      </c>
      <c r="AG6" s="510">
        <v>2</v>
      </c>
      <c r="AH6" s="512"/>
      <c r="AI6" s="511" t="s">
        <v>699</v>
      </c>
      <c r="AJ6" s="510">
        <v>2</v>
      </c>
    </row>
    <row r="7" spans="1:36" s="509" customFormat="1" ht="31.2" thickBot="1" x14ac:dyDescent="0.3">
      <c r="A7" s="741"/>
      <c r="B7" s="515" t="s">
        <v>696</v>
      </c>
      <c r="C7" s="515" t="s">
        <v>695</v>
      </c>
      <c r="D7" s="514" t="s">
        <v>733</v>
      </c>
      <c r="E7" s="746"/>
      <c r="F7" s="733"/>
      <c r="G7" s="542" t="s">
        <v>732</v>
      </c>
      <c r="H7" s="541" t="s">
        <v>731</v>
      </c>
      <c r="I7" s="541" t="s">
        <v>730</v>
      </c>
      <c r="J7" s="540" t="s">
        <v>729</v>
      </c>
      <c r="K7" s="735"/>
      <c r="L7" s="513" t="s">
        <v>694</v>
      </c>
      <c r="M7" s="739"/>
      <c r="N7" s="735"/>
      <c r="AF7" s="511" t="s">
        <v>693</v>
      </c>
      <c r="AG7" s="510">
        <v>3</v>
      </c>
      <c r="AH7" s="512"/>
      <c r="AI7" s="511" t="s">
        <v>692</v>
      </c>
      <c r="AJ7" s="510">
        <v>3</v>
      </c>
    </row>
    <row r="8" spans="1:36" ht="30.6" x14ac:dyDescent="0.25">
      <c r="A8" s="503" t="str">
        <f>IF(Identificar!A8&lt;&gt;"",Identificar!A8,"")</f>
        <v>R01</v>
      </c>
      <c r="B8" s="503" t="str">
        <f>IF(Identificar!D8&lt;&gt;"",Identificar!D8,"")</f>
        <v>Como resultado de sobrecarga de tarefas da equipe técnica.</v>
      </c>
      <c r="C8" s="503" t="str">
        <f>IF(Identificar!E8&lt;&gt;"",Identificar!E8,"")</f>
        <v>Pode ocorrer atraso na entrega dos módulos principais.</v>
      </c>
      <c r="D8" s="503" t="str">
        <f>IF(Identificar!F8&lt;&gt;"",Identificar!F8,"")</f>
        <v>O cronograma geral do projeto pode ser impactado.</v>
      </c>
      <c r="E8" s="503" t="str">
        <f>IF(Identificar!G8&lt;&gt;"",Identificar!G8,"")</f>
        <v>Bruna</v>
      </c>
      <c r="F8" s="538" t="s">
        <v>717</v>
      </c>
      <c r="G8" s="537" t="s">
        <v>719</v>
      </c>
      <c r="H8" s="536" t="s">
        <v>727</v>
      </c>
      <c r="I8" s="535">
        <f t="shared" ref="I8:I27" si="0">IF(G8&lt;&gt;"",IF(H8&lt;&gt;"",RIGHT(G8,4)*RIGHT(H8,4),""),"")</f>
        <v>2.8699999999999997</v>
      </c>
      <c r="J8" s="534" t="str">
        <f>IF(I8&lt;&gt;"",VLOOKUP(I8,'Sensibilidade ao Risco'!$E$2:$F$30,2,FALSE),"")</f>
        <v>Moderada - 0,20</v>
      </c>
      <c r="K8" s="496">
        <f t="shared" ref="K8:K27" si="1">IF(F8&lt;&gt;"",IF(J8&lt;&gt;"",(RIGHT(J8,3))*(RIGHT(F8,3)),""),"")</f>
        <v>8.0000000000000016E-2</v>
      </c>
      <c r="L8" s="539" t="s">
        <v>690</v>
      </c>
      <c r="M8" s="533">
        <f>ROUNDUP(Quantificar!G8/Qualificar!$M$2,2)</f>
        <v>1</v>
      </c>
      <c r="N8" s="533">
        <f>ROUNDUP(Quantificar!H8/Qualificar!$M$3,2)</f>
        <v>0.17</v>
      </c>
      <c r="AF8" s="505" t="s">
        <v>689</v>
      </c>
      <c r="AG8" s="504">
        <v>4</v>
      </c>
      <c r="AH8" s="506"/>
      <c r="AI8" s="505" t="s">
        <v>688</v>
      </c>
      <c r="AJ8" s="504">
        <v>4</v>
      </c>
    </row>
    <row r="9" spans="1:36" ht="41.4" thickBot="1" x14ac:dyDescent="0.3">
      <c r="A9" s="503" t="str">
        <f>IF(Identificar!A9&lt;&gt;"",Identificar!A9,"")</f>
        <v>R02</v>
      </c>
      <c r="B9" s="503" t="str">
        <f>IF(Identificar!D9&lt;&gt;"",Identificar!D9,"")</f>
        <v>Como resultado de incompatibilidade entre o banco de dados e as APIs de coleta.</v>
      </c>
      <c r="C9" s="503" t="str">
        <f>IF(Identificar!E9&lt;&gt;"",Identificar!E9,"")</f>
        <v>Pode ocorrer falha na consolidação dos dados de vendas e clientes.</v>
      </c>
      <c r="D9" s="503" t="str">
        <f>IF(Identificar!F9&lt;&gt;"",Identificar!F9,"")</f>
        <v>As análises e relatórios podem apresentar informações incorretas.</v>
      </c>
      <c r="E9" s="503" t="str">
        <f>IF(Identificar!G9&lt;&gt;"",Identificar!G9,"")</f>
        <v>Rafaela</v>
      </c>
      <c r="F9" s="538" t="s">
        <v>726</v>
      </c>
      <c r="G9" s="537" t="s">
        <v>716</v>
      </c>
      <c r="H9" s="536" t="s">
        <v>721</v>
      </c>
      <c r="I9" s="535">
        <f t="shared" si="0"/>
        <v>3.9600000000000004</v>
      </c>
      <c r="J9" s="534" t="str">
        <f>IF(I9&lt;&gt;"",VLOOKUP(I9,'Sensibilidade ao Risco'!$E$2:$F$30,2,FALSE),"")</f>
        <v>Muito Alta - 0,80</v>
      </c>
      <c r="K9" s="496">
        <f t="shared" si="1"/>
        <v>4.0000000000000008E-2</v>
      </c>
      <c r="L9" s="496"/>
      <c r="M9" s="533">
        <f>ROUNDUP(Quantificar!G9/Qualificar!$M$2,2)</f>
        <v>0.5</v>
      </c>
      <c r="N9" s="533">
        <f>ROUNDUP(Quantificar!H9/Qualificar!$M$3,2)</f>
        <v>0.17</v>
      </c>
      <c r="AF9" s="508"/>
      <c r="AG9" s="507"/>
      <c r="AH9" s="506"/>
      <c r="AI9" s="505"/>
      <c r="AJ9" s="504"/>
    </row>
    <row r="10" spans="1:36" ht="41.4" thickBot="1" x14ac:dyDescent="0.3">
      <c r="A10" s="503" t="str">
        <f>IF(Identificar!A10&lt;&gt;"",Identificar!A10,"")</f>
        <v>R03</v>
      </c>
      <c r="B10" s="503" t="str">
        <f>IF(Identificar!D10&lt;&gt;"",Identificar!D10,"")</f>
        <v>Como resultado de mudanças solicitadas pelo cliente (Cannoli) após início do desenvolvimento.</v>
      </c>
      <c r="C10" s="503" t="str">
        <f>IF(Identificar!E10&lt;&gt;"",Identificar!E10,"")</f>
        <v>Pode ocorrer aumento de esforço e retrabalho.</v>
      </c>
      <c r="D10" s="503" t="str">
        <f>IF(Identificar!F10&lt;&gt;"",Identificar!F10,"")</f>
        <v>O custo e o prazo do projeto podem ser ampliados.</v>
      </c>
      <c r="E10" s="503" t="str">
        <f>IF(Identificar!G10&lt;&gt;"",Identificar!G10,"")</f>
        <v>Bruna</v>
      </c>
      <c r="F10" s="538" t="s">
        <v>720</v>
      </c>
      <c r="G10" s="537" t="s">
        <v>719</v>
      </c>
      <c r="H10" s="536" t="s">
        <v>718</v>
      </c>
      <c r="I10" s="535">
        <f t="shared" si="0"/>
        <v>3.36</v>
      </c>
      <c r="J10" s="534" t="str">
        <f>IF(I10&lt;&gt;"",VLOOKUP(I10,'Sensibilidade ao Risco'!$E$2:$F$30,2,FALSE),"")</f>
        <v>Muito Alta - 0,80</v>
      </c>
      <c r="K10" s="496">
        <f t="shared" si="1"/>
        <v>0.16000000000000003</v>
      </c>
      <c r="L10" s="496"/>
      <c r="M10" s="533">
        <f>ROUNDUP(Quantificar!G10/Qualificar!$M$2,2)</f>
        <v>5</v>
      </c>
      <c r="N10" s="533">
        <f>ROUNDUP(Quantificar!H10/Qualificar!$M$3,2)</f>
        <v>1</v>
      </c>
      <c r="AF10" s="508"/>
      <c r="AG10" s="507"/>
      <c r="AH10" s="506"/>
      <c r="AI10" s="505"/>
      <c r="AJ10" s="504"/>
    </row>
    <row r="11" spans="1:36" ht="41.4" thickBot="1" x14ac:dyDescent="0.3">
      <c r="A11" s="503" t="str">
        <f>IF(Identificar!A11&lt;&gt;"",Identificar!A11,"")</f>
        <v>R04</v>
      </c>
      <c r="B11" s="503" t="str">
        <f>IF(Identificar!D11&lt;&gt;"",Identificar!D11,"")</f>
        <v>Como resultado de falhas de autenticação ou vazamento de informações.</v>
      </c>
      <c r="C11" s="503" t="str">
        <f>IF(Identificar!E11&lt;&gt;"",Identificar!E11,"")</f>
        <v>Pode ocorrer comprometimento da privacidade dos dados.</v>
      </c>
      <c r="D11" s="503" t="str">
        <f>IF(Identificar!F11&lt;&gt;"",Identificar!F11,"")</f>
        <v>O projeto pode sofrer sanções relacionadas à LGPD.</v>
      </c>
      <c r="E11" s="503" t="str">
        <f>IF(Identificar!G11&lt;&gt;"",Identificar!G11,"")</f>
        <v>Rafaela</v>
      </c>
      <c r="F11" s="538" t="s">
        <v>723</v>
      </c>
      <c r="G11" s="537" t="s">
        <v>722</v>
      </c>
      <c r="H11" s="536" t="s">
        <v>718</v>
      </c>
      <c r="I11" s="535">
        <f t="shared" si="0"/>
        <v>2.88</v>
      </c>
      <c r="J11" s="534" t="str">
        <f>IF(I11&lt;&gt;"",VLOOKUP(I11,'Sensibilidade ao Risco'!$E$2:$F$30,2,FALSE),"")</f>
        <v>Alta - 0,40</v>
      </c>
      <c r="K11" s="496">
        <f t="shared" si="1"/>
        <v>4.0000000000000008E-2</v>
      </c>
      <c r="L11" s="496"/>
      <c r="M11" s="533">
        <f>ROUNDUP(Quantificar!G11/Qualificar!$M$2,2)</f>
        <v>1</v>
      </c>
      <c r="N11" s="533">
        <f>ROUNDUP(Quantificar!H11/Qualificar!$M$3,2)</f>
        <v>0.17</v>
      </c>
      <c r="AF11" s="508"/>
      <c r="AG11" s="507"/>
      <c r="AH11" s="506"/>
      <c r="AI11" s="505"/>
      <c r="AJ11" s="504"/>
    </row>
    <row r="12" spans="1:36" ht="31.2" thickBot="1" x14ac:dyDescent="0.3">
      <c r="A12" s="503" t="str">
        <f>IF(Identificar!A12&lt;&gt;"",Identificar!A12,"")</f>
        <v>R05</v>
      </c>
      <c r="B12" s="503" t="str">
        <f>IF(Identificar!D12&lt;&gt;"",Identificar!D12,"")</f>
        <v>Como resultado de falha no servidor local ou ambiente de hospedagem.</v>
      </c>
      <c r="C12" s="503" t="str">
        <f>IF(Identificar!E12&lt;&gt;"",Identificar!E12,"")</f>
        <v>Pode ocorrer indisponibilidade temporária do dashboard.</v>
      </c>
      <c r="D12" s="503" t="str">
        <f>IF(Identificar!F12&lt;&gt;"",Identificar!F12,"")</f>
        <v>A coleta de dados e a visualização de métricas podem ser interrompidas.</v>
      </c>
      <c r="E12" s="503" t="str">
        <f>IF(Identificar!G12&lt;&gt;"",Identificar!G12,"")</f>
        <v>Bruna</v>
      </c>
      <c r="F12" s="538" t="s">
        <v>717</v>
      </c>
      <c r="G12" s="537" t="s">
        <v>722</v>
      </c>
      <c r="H12" s="536" t="s">
        <v>724</v>
      </c>
      <c r="I12" s="535">
        <f t="shared" si="0"/>
        <v>2.52</v>
      </c>
      <c r="J12" s="534" t="str">
        <f>IF(I12&lt;&gt;"",VLOOKUP(I12,'Sensibilidade ao Risco'!$E$2:$F$30,2,FALSE),"")</f>
        <v>Moderada - 0,20</v>
      </c>
      <c r="K12" s="496">
        <f t="shared" si="1"/>
        <v>8.0000000000000016E-2</v>
      </c>
      <c r="L12" s="496"/>
      <c r="M12" s="533">
        <f>ROUNDUP(Quantificar!G12/Qualificar!$M$2,2)</f>
        <v>1</v>
      </c>
      <c r="N12" s="533">
        <f>ROUNDUP(Quantificar!H12/Qualificar!$M$3,2)</f>
        <v>0.17</v>
      </c>
      <c r="AF12" s="508"/>
      <c r="AG12" s="507"/>
      <c r="AH12" s="506"/>
      <c r="AI12" s="505"/>
      <c r="AJ12" s="504"/>
    </row>
    <row r="13" spans="1:36" ht="41.4" thickBot="1" x14ac:dyDescent="0.3">
      <c r="A13" s="503" t="str">
        <f>IF(Identificar!A13&lt;&gt;"",Identificar!A13,"")</f>
        <v>R06</v>
      </c>
      <c r="B13" s="503" t="str">
        <f>IF(Identificar!D13&lt;&gt;"",Identificar!D13,"")</f>
        <v>Como resultado de ausência de testes automatizados e revisões de código.</v>
      </c>
      <c r="C13" s="503" t="str">
        <f>IF(Identificar!E13&lt;&gt;"",Identificar!E13,"")</f>
        <v>Pode ocorrer falha na funcionalidade de KPIs e relatórios.</v>
      </c>
      <c r="D13" s="503" t="str">
        <f>IF(Identificar!F13&lt;&gt;"",Identificar!F13,"")</f>
        <v>A confiabilidade dos indicadores pode ser comprometida.</v>
      </c>
      <c r="E13" s="503" t="str">
        <f>IF(Identificar!G13&lt;&gt;"",Identificar!G13,"")</f>
        <v>Rafaela</v>
      </c>
      <c r="F13" s="538" t="s">
        <v>717</v>
      </c>
      <c r="G13" s="537" t="s">
        <v>816</v>
      </c>
      <c r="H13" s="536" t="s">
        <v>724</v>
      </c>
      <c r="I13" s="535">
        <f t="shared" si="0"/>
        <v>2.3100000000000005</v>
      </c>
      <c r="J13" s="534" t="str">
        <f>IF(I13&lt;&gt;"",VLOOKUP(I13,'Sensibilidade ao Risco'!$E$2:$F$30,2,FALSE),"")</f>
        <v>Baixa - 0,10</v>
      </c>
      <c r="K13" s="496">
        <f t="shared" si="1"/>
        <v>4.0000000000000008E-2</v>
      </c>
      <c r="L13" s="496"/>
      <c r="M13" s="533">
        <f>ROUNDUP(Quantificar!G13/Qualificar!$M$2,2)</f>
        <v>0.63</v>
      </c>
      <c r="N13" s="533">
        <f>ROUNDUP(Quantificar!H13/Qualificar!$M$3,2)</f>
        <v>0.17</v>
      </c>
      <c r="AF13" s="508"/>
      <c r="AG13" s="507"/>
      <c r="AH13" s="506"/>
      <c r="AI13" s="505"/>
      <c r="AJ13" s="504"/>
    </row>
    <row r="14" spans="1:36" ht="13.8" thickBot="1" x14ac:dyDescent="0.3">
      <c r="A14" s="503" t="str">
        <f>IF(Identificar!A14&lt;&gt;"",Identificar!A14,"")</f>
        <v>R07</v>
      </c>
      <c r="B14" s="503" t="str">
        <f>IF(Identificar!D14&lt;&gt;"",Identificar!D14,"")</f>
        <v/>
      </c>
      <c r="C14" s="503" t="str">
        <f>IF(Identificar!E14&lt;&gt;"",Identificar!E14,"")</f>
        <v/>
      </c>
      <c r="D14" s="503" t="str">
        <f>IF(Identificar!F14&lt;&gt;"",Identificar!F14,"")</f>
        <v/>
      </c>
      <c r="E14" s="503" t="str">
        <f>IF(Identificar!G14&lt;&gt;"",Identificar!G14,"")</f>
        <v/>
      </c>
      <c r="F14" s="538"/>
      <c r="G14" s="537"/>
      <c r="H14" s="536"/>
      <c r="I14" s="535" t="str">
        <f t="shared" si="0"/>
        <v/>
      </c>
      <c r="J14" s="534" t="str">
        <f>IF(I14&lt;&gt;"",VLOOKUP(I14,'Sensibilidade ao Risco'!$E$2:$F$30,2,FALSE),"")</f>
        <v/>
      </c>
      <c r="K14" s="496" t="str">
        <f t="shared" si="1"/>
        <v/>
      </c>
      <c r="L14" s="496"/>
      <c r="M14" s="533">
        <f>ROUNDUP(Quantificar!G14/Qualificar!$M$2,2)</f>
        <v>0</v>
      </c>
      <c r="N14" s="533">
        <f>ROUNDUP(Quantificar!H14/Qualificar!$M$3,2)</f>
        <v>0</v>
      </c>
      <c r="AF14" s="508"/>
      <c r="AG14" s="507"/>
      <c r="AH14" s="506"/>
      <c r="AI14" s="505"/>
      <c r="AJ14" s="504"/>
    </row>
    <row r="15" spans="1:36" ht="13.8" thickBot="1" x14ac:dyDescent="0.3">
      <c r="A15" s="503" t="str">
        <f>IF(Identificar!A15&lt;&gt;"",Identificar!A15,"")</f>
        <v>R08</v>
      </c>
      <c r="B15" s="503" t="str">
        <f>IF(Identificar!D15&lt;&gt;"",Identificar!D15,"")</f>
        <v/>
      </c>
      <c r="C15" s="503" t="str">
        <f>IF(Identificar!E15&lt;&gt;"",Identificar!E15,"")</f>
        <v/>
      </c>
      <c r="D15" s="503" t="str">
        <f>IF(Identificar!F15&lt;&gt;"",Identificar!F15,"")</f>
        <v/>
      </c>
      <c r="E15" s="503" t="str">
        <f>IF(Identificar!G15&lt;&gt;"",Identificar!G15,"")</f>
        <v/>
      </c>
      <c r="F15" s="538"/>
      <c r="G15" s="537"/>
      <c r="H15" s="536"/>
      <c r="I15" s="535" t="str">
        <f t="shared" si="0"/>
        <v/>
      </c>
      <c r="J15" s="534" t="str">
        <f>IF(I15&lt;&gt;"",VLOOKUP(I15,'Sensibilidade ao Risco'!$E$2:$F$30,2,FALSE),"")</f>
        <v/>
      </c>
      <c r="K15" s="496" t="str">
        <f t="shared" si="1"/>
        <v/>
      </c>
      <c r="L15" s="496"/>
      <c r="M15" s="533">
        <f>ROUNDUP(Quantificar!G15/Qualificar!$M$2,2)</f>
        <v>0</v>
      </c>
      <c r="N15" s="533">
        <f>ROUNDUP(Quantificar!H15/Qualificar!$M$3,2)</f>
        <v>0</v>
      </c>
      <c r="AF15" s="508"/>
      <c r="AG15" s="507"/>
      <c r="AH15" s="506"/>
      <c r="AI15" s="505"/>
      <c r="AJ15" s="504"/>
    </row>
    <row r="16" spans="1:36" ht="13.8" thickBot="1" x14ac:dyDescent="0.3">
      <c r="A16" s="503" t="str">
        <f>IF(Identificar!A16&lt;&gt;"",Identificar!A16,"")</f>
        <v>R09</v>
      </c>
      <c r="B16" s="503" t="str">
        <f>IF(Identificar!D16&lt;&gt;"",Identificar!D16,"")</f>
        <v/>
      </c>
      <c r="C16" s="503" t="str">
        <f>IF(Identificar!E16&lt;&gt;"",Identificar!E16,"")</f>
        <v/>
      </c>
      <c r="D16" s="503" t="str">
        <f>IF(Identificar!F16&lt;&gt;"",Identificar!F16,"")</f>
        <v/>
      </c>
      <c r="E16" s="503" t="str">
        <f>IF(Identificar!G16&lt;&gt;"",Identificar!G16,"")</f>
        <v/>
      </c>
      <c r="F16" s="538"/>
      <c r="G16" s="537"/>
      <c r="H16" s="536"/>
      <c r="I16" s="535" t="str">
        <f t="shared" si="0"/>
        <v/>
      </c>
      <c r="J16" s="534" t="str">
        <f>IF(I16&lt;&gt;"",VLOOKUP(I16,'Sensibilidade ao Risco'!$E$2:$F$30,2,FALSE),"")</f>
        <v/>
      </c>
      <c r="K16" s="496" t="str">
        <f t="shared" si="1"/>
        <v/>
      </c>
      <c r="L16" s="496"/>
      <c r="M16" s="533">
        <f>ROUNDUP(Quantificar!G16/Qualificar!$M$2,2)</f>
        <v>0</v>
      </c>
      <c r="N16" s="533">
        <f>ROUNDUP(Quantificar!H16/Qualificar!$M$3,2)</f>
        <v>0</v>
      </c>
      <c r="AF16" s="508"/>
      <c r="AG16" s="507"/>
      <c r="AH16" s="506"/>
      <c r="AI16" s="505"/>
      <c r="AJ16" s="504"/>
    </row>
    <row r="17" spans="1:36" ht="13.8" thickBot="1" x14ac:dyDescent="0.3">
      <c r="A17" s="503" t="str">
        <f>IF(Identificar!A17&lt;&gt;"",Identificar!A17,"")</f>
        <v>R10</v>
      </c>
      <c r="B17" s="503" t="str">
        <f>IF(Identificar!D17&lt;&gt;"",Identificar!D17,"")</f>
        <v/>
      </c>
      <c r="C17" s="503" t="str">
        <f>IF(Identificar!E17&lt;&gt;"",Identificar!E17,"")</f>
        <v/>
      </c>
      <c r="D17" s="503" t="str">
        <f>IF(Identificar!F17&lt;&gt;"",Identificar!F17,"")</f>
        <v/>
      </c>
      <c r="E17" s="503" t="str">
        <f>IF(Identificar!G17&lt;&gt;"",Identificar!G17,"")</f>
        <v/>
      </c>
      <c r="F17" s="538"/>
      <c r="G17" s="537"/>
      <c r="H17" s="536"/>
      <c r="I17" s="535" t="str">
        <f t="shared" si="0"/>
        <v/>
      </c>
      <c r="J17" s="534" t="str">
        <f>IF(I17&lt;&gt;"",VLOOKUP(I17,'Sensibilidade ao Risco'!$E$2:$F$30,2,FALSE),"")</f>
        <v/>
      </c>
      <c r="K17" s="496" t="str">
        <f t="shared" si="1"/>
        <v/>
      </c>
      <c r="L17" s="496"/>
      <c r="M17" s="533">
        <f>ROUNDUP(Quantificar!G17/Qualificar!$M$2,2)</f>
        <v>0</v>
      </c>
      <c r="N17" s="533">
        <f>ROUNDUP(Quantificar!H17/Qualificar!$M$3,2)</f>
        <v>0</v>
      </c>
      <c r="AF17" s="508"/>
      <c r="AG17" s="507"/>
      <c r="AH17" s="506"/>
      <c r="AI17" s="505"/>
      <c r="AJ17" s="504"/>
    </row>
    <row r="18" spans="1:36" ht="13.8" thickBot="1" x14ac:dyDescent="0.3">
      <c r="A18" s="503" t="str">
        <f>IF(Identificar!A18&lt;&gt;"",Identificar!A18,"")</f>
        <v>R11</v>
      </c>
      <c r="B18" s="503" t="str">
        <f>IF(Identificar!D18&lt;&gt;"",Identificar!D18,"")</f>
        <v/>
      </c>
      <c r="C18" s="503" t="str">
        <f>IF(Identificar!E18&lt;&gt;"",Identificar!E18,"")</f>
        <v/>
      </c>
      <c r="D18" s="503" t="str">
        <f>IF(Identificar!F18&lt;&gt;"",Identificar!F18,"")</f>
        <v/>
      </c>
      <c r="E18" s="503" t="str">
        <f>IF(Identificar!G18&lt;&gt;"",Identificar!G18,"")</f>
        <v/>
      </c>
      <c r="F18" s="538"/>
      <c r="G18" s="537"/>
      <c r="H18" s="536"/>
      <c r="I18" s="535" t="str">
        <f t="shared" si="0"/>
        <v/>
      </c>
      <c r="J18" s="534" t="str">
        <f>IF(I18&lt;&gt;"",VLOOKUP(I18,'Sensibilidade ao Risco'!$E$2:$F$30,2,FALSE),"")</f>
        <v/>
      </c>
      <c r="K18" s="496" t="str">
        <f t="shared" si="1"/>
        <v/>
      </c>
      <c r="L18" s="496"/>
      <c r="M18" s="533">
        <f>ROUNDUP(Quantificar!G18/Qualificar!$M$2,2)</f>
        <v>0</v>
      </c>
      <c r="N18" s="533">
        <f>ROUNDUP(Quantificar!H18/Qualificar!$M$3,2)</f>
        <v>0</v>
      </c>
      <c r="AF18" s="508"/>
      <c r="AG18" s="507"/>
      <c r="AH18" s="506"/>
      <c r="AI18" s="505"/>
      <c r="AJ18" s="504"/>
    </row>
    <row r="19" spans="1:36" ht="13.8" thickBot="1" x14ac:dyDescent="0.3">
      <c r="A19" s="503" t="str">
        <f>IF(Identificar!A19&lt;&gt;"",Identificar!A19,"")</f>
        <v>R12</v>
      </c>
      <c r="B19" s="503" t="str">
        <f>IF(Identificar!D19&lt;&gt;"",Identificar!D19,"")</f>
        <v/>
      </c>
      <c r="C19" s="503" t="str">
        <f>IF(Identificar!E19&lt;&gt;"",Identificar!E19,"")</f>
        <v/>
      </c>
      <c r="D19" s="503" t="str">
        <f>IF(Identificar!F19&lt;&gt;"",Identificar!F19,"")</f>
        <v/>
      </c>
      <c r="E19" s="503" t="str">
        <f>IF(Identificar!G19&lt;&gt;"",Identificar!G19,"")</f>
        <v/>
      </c>
      <c r="F19" s="538"/>
      <c r="G19" s="537"/>
      <c r="H19" s="536"/>
      <c r="I19" s="535" t="str">
        <f t="shared" si="0"/>
        <v/>
      </c>
      <c r="J19" s="534" t="str">
        <f>IF(I19&lt;&gt;"",VLOOKUP(I19,'Sensibilidade ao Risco'!$E$2:$F$30,2,FALSE),"")</f>
        <v/>
      </c>
      <c r="K19" s="496" t="str">
        <f t="shared" si="1"/>
        <v/>
      </c>
      <c r="L19" s="496"/>
      <c r="M19" s="533">
        <f>ROUNDUP(Quantificar!G19/Qualificar!$M$2,2)</f>
        <v>0</v>
      </c>
      <c r="N19" s="533">
        <f>ROUNDUP(Quantificar!H19/Qualificar!$M$3,2)</f>
        <v>0</v>
      </c>
      <c r="AF19" s="508"/>
      <c r="AG19" s="507"/>
      <c r="AH19" s="506"/>
      <c r="AI19" s="505"/>
      <c r="AJ19" s="504"/>
    </row>
    <row r="20" spans="1:36" x14ac:dyDescent="0.25">
      <c r="A20" s="503" t="str">
        <f>IF(Identificar!A20&lt;&gt;"",Identificar!A20,"")</f>
        <v>R13</v>
      </c>
      <c r="B20" s="503" t="str">
        <f>IF(Identificar!D20&lt;&gt;"",Identificar!D20,"")</f>
        <v/>
      </c>
      <c r="C20" s="503" t="str">
        <f>IF(Identificar!E20&lt;&gt;"",Identificar!E20,"")</f>
        <v/>
      </c>
      <c r="D20" s="503" t="str">
        <f>IF(Identificar!F20&lt;&gt;"",Identificar!F20,"")</f>
        <v/>
      </c>
      <c r="E20" s="503" t="str">
        <f>IF(Identificar!G20&lt;&gt;"",Identificar!G20,"")</f>
        <v/>
      </c>
      <c r="F20" s="538"/>
      <c r="G20" s="537"/>
      <c r="H20" s="536"/>
      <c r="I20" s="535" t="str">
        <f t="shared" si="0"/>
        <v/>
      </c>
      <c r="J20" s="534" t="str">
        <f>IF(I20&lt;&gt;"",VLOOKUP(I20,'Sensibilidade ao Risco'!$E$2:$F$30,2,FALSE),"")</f>
        <v/>
      </c>
      <c r="K20" s="496" t="str">
        <f t="shared" si="1"/>
        <v/>
      </c>
      <c r="L20" s="496"/>
      <c r="M20" s="533">
        <f>ROUNDUP(Quantificar!G20/Qualificar!$M$2,2)</f>
        <v>0</v>
      </c>
      <c r="N20" s="533">
        <f>ROUNDUP(Quantificar!H20/Qualificar!$M$3,2)</f>
        <v>0</v>
      </c>
    </row>
    <row r="21" spans="1:36" x14ac:dyDescent="0.25">
      <c r="A21" s="503" t="str">
        <f>IF(Identificar!A21&lt;&gt;"",Identificar!A21,"")</f>
        <v>R14</v>
      </c>
      <c r="B21" s="503" t="str">
        <f>IF(Identificar!D21&lt;&gt;"",Identificar!D21,"")</f>
        <v/>
      </c>
      <c r="C21" s="503" t="str">
        <f>IF(Identificar!E21&lt;&gt;"",Identificar!E21,"")</f>
        <v/>
      </c>
      <c r="D21" s="503" t="str">
        <f>IF(Identificar!F21&lt;&gt;"",Identificar!F21,"")</f>
        <v/>
      </c>
      <c r="E21" s="503" t="str">
        <f>IF(Identificar!G21&lt;&gt;"",Identificar!G21,"")</f>
        <v/>
      </c>
      <c r="F21" s="538"/>
      <c r="G21" s="537"/>
      <c r="H21" s="536"/>
      <c r="I21" s="535" t="str">
        <f t="shared" si="0"/>
        <v/>
      </c>
      <c r="J21" s="534" t="str">
        <f>IF(I21&lt;&gt;"",VLOOKUP(I21,'Sensibilidade ao Risco'!$E$2:$F$30,2,FALSE),"")</f>
        <v/>
      </c>
      <c r="K21" s="496" t="str">
        <f t="shared" si="1"/>
        <v/>
      </c>
      <c r="L21" s="496"/>
      <c r="M21" s="533">
        <f>ROUNDUP(Quantificar!G21/Qualificar!$M$2,2)</f>
        <v>0</v>
      </c>
      <c r="N21" s="533">
        <f>ROUNDUP(Quantificar!H21/Qualificar!$M$3,2)</f>
        <v>0</v>
      </c>
    </row>
    <row r="22" spans="1:36" x14ac:dyDescent="0.25">
      <c r="A22" s="503" t="str">
        <f>IF(Identificar!A22&lt;&gt;"",Identificar!A22,"")</f>
        <v>R15</v>
      </c>
      <c r="B22" s="503" t="str">
        <f>IF(Identificar!D22&lt;&gt;"",Identificar!D22,"")</f>
        <v/>
      </c>
      <c r="C22" s="503" t="str">
        <f>IF(Identificar!E22&lt;&gt;"",Identificar!E22,"")</f>
        <v/>
      </c>
      <c r="D22" s="503" t="str">
        <f>IF(Identificar!F22&lt;&gt;"",Identificar!F22,"")</f>
        <v/>
      </c>
      <c r="E22" s="503" t="str">
        <f>IF(Identificar!G22&lt;&gt;"",Identificar!G22,"")</f>
        <v/>
      </c>
      <c r="F22" s="538"/>
      <c r="G22" s="537"/>
      <c r="H22" s="536"/>
      <c r="I22" s="535" t="str">
        <f t="shared" si="0"/>
        <v/>
      </c>
      <c r="J22" s="534" t="str">
        <f>IF(I22&lt;&gt;"",VLOOKUP(I22,'Sensibilidade ao Risco'!$E$2:$F$30,2,FALSE),"")</f>
        <v/>
      </c>
      <c r="K22" s="496" t="str">
        <f t="shared" si="1"/>
        <v/>
      </c>
      <c r="L22" s="496"/>
      <c r="M22" s="533">
        <f>ROUNDUP(Quantificar!G22/Qualificar!$M$2,2)</f>
        <v>0</v>
      </c>
      <c r="N22" s="533">
        <f>ROUNDUP(Quantificar!H22/Qualificar!$M$3,2)</f>
        <v>0</v>
      </c>
    </row>
    <row r="23" spans="1:36" x14ac:dyDescent="0.25">
      <c r="A23" s="503" t="str">
        <f>IF(Identificar!A23&lt;&gt;"",Identificar!A23,"")</f>
        <v>R16</v>
      </c>
      <c r="B23" s="503" t="str">
        <f>IF(Identificar!D23&lt;&gt;"",Identificar!D23,"")</f>
        <v/>
      </c>
      <c r="C23" s="503" t="str">
        <f>IF(Identificar!E23&lt;&gt;"",Identificar!E23,"")</f>
        <v/>
      </c>
      <c r="D23" s="503" t="str">
        <f>IF(Identificar!F23&lt;&gt;"",Identificar!F23,"")</f>
        <v/>
      </c>
      <c r="E23" s="503" t="str">
        <f>IF(Identificar!G23&lt;&gt;"",Identificar!G23,"")</f>
        <v/>
      </c>
      <c r="F23" s="538"/>
      <c r="G23" s="537"/>
      <c r="H23" s="536"/>
      <c r="I23" s="535" t="str">
        <f t="shared" si="0"/>
        <v/>
      </c>
      <c r="J23" s="534" t="str">
        <f>IF(I23&lt;&gt;"",VLOOKUP(I23,'Sensibilidade ao Risco'!$E$2:$F$30,2,FALSE),"")</f>
        <v/>
      </c>
      <c r="K23" s="496" t="str">
        <f t="shared" si="1"/>
        <v/>
      </c>
      <c r="L23" s="496"/>
      <c r="M23" s="533">
        <f>ROUNDUP(Quantificar!G23/Qualificar!$M$2,2)</f>
        <v>0</v>
      </c>
      <c r="N23" s="533">
        <f>ROUNDUP(Quantificar!H23/Qualificar!$M$3,2)</f>
        <v>0</v>
      </c>
    </row>
    <row r="24" spans="1:36" x14ac:dyDescent="0.25">
      <c r="A24" s="503" t="str">
        <f>IF(Identificar!A24&lt;&gt;"",Identificar!A24,"")</f>
        <v>R17</v>
      </c>
      <c r="B24" s="503" t="str">
        <f>IF(Identificar!D24&lt;&gt;"",Identificar!D24,"")</f>
        <v/>
      </c>
      <c r="C24" s="503" t="str">
        <f>IF(Identificar!E24&lt;&gt;"",Identificar!E24,"")</f>
        <v/>
      </c>
      <c r="D24" s="503" t="str">
        <f>IF(Identificar!F24&lt;&gt;"",Identificar!F24,"")</f>
        <v/>
      </c>
      <c r="E24" s="503" t="str">
        <f>IF(Identificar!G24&lt;&gt;"",Identificar!G24,"")</f>
        <v/>
      </c>
      <c r="F24" s="538"/>
      <c r="G24" s="537"/>
      <c r="H24" s="536"/>
      <c r="I24" s="535" t="str">
        <f t="shared" si="0"/>
        <v/>
      </c>
      <c r="J24" s="534" t="str">
        <f>IF(I24&lt;&gt;"",VLOOKUP(I24,'Sensibilidade ao Risco'!$E$2:$F$30,2,FALSE),"")</f>
        <v/>
      </c>
      <c r="K24" s="496" t="str">
        <f t="shared" si="1"/>
        <v/>
      </c>
      <c r="L24" s="496"/>
      <c r="M24" s="533">
        <f>ROUNDUP(Quantificar!G24/Qualificar!$M$2,2)</f>
        <v>0</v>
      </c>
      <c r="N24" s="533">
        <f>ROUNDUP(Quantificar!H24/Qualificar!$M$3,2)</f>
        <v>0</v>
      </c>
    </row>
    <row r="25" spans="1:36" x14ac:dyDescent="0.25">
      <c r="A25" s="503" t="str">
        <f>IF(Identificar!A25&lt;&gt;"",Identificar!A25,"")</f>
        <v>R18</v>
      </c>
      <c r="B25" s="503" t="str">
        <f>IF(Identificar!D25&lt;&gt;"",Identificar!D25,"")</f>
        <v/>
      </c>
      <c r="C25" s="503" t="str">
        <f>IF(Identificar!E25&lt;&gt;"",Identificar!E25,"")</f>
        <v/>
      </c>
      <c r="D25" s="503" t="str">
        <f>IF(Identificar!F25&lt;&gt;"",Identificar!F25,"")</f>
        <v/>
      </c>
      <c r="E25" s="503" t="str">
        <f>IF(Identificar!G25&lt;&gt;"",Identificar!G25,"")</f>
        <v/>
      </c>
      <c r="F25" s="538"/>
      <c r="G25" s="537"/>
      <c r="H25" s="536"/>
      <c r="I25" s="535" t="str">
        <f t="shared" si="0"/>
        <v/>
      </c>
      <c r="J25" s="534" t="str">
        <f>IF(I25&lt;&gt;"",VLOOKUP(I25,'Sensibilidade ao Risco'!$E$2:$F$30,2,FALSE),"")</f>
        <v/>
      </c>
      <c r="K25" s="496" t="str">
        <f t="shared" si="1"/>
        <v/>
      </c>
      <c r="L25" s="496"/>
      <c r="M25" s="533">
        <f>ROUNDUP(Quantificar!G25/Qualificar!$M$2,2)</f>
        <v>0</v>
      </c>
      <c r="N25" s="533">
        <f>ROUNDUP(Quantificar!H25/Qualificar!$M$3,2)</f>
        <v>0</v>
      </c>
    </row>
    <row r="26" spans="1:36" x14ac:dyDescent="0.25">
      <c r="A26" s="503" t="str">
        <f>IF(Identificar!A26&lt;&gt;"",Identificar!A26,"")</f>
        <v>R19</v>
      </c>
      <c r="B26" s="503" t="str">
        <f>IF(Identificar!D26&lt;&gt;"",Identificar!D26,"")</f>
        <v/>
      </c>
      <c r="C26" s="503" t="str">
        <f>IF(Identificar!E26&lt;&gt;"",Identificar!E26,"")</f>
        <v/>
      </c>
      <c r="D26" s="503" t="str">
        <f>IF(Identificar!F26&lt;&gt;"",Identificar!F26,"")</f>
        <v/>
      </c>
      <c r="E26" s="503" t="str">
        <f>IF(Identificar!G26&lt;&gt;"",Identificar!G26,"")</f>
        <v/>
      </c>
      <c r="F26" s="538"/>
      <c r="G26" s="537"/>
      <c r="H26" s="536"/>
      <c r="I26" s="535" t="str">
        <f t="shared" si="0"/>
        <v/>
      </c>
      <c r="J26" s="534" t="str">
        <f>IF(I26&lt;&gt;"",VLOOKUP(I26,'Sensibilidade ao Risco'!$E$2:$F$30,2,FALSE),"")</f>
        <v/>
      </c>
      <c r="K26" s="496" t="str">
        <f t="shared" si="1"/>
        <v/>
      </c>
      <c r="L26" s="496"/>
      <c r="M26" s="533">
        <f>ROUNDUP(Quantificar!G26/Qualificar!$M$2,2)</f>
        <v>0</v>
      </c>
      <c r="N26" s="533">
        <f>ROUNDUP(Quantificar!H26/Qualificar!$M$3,2)</f>
        <v>0</v>
      </c>
    </row>
    <row r="27" spans="1:36" x14ac:dyDescent="0.25">
      <c r="A27" s="503" t="str">
        <f>IF(Identificar!A27&lt;&gt;"",Identificar!A27,"")</f>
        <v>R20</v>
      </c>
      <c r="B27" s="503" t="str">
        <f>IF(Identificar!D27&lt;&gt;"",Identificar!D27,"")</f>
        <v/>
      </c>
      <c r="C27" s="503" t="str">
        <f>IF(Identificar!E27&lt;&gt;"",Identificar!E27,"")</f>
        <v/>
      </c>
      <c r="D27" s="503" t="str">
        <f>IF(Identificar!F27&lt;&gt;"",Identificar!F27,"")</f>
        <v/>
      </c>
      <c r="E27" s="503" t="str">
        <f>IF(Identificar!G27&lt;&gt;"",Identificar!G27,"")</f>
        <v/>
      </c>
      <c r="F27" s="538"/>
      <c r="G27" s="537"/>
      <c r="H27" s="536"/>
      <c r="I27" s="535" t="str">
        <f t="shared" si="0"/>
        <v/>
      </c>
      <c r="J27" s="534" t="str">
        <f>IF(I27&lt;&gt;"",VLOOKUP(I27,'Sensibilidade ao Risco'!$E$2:$F$30,2,FALSE),"")</f>
        <v/>
      </c>
      <c r="K27" s="496" t="str">
        <f t="shared" si="1"/>
        <v/>
      </c>
      <c r="L27" s="496"/>
      <c r="M27" s="533">
        <f>ROUNDUP(Quantificar!G27/Qualificar!$M$2,2)</f>
        <v>0</v>
      </c>
      <c r="N27" s="533">
        <f>ROUNDUP(Quantificar!H27/Qualificar!$M$3,2)</f>
        <v>0</v>
      </c>
    </row>
    <row r="28" spans="1:36" x14ac:dyDescent="0.25">
      <c r="A28" s="503"/>
      <c r="B28" s="503"/>
      <c r="C28" s="503"/>
      <c r="D28" s="503"/>
      <c r="E28" s="503"/>
      <c r="F28" s="538"/>
      <c r="G28" s="537"/>
      <c r="H28" s="536"/>
      <c r="I28" s="535"/>
      <c r="J28" s="534"/>
      <c r="K28" s="496"/>
      <c r="L28" s="496"/>
      <c r="M28" s="533"/>
      <c r="N28" s="533"/>
    </row>
    <row r="48" spans="6:8" ht="20.399999999999999" x14ac:dyDescent="0.25">
      <c r="F48" s="532" t="s">
        <v>728</v>
      </c>
      <c r="G48" s="532" t="s">
        <v>727</v>
      </c>
      <c r="H48" s="532" t="s">
        <v>726</v>
      </c>
    </row>
    <row r="49" spans="6:8" ht="20.399999999999999" x14ac:dyDescent="0.25">
      <c r="F49" s="532" t="s">
        <v>725</v>
      </c>
      <c r="G49" s="532" t="s">
        <v>724</v>
      </c>
      <c r="H49" s="532" t="s">
        <v>723</v>
      </c>
    </row>
    <row r="50" spans="6:8" ht="20.399999999999999" x14ac:dyDescent="0.25">
      <c r="F50" s="532" t="s">
        <v>722</v>
      </c>
      <c r="G50" s="532" t="s">
        <v>721</v>
      </c>
      <c r="H50" s="532" t="s">
        <v>720</v>
      </c>
    </row>
    <row r="51" spans="6:8" ht="20.399999999999999" x14ac:dyDescent="0.25">
      <c r="F51" s="532" t="s">
        <v>719</v>
      </c>
      <c r="G51" s="532" t="s">
        <v>718</v>
      </c>
      <c r="H51" s="532" t="s">
        <v>717</v>
      </c>
    </row>
    <row r="52" spans="6:8" ht="20.399999999999999" x14ac:dyDescent="0.25">
      <c r="F52" s="532" t="s">
        <v>716</v>
      </c>
      <c r="G52" s="532" t="s">
        <v>715</v>
      </c>
      <c r="H52" s="532" t="s">
        <v>714</v>
      </c>
    </row>
  </sheetData>
  <autoFilter ref="A6:K27" xr:uid="{C2A949C3-95FB-493F-ADEE-97714C86EF13}">
    <filterColumn colId="1" showButton="0"/>
    <filterColumn colId="2" showButton="0"/>
    <filterColumn colId="8" showButton="0"/>
  </autoFilter>
  <mergeCells count="12">
    <mergeCell ref="A1:E3"/>
    <mergeCell ref="AI1:AJ1"/>
    <mergeCell ref="F6:F7"/>
    <mergeCell ref="K6:K7"/>
    <mergeCell ref="G6:J6"/>
    <mergeCell ref="AF1:AG1"/>
    <mergeCell ref="M6:M7"/>
    <mergeCell ref="A4:E5"/>
    <mergeCell ref="A6:A7"/>
    <mergeCell ref="N6:N7"/>
    <mergeCell ref="B6:D6"/>
    <mergeCell ref="E6:E7"/>
  </mergeCells>
  <conditionalFormatting sqref="K8:K28">
    <cfRule type="cellIs" dxfId="5" priority="1" stopIfTrue="1" operator="between">
      <formula>0.005</formula>
      <formula>0.04</formula>
    </cfRule>
    <cfRule type="cellIs" dxfId="4" priority="2" stopIfTrue="1" operator="between">
      <formula>0.05</formula>
      <formula>0.17</formula>
    </cfRule>
    <cfRule type="cellIs" dxfId="3" priority="3" stopIfTrue="1" operator="between">
      <formula>0.18</formula>
      <formula>0.81</formula>
    </cfRule>
  </conditionalFormatting>
  <dataValidations count="3">
    <dataValidation type="list" allowBlank="1" showInputMessage="1" showErrorMessage="1" sqref="F8:F28 JB8:JB28 SX8:SX28 ACT8:ACT28 AMP8:AMP28 AWL8:AWL28 BGH8:BGH28 BQD8:BQD28 BZZ8:BZZ28 CJV8:CJV28 CTR8:CTR28 DDN8:DDN28 DNJ8:DNJ28 DXF8:DXF28 EHB8:EHB28 EQX8:EQX28 FAT8:FAT28 FKP8:FKP28 FUL8:FUL28 GEH8:GEH28 GOD8:GOD28 GXZ8:GXZ28 HHV8:HHV28 HRR8:HRR28 IBN8:IBN28 ILJ8:ILJ28 IVF8:IVF28 JFB8:JFB28 JOX8:JOX28 JYT8:JYT28 KIP8:KIP28 KSL8:KSL28 LCH8:LCH28 LMD8:LMD28 LVZ8:LVZ28 MFV8:MFV28 MPR8:MPR28 MZN8:MZN28 NJJ8:NJJ28 NTF8:NTF28 ODB8:ODB28 OMX8:OMX28 OWT8:OWT28 PGP8:PGP28 PQL8:PQL28 QAH8:QAH28 QKD8:QKD28 QTZ8:QTZ28 RDV8:RDV28 RNR8:RNR28 RXN8:RXN28 SHJ8:SHJ28 SRF8:SRF28 TBB8:TBB28 TKX8:TKX28 TUT8:TUT28 UEP8:UEP28 UOL8:UOL28 UYH8:UYH28 VID8:VID28 VRZ8:VRZ28 WBV8:WBV28 WLR8:WLR28 WVN8:WVN28 F65544:F65564 JB65544:JB65564 SX65544:SX65564 ACT65544:ACT65564 AMP65544:AMP65564 AWL65544:AWL65564 BGH65544:BGH65564 BQD65544:BQD65564 BZZ65544:BZZ65564 CJV65544:CJV65564 CTR65544:CTR65564 DDN65544:DDN65564 DNJ65544:DNJ65564 DXF65544:DXF65564 EHB65544:EHB65564 EQX65544:EQX65564 FAT65544:FAT65564 FKP65544:FKP65564 FUL65544:FUL65564 GEH65544:GEH65564 GOD65544:GOD65564 GXZ65544:GXZ65564 HHV65544:HHV65564 HRR65544:HRR65564 IBN65544:IBN65564 ILJ65544:ILJ65564 IVF65544:IVF65564 JFB65544:JFB65564 JOX65544:JOX65564 JYT65544:JYT65564 KIP65544:KIP65564 KSL65544:KSL65564 LCH65544:LCH65564 LMD65544:LMD65564 LVZ65544:LVZ65564 MFV65544:MFV65564 MPR65544:MPR65564 MZN65544:MZN65564 NJJ65544:NJJ65564 NTF65544:NTF65564 ODB65544:ODB65564 OMX65544:OMX65564 OWT65544:OWT65564 PGP65544:PGP65564 PQL65544:PQL65564 QAH65544:QAH65564 QKD65544:QKD65564 QTZ65544:QTZ65564 RDV65544:RDV65564 RNR65544:RNR65564 RXN65544:RXN65564 SHJ65544:SHJ65564 SRF65544:SRF65564 TBB65544:TBB65564 TKX65544:TKX65564 TUT65544:TUT65564 UEP65544:UEP65564 UOL65544:UOL65564 UYH65544:UYH65564 VID65544:VID65564 VRZ65544:VRZ65564 WBV65544:WBV65564 WLR65544:WLR65564 WVN65544:WVN65564 F131080:F131100 JB131080:JB131100 SX131080:SX131100 ACT131080:ACT131100 AMP131080:AMP131100 AWL131080:AWL131100 BGH131080:BGH131100 BQD131080:BQD131100 BZZ131080:BZZ131100 CJV131080:CJV131100 CTR131080:CTR131100 DDN131080:DDN131100 DNJ131080:DNJ131100 DXF131080:DXF131100 EHB131080:EHB131100 EQX131080:EQX131100 FAT131080:FAT131100 FKP131080:FKP131100 FUL131080:FUL131100 GEH131080:GEH131100 GOD131080:GOD131100 GXZ131080:GXZ131100 HHV131080:HHV131100 HRR131080:HRR131100 IBN131080:IBN131100 ILJ131080:ILJ131100 IVF131080:IVF131100 JFB131080:JFB131100 JOX131080:JOX131100 JYT131080:JYT131100 KIP131080:KIP131100 KSL131080:KSL131100 LCH131080:LCH131100 LMD131080:LMD131100 LVZ131080:LVZ131100 MFV131080:MFV131100 MPR131080:MPR131100 MZN131080:MZN131100 NJJ131080:NJJ131100 NTF131080:NTF131100 ODB131080:ODB131100 OMX131080:OMX131100 OWT131080:OWT131100 PGP131080:PGP131100 PQL131080:PQL131100 QAH131080:QAH131100 QKD131080:QKD131100 QTZ131080:QTZ131100 RDV131080:RDV131100 RNR131080:RNR131100 RXN131080:RXN131100 SHJ131080:SHJ131100 SRF131080:SRF131100 TBB131080:TBB131100 TKX131080:TKX131100 TUT131080:TUT131100 UEP131080:UEP131100 UOL131080:UOL131100 UYH131080:UYH131100 VID131080:VID131100 VRZ131080:VRZ131100 WBV131080:WBV131100 WLR131080:WLR131100 WVN131080:WVN131100 F196616:F196636 JB196616:JB196636 SX196616:SX196636 ACT196616:ACT196636 AMP196616:AMP196636 AWL196616:AWL196636 BGH196616:BGH196636 BQD196616:BQD196636 BZZ196616:BZZ196636 CJV196616:CJV196636 CTR196616:CTR196636 DDN196616:DDN196636 DNJ196616:DNJ196636 DXF196616:DXF196636 EHB196616:EHB196636 EQX196616:EQX196636 FAT196616:FAT196636 FKP196616:FKP196636 FUL196616:FUL196636 GEH196616:GEH196636 GOD196616:GOD196636 GXZ196616:GXZ196636 HHV196616:HHV196636 HRR196616:HRR196636 IBN196616:IBN196636 ILJ196616:ILJ196636 IVF196616:IVF196636 JFB196616:JFB196636 JOX196616:JOX196636 JYT196616:JYT196636 KIP196616:KIP196636 KSL196616:KSL196636 LCH196616:LCH196636 LMD196616:LMD196636 LVZ196616:LVZ196636 MFV196616:MFV196636 MPR196616:MPR196636 MZN196616:MZN196636 NJJ196616:NJJ196636 NTF196616:NTF196636 ODB196616:ODB196636 OMX196616:OMX196636 OWT196616:OWT196636 PGP196616:PGP196636 PQL196616:PQL196636 QAH196616:QAH196636 QKD196616:QKD196636 QTZ196616:QTZ196636 RDV196616:RDV196636 RNR196616:RNR196636 RXN196616:RXN196636 SHJ196616:SHJ196636 SRF196616:SRF196636 TBB196616:TBB196636 TKX196616:TKX196636 TUT196616:TUT196636 UEP196616:UEP196636 UOL196616:UOL196636 UYH196616:UYH196636 VID196616:VID196636 VRZ196616:VRZ196636 WBV196616:WBV196636 WLR196616:WLR196636 WVN196616:WVN196636 F262152:F262172 JB262152:JB262172 SX262152:SX262172 ACT262152:ACT262172 AMP262152:AMP262172 AWL262152:AWL262172 BGH262152:BGH262172 BQD262152:BQD262172 BZZ262152:BZZ262172 CJV262152:CJV262172 CTR262152:CTR262172 DDN262152:DDN262172 DNJ262152:DNJ262172 DXF262152:DXF262172 EHB262152:EHB262172 EQX262152:EQX262172 FAT262152:FAT262172 FKP262152:FKP262172 FUL262152:FUL262172 GEH262152:GEH262172 GOD262152:GOD262172 GXZ262152:GXZ262172 HHV262152:HHV262172 HRR262152:HRR262172 IBN262152:IBN262172 ILJ262152:ILJ262172 IVF262152:IVF262172 JFB262152:JFB262172 JOX262152:JOX262172 JYT262152:JYT262172 KIP262152:KIP262172 KSL262152:KSL262172 LCH262152:LCH262172 LMD262152:LMD262172 LVZ262152:LVZ262172 MFV262152:MFV262172 MPR262152:MPR262172 MZN262152:MZN262172 NJJ262152:NJJ262172 NTF262152:NTF262172 ODB262152:ODB262172 OMX262152:OMX262172 OWT262152:OWT262172 PGP262152:PGP262172 PQL262152:PQL262172 QAH262152:QAH262172 QKD262152:QKD262172 QTZ262152:QTZ262172 RDV262152:RDV262172 RNR262152:RNR262172 RXN262152:RXN262172 SHJ262152:SHJ262172 SRF262152:SRF262172 TBB262152:TBB262172 TKX262152:TKX262172 TUT262152:TUT262172 UEP262152:UEP262172 UOL262152:UOL262172 UYH262152:UYH262172 VID262152:VID262172 VRZ262152:VRZ262172 WBV262152:WBV262172 WLR262152:WLR262172 WVN262152:WVN262172 F327688:F327708 JB327688:JB327708 SX327688:SX327708 ACT327688:ACT327708 AMP327688:AMP327708 AWL327688:AWL327708 BGH327688:BGH327708 BQD327688:BQD327708 BZZ327688:BZZ327708 CJV327688:CJV327708 CTR327688:CTR327708 DDN327688:DDN327708 DNJ327688:DNJ327708 DXF327688:DXF327708 EHB327688:EHB327708 EQX327688:EQX327708 FAT327688:FAT327708 FKP327688:FKP327708 FUL327688:FUL327708 GEH327688:GEH327708 GOD327688:GOD327708 GXZ327688:GXZ327708 HHV327688:HHV327708 HRR327688:HRR327708 IBN327688:IBN327708 ILJ327688:ILJ327708 IVF327688:IVF327708 JFB327688:JFB327708 JOX327688:JOX327708 JYT327688:JYT327708 KIP327688:KIP327708 KSL327688:KSL327708 LCH327688:LCH327708 LMD327688:LMD327708 LVZ327688:LVZ327708 MFV327688:MFV327708 MPR327688:MPR327708 MZN327688:MZN327708 NJJ327688:NJJ327708 NTF327688:NTF327708 ODB327688:ODB327708 OMX327688:OMX327708 OWT327688:OWT327708 PGP327688:PGP327708 PQL327688:PQL327708 QAH327688:QAH327708 QKD327688:QKD327708 QTZ327688:QTZ327708 RDV327688:RDV327708 RNR327688:RNR327708 RXN327688:RXN327708 SHJ327688:SHJ327708 SRF327688:SRF327708 TBB327688:TBB327708 TKX327688:TKX327708 TUT327688:TUT327708 UEP327688:UEP327708 UOL327688:UOL327708 UYH327688:UYH327708 VID327688:VID327708 VRZ327688:VRZ327708 WBV327688:WBV327708 WLR327688:WLR327708 WVN327688:WVN327708 F393224:F393244 JB393224:JB393244 SX393224:SX393244 ACT393224:ACT393244 AMP393224:AMP393244 AWL393224:AWL393244 BGH393224:BGH393244 BQD393224:BQD393244 BZZ393224:BZZ393244 CJV393224:CJV393244 CTR393224:CTR393244 DDN393224:DDN393244 DNJ393224:DNJ393244 DXF393224:DXF393244 EHB393224:EHB393244 EQX393224:EQX393244 FAT393224:FAT393244 FKP393224:FKP393244 FUL393224:FUL393244 GEH393224:GEH393244 GOD393224:GOD393244 GXZ393224:GXZ393244 HHV393224:HHV393244 HRR393224:HRR393244 IBN393224:IBN393244 ILJ393224:ILJ393244 IVF393224:IVF393244 JFB393224:JFB393244 JOX393224:JOX393244 JYT393224:JYT393244 KIP393224:KIP393244 KSL393224:KSL393244 LCH393224:LCH393244 LMD393224:LMD393244 LVZ393224:LVZ393244 MFV393224:MFV393244 MPR393224:MPR393244 MZN393224:MZN393244 NJJ393224:NJJ393244 NTF393224:NTF393244 ODB393224:ODB393244 OMX393224:OMX393244 OWT393224:OWT393244 PGP393224:PGP393244 PQL393224:PQL393244 QAH393224:QAH393244 QKD393224:QKD393244 QTZ393224:QTZ393244 RDV393224:RDV393244 RNR393224:RNR393244 RXN393224:RXN393244 SHJ393224:SHJ393244 SRF393224:SRF393244 TBB393224:TBB393244 TKX393224:TKX393244 TUT393224:TUT393244 UEP393224:UEP393244 UOL393224:UOL393244 UYH393224:UYH393244 VID393224:VID393244 VRZ393224:VRZ393244 WBV393224:WBV393244 WLR393224:WLR393244 WVN393224:WVN393244 F458760:F458780 JB458760:JB458780 SX458760:SX458780 ACT458760:ACT458780 AMP458760:AMP458780 AWL458760:AWL458780 BGH458760:BGH458780 BQD458760:BQD458780 BZZ458760:BZZ458780 CJV458760:CJV458780 CTR458760:CTR458780 DDN458760:DDN458780 DNJ458760:DNJ458780 DXF458760:DXF458780 EHB458760:EHB458780 EQX458760:EQX458780 FAT458760:FAT458780 FKP458760:FKP458780 FUL458760:FUL458780 GEH458760:GEH458780 GOD458760:GOD458780 GXZ458760:GXZ458780 HHV458760:HHV458780 HRR458760:HRR458780 IBN458760:IBN458780 ILJ458760:ILJ458780 IVF458760:IVF458780 JFB458760:JFB458780 JOX458760:JOX458780 JYT458760:JYT458780 KIP458760:KIP458780 KSL458760:KSL458780 LCH458760:LCH458780 LMD458760:LMD458780 LVZ458760:LVZ458780 MFV458760:MFV458780 MPR458760:MPR458780 MZN458760:MZN458780 NJJ458760:NJJ458780 NTF458760:NTF458780 ODB458760:ODB458780 OMX458760:OMX458780 OWT458760:OWT458780 PGP458760:PGP458780 PQL458760:PQL458780 QAH458760:QAH458780 QKD458760:QKD458780 QTZ458760:QTZ458780 RDV458760:RDV458780 RNR458760:RNR458780 RXN458760:RXN458780 SHJ458760:SHJ458780 SRF458760:SRF458780 TBB458760:TBB458780 TKX458760:TKX458780 TUT458760:TUT458780 UEP458760:UEP458780 UOL458760:UOL458780 UYH458760:UYH458780 VID458760:VID458780 VRZ458760:VRZ458780 WBV458760:WBV458780 WLR458760:WLR458780 WVN458760:WVN458780 F524296:F524316 JB524296:JB524316 SX524296:SX524316 ACT524296:ACT524316 AMP524296:AMP524316 AWL524296:AWL524316 BGH524296:BGH524316 BQD524296:BQD524316 BZZ524296:BZZ524316 CJV524296:CJV524316 CTR524296:CTR524316 DDN524296:DDN524316 DNJ524296:DNJ524316 DXF524296:DXF524316 EHB524296:EHB524316 EQX524296:EQX524316 FAT524296:FAT524316 FKP524296:FKP524316 FUL524296:FUL524316 GEH524296:GEH524316 GOD524296:GOD524316 GXZ524296:GXZ524316 HHV524296:HHV524316 HRR524296:HRR524316 IBN524296:IBN524316 ILJ524296:ILJ524316 IVF524296:IVF524316 JFB524296:JFB524316 JOX524296:JOX524316 JYT524296:JYT524316 KIP524296:KIP524316 KSL524296:KSL524316 LCH524296:LCH524316 LMD524296:LMD524316 LVZ524296:LVZ524316 MFV524296:MFV524316 MPR524296:MPR524316 MZN524296:MZN524316 NJJ524296:NJJ524316 NTF524296:NTF524316 ODB524296:ODB524316 OMX524296:OMX524316 OWT524296:OWT524316 PGP524296:PGP524316 PQL524296:PQL524316 QAH524296:QAH524316 QKD524296:QKD524316 QTZ524296:QTZ524316 RDV524296:RDV524316 RNR524296:RNR524316 RXN524296:RXN524316 SHJ524296:SHJ524316 SRF524296:SRF524316 TBB524296:TBB524316 TKX524296:TKX524316 TUT524296:TUT524316 UEP524296:UEP524316 UOL524296:UOL524316 UYH524296:UYH524316 VID524296:VID524316 VRZ524296:VRZ524316 WBV524296:WBV524316 WLR524296:WLR524316 WVN524296:WVN524316 F589832:F589852 JB589832:JB589852 SX589832:SX589852 ACT589832:ACT589852 AMP589832:AMP589852 AWL589832:AWL589852 BGH589832:BGH589852 BQD589832:BQD589852 BZZ589832:BZZ589852 CJV589832:CJV589852 CTR589832:CTR589852 DDN589832:DDN589852 DNJ589832:DNJ589852 DXF589832:DXF589852 EHB589832:EHB589852 EQX589832:EQX589852 FAT589832:FAT589852 FKP589832:FKP589852 FUL589832:FUL589852 GEH589832:GEH589852 GOD589832:GOD589852 GXZ589832:GXZ589852 HHV589832:HHV589852 HRR589832:HRR589852 IBN589832:IBN589852 ILJ589832:ILJ589852 IVF589832:IVF589852 JFB589832:JFB589852 JOX589832:JOX589852 JYT589832:JYT589852 KIP589832:KIP589852 KSL589832:KSL589852 LCH589832:LCH589852 LMD589832:LMD589852 LVZ589832:LVZ589852 MFV589832:MFV589852 MPR589832:MPR589852 MZN589832:MZN589852 NJJ589832:NJJ589852 NTF589832:NTF589852 ODB589832:ODB589852 OMX589832:OMX589852 OWT589832:OWT589852 PGP589832:PGP589852 PQL589832:PQL589852 QAH589832:QAH589852 QKD589832:QKD589852 QTZ589832:QTZ589852 RDV589832:RDV589852 RNR589832:RNR589852 RXN589832:RXN589852 SHJ589832:SHJ589852 SRF589832:SRF589852 TBB589832:TBB589852 TKX589832:TKX589852 TUT589832:TUT589852 UEP589832:UEP589852 UOL589832:UOL589852 UYH589832:UYH589852 VID589832:VID589852 VRZ589832:VRZ589852 WBV589832:WBV589852 WLR589832:WLR589852 WVN589832:WVN589852 F655368:F655388 JB655368:JB655388 SX655368:SX655388 ACT655368:ACT655388 AMP655368:AMP655388 AWL655368:AWL655388 BGH655368:BGH655388 BQD655368:BQD655388 BZZ655368:BZZ655388 CJV655368:CJV655388 CTR655368:CTR655388 DDN655368:DDN655388 DNJ655368:DNJ655388 DXF655368:DXF655388 EHB655368:EHB655388 EQX655368:EQX655388 FAT655368:FAT655388 FKP655368:FKP655388 FUL655368:FUL655388 GEH655368:GEH655388 GOD655368:GOD655388 GXZ655368:GXZ655388 HHV655368:HHV655388 HRR655368:HRR655388 IBN655368:IBN655388 ILJ655368:ILJ655388 IVF655368:IVF655388 JFB655368:JFB655388 JOX655368:JOX655388 JYT655368:JYT655388 KIP655368:KIP655388 KSL655368:KSL655388 LCH655368:LCH655388 LMD655368:LMD655388 LVZ655368:LVZ655388 MFV655368:MFV655388 MPR655368:MPR655388 MZN655368:MZN655388 NJJ655368:NJJ655388 NTF655368:NTF655388 ODB655368:ODB655388 OMX655368:OMX655388 OWT655368:OWT655388 PGP655368:PGP655388 PQL655368:PQL655388 QAH655368:QAH655388 QKD655368:QKD655388 QTZ655368:QTZ655388 RDV655368:RDV655388 RNR655368:RNR655388 RXN655368:RXN655388 SHJ655368:SHJ655388 SRF655368:SRF655388 TBB655368:TBB655388 TKX655368:TKX655388 TUT655368:TUT655388 UEP655368:UEP655388 UOL655368:UOL655388 UYH655368:UYH655388 VID655368:VID655388 VRZ655368:VRZ655388 WBV655368:WBV655388 WLR655368:WLR655388 WVN655368:WVN655388 F720904:F720924 JB720904:JB720924 SX720904:SX720924 ACT720904:ACT720924 AMP720904:AMP720924 AWL720904:AWL720924 BGH720904:BGH720924 BQD720904:BQD720924 BZZ720904:BZZ720924 CJV720904:CJV720924 CTR720904:CTR720924 DDN720904:DDN720924 DNJ720904:DNJ720924 DXF720904:DXF720924 EHB720904:EHB720924 EQX720904:EQX720924 FAT720904:FAT720924 FKP720904:FKP720924 FUL720904:FUL720924 GEH720904:GEH720924 GOD720904:GOD720924 GXZ720904:GXZ720924 HHV720904:HHV720924 HRR720904:HRR720924 IBN720904:IBN720924 ILJ720904:ILJ720924 IVF720904:IVF720924 JFB720904:JFB720924 JOX720904:JOX720924 JYT720904:JYT720924 KIP720904:KIP720924 KSL720904:KSL720924 LCH720904:LCH720924 LMD720904:LMD720924 LVZ720904:LVZ720924 MFV720904:MFV720924 MPR720904:MPR720924 MZN720904:MZN720924 NJJ720904:NJJ720924 NTF720904:NTF720924 ODB720904:ODB720924 OMX720904:OMX720924 OWT720904:OWT720924 PGP720904:PGP720924 PQL720904:PQL720924 QAH720904:QAH720924 QKD720904:QKD720924 QTZ720904:QTZ720924 RDV720904:RDV720924 RNR720904:RNR720924 RXN720904:RXN720924 SHJ720904:SHJ720924 SRF720904:SRF720924 TBB720904:TBB720924 TKX720904:TKX720924 TUT720904:TUT720924 UEP720904:UEP720924 UOL720904:UOL720924 UYH720904:UYH720924 VID720904:VID720924 VRZ720904:VRZ720924 WBV720904:WBV720924 WLR720904:WLR720924 WVN720904:WVN720924 F786440:F786460 JB786440:JB786460 SX786440:SX786460 ACT786440:ACT786460 AMP786440:AMP786460 AWL786440:AWL786460 BGH786440:BGH786460 BQD786440:BQD786460 BZZ786440:BZZ786460 CJV786440:CJV786460 CTR786440:CTR786460 DDN786440:DDN786460 DNJ786440:DNJ786460 DXF786440:DXF786460 EHB786440:EHB786460 EQX786440:EQX786460 FAT786440:FAT786460 FKP786440:FKP786460 FUL786440:FUL786460 GEH786440:GEH786460 GOD786440:GOD786460 GXZ786440:GXZ786460 HHV786440:HHV786460 HRR786440:HRR786460 IBN786440:IBN786460 ILJ786440:ILJ786460 IVF786440:IVF786460 JFB786440:JFB786460 JOX786440:JOX786460 JYT786440:JYT786460 KIP786440:KIP786460 KSL786440:KSL786460 LCH786440:LCH786460 LMD786440:LMD786460 LVZ786440:LVZ786460 MFV786440:MFV786460 MPR786440:MPR786460 MZN786440:MZN786460 NJJ786440:NJJ786460 NTF786440:NTF786460 ODB786440:ODB786460 OMX786440:OMX786460 OWT786440:OWT786460 PGP786440:PGP786460 PQL786440:PQL786460 QAH786440:QAH786460 QKD786440:QKD786460 QTZ786440:QTZ786460 RDV786440:RDV786460 RNR786440:RNR786460 RXN786440:RXN786460 SHJ786440:SHJ786460 SRF786440:SRF786460 TBB786440:TBB786460 TKX786440:TKX786460 TUT786440:TUT786460 UEP786440:UEP786460 UOL786440:UOL786460 UYH786440:UYH786460 VID786440:VID786460 VRZ786440:VRZ786460 WBV786440:WBV786460 WLR786440:WLR786460 WVN786440:WVN786460 F851976:F851996 JB851976:JB851996 SX851976:SX851996 ACT851976:ACT851996 AMP851976:AMP851996 AWL851976:AWL851996 BGH851976:BGH851996 BQD851976:BQD851996 BZZ851976:BZZ851996 CJV851976:CJV851996 CTR851976:CTR851996 DDN851976:DDN851996 DNJ851976:DNJ851996 DXF851976:DXF851996 EHB851976:EHB851996 EQX851976:EQX851996 FAT851976:FAT851996 FKP851976:FKP851996 FUL851976:FUL851996 GEH851976:GEH851996 GOD851976:GOD851996 GXZ851976:GXZ851996 HHV851976:HHV851996 HRR851976:HRR851996 IBN851976:IBN851996 ILJ851976:ILJ851996 IVF851976:IVF851996 JFB851976:JFB851996 JOX851976:JOX851996 JYT851976:JYT851996 KIP851976:KIP851996 KSL851976:KSL851996 LCH851976:LCH851996 LMD851976:LMD851996 LVZ851976:LVZ851996 MFV851976:MFV851996 MPR851976:MPR851996 MZN851976:MZN851996 NJJ851976:NJJ851996 NTF851976:NTF851996 ODB851976:ODB851996 OMX851976:OMX851996 OWT851976:OWT851996 PGP851976:PGP851996 PQL851976:PQL851996 QAH851976:QAH851996 QKD851976:QKD851996 QTZ851976:QTZ851996 RDV851976:RDV851996 RNR851976:RNR851996 RXN851976:RXN851996 SHJ851976:SHJ851996 SRF851976:SRF851996 TBB851976:TBB851996 TKX851976:TKX851996 TUT851976:TUT851996 UEP851976:UEP851996 UOL851976:UOL851996 UYH851976:UYH851996 VID851976:VID851996 VRZ851976:VRZ851996 WBV851976:WBV851996 WLR851976:WLR851996 WVN851976:WVN851996 F917512:F917532 JB917512:JB917532 SX917512:SX917532 ACT917512:ACT917532 AMP917512:AMP917532 AWL917512:AWL917532 BGH917512:BGH917532 BQD917512:BQD917532 BZZ917512:BZZ917532 CJV917512:CJV917532 CTR917512:CTR917532 DDN917512:DDN917532 DNJ917512:DNJ917532 DXF917512:DXF917532 EHB917512:EHB917532 EQX917512:EQX917532 FAT917512:FAT917532 FKP917512:FKP917532 FUL917512:FUL917532 GEH917512:GEH917532 GOD917512:GOD917532 GXZ917512:GXZ917532 HHV917512:HHV917532 HRR917512:HRR917532 IBN917512:IBN917532 ILJ917512:ILJ917532 IVF917512:IVF917532 JFB917512:JFB917532 JOX917512:JOX917532 JYT917512:JYT917532 KIP917512:KIP917532 KSL917512:KSL917532 LCH917512:LCH917532 LMD917512:LMD917532 LVZ917512:LVZ917532 MFV917512:MFV917532 MPR917512:MPR917532 MZN917512:MZN917532 NJJ917512:NJJ917532 NTF917512:NTF917532 ODB917512:ODB917532 OMX917512:OMX917532 OWT917512:OWT917532 PGP917512:PGP917532 PQL917512:PQL917532 QAH917512:QAH917532 QKD917512:QKD917532 QTZ917512:QTZ917532 RDV917512:RDV917532 RNR917512:RNR917532 RXN917512:RXN917532 SHJ917512:SHJ917532 SRF917512:SRF917532 TBB917512:TBB917532 TKX917512:TKX917532 TUT917512:TUT917532 UEP917512:UEP917532 UOL917512:UOL917532 UYH917512:UYH917532 VID917512:VID917532 VRZ917512:VRZ917532 WBV917512:WBV917532 WLR917512:WLR917532 WVN917512:WVN917532 F983048:F983068 JB983048:JB983068 SX983048:SX983068 ACT983048:ACT983068 AMP983048:AMP983068 AWL983048:AWL983068 BGH983048:BGH983068 BQD983048:BQD983068 BZZ983048:BZZ983068 CJV983048:CJV983068 CTR983048:CTR983068 DDN983048:DDN983068 DNJ983048:DNJ983068 DXF983048:DXF983068 EHB983048:EHB983068 EQX983048:EQX983068 FAT983048:FAT983068 FKP983048:FKP983068 FUL983048:FUL983068 GEH983048:GEH983068 GOD983048:GOD983068 GXZ983048:GXZ983068 HHV983048:HHV983068 HRR983048:HRR983068 IBN983048:IBN983068 ILJ983048:ILJ983068 IVF983048:IVF983068 JFB983048:JFB983068 JOX983048:JOX983068 JYT983048:JYT983068 KIP983048:KIP983068 KSL983048:KSL983068 LCH983048:LCH983068 LMD983048:LMD983068 LVZ983048:LVZ983068 MFV983048:MFV983068 MPR983048:MPR983068 MZN983048:MZN983068 NJJ983048:NJJ983068 NTF983048:NTF983068 ODB983048:ODB983068 OMX983048:OMX983068 OWT983048:OWT983068 PGP983048:PGP983068 PQL983048:PQL983068 QAH983048:QAH983068 QKD983048:QKD983068 QTZ983048:QTZ983068 RDV983048:RDV983068 RNR983048:RNR983068 RXN983048:RXN983068 SHJ983048:SHJ983068 SRF983048:SRF983068 TBB983048:TBB983068 TKX983048:TKX983068 TUT983048:TUT983068 UEP983048:UEP983068 UOL983048:UOL983068 UYH983048:UYH983068 VID983048:VID983068 VRZ983048:VRZ983068 WBV983048:WBV983068 WLR983048:WLR983068 WVN983048:WVN983068" xr:uid="{2F979A40-1971-4427-A08D-5B2B984C2343}">
      <formula1>$H$48:$H$52</formula1>
    </dataValidation>
    <dataValidation type="list" allowBlank="1" showInputMessage="1" showErrorMessage="1" sqref="G8:G28 JC8:JC28 SY8:SY28 ACU8:ACU28 AMQ8:AMQ28 AWM8:AWM28 BGI8:BGI28 BQE8:BQE28 CAA8:CAA28 CJW8:CJW28 CTS8:CTS28 DDO8:DDO28 DNK8:DNK28 DXG8:DXG28 EHC8:EHC28 EQY8:EQY28 FAU8:FAU28 FKQ8:FKQ28 FUM8:FUM28 GEI8:GEI28 GOE8:GOE28 GYA8:GYA28 HHW8:HHW28 HRS8:HRS28 IBO8:IBO28 ILK8:ILK28 IVG8:IVG28 JFC8:JFC28 JOY8:JOY28 JYU8:JYU28 KIQ8:KIQ28 KSM8:KSM28 LCI8:LCI28 LME8:LME28 LWA8:LWA28 MFW8:MFW28 MPS8:MPS28 MZO8:MZO28 NJK8:NJK28 NTG8:NTG28 ODC8:ODC28 OMY8:OMY28 OWU8:OWU28 PGQ8:PGQ28 PQM8:PQM28 QAI8:QAI28 QKE8:QKE28 QUA8:QUA28 RDW8:RDW28 RNS8:RNS28 RXO8:RXO28 SHK8:SHK28 SRG8:SRG28 TBC8:TBC28 TKY8:TKY28 TUU8:TUU28 UEQ8:UEQ28 UOM8:UOM28 UYI8:UYI28 VIE8:VIE28 VSA8:VSA28 WBW8:WBW28 WLS8:WLS28 WVO8:WVO28 G65544:G65564 JC65544:JC65564 SY65544:SY65564 ACU65544:ACU65564 AMQ65544:AMQ65564 AWM65544:AWM65564 BGI65544:BGI65564 BQE65544:BQE65564 CAA65544:CAA65564 CJW65544:CJW65564 CTS65544:CTS65564 DDO65544:DDO65564 DNK65544:DNK65564 DXG65544:DXG65564 EHC65544:EHC65564 EQY65544:EQY65564 FAU65544:FAU65564 FKQ65544:FKQ65564 FUM65544:FUM65564 GEI65544:GEI65564 GOE65544:GOE65564 GYA65544:GYA65564 HHW65544:HHW65564 HRS65544:HRS65564 IBO65544:IBO65564 ILK65544:ILK65564 IVG65544:IVG65564 JFC65544:JFC65564 JOY65544:JOY65564 JYU65544:JYU65564 KIQ65544:KIQ65564 KSM65544:KSM65564 LCI65544:LCI65564 LME65544:LME65564 LWA65544:LWA65564 MFW65544:MFW65564 MPS65544:MPS65564 MZO65544:MZO65564 NJK65544:NJK65564 NTG65544:NTG65564 ODC65544:ODC65564 OMY65544:OMY65564 OWU65544:OWU65564 PGQ65544:PGQ65564 PQM65544:PQM65564 QAI65544:QAI65564 QKE65544:QKE65564 QUA65544:QUA65564 RDW65544:RDW65564 RNS65544:RNS65564 RXO65544:RXO65564 SHK65544:SHK65564 SRG65544:SRG65564 TBC65544:TBC65564 TKY65544:TKY65564 TUU65544:TUU65564 UEQ65544:UEQ65564 UOM65544:UOM65564 UYI65544:UYI65564 VIE65544:VIE65564 VSA65544:VSA65564 WBW65544:WBW65564 WLS65544:WLS65564 WVO65544:WVO65564 G131080:G131100 JC131080:JC131100 SY131080:SY131100 ACU131080:ACU131100 AMQ131080:AMQ131100 AWM131080:AWM131100 BGI131080:BGI131100 BQE131080:BQE131100 CAA131080:CAA131100 CJW131080:CJW131100 CTS131080:CTS131100 DDO131080:DDO131100 DNK131080:DNK131100 DXG131080:DXG131100 EHC131080:EHC131100 EQY131080:EQY131100 FAU131080:FAU131100 FKQ131080:FKQ131100 FUM131080:FUM131100 GEI131080:GEI131100 GOE131080:GOE131100 GYA131080:GYA131100 HHW131080:HHW131100 HRS131080:HRS131100 IBO131080:IBO131100 ILK131080:ILK131100 IVG131080:IVG131100 JFC131080:JFC131100 JOY131080:JOY131100 JYU131080:JYU131100 KIQ131080:KIQ131100 KSM131080:KSM131100 LCI131080:LCI131100 LME131080:LME131100 LWA131080:LWA131100 MFW131080:MFW131100 MPS131080:MPS131100 MZO131080:MZO131100 NJK131080:NJK131100 NTG131080:NTG131100 ODC131080:ODC131100 OMY131080:OMY131100 OWU131080:OWU131100 PGQ131080:PGQ131100 PQM131080:PQM131100 QAI131080:QAI131100 QKE131080:QKE131100 QUA131080:QUA131100 RDW131080:RDW131100 RNS131080:RNS131100 RXO131080:RXO131100 SHK131080:SHK131100 SRG131080:SRG131100 TBC131080:TBC131100 TKY131080:TKY131100 TUU131080:TUU131100 UEQ131080:UEQ131100 UOM131080:UOM131100 UYI131080:UYI131100 VIE131080:VIE131100 VSA131080:VSA131100 WBW131080:WBW131100 WLS131080:WLS131100 WVO131080:WVO131100 G196616:G196636 JC196616:JC196636 SY196616:SY196636 ACU196616:ACU196636 AMQ196616:AMQ196636 AWM196616:AWM196636 BGI196616:BGI196636 BQE196616:BQE196636 CAA196616:CAA196636 CJW196616:CJW196636 CTS196616:CTS196636 DDO196616:DDO196636 DNK196616:DNK196636 DXG196616:DXG196636 EHC196616:EHC196636 EQY196616:EQY196636 FAU196616:FAU196636 FKQ196616:FKQ196636 FUM196616:FUM196636 GEI196616:GEI196636 GOE196616:GOE196636 GYA196616:GYA196636 HHW196616:HHW196636 HRS196616:HRS196636 IBO196616:IBO196636 ILK196616:ILK196636 IVG196616:IVG196636 JFC196616:JFC196636 JOY196616:JOY196636 JYU196616:JYU196636 KIQ196616:KIQ196636 KSM196616:KSM196636 LCI196616:LCI196636 LME196616:LME196636 LWA196616:LWA196636 MFW196616:MFW196636 MPS196616:MPS196636 MZO196616:MZO196636 NJK196616:NJK196636 NTG196616:NTG196636 ODC196616:ODC196636 OMY196616:OMY196636 OWU196616:OWU196636 PGQ196616:PGQ196636 PQM196616:PQM196636 QAI196616:QAI196636 QKE196616:QKE196636 QUA196616:QUA196636 RDW196616:RDW196636 RNS196616:RNS196636 RXO196616:RXO196636 SHK196616:SHK196636 SRG196616:SRG196636 TBC196616:TBC196636 TKY196616:TKY196636 TUU196616:TUU196636 UEQ196616:UEQ196636 UOM196616:UOM196636 UYI196616:UYI196636 VIE196616:VIE196636 VSA196616:VSA196636 WBW196616:WBW196636 WLS196616:WLS196636 WVO196616:WVO196636 G262152:G262172 JC262152:JC262172 SY262152:SY262172 ACU262152:ACU262172 AMQ262152:AMQ262172 AWM262152:AWM262172 BGI262152:BGI262172 BQE262152:BQE262172 CAA262152:CAA262172 CJW262152:CJW262172 CTS262152:CTS262172 DDO262152:DDO262172 DNK262152:DNK262172 DXG262152:DXG262172 EHC262152:EHC262172 EQY262152:EQY262172 FAU262152:FAU262172 FKQ262152:FKQ262172 FUM262152:FUM262172 GEI262152:GEI262172 GOE262152:GOE262172 GYA262152:GYA262172 HHW262152:HHW262172 HRS262152:HRS262172 IBO262152:IBO262172 ILK262152:ILK262172 IVG262152:IVG262172 JFC262152:JFC262172 JOY262152:JOY262172 JYU262152:JYU262172 KIQ262152:KIQ262172 KSM262152:KSM262172 LCI262152:LCI262172 LME262152:LME262172 LWA262152:LWA262172 MFW262152:MFW262172 MPS262152:MPS262172 MZO262152:MZO262172 NJK262152:NJK262172 NTG262152:NTG262172 ODC262152:ODC262172 OMY262152:OMY262172 OWU262152:OWU262172 PGQ262152:PGQ262172 PQM262152:PQM262172 QAI262152:QAI262172 QKE262152:QKE262172 QUA262152:QUA262172 RDW262152:RDW262172 RNS262152:RNS262172 RXO262152:RXO262172 SHK262152:SHK262172 SRG262152:SRG262172 TBC262152:TBC262172 TKY262152:TKY262172 TUU262152:TUU262172 UEQ262152:UEQ262172 UOM262152:UOM262172 UYI262152:UYI262172 VIE262152:VIE262172 VSA262152:VSA262172 WBW262152:WBW262172 WLS262152:WLS262172 WVO262152:WVO262172 G327688:G327708 JC327688:JC327708 SY327688:SY327708 ACU327688:ACU327708 AMQ327688:AMQ327708 AWM327688:AWM327708 BGI327688:BGI327708 BQE327688:BQE327708 CAA327688:CAA327708 CJW327688:CJW327708 CTS327688:CTS327708 DDO327688:DDO327708 DNK327688:DNK327708 DXG327688:DXG327708 EHC327688:EHC327708 EQY327688:EQY327708 FAU327688:FAU327708 FKQ327688:FKQ327708 FUM327688:FUM327708 GEI327688:GEI327708 GOE327688:GOE327708 GYA327688:GYA327708 HHW327688:HHW327708 HRS327688:HRS327708 IBO327688:IBO327708 ILK327688:ILK327708 IVG327688:IVG327708 JFC327688:JFC327708 JOY327688:JOY327708 JYU327688:JYU327708 KIQ327688:KIQ327708 KSM327688:KSM327708 LCI327688:LCI327708 LME327688:LME327708 LWA327688:LWA327708 MFW327688:MFW327708 MPS327688:MPS327708 MZO327688:MZO327708 NJK327688:NJK327708 NTG327688:NTG327708 ODC327688:ODC327708 OMY327688:OMY327708 OWU327688:OWU327708 PGQ327688:PGQ327708 PQM327688:PQM327708 QAI327688:QAI327708 QKE327688:QKE327708 QUA327688:QUA327708 RDW327688:RDW327708 RNS327688:RNS327708 RXO327688:RXO327708 SHK327688:SHK327708 SRG327688:SRG327708 TBC327688:TBC327708 TKY327688:TKY327708 TUU327688:TUU327708 UEQ327688:UEQ327708 UOM327688:UOM327708 UYI327688:UYI327708 VIE327688:VIE327708 VSA327688:VSA327708 WBW327688:WBW327708 WLS327688:WLS327708 WVO327688:WVO327708 G393224:G393244 JC393224:JC393244 SY393224:SY393244 ACU393224:ACU393244 AMQ393224:AMQ393244 AWM393224:AWM393244 BGI393224:BGI393244 BQE393224:BQE393244 CAA393224:CAA393244 CJW393224:CJW393244 CTS393224:CTS393244 DDO393224:DDO393244 DNK393224:DNK393244 DXG393224:DXG393244 EHC393224:EHC393244 EQY393224:EQY393244 FAU393224:FAU393244 FKQ393224:FKQ393244 FUM393224:FUM393244 GEI393224:GEI393244 GOE393224:GOE393244 GYA393224:GYA393244 HHW393224:HHW393244 HRS393224:HRS393244 IBO393224:IBO393244 ILK393224:ILK393244 IVG393224:IVG393244 JFC393224:JFC393244 JOY393224:JOY393244 JYU393224:JYU393244 KIQ393224:KIQ393244 KSM393224:KSM393244 LCI393224:LCI393244 LME393224:LME393244 LWA393224:LWA393244 MFW393224:MFW393244 MPS393224:MPS393244 MZO393224:MZO393244 NJK393224:NJK393244 NTG393224:NTG393244 ODC393224:ODC393244 OMY393224:OMY393244 OWU393224:OWU393244 PGQ393224:PGQ393244 PQM393224:PQM393244 QAI393224:QAI393244 QKE393224:QKE393244 QUA393224:QUA393244 RDW393224:RDW393244 RNS393224:RNS393244 RXO393224:RXO393244 SHK393224:SHK393244 SRG393224:SRG393244 TBC393224:TBC393244 TKY393224:TKY393244 TUU393224:TUU393244 UEQ393224:UEQ393244 UOM393224:UOM393244 UYI393224:UYI393244 VIE393224:VIE393244 VSA393224:VSA393244 WBW393224:WBW393244 WLS393224:WLS393244 WVO393224:WVO393244 G458760:G458780 JC458760:JC458780 SY458760:SY458780 ACU458760:ACU458780 AMQ458760:AMQ458780 AWM458760:AWM458780 BGI458760:BGI458780 BQE458760:BQE458780 CAA458760:CAA458780 CJW458760:CJW458780 CTS458760:CTS458780 DDO458760:DDO458780 DNK458760:DNK458780 DXG458760:DXG458780 EHC458760:EHC458780 EQY458760:EQY458780 FAU458760:FAU458780 FKQ458760:FKQ458780 FUM458760:FUM458780 GEI458760:GEI458780 GOE458760:GOE458780 GYA458760:GYA458780 HHW458760:HHW458780 HRS458760:HRS458780 IBO458760:IBO458780 ILK458760:ILK458780 IVG458760:IVG458780 JFC458760:JFC458780 JOY458760:JOY458780 JYU458760:JYU458780 KIQ458760:KIQ458780 KSM458760:KSM458780 LCI458760:LCI458780 LME458760:LME458780 LWA458760:LWA458780 MFW458760:MFW458780 MPS458760:MPS458780 MZO458760:MZO458780 NJK458760:NJK458780 NTG458760:NTG458780 ODC458760:ODC458780 OMY458760:OMY458780 OWU458760:OWU458780 PGQ458760:PGQ458780 PQM458760:PQM458780 QAI458760:QAI458780 QKE458760:QKE458780 QUA458760:QUA458780 RDW458760:RDW458780 RNS458760:RNS458780 RXO458760:RXO458780 SHK458760:SHK458780 SRG458760:SRG458780 TBC458760:TBC458780 TKY458760:TKY458780 TUU458760:TUU458780 UEQ458760:UEQ458780 UOM458760:UOM458780 UYI458760:UYI458780 VIE458760:VIE458780 VSA458760:VSA458780 WBW458760:WBW458780 WLS458760:WLS458780 WVO458760:WVO458780 G524296:G524316 JC524296:JC524316 SY524296:SY524316 ACU524296:ACU524316 AMQ524296:AMQ524316 AWM524296:AWM524316 BGI524296:BGI524316 BQE524296:BQE524316 CAA524296:CAA524316 CJW524296:CJW524316 CTS524296:CTS524316 DDO524296:DDO524316 DNK524296:DNK524316 DXG524296:DXG524316 EHC524296:EHC524316 EQY524296:EQY524316 FAU524296:FAU524316 FKQ524296:FKQ524316 FUM524296:FUM524316 GEI524296:GEI524316 GOE524296:GOE524316 GYA524296:GYA524316 HHW524296:HHW524316 HRS524296:HRS524316 IBO524296:IBO524316 ILK524296:ILK524316 IVG524296:IVG524316 JFC524296:JFC524316 JOY524296:JOY524316 JYU524296:JYU524316 KIQ524296:KIQ524316 KSM524296:KSM524316 LCI524296:LCI524316 LME524296:LME524316 LWA524296:LWA524316 MFW524296:MFW524316 MPS524296:MPS524316 MZO524296:MZO524316 NJK524296:NJK524316 NTG524296:NTG524316 ODC524296:ODC524316 OMY524296:OMY524316 OWU524296:OWU524316 PGQ524296:PGQ524316 PQM524296:PQM524316 QAI524296:QAI524316 QKE524296:QKE524316 QUA524296:QUA524316 RDW524296:RDW524316 RNS524296:RNS524316 RXO524296:RXO524316 SHK524296:SHK524316 SRG524296:SRG524316 TBC524296:TBC524316 TKY524296:TKY524316 TUU524296:TUU524316 UEQ524296:UEQ524316 UOM524296:UOM524316 UYI524296:UYI524316 VIE524296:VIE524316 VSA524296:VSA524316 WBW524296:WBW524316 WLS524296:WLS524316 WVO524296:WVO524316 G589832:G589852 JC589832:JC589852 SY589832:SY589852 ACU589832:ACU589852 AMQ589832:AMQ589852 AWM589832:AWM589852 BGI589832:BGI589852 BQE589832:BQE589852 CAA589832:CAA589852 CJW589832:CJW589852 CTS589832:CTS589852 DDO589832:DDO589852 DNK589832:DNK589852 DXG589832:DXG589852 EHC589832:EHC589852 EQY589832:EQY589852 FAU589832:FAU589852 FKQ589832:FKQ589852 FUM589832:FUM589852 GEI589832:GEI589852 GOE589832:GOE589852 GYA589832:GYA589852 HHW589832:HHW589852 HRS589832:HRS589852 IBO589832:IBO589852 ILK589832:ILK589852 IVG589832:IVG589852 JFC589832:JFC589852 JOY589832:JOY589852 JYU589832:JYU589852 KIQ589832:KIQ589852 KSM589832:KSM589852 LCI589832:LCI589852 LME589832:LME589852 LWA589832:LWA589852 MFW589832:MFW589852 MPS589832:MPS589852 MZO589832:MZO589852 NJK589832:NJK589852 NTG589832:NTG589852 ODC589832:ODC589852 OMY589832:OMY589852 OWU589832:OWU589852 PGQ589832:PGQ589852 PQM589832:PQM589852 QAI589832:QAI589852 QKE589832:QKE589852 QUA589832:QUA589852 RDW589832:RDW589852 RNS589832:RNS589852 RXO589832:RXO589852 SHK589832:SHK589852 SRG589832:SRG589852 TBC589832:TBC589852 TKY589832:TKY589852 TUU589832:TUU589852 UEQ589832:UEQ589852 UOM589832:UOM589852 UYI589832:UYI589852 VIE589832:VIE589852 VSA589832:VSA589852 WBW589832:WBW589852 WLS589832:WLS589852 WVO589832:WVO589852 G655368:G655388 JC655368:JC655388 SY655368:SY655388 ACU655368:ACU655388 AMQ655368:AMQ655388 AWM655368:AWM655388 BGI655368:BGI655388 BQE655368:BQE655388 CAA655368:CAA655388 CJW655368:CJW655388 CTS655368:CTS655388 DDO655368:DDO655388 DNK655368:DNK655388 DXG655368:DXG655388 EHC655368:EHC655388 EQY655368:EQY655388 FAU655368:FAU655388 FKQ655368:FKQ655388 FUM655368:FUM655388 GEI655368:GEI655388 GOE655368:GOE655388 GYA655368:GYA655388 HHW655368:HHW655388 HRS655368:HRS655388 IBO655368:IBO655388 ILK655368:ILK655388 IVG655368:IVG655388 JFC655368:JFC655388 JOY655368:JOY655388 JYU655368:JYU655388 KIQ655368:KIQ655388 KSM655368:KSM655388 LCI655368:LCI655388 LME655368:LME655388 LWA655368:LWA655388 MFW655368:MFW655388 MPS655368:MPS655388 MZO655368:MZO655388 NJK655368:NJK655388 NTG655368:NTG655388 ODC655368:ODC655388 OMY655368:OMY655388 OWU655368:OWU655388 PGQ655368:PGQ655388 PQM655368:PQM655388 QAI655368:QAI655388 QKE655368:QKE655388 QUA655368:QUA655388 RDW655368:RDW655388 RNS655368:RNS655388 RXO655368:RXO655388 SHK655368:SHK655388 SRG655368:SRG655388 TBC655368:TBC655388 TKY655368:TKY655388 TUU655368:TUU655388 UEQ655368:UEQ655388 UOM655368:UOM655388 UYI655368:UYI655388 VIE655368:VIE655388 VSA655368:VSA655388 WBW655368:WBW655388 WLS655368:WLS655388 WVO655368:WVO655388 G720904:G720924 JC720904:JC720924 SY720904:SY720924 ACU720904:ACU720924 AMQ720904:AMQ720924 AWM720904:AWM720924 BGI720904:BGI720924 BQE720904:BQE720924 CAA720904:CAA720924 CJW720904:CJW720924 CTS720904:CTS720924 DDO720904:DDO720924 DNK720904:DNK720924 DXG720904:DXG720924 EHC720904:EHC720924 EQY720904:EQY720924 FAU720904:FAU720924 FKQ720904:FKQ720924 FUM720904:FUM720924 GEI720904:GEI720924 GOE720904:GOE720924 GYA720904:GYA720924 HHW720904:HHW720924 HRS720904:HRS720924 IBO720904:IBO720924 ILK720904:ILK720924 IVG720904:IVG720924 JFC720904:JFC720924 JOY720904:JOY720924 JYU720904:JYU720924 KIQ720904:KIQ720924 KSM720904:KSM720924 LCI720904:LCI720924 LME720904:LME720924 LWA720904:LWA720924 MFW720904:MFW720924 MPS720904:MPS720924 MZO720904:MZO720924 NJK720904:NJK720924 NTG720904:NTG720924 ODC720904:ODC720924 OMY720904:OMY720924 OWU720904:OWU720924 PGQ720904:PGQ720924 PQM720904:PQM720924 QAI720904:QAI720924 QKE720904:QKE720924 QUA720904:QUA720924 RDW720904:RDW720924 RNS720904:RNS720924 RXO720904:RXO720924 SHK720904:SHK720924 SRG720904:SRG720924 TBC720904:TBC720924 TKY720904:TKY720924 TUU720904:TUU720924 UEQ720904:UEQ720924 UOM720904:UOM720924 UYI720904:UYI720924 VIE720904:VIE720924 VSA720904:VSA720924 WBW720904:WBW720924 WLS720904:WLS720924 WVO720904:WVO720924 G786440:G786460 JC786440:JC786460 SY786440:SY786460 ACU786440:ACU786460 AMQ786440:AMQ786460 AWM786440:AWM786460 BGI786440:BGI786460 BQE786440:BQE786460 CAA786440:CAA786460 CJW786440:CJW786460 CTS786440:CTS786460 DDO786440:DDO786460 DNK786440:DNK786460 DXG786440:DXG786460 EHC786440:EHC786460 EQY786440:EQY786460 FAU786440:FAU786460 FKQ786440:FKQ786460 FUM786440:FUM786460 GEI786440:GEI786460 GOE786440:GOE786460 GYA786440:GYA786460 HHW786440:HHW786460 HRS786440:HRS786460 IBO786440:IBO786460 ILK786440:ILK786460 IVG786440:IVG786460 JFC786440:JFC786460 JOY786440:JOY786460 JYU786440:JYU786460 KIQ786440:KIQ786460 KSM786440:KSM786460 LCI786440:LCI786460 LME786440:LME786460 LWA786440:LWA786460 MFW786440:MFW786460 MPS786440:MPS786460 MZO786440:MZO786460 NJK786440:NJK786460 NTG786440:NTG786460 ODC786440:ODC786460 OMY786440:OMY786460 OWU786440:OWU786460 PGQ786440:PGQ786460 PQM786440:PQM786460 QAI786440:QAI786460 QKE786440:QKE786460 QUA786440:QUA786460 RDW786440:RDW786460 RNS786440:RNS786460 RXO786440:RXO786460 SHK786440:SHK786460 SRG786440:SRG786460 TBC786440:TBC786460 TKY786440:TKY786460 TUU786440:TUU786460 UEQ786440:UEQ786460 UOM786440:UOM786460 UYI786440:UYI786460 VIE786440:VIE786460 VSA786440:VSA786460 WBW786440:WBW786460 WLS786440:WLS786460 WVO786440:WVO786460 G851976:G851996 JC851976:JC851996 SY851976:SY851996 ACU851976:ACU851996 AMQ851976:AMQ851996 AWM851976:AWM851996 BGI851976:BGI851996 BQE851976:BQE851996 CAA851976:CAA851996 CJW851976:CJW851996 CTS851976:CTS851996 DDO851976:DDO851996 DNK851976:DNK851996 DXG851976:DXG851996 EHC851976:EHC851996 EQY851976:EQY851996 FAU851976:FAU851996 FKQ851976:FKQ851996 FUM851976:FUM851996 GEI851976:GEI851996 GOE851976:GOE851996 GYA851976:GYA851996 HHW851976:HHW851996 HRS851976:HRS851996 IBO851976:IBO851996 ILK851976:ILK851996 IVG851976:IVG851996 JFC851976:JFC851996 JOY851976:JOY851996 JYU851976:JYU851996 KIQ851976:KIQ851996 KSM851976:KSM851996 LCI851976:LCI851996 LME851976:LME851996 LWA851976:LWA851996 MFW851976:MFW851996 MPS851976:MPS851996 MZO851976:MZO851996 NJK851976:NJK851996 NTG851976:NTG851996 ODC851976:ODC851996 OMY851976:OMY851996 OWU851976:OWU851996 PGQ851976:PGQ851996 PQM851976:PQM851996 QAI851976:QAI851996 QKE851976:QKE851996 QUA851976:QUA851996 RDW851976:RDW851996 RNS851976:RNS851996 RXO851976:RXO851996 SHK851976:SHK851996 SRG851976:SRG851996 TBC851976:TBC851996 TKY851976:TKY851996 TUU851976:TUU851996 UEQ851976:UEQ851996 UOM851976:UOM851996 UYI851976:UYI851996 VIE851976:VIE851996 VSA851976:VSA851996 WBW851976:WBW851996 WLS851976:WLS851996 WVO851976:WVO851996 G917512:G917532 JC917512:JC917532 SY917512:SY917532 ACU917512:ACU917532 AMQ917512:AMQ917532 AWM917512:AWM917532 BGI917512:BGI917532 BQE917512:BQE917532 CAA917512:CAA917532 CJW917512:CJW917532 CTS917512:CTS917532 DDO917512:DDO917532 DNK917512:DNK917532 DXG917512:DXG917532 EHC917512:EHC917532 EQY917512:EQY917532 FAU917512:FAU917532 FKQ917512:FKQ917532 FUM917512:FUM917532 GEI917512:GEI917532 GOE917512:GOE917532 GYA917512:GYA917532 HHW917512:HHW917532 HRS917512:HRS917532 IBO917512:IBO917532 ILK917512:ILK917532 IVG917512:IVG917532 JFC917512:JFC917532 JOY917512:JOY917532 JYU917512:JYU917532 KIQ917512:KIQ917532 KSM917512:KSM917532 LCI917512:LCI917532 LME917512:LME917532 LWA917512:LWA917532 MFW917512:MFW917532 MPS917512:MPS917532 MZO917512:MZO917532 NJK917512:NJK917532 NTG917512:NTG917532 ODC917512:ODC917532 OMY917512:OMY917532 OWU917512:OWU917532 PGQ917512:PGQ917532 PQM917512:PQM917532 QAI917512:QAI917532 QKE917512:QKE917532 QUA917512:QUA917532 RDW917512:RDW917532 RNS917512:RNS917532 RXO917512:RXO917532 SHK917512:SHK917532 SRG917512:SRG917532 TBC917512:TBC917532 TKY917512:TKY917532 TUU917512:TUU917532 UEQ917512:UEQ917532 UOM917512:UOM917532 UYI917512:UYI917532 VIE917512:VIE917532 VSA917512:VSA917532 WBW917512:WBW917532 WLS917512:WLS917532 WVO917512:WVO917532 G983048:G983068 JC983048:JC983068 SY983048:SY983068 ACU983048:ACU983068 AMQ983048:AMQ983068 AWM983048:AWM983068 BGI983048:BGI983068 BQE983048:BQE983068 CAA983048:CAA983068 CJW983048:CJW983068 CTS983048:CTS983068 DDO983048:DDO983068 DNK983048:DNK983068 DXG983048:DXG983068 EHC983048:EHC983068 EQY983048:EQY983068 FAU983048:FAU983068 FKQ983048:FKQ983068 FUM983048:FUM983068 GEI983048:GEI983068 GOE983048:GOE983068 GYA983048:GYA983068 HHW983048:HHW983068 HRS983048:HRS983068 IBO983048:IBO983068 ILK983048:ILK983068 IVG983048:IVG983068 JFC983048:JFC983068 JOY983048:JOY983068 JYU983048:JYU983068 KIQ983048:KIQ983068 KSM983048:KSM983068 LCI983048:LCI983068 LME983048:LME983068 LWA983048:LWA983068 MFW983048:MFW983068 MPS983048:MPS983068 MZO983048:MZO983068 NJK983048:NJK983068 NTG983048:NTG983068 ODC983048:ODC983068 OMY983048:OMY983068 OWU983048:OWU983068 PGQ983048:PGQ983068 PQM983048:PQM983068 QAI983048:QAI983068 QKE983048:QKE983068 QUA983048:QUA983068 RDW983048:RDW983068 RNS983048:RNS983068 RXO983048:RXO983068 SHK983048:SHK983068 SRG983048:SRG983068 TBC983048:TBC983068 TKY983048:TKY983068 TUU983048:TUU983068 UEQ983048:UEQ983068 UOM983048:UOM983068 UYI983048:UYI983068 VIE983048:VIE983068 VSA983048:VSA983068 WBW983048:WBW983068 WLS983048:WLS983068 WVO983048:WVO983068" xr:uid="{D4DB918D-48E6-4080-A0D5-D5AC3D6116BD}">
      <formula1>$F$48:$F$52</formula1>
    </dataValidation>
    <dataValidation type="list" allowBlank="1" showInputMessage="1" showErrorMessage="1" sqref="H8:H28 JD8:JD28 SZ8:SZ28 ACV8:ACV28 AMR8:AMR28 AWN8:AWN28 BGJ8:BGJ28 BQF8:BQF28 CAB8:CAB28 CJX8:CJX28 CTT8:CTT28 DDP8:DDP28 DNL8:DNL28 DXH8:DXH28 EHD8:EHD28 EQZ8:EQZ28 FAV8:FAV28 FKR8:FKR28 FUN8:FUN28 GEJ8:GEJ28 GOF8:GOF28 GYB8:GYB28 HHX8:HHX28 HRT8:HRT28 IBP8:IBP28 ILL8:ILL28 IVH8:IVH28 JFD8:JFD28 JOZ8:JOZ28 JYV8:JYV28 KIR8:KIR28 KSN8:KSN28 LCJ8:LCJ28 LMF8:LMF28 LWB8:LWB28 MFX8:MFX28 MPT8:MPT28 MZP8:MZP28 NJL8:NJL28 NTH8:NTH28 ODD8:ODD28 OMZ8:OMZ28 OWV8:OWV28 PGR8:PGR28 PQN8:PQN28 QAJ8:QAJ28 QKF8:QKF28 QUB8:QUB28 RDX8:RDX28 RNT8:RNT28 RXP8:RXP28 SHL8:SHL28 SRH8:SRH28 TBD8:TBD28 TKZ8:TKZ28 TUV8:TUV28 UER8:UER28 UON8:UON28 UYJ8:UYJ28 VIF8:VIF28 VSB8:VSB28 WBX8:WBX28 WLT8:WLT28 WVP8:WVP28 H65544:H65564 JD65544:JD65564 SZ65544:SZ65564 ACV65544:ACV65564 AMR65544:AMR65564 AWN65544:AWN65564 BGJ65544:BGJ65564 BQF65544:BQF65564 CAB65544:CAB65564 CJX65544:CJX65564 CTT65544:CTT65564 DDP65544:DDP65564 DNL65544:DNL65564 DXH65544:DXH65564 EHD65544:EHD65564 EQZ65544:EQZ65564 FAV65544:FAV65564 FKR65544:FKR65564 FUN65544:FUN65564 GEJ65544:GEJ65564 GOF65544:GOF65564 GYB65544:GYB65564 HHX65544:HHX65564 HRT65544:HRT65564 IBP65544:IBP65564 ILL65544:ILL65564 IVH65544:IVH65564 JFD65544:JFD65564 JOZ65544:JOZ65564 JYV65544:JYV65564 KIR65544:KIR65564 KSN65544:KSN65564 LCJ65544:LCJ65564 LMF65544:LMF65564 LWB65544:LWB65564 MFX65544:MFX65564 MPT65544:MPT65564 MZP65544:MZP65564 NJL65544:NJL65564 NTH65544:NTH65564 ODD65544:ODD65564 OMZ65544:OMZ65564 OWV65544:OWV65564 PGR65544:PGR65564 PQN65544:PQN65564 QAJ65544:QAJ65564 QKF65544:QKF65564 QUB65544:QUB65564 RDX65544:RDX65564 RNT65544:RNT65564 RXP65544:RXP65564 SHL65544:SHL65564 SRH65544:SRH65564 TBD65544:TBD65564 TKZ65544:TKZ65564 TUV65544:TUV65564 UER65544:UER65564 UON65544:UON65564 UYJ65544:UYJ65564 VIF65544:VIF65564 VSB65544:VSB65564 WBX65544:WBX65564 WLT65544:WLT65564 WVP65544:WVP65564 H131080:H131100 JD131080:JD131100 SZ131080:SZ131100 ACV131080:ACV131100 AMR131080:AMR131100 AWN131080:AWN131100 BGJ131080:BGJ131100 BQF131080:BQF131100 CAB131080:CAB131100 CJX131080:CJX131100 CTT131080:CTT131100 DDP131080:DDP131100 DNL131080:DNL131100 DXH131080:DXH131100 EHD131080:EHD131100 EQZ131080:EQZ131100 FAV131080:FAV131100 FKR131080:FKR131100 FUN131080:FUN131100 GEJ131080:GEJ131100 GOF131080:GOF131100 GYB131080:GYB131100 HHX131080:HHX131100 HRT131080:HRT131100 IBP131080:IBP131100 ILL131080:ILL131100 IVH131080:IVH131100 JFD131080:JFD131100 JOZ131080:JOZ131100 JYV131080:JYV131100 KIR131080:KIR131100 KSN131080:KSN131100 LCJ131080:LCJ131100 LMF131080:LMF131100 LWB131080:LWB131100 MFX131080:MFX131100 MPT131080:MPT131100 MZP131080:MZP131100 NJL131080:NJL131100 NTH131080:NTH131100 ODD131080:ODD131100 OMZ131080:OMZ131100 OWV131080:OWV131100 PGR131080:PGR131100 PQN131080:PQN131100 QAJ131080:QAJ131100 QKF131080:QKF131100 QUB131080:QUB131100 RDX131080:RDX131100 RNT131080:RNT131100 RXP131080:RXP131100 SHL131080:SHL131100 SRH131080:SRH131100 TBD131080:TBD131100 TKZ131080:TKZ131100 TUV131080:TUV131100 UER131080:UER131100 UON131080:UON131100 UYJ131080:UYJ131100 VIF131080:VIF131100 VSB131080:VSB131100 WBX131080:WBX131100 WLT131080:WLT131100 WVP131080:WVP131100 H196616:H196636 JD196616:JD196636 SZ196616:SZ196636 ACV196616:ACV196636 AMR196616:AMR196636 AWN196616:AWN196636 BGJ196616:BGJ196636 BQF196616:BQF196636 CAB196616:CAB196636 CJX196616:CJX196636 CTT196616:CTT196636 DDP196616:DDP196636 DNL196616:DNL196636 DXH196616:DXH196636 EHD196616:EHD196636 EQZ196616:EQZ196636 FAV196616:FAV196636 FKR196616:FKR196636 FUN196616:FUN196636 GEJ196616:GEJ196636 GOF196616:GOF196636 GYB196616:GYB196636 HHX196616:HHX196636 HRT196616:HRT196636 IBP196616:IBP196636 ILL196616:ILL196636 IVH196616:IVH196636 JFD196616:JFD196636 JOZ196616:JOZ196636 JYV196616:JYV196636 KIR196616:KIR196636 KSN196616:KSN196636 LCJ196616:LCJ196636 LMF196616:LMF196636 LWB196616:LWB196636 MFX196616:MFX196636 MPT196616:MPT196636 MZP196616:MZP196636 NJL196616:NJL196636 NTH196616:NTH196636 ODD196616:ODD196636 OMZ196616:OMZ196636 OWV196616:OWV196636 PGR196616:PGR196636 PQN196616:PQN196636 QAJ196616:QAJ196636 QKF196616:QKF196636 QUB196616:QUB196636 RDX196616:RDX196636 RNT196616:RNT196636 RXP196616:RXP196636 SHL196616:SHL196636 SRH196616:SRH196636 TBD196616:TBD196636 TKZ196616:TKZ196636 TUV196616:TUV196636 UER196616:UER196636 UON196616:UON196636 UYJ196616:UYJ196636 VIF196616:VIF196636 VSB196616:VSB196636 WBX196616:WBX196636 WLT196616:WLT196636 WVP196616:WVP196636 H262152:H262172 JD262152:JD262172 SZ262152:SZ262172 ACV262152:ACV262172 AMR262152:AMR262172 AWN262152:AWN262172 BGJ262152:BGJ262172 BQF262152:BQF262172 CAB262152:CAB262172 CJX262152:CJX262172 CTT262152:CTT262172 DDP262152:DDP262172 DNL262152:DNL262172 DXH262152:DXH262172 EHD262152:EHD262172 EQZ262152:EQZ262172 FAV262152:FAV262172 FKR262152:FKR262172 FUN262152:FUN262172 GEJ262152:GEJ262172 GOF262152:GOF262172 GYB262152:GYB262172 HHX262152:HHX262172 HRT262152:HRT262172 IBP262152:IBP262172 ILL262152:ILL262172 IVH262152:IVH262172 JFD262152:JFD262172 JOZ262152:JOZ262172 JYV262152:JYV262172 KIR262152:KIR262172 KSN262152:KSN262172 LCJ262152:LCJ262172 LMF262152:LMF262172 LWB262152:LWB262172 MFX262152:MFX262172 MPT262152:MPT262172 MZP262152:MZP262172 NJL262152:NJL262172 NTH262152:NTH262172 ODD262152:ODD262172 OMZ262152:OMZ262172 OWV262152:OWV262172 PGR262152:PGR262172 PQN262152:PQN262172 QAJ262152:QAJ262172 QKF262152:QKF262172 QUB262152:QUB262172 RDX262152:RDX262172 RNT262152:RNT262172 RXP262152:RXP262172 SHL262152:SHL262172 SRH262152:SRH262172 TBD262152:TBD262172 TKZ262152:TKZ262172 TUV262152:TUV262172 UER262152:UER262172 UON262152:UON262172 UYJ262152:UYJ262172 VIF262152:VIF262172 VSB262152:VSB262172 WBX262152:WBX262172 WLT262152:WLT262172 WVP262152:WVP262172 H327688:H327708 JD327688:JD327708 SZ327688:SZ327708 ACV327688:ACV327708 AMR327688:AMR327708 AWN327688:AWN327708 BGJ327688:BGJ327708 BQF327688:BQF327708 CAB327688:CAB327708 CJX327688:CJX327708 CTT327688:CTT327708 DDP327688:DDP327708 DNL327688:DNL327708 DXH327688:DXH327708 EHD327688:EHD327708 EQZ327688:EQZ327708 FAV327688:FAV327708 FKR327688:FKR327708 FUN327688:FUN327708 GEJ327688:GEJ327708 GOF327688:GOF327708 GYB327688:GYB327708 HHX327688:HHX327708 HRT327688:HRT327708 IBP327688:IBP327708 ILL327688:ILL327708 IVH327688:IVH327708 JFD327688:JFD327708 JOZ327688:JOZ327708 JYV327688:JYV327708 KIR327688:KIR327708 KSN327688:KSN327708 LCJ327688:LCJ327708 LMF327688:LMF327708 LWB327688:LWB327708 MFX327688:MFX327708 MPT327688:MPT327708 MZP327688:MZP327708 NJL327688:NJL327708 NTH327688:NTH327708 ODD327688:ODD327708 OMZ327688:OMZ327708 OWV327688:OWV327708 PGR327688:PGR327708 PQN327688:PQN327708 QAJ327688:QAJ327708 QKF327688:QKF327708 QUB327688:QUB327708 RDX327688:RDX327708 RNT327688:RNT327708 RXP327688:RXP327708 SHL327688:SHL327708 SRH327688:SRH327708 TBD327688:TBD327708 TKZ327688:TKZ327708 TUV327688:TUV327708 UER327688:UER327708 UON327688:UON327708 UYJ327688:UYJ327708 VIF327688:VIF327708 VSB327688:VSB327708 WBX327688:WBX327708 WLT327688:WLT327708 WVP327688:WVP327708 H393224:H393244 JD393224:JD393244 SZ393224:SZ393244 ACV393224:ACV393244 AMR393224:AMR393244 AWN393224:AWN393244 BGJ393224:BGJ393244 BQF393224:BQF393244 CAB393224:CAB393244 CJX393224:CJX393244 CTT393224:CTT393244 DDP393224:DDP393244 DNL393224:DNL393244 DXH393224:DXH393244 EHD393224:EHD393244 EQZ393224:EQZ393244 FAV393224:FAV393244 FKR393224:FKR393244 FUN393224:FUN393244 GEJ393224:GEJ393244 GOF393224:GOF393244 GYB393224:GYB393244 HHX393224:HHX393244 HRT393224:HRT393244 IBP393224:IBP393244 ILL393224:ILL393244 IVH393224:IVH393244 JFD393224:JFD393244 JOZ393224:JOZ393244 JYV393224:JYV393244 KIR393224:KIR393244 KSN393224:KSN393244 LCJ393224:LCJ393244 LMF393224:LMF393244 LWB393224:LWB393244 MFX393224:MFX393244 MPT393224:MPT393244 MZP393224:MZP393244 NJL393224:NJL393244 NTH393224:NTH393244 ODD393224:ODD393244 OMZ393224:OMZ393244 OWV393224:OWV393244 PGR393224:PGR393244 PQN393224:PQN393244 QAJ393224:QAJ393244 QKF393224:QKF393244 QUB393224:QUB393244 RDX393224:RDX393244 RNT393224:RNT393244 RXP393224:RXP393244 SHL393224:SHL393244 SRH393224:SRH393244 TBD393224:TBD393244 TKZ393224:TKZ393244 TUV393224:TUV393244 UER393224:UER393244 UON393224:UON393244 UYJ393224:UYJ393244 VIF393224:VIF393244 VSB393224:VSB393244 WBX393224:WBX393244 WLT393224:WLT393244 WVP393224:WVP393244 H458760:H458780 JD458760:JD458780 SZ458760:SZ458780 ACV458760:ACV458780 AMR458760:AMR458780 AWN458760:AWN458780 BGJ458760:BGJ458780 BQF458760:BQF458780 CAB458760:CAB458780 CJX458760:CJX458780 CTT458760:CTT458780 DDP458760:DDP458780 DNL458760:DNL458780 DXH458760:DXH458780 EHD458760:EHD458780 EQZ458760:EQZ458780 FAV458760:FAV458780 FKR458760:FKR458780 FUN458760:FUN458780 GEJ458760:GEJ458780 GOF458760:GOF458780 GYB458760:GYB458780 HHX458760:HHX458780 HRT458760:HRT458780 IBP458760:IBP458780 ILL458760:ILL458780 IVH458760:IVH458780 JFD458760:JFD458780 JOZ458760:JOZ458780 JYV458760:JYV458780 KIR458760:KIR458780 KSN458760:KSN458780 LCJ458760:LCJ458780 LMF458760:LMF458780 LWB458760:LWB458780 MFX458760:MFX458780 MPT458760:MPT458780 MZP458760:MZP458780 NJL458760:NJL458780 NTH458760:NTH458780 ODD458760:ODD458780 OMZ458760:OMZ458780 OWV458760:OWV458780 PGR458760:PGR458780 PQN458760:PQN458780 QAJ458760:QAJ458780 QKF458760:QKF458780 QUB458760:QUB458780 RDX458760:RDX458780 RNT458760:RNT458780 RXP458760:RXP458780 SHL458760:SHL458780 SRH458760:SRH458780 TBD458760:TBD458780 TKZ458760:TKZ458780 TUV458760:TUV458780 UER458760:UER458780 UON458760:UON458780 UYJ458760:UYJ458780 VIF458760:VIF458780 VSB458760:VSB458780 WBX458760:WBX458780 WLT458760:WLT458780 WVP458760:WVP458780 H524296:H524316 JD524296:JD524316 SZ524296:SZ524316 ACV524296:ACV524316 AMR524296:AMR524316 AWN524296:AWN524316 BGJ524296:BGJ524316 BQF524296:BQF524316 CAB524296:CAB524316 CJX524296:CJX524316 CTT524296:CTT524316 DDP524296:DDP524316 DNL524296:DNL524316 DXH524296:DXH524316 EHD524296:EHD524316 EQZ524296:EQZ524316 FAV524296:FAV524316 FKR524296:FKR524316 FUN524296:FUN524316 GEJ524296:GEJ524316 GOF524296:GOF524316 GYB524296:GYB524316 HHX524296:HHX524316 HRT524296:HRT524316 IBP524296:IBP524316 ILL524296:ILL524316 IVH524296:IVH524316 JFD524296:JFD524316 JOZ524296:JOZ524316 JYV524296:JYV524316 KIR524296:KIR524316 KSN524296:KSN524316 LCJ524296:LCJ524316 LMF524296:LMF524316 LWB524296:LWB524316 MFX524296:MFX524316 MPT524296:MPT524316 MZP524296:MZP524316 NJL524296:NJL524316 NTH524296:NTH524316 ODD524296:ODD524316 OMZ524296:OMZ524316 OWV524296:OWV524316 PGR524296:PGR524316 PQN524296:PQN524316 QAJ524296:QAJ524316 QKF524296:QKF524316 QUB524296:QUB524316 RDX524296:RDX524316 RNT524296:RNT524316 RXP524296:RXP524316 SHL524296:SHL524316 SRH524296:SRH524316 TBD524296:TBD524316 TKZ524296:TKZ524316 TUV524296:TUV524316 UER524296:UER524316 UON524296:UON524316 UYJ524296:UYJ524316 VIF524296:VIF524316 VSB524296:VSB524316 WBX524296:WBX524316 WLT524296:WLT524316 WVP524296:WVP524316 H589832:H589852 JD589832:JD589852 SZ589832:SZ589852 ACV589832:ACV589852 AMR589832:AMR589852 AWN589832:AWN589852 BGJ589832:BGJ589852 BQF589832:BQF589852 CAB589832:CAB589852 CJX589832:CJX589852 CTT589832:CTT589852 DDP589832:DDP589852 DNL589832:DNL589852 DXH589832:DXH589852 EHD589832:EHD589852 EQZ589832:EQZ589852 FAV589832:FAV589852 FKR589832:FKR589852 FUN589832:FUN589852 GEJ589832:GEJ589852 GOF589832:GOF589852 GYB589832:GYB589852 HHX589832:HHX589852 HRT589832:HRT589852 IBP589832:IBP589852 ILL589832:ILL589852 IVH589832:IVH589852 JFD589832:JFD589852 JOZ589832:JOZ589852 JYV589832:JYV589852 KIR589832:KIR589852 KSN589832:KSN589852 LCJ589832:LCJ589852 LMF589832:LMF589852 LWB589832:LWB589852 MFX589832:MFX589852 MPT589832:MPT589852 MZP589832:MZP589852 NJL589832:NJL589852 NTH589832:NTH589852 ODD589832:ODD589852 OMZ589832:OMZ589852 OWV589832:OWV589852 PGR589832:PGR589852 PQN589832:PQN589852 QAJ589832:QAJ589852 QKF589832:QKF589852 QUB589832:QUB589852 RDX589832:RDX589852 RNT589832:RNT589852 RXP589832:RXP589852 SHL589832:SHL589852 SRH589832:SRH589852 TBD589832:TBD589852 TKZ589832:TKZ589852 TUV589832:TUV589852 UER589832:UER589852 UON589832:UON589852 UYJ589832:UYJ589852 VIF589832:VIF589852 VSB589832:VSB589852 WBX589832:WBX589852 WLT589832:WLT589852 WVP589832:WVP589852 H655368:H655388 JD655368:JD655388 SZ655368:SZ655388 ACV655368:ACV655388 AMR655368:AMR655388 AWN655368:AWN655388 BGJ655368:BGJ655388 BQF655368:BQF655388 CAB655368:CAB655388 CJX655368:CJX655388 CTT655368:CTT655388 DDP655368:DDP655388 DNL655368:DNL655388 DXH655368:DXH655388 EHD655368:EHD655388 EQZ655368:EQZ655388 FAV655368:FAV655388 FKR655368:FKR655388 FUN655368:FUN655388 GEJ655368:GEJ655388 GOF655368:GOF655388 GYB655368:GYB655388 HHX655368:HHX655388 HRT655368:HRT655388 IBP655368:IBP655388 ILL655368:ILL655388 IVH655368:IVH655388 JFD655368:JFD655388 JOZ655368:JOZ655388 JYV655368:JYV655388 KIR655368:KIR655388 KSN655368:KSN655388 LCJ655368:LCJ655388 LMF655368:LMF655388 LWB655368:LWB655388 MFX655368:MFX655388 MPT655368:MPT655388 MZP655368:MZP655388 NJL655368:NJL655388 NTH655368:NTH655388 ODD655368:ODD655388 OMZ655368:OMZ655388 OWV655368:OWV655388 PGR655368:PGR655388 PQN655368:PQN655388 QAJ655368:QAJ655388 QKF655368:QKF655388 QUB655368:QUB655388 RDX655368:RDX655388 RNT655368:RNT655388 RXP655368:RXP655388 SHL655368:SHL655388 SRH655368:SRH655388 TBD655368:TBD655388 TKZ655368:TKZ655388 TUV655368:TUV655388 UER655368:UER655388 UON655368:UON655388 UYJ655368:UYJ655388 VIF655368:VIF655388 VSB655368:VSB655388 WBX655368:WBX655388 WLT655368:WLT655388 WVP655368:WVP655388 H720904:H720924 JD720904:JD720924 SZ720904:SZ720924 ACV720904:ACV720924 AMR720904:AMR720924 AWN720904:AWN720924 BGJ720904:BGJ720924 BQF720904:BQF720924 CAB720904:CAB720924 CJX720904:CJX720924 CTT720904:CTT720924 DDP720904:DDP720924 DNL720904:DNL720924 DXH720904:DXH720924 EHD720904:EHD720924 EQZ720904:EQZ720924 FAV720904:FAV720924 FKR720904:FKR720924 FUN720904:FUN720924 GEJ720904:GEJ720924 GOF720904:GOF720924 GYB720904:GYB720924 HHX720904:HHX720924 HRT720904:HRT720924 IBP720904:IBP720924 ILL720904:ILL720924 IVH720904:IVH720924 JFD720904:JFD720924 JOZ720904:JOZ720924 JYV720904:JYV720924 KIR720904:KIR720924 KSN720904:KSN720924 LCJ720904:LCJ720924 LMF720904:LMF720924 LWB720904:LWB720924 MFX720904:MFX720924 MPT720904:MPT720924 MZP720904:MZP720924 NJL720904:NJL720924 NTH720904:NTH720924 ODD720904:ODD720924 OMZ720904:OMZ720924 OWV720904:OWV720924 PGR720904:PGR720924 PQN720904:PQN720924 QAJ720904:QAJ720924 QKF720904:QKF720924 QUB720904:QUB720924 RDX720904:RDX720924 RNT720904:RNT720924 RXP720904:RXP720924 SHL720904:SHL720924 SRH720904:SRH720924 TBD720904:TBD720924 TKZ720904:TKZ720924 TUV720904:TUV720924 UER720904:UER720924 UON720904:UON720924 UYJ720904:UYJ720924 VIF720904:VIF720924 VSB720904:VSB720924 WBX720904:WBX720924 WLT720904:WLT720924 WVP720904:WVP720924 H786440:H786460 JD786440:JD786460 SZ786440:SZ786460 ACV786440:ACV786460 AMR786440:AMR786460 AWN786440:AWN786460 BGJ786440:BGJ786460 BQF786440:BQF786460 CAB786440:CAB786460 CJX786440:CJX786460 CTT786440:CTT786460 DDP786440:DDP786460 DNL786440:DNL786460 DXH786440:DXH786460 EHD786440:EHD786460 EQZ786440:EQZ786460 FAV786440:FAV786460 FKR786440:FKR786460 FUN786440:FUN786460 GEJ786440:GEJ786460 GOF786440:GOF786460 GYB786440:GYB786460 HHX786440:HHX786460 HRT786440:HRT786460 IBP786440:IBP786460 ILL786440:ILL786460 IVH786440:IVH786460 JFD786440:JFD786460 JOZ786440:JOZ786460 JYV786440:JYV786460 KIR786440:KIR786460 KSN786440:KSN786460 LCJ786440:LCJ786460 LMF786440:LMF786460 LWB786440:LWB786460 MFX786440:MFX786460 MPT786440:MPT786460 MZP786440:MZP786460 NJL786440:NJL786460 NTH786440:NTH786460 ODD786440:ODD786460 OMZ786440:OMZ786460 OWV786440:OWV786460 PGR786440:PGR786460 PQN786440:PQN786460 QAJ786440:QAJ786460 QKF786440:QKF786460 QUB786440:QUB786460 RDX786440:RDX786460 RNT786440:RNT786460 RXP786440:RXP786460 SHL786440:SHL786460 SRH786440:SRH786460 TBD786440:TBD786460 TKZ786440:TKZ786460 TUV786440:TUV786460 UER786440:UER786460 UON786440:UON786460 UYJ786440:UYJ786460 VIF786440:VIF786460 VSB786440:VSB786460 WBX786440:WBX786460 WLT786440:WLT786460 WVP786440:WVP786460 H851976:H851996 JD851976:JD851996 SZ851976:SZ851996 ACV851976:ACV851996 AMR851976:AMR851996 AWN851976:AWN851996 BGJ851976:BGJ851996 BQF851976:BQF851996 CAB851976:CAB851996 CJX851976:CJX851996 CTT851976:CTT851996 DDP851976:DDP851996 DNL851976:DNL851996 DXH851976:DXH851996 EHD851976:EHD851996 EQZ851976:EQZ851996 FAV851976:FAV851996 FKR851976:FKR851996 FUN851976:FUN851996 GEJ851976:GEJ851996 GOF851976:GOF851996 GYB851976:GYB851996 HHX851976:HHX851996 HRT851976:HRT851996 IBP851976:IBP851996 ILL851976:ILL851996 IVH851976:IVH851996 JFD851976:JFD851996 JOZ851976:JOZ851996 JYV851976:JYV851996 KIR851976:KIR851996 KSN851976:KSN851996 LCJ851976:LCJ851996 LMF851976:LMF851996 LWB851976:LWB851996 MFX851976:MFX851996 MPT851976:MPT851996 MZP851976:MZP851996 NJL851976:NJL851996 NTH851976:NTH851996 ODD851976:ODD851996 OMZ851976:OMZ851996 OWV851976:OWV851996 PGR851976:PGR851996 PQN851976:PQN851996 QAJ851976:QAJ851996 QKF851976:QKF851996 QUB851976:QUB851996 RDX851976:RDX851996 RNT851976:RNT851996 RXP851976:RXP851996 SHL851976:SHL851996 SRH851976:SRH851996 TBD851976:TBD851996 TKZ851976:TKZ851996 TUV851976:TUV851996 UER851976:UER851996 UON851976:UON851996 UYJ851976:UYJ851996 VIF851976:VIF851996 VSB851976:VSB851996 WBX851976:WBX851996 WLT851976:WLT851996 WVP851976:WVP851996 H917512:H917532 JD917512:JD917532 SZ917512:SZ917532 ACV917512:ACV917532 AMR917512:AMR917532 AWN917512:AWN917532 BGJ917512:BGJ917532 BQF917512:BQF917532 CAB917512:CAB917532 CJX917512:CJX917532 CTT917512:CTT917532 DDP917512:DDP917532 DNL917512:DNL917532 DXH917512:DXH917532 EHD917512:EHD917532 EQZ917512:EQZ917532 FAV917512:FAV917532 FKR917512:FKR917532 FUN917512:FUN917532 GEJ917512:GEJ917532 GOF917512:GOF917532 GYB917512:GYB917532 HHX917512:HHX917532 HRT917512:HRT917532 IBP917512:IBP917532 ILL917512:ILL917532 IVH917512:IVH917532 JFD917512:JFD917532 JOZ917512:JOZ917532 JYV917512:JYV917532 KIR917512:KIR917532 KSN917512:KSN917532 LCJ917512:LCJ917532 LMF917512:LMF917532 LWB917512:LWB917532 MFX917512:MFX917532 MPT917512:MPT917532 MZP917512:MZP917532 NJL917512:NJL917532 NTH917512:NTH917532 ODD917512:ODD917532 OMZ917512:OMZ917532 OWV917512:OWV917532 PGR917512:PGR917532 PQN917512:PQN917532 QAJ917512:QAJ917532 QKF917512:QKF917532 QUB917512:QUB917532 RDX917512:RDX917532 RNT917512:RNT917532 RXP917512:RXP917532 SHL917512:SHL917532 SRH917512:SRH917532 TBD917512:TBD917532 TKZ917512:TKZ917532 TUV917512:TUV917532 UER917512:UER917532 UON917512:UON917532 UYJ917512:UYJ917532 VIF917512:VIF917532 VSB917512:VSB917532 WBX917512:WBX917532 WLT917512:WLT917532 WVP917512:WVP917532 H983048:H983068 JD983048:JD983068 SZ983048:SZ983068 ACV983048:ACV983068 AMR983048:AMR983068 AWN983048:AWN983068 BGJ983048:BGJ983068 BQF983048:BQF983068 CAB983048:CAB983068 CJX983048:CJX983068 CTT983048:CTT983068 DDP983048:DDP983068 DNL983048:DNL983068 DXH983048:DXH983068 EHD983048:EHD983068 EQZ983048:EQZ983068 FAV983048:FAV983068 FKR983048:FKR983068 FUN983048:FUN983068 GEJ983048:GEJ983068 GOF983048:GOF983068 GYB983048:GYB983068 HHX983048:HHX983068 HRT983048:HRT983068 IBP983048:IBP983068 ILL983048:ILL983068 IVH983048:IVH983068 JFD983048:JFD983068 JOZ983048:JOZ983068 JYV983048:JYV983068 KIR983048:KIR983068 KSN983048:KSN983068 LCJ983048:LCJ983068 LMF983048:LMF983068 LWB983048:LWB983068 MFX983048:MFX983068 MPT983048:MPT983068 MZP983048:MZP983068 NJL983048:NJL983068 NTH983048:NTH983068 ODD983048:ODD983068 OMZ983048:OMZ983068 OWV983048:OWV983068 PGR983048:PGR983068 PQN983048:PQN983068 QAJ983048:QAJ983068 QKF983048:QKF983068 QUB983048:QUB983068 RDX983048:RDX983068 RNT983048:RNT983068 RXP983048:RXP983068 SHL983048:SHL983068 SRH983048:SRH983068 TBD983048:TBD983068 TKZ983048:TKZ983068 TUV983048:TUV983068 UER983048:UER983068 UON983048:UON983068 UYJ983048:UYJ983068 VIF983048:VIF983068 VSB983048:VSB983068 WBX983048:WBX983068 WLT983048:WLT983068 WVP983048:WVP983068" xr:uid="{CB75E33A-4B42-4A0C-857A-5680E304B02C}">
      <formula1>$G$48:$G$52</formula1>
    </dataValidation>
  </dataValidations>
  <pageMargins left="0.59055118110236227" right="0.59055118110236227" top="0.59055118110236227" bottom="0.59055118110236227" header="0.51181102362204722" footer="0.51181102362204722"/>
  <pageSetup paperSize="9" scale="61" orientation="landscape"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5B6DC-897A-416B-A787-8B8FF5047360}">
  <sheetPr codeName="Plan4">
    <pageSetUpPr fitToPage="1"/>
  </sheetPr>
  <dimension ref="A1:AF29"/>
  <sheetViews>
    <sheetView showGridLines="0" zoomScaleNormal="100" workbookViewId="0">
      <pane xSplit="5" ySplit="7" topLeftCell="F8" activePane="bottomRight" state="frozen"/>
      <selection pane="topRight" activeCell="G1" sqref="G1"/>
      <selection pane="bottomLeft" activeCell="A5" sqref="A5"/>
      <selection pane="bottomRight" activeCell="G8" sqref="G8"/>
    </sheetView>
  </sheetViews>
  <sheetFormatPr defaultColWidth="9.109375" defaultRowHeight="10.199999999999999" x14ac:dyDescent="0.25"/>
  <cols>
    <col min="1" max="1" width="4.6640625" style="491" customWidth="1"/>
    <col min="2" max="2" width="30.88671875" style="491" customWidth="1"/>
    <col min="3" max="3" width="25" style="494" customWidth="1"/>
    <col min="4" max="4" width="32.6640625" style="491" customWidth="1"/>
    <col min="5" max="5" width="9.5546875" style="493" customWidth="1"/>
    <col min="6" max="6" width="17.44140625" style="491" customWidth="1"/>
    <col min="7" max="8" width="23.5546875" style="492" customWidth="1"/>
    <col min="9" max="9" width="26.33203125" style="492" customWidth="1"/>
    <col min="10" max="11" width="24.33203125" style="491" customWidth="1"/>
    <col min="12" max="12" width="8.88671875" style="491" customWidth="1"/>
    <col min="13" max="13" width="10" style="491" customWidth="1"/>
    <col min="14" max="14" width="14.33203125" style="491" customWidth="1"/>
    <col min="15" max="16384" width="9.109375" style="491"/>
  </cols>
  <sheetData>
    <row r="1" spans="1:32" ht="13.8" thickBot="1" x14ac:dyDescent="0.3">
      <c r="A1" s="711" t="s">
        <v>747</v>
      </c>
      <c r="B1" s="712"/>
      <c r="C1" s="712"/>
      <c r="D1" s="752"/>
      <c r="AB1" s="730" t="s">
        <v>712</v>
      </c>
      <c r="AC1" s="731"/>
      <c r="AD1" s="512"/>
      <c r="AE1" s="722" t="s">
        <v>711</v>
      </c>
      <c r="AF1" s="723"/>
    </row>
    <row r="2" spans="1:32" ht="13.2" x14ac:dyDescent="0.25">
      <c r="A2" s="713"/>
      <c r="B2" s="714"/>
      <c r="C2" s="714"/>
      <c r="D2" s="753"/>
      <c r="AB2" s="525"/>
      <c r="AC2" s="524"/>
      <c r="AD2" s="512"/>
      <c r="AE2" s="523"/>
      <c r="AF2" s="522"/>
    </row>
    <row r="3" spans="1:32" ht="13.8" thickBot="1" x14ac:dyDescent="0.3">
      <c r="A3" s="715"/>
      <c r="B3" s="716"/>
      <c r="C3" s="716"/>
      <c r="D3" s="754"/>
      <c r="AB3" s="525"/>
      <c r="AC3" s="524"/>
      <c r="AD3" s="512"/>
      <c r="AE3" s="523"/>
      <c r="AF3" s="522"/>
    </row>
    <row r="4" spans="1:32" ht="13.2" x14ac:dyDescent="0.25">
      <c r="A4" s="711" t="str">
        <f>Identificar!A4</f>
        <v xml:space="preserve">InovaTech – Dashboard Inteligente </v>
      </c>
      <c r="B4" s="712"/>
      <c r="C4" s="712"/>
      <c r="D4" s="752"/>
      <c r="AB4" s="525"/>
      <c r="AC4" s="524"/>
      <c r="AD4" s="512"/>
      <c r="AE4" s="523"/>
      <c r="AF4" s="522"/>
    </row>
    <row r="5" spans="1:32" ht="27" thickBot="1" x14ac:dyDescent="0.3">
      <c r="A5" s="715"/>
      <c r="B5" s="716"/>
      <c r="C5" s="716"/>
      <c r="D5" s="754"/>
      <c r="E5" s="491"/>
      <c r="AB5" s="518" t="s">
        <v>710</v>
      </c>
      <c r="AC5" s="517">
        <v>1</v>
      </c>
      <c r="AD5" s="512"/>
      <c r="AE5" s="518" t="s">
        <v>709</v>
      </c>
      <c r="AF5" s="517">
        <v>1</v>
      </c>
    </row>
    <row r="6" spans="1:32" ht="27" customHeight="1" thickBot="1" x14ac:dyDescent="0.3">
      <c r="A6" s="740" t="s">
        <v>708</v>
      </c>
      <c r="B6" s="742" t="s">
        <v>706</v>
      </c>
      <c r="C6" s="743"/>
      <c r="D6" s="744"/>
      <c r="E6" s="745" t="s">
        <v>705</v>
      </c>
      <c r="F6" s="516"/>
      <c r="G6" s="747" t="s">
        <v>908</v>
      </c>
      <c r="H6" s="747" t="s">
        <v>746</v>
      </c>
      <c r="I6" s="747" t="s">
        <v>745</v>
      </c>
      <c r="J6" s="747" t="s">
        <v>703</v>
      </c>
      <c r="K6" s="749" t="s">
        <v>702</v>
      </c>
      <c r="AB6" s="511" t="s">
        <v>700</v>
      </c>
      <c r="AC6" s="510">
        <v>2</v>
      </c>
      <c r="AD6" s="512"/>
      <c r="AE6" s="511" t="s">
        <v>699</v>
      </c>
      <c r="AF6" s="510">
        <v>2</v>
      </c>
    </row>
    <row r="7" spans="1:32" s="509" customFormat="1" ht="52.5" customHeight="1" thickBot="1" x14ac:dyDescent="0.3">
      <c r="A7" s="741"/>
      <c r="B7" s="515" t="s">
        <v>696</v>
      </c>
      <c r="C7" s="515" t="s">
        <v>695</v>
      </c>
      <c r="D7" s="514" t="s">
        <v>733</v>
      </c>
      <c r="E7" s="746"/>
      <c r="F7" s="513" t="s">
        <v>694</v>
      </c>
      <c r="G7" s="751"/>
      <c r="H7" s="751"/>
      <c r="I7" s="751"/>
      <c r="J7" s="748"/>
      <c r="K7" s="750"/>
      <c r="AB7" s="511" t="s">
        <v>693</v>
      </c>
      <c r="AC7" s="510">
        <v>3</v>
      </c>
      <c r="AD7" s="512"/>
      <c r="AE7" s="511" t="s">
        <v>692</v>
      </c>
      <c r="AF7" s="510">
        <v>3</v>
      </c>
    </row>
    <row r="8" spans="1:32" ht="31.2" x14ac:dyDescent="0.25">
      <c r="A8" s="503" t="str">
        <f>IF(Identificar!A8&lt;&gt;"",Identificar!A8,"")</f>
        <v>R01</v>
      </c>
      <c r="B8" s="503" t="str">
        <f>IF(Identificar!D8&lt;&gt;"",Identificar!D8,"")</f>
        <v>Como resultado de sobrecarga de tarefas da equipe técnica.</v>
      </c>
      <c r="C8" s="503" t="str">
        <f>IF(Identificar!E8&lt;&gt;"",Identificar!E8,"")</f>
        <v>Pode ocorrer atraso na entrega dos módulos principais.</v>
      </c>
      <c r="D8" s="503" t="str">
        <f>IF(Identificar!F8&lt;&gt;"",Identificar!F8,"")</f>
        <v>O cronograma geral do projeto pode ser impactado.</v>
      </c>
      <c r="E8" s="503" t="str">
        <f>IF(Identificar!G8&lt;&gt;"",Identificar!G8,"")</f>
        <v>Bruna</v>
      </c>
      <c r="F8" s="496" t="s">
        <v>690</v>
      </c>
      <c r="G8" s="551">
        <v>8000</v>
      </c>
      <c r="H8" s="550">
        <v>5</v>
      </c>
      <c r="I8" s="550" t="s">
        <v>743</v>
      </c>
      <c r="J8" s="549" t="str">
        <f>Identificar!I8</f>
        <v>Replanejar atividades e dividir tarefas entre os membros.</v>
      </c>
      <c r="K8" s="549" t="str">
        <f>Identificar!J8</f>
        <v>Redirecionar tarefas prioritárias e ajustar cronograma.</v>
      </c>
      <c r="AB8" s="505" t="s">
        <v>689</v>
      </c>
      <c r="AC8" s="504">
        <v>4</v>
      </c>
      <c r="AD8" s="506"/>
      <c r="AE8" s="505" t="s">
        <v>688</v>
      </c>
      <c r="AF8" s="504">
        <v>4</v>
      </c>
    </row>
    <row r="9" spans="1:32" ht="31.8" thickBot="1" x14ac:dyDescent="0.3">
      <c r="A9" s="503" t="str">
        <f>IF(Identificar!A9&lt;&gt;"",Identificar!A9,"")</f>
        <v>R02</v>
      </c>
      <c r="B9" s="503" t="str">
        <f>IF(Identificar!D9&lt;&gt;"",Identificar!D9,"")</f>
        <v>Como resultado de incompatibilidade entre o banco de dados e as APIs de coleta.</v>
      </c>
      <c r="C9" s="503" t="str">
        <f>IF(Identificar!E9&lt;&gt;"",Identificar!E9,"")</f>
        <v>Pode ocorrer falha na consolidação dos dados de vendas e clientes.</v>
      </c>
      <c r="D9" s="503" t="str">
        <f>IF(Identificar!F9&lt;&gt;"",Identificar!F9,"")</f>
        <v>As análises e relatórios podem apresentar informações incorretas.</v>
      </c>
      <c r="E9" s="503" t="str">
        <f>IF(Identificar!G9&lt;&gt;"",Identificar!G9,"")</f>
        <v>Rafaela</v>
      </c>
      <c r="F9" s="496" t="s">
        <v>817</v>
      </c>
      <c r="G9" s="551">
        <v>4000</v>
      </c>
      <c r="H9" s="550">
        <v>5</v>
      </c>
      <c r="I9" s="550" t="s">
        <v>743</v>
      </c>
      <c r="J9" s="549" t="str">
        <f>Identificar!I9</f>
        <v>Realizar testes de integração com dados simulados antes da implantação.</v>
      </c>
      <c r="K9" s="549" t="str">
        <f>Identificar!J9</f>
        <v>Corrigir scripts de integração e restaurar backup anterior.</v>
      </c>
      <c r="AB9" s="508"/>
      <c r="AC9" s="507"/>
      <c r="AD9" s="506"/>
      <c r="AE9" s="505"/>
      <c r="AF9" s="504"/>
    </row>
    <row r="10" spans="1:32" ht="31.2" thickBot="1" x14ac:dyDescent="0.3">
      <c r="A10" s="503" t="str">
        <f>IF(Identificar!A10&lt;&gt;"",Identificar!A10,"")</f>
        <v>R03</v>
      </c>
      <c r="B10" s="503" t="str">
        <f>IF(Identificar!D10&lt;&gt;"",Identificar!D10,"")</f>
        <v>Como resultado de mudanças solicitadas pelo cliente (Cannoli) após início do desenvolvimento.</v>
      </c>
      <c r="C10" s="503" t="str">
        <f>IF(Identificar!E10&lt;&gt;"",Identificar!E10,"")</f>
        <v>Pode ocorrer aumento de esforço e retrabalho.</v>
      </c>
      <c r="D10" s="503" t="str">
        <f>IF(Identificar!F10&lt;&gt;"",Identificar!F10,"")</f>
        <v>O custo e o prazo do projeto podem ser ampliados.</v>
      </c>
      <c r="E10" s="503" t="str">
        <f>IF(Identificar!G10&lt;&gt;"",Identificar!G10,"")</f>
        <v>Bruna</v>
      </c>
      <c r="F10" s="496" t="s">
        <v>818</v>
      </c>
      <c r="G10" s="551">
        <v>40000</v>
      </c>
      <c r="H10" s="550">
        <v>30</v>
      </c>
      <c r="I10" s="550" t="s">
        <v>744</v>
      </c>
      <c r="J10" s="549" t="str">
        <f>Identificar!I10</f>
        <v>Validar requisitos com o cliente antes de iniciar o desenvolvimento.</v>
      </c>
      <c r="K10" s="549" t="str">
        <f>Identificar!J10</f>
        <v>Avaliar impacto e renegociar escopo.</v>
      </c>
      <c r="AB10" s="508"/>
      <c r="AC10" s="507"/>
      <c r="AD10" s="506"/>
      <c r="AE10" s="505"/>
      <c r="AF10" s="504"/>
    </row>
    <row r="11" spans="1:32" ht="31.8" thickBot="1" x14ac:dyDescent="0.3">
      <c r="A11" s="503" t="str">
        <f>IF(Identificar!A11&lt;&gt;"",Identificar!A11,"")</f>
        <v>R04</v>
      </c>
      <c r="B11" s="503" t="str">
        <f>IF(Identificar!D11&lt;&gt;"",Identificar!D11,"")</f>
        <v>Como resultado de falhas de autenticação ou vazamento de informações.</v>
      </c>
      <c r="C11" s="503" t="str">
        <f>IF(Identificar!E11&lt;&gt;"",Identificar!E11,"")</f>
        <v>Pode ocorrer comprometimento da privacidade dos dados.</v>
      </c>
      <c r="D11" s="503" t="str">
        <f>IF(Identificar!F11&lt;&gt;"",Identificar!F11,"")</f>
        <v>O projeto pode sofrer sanções relacionadas à LGPD.</v>
      </c>
      <c r="E11" s="503" t="str">
        <f>IF(Identificar!G11&lt;&gt;"",Identificar!G11,"")</f>
        <v>Rafaela</v>
      </c>
      <c r="F11" s="496" t="s">
        <v>819</v>
      </c>
      <c r="G11" s="551">
        <v>8000</v>
      </c>
      <c r="H11" s="550">
        <v>5</v>
      </c>
      <c r="I11" s="550" t="s">
        <v>743</v>
      </c>
      <c r="J11" s="549" t="str">
        <f>Identificar!I11</f>
        <v>Implementar controle de acesso e criptografia.</v>
      </c>
      <c r="K11" s="549" t="str">
        <f>Identificar!J11</f>
        <v>Desativar sistema temporariamente e revisar logs de acesso.</v>
      </c>
      <c r="AB11" s="508"/>
      <c r="AC11" s="507"/>
      <c r="AD11" s="506"/>
      <c r="AE11" s="505"/>
      <c r="AF11" s="504"/>
    </row>
    <row r="12" spans="1:32" ht="31.8" thickBot="1" x14ac:dyDescent="0.3">
      <c r="A12" s="503" t="str">
        <f>IF(Identificar!A12&lt;&gt;"",Identificar!A12,"")</f>
        <v>R05</v>
      </c>
      <c r="B12" s="503" t="str">
        <f>IF(Identificar!D12&lt;&gt;"",Identificar!D12,"")</f>
        <v>Como resultado de falha no servidor local ou ambiente de hospedagem.</v>
      </c>
      <c r="C12" s="503" t="str">
        <f>IF(Identificar!E12&lt;&gt;"",Identificar!E12,"")</f>
        <v>Pode ocorrer indisponibilidade temporária do dashboard.</v>
      </c>
      <c r="D12" s="503" t="str">
        <f>IF(Identificar!F12&lt;&gt;"",Identificar!F12,"")</f>
        <v>A coleta de dados e a visualização de métricas podem ser interrompidas.</v>
      </c>
      <c r="E12" s="503" t="str">
        <f>IF(Identificar!G12&lt;&gt;"",Identificar!G12,"")</f>
        <v>Bruna</v>
      </c>
      <c r="F12" s="496" t="s">
        <v>820</v>
      </c>
      <c r="G12" s="551">
        <v>8000</v>
      </c>
      <c r="H12" s="550">
        <v>5</v>
      </c>
      <c r="I12" s="550" t="s">
        <v>743</v>
      </c>
      <c r="J12" s="549" t="str">
        <f>Identificar!I12</f>
        <v>Utilizar backup automático e hospedagem em ambiente redundante.</v>
      </c>
      <c r="K12" s="549" t="str">
        <f>Identificar!J12</f>
        <v>Migrar sistema para servidor de contingência.</v>
      </c>
      <c r="AB12" s="508"/>
      <c r="AC12" s="507"/>
      <c r="AD12" s="506"/>
      <c r="AE12" s="505"/>
      <c r="AF12" s="504"/>
    </row>
    <row r="13" spans="1:32" ht="31.8" thickBot="1" x14ac:dyDescent="0.3">
      <c r="A13" s="503" t="str">
        <f>IF(Identificar!A13&lt;&gt;"",Identificar!A13,"")</f>
        <v>R06</v>
      </c>
      <c r="B13" s="503" t="str">
        <f>IF(Identificar!D13&lt;&gt;"",Identificar!D13,"")</f>
        <v>Como resultado de ausência de testes automatizados e revisões de código.</v>
      </c>
      <c r="C13" s="503" t="str">
        <f>IF(Identificar!E13&lt;&gt;"",Identificar!E13,"")</f>
        <v>Pode ocorrer falha na funcionalidade de KPIs e relatórios.</v>
      </c>
      <c r="D13" s="503" t="str">
        <f>IF(Identificar!F13&lt;&gt;"",Identificar!F13,"")</f>
        <v>A confiabilidade dos indicadores pode ser comprometida.</v>
      </c>
      <c r="E13" s="503" t="str">
        <f>IF(Identificar!G13&lt;&gt;"",Identificar!G13,"")</f>
        <v>Rafaela</v>
      </c>
      <c r="F13" s="496" t="s">
        <v>821</v>
      </c>
      <c r="G13" s="551">
        <v>5000</v>
      </c>
      <c r="H13" s="550">
        <v>5</v>
      </c>
      <c r="I13" s="550" t="s">
        <v>743</v>
      </c>
      <c r="J13" s="549" t="str">
        <f>Identificar!I13</f>
        <v>Adotar testes unitários e revisões de código entre pares.</v>
      </c>
      <c r="K13" s="549" t="str">
        <f>Identificar!J13</f>
        <v>Corrigir bugs detectados após implantação e emitir patch corretivo.</v>
      </c>
      <c r="AB13" s="508"/>
      <c r="AC13" s="507"/>
      <c r="AD13" s="506"/>
      <c r="AE13" s="505"/>
      <c r="AF13" s="504"/>
    </row>
    <row r="14" spans="1:32" ht="16.2" thickBot="1" x14ac:dyDescent="0.3">
      <c r="A14" s="503" t="str">
        <f>IF(Identificar!A14&lt;&gt;"",Identificar!A14,"")</f>
        <v>R07</v>
      </c>
      <c r="B14" s="503" t="str">
        <f>IF(Identificar!D14&lt;&gt;"",Identificar!D14,"")</f>
        <v/>
      </c>
      <c r="C14" s="503" t="str">
        <f>IF(Identificar!E14&lt;&gt;"",Identificar!E14,"")</f>
        <v/>
      </c>
      <c r="D14" s="503" t="str">
        <f>IF(Identificar!F14&lt;&gt;"",Identificar!F14,"")</f>
        <v/>
      </c>
      <c r="E14" s="503" t="str">
        <f>IF(Identificar!G14&lt;&gt;"",Identificar!G14,"")</f>
        <v/>
      </c>
      <c r="F14" s="496"/>
      <c r="G14" s="551">
        <v>0</v>
      </c>
      <c r="H14" s="550">
        <v>0</v>
      </c>
      <c r="I14" s="550"/>
      <c r="J14" s="549">
        <f>Identificar!I14</f>
        <v>0</v>
      </c>
      <c r="K14" s="549">
        <f>Identificar!J14</f>
        <v>0</v>
      </c>
      <c r="AB14" s="508"/>
      <c r="AC14" s="507"/>
      <c r="AD14" s="506"/>
      <c r="AE14" s="505"/>
      <c r="AF14" s="504"/>
    </row>
    <row r="15" spans="1:32" ht="16.2" thickBot="1" x14ac:dyDescent="0.3">
      <c r="A15" s="503" t="str">
        <f>IF(Identificar!A15&lt;&gt;"",Identificar!A15,"")</f>
        <v>R08</v>
      </c>
      <c r="B15" s="503" t="str">
        <f>IF(Identificar!D15&lt;&gt;"",Identificar!D15,"")</f>
        <v/>
      </c>
      <c r="C15" s="503" t="str">
        <f>IF(Identificar!E15&lt;&gt;"",Identificar!E15,"")</f>
        <v/>
      </c>
      <c r="D15" s="503" t="str">
        <f>IF(Identificar!F15&lt;&gt;"",Identificar!F15,"")</f>
        <v/>
      </c>
      <c r="E15" s="503" t="str">
        <f>IF(Identificar!G15&lt;&gt;"",Identificar!G15,"")</f>
        <v/>
      </c>
      <c r="F15" s="496"/>
      <c r="G15" s="551">
        <v>0</v>
      </c>
      <c r="H15" s="550">
        <v>0</v>
      </c>
      <c r="I15" s="550"/>
      <c r="J15" s="549">
        <f>Identificar!I15</f>
        <v>0</v>
      </c>
      <c r="K15" s="549">
        <f>Identificar!J15</f>
        <v>0</v>
      </c>
      <c r="AB15" s="508"/>
      <c r="AC15" s="507"/>
      <c r="AD15" s="506"/>
      <c r="AE15" s="505"/>
      <c r="AF15" s="504"/>
    </row>
    <row r="16" spans="1:32" ht="16.2" thickBot="1" x14ac:dyDescent="0.3">
      <c r="A16" s="503" t="str">
        <f>IF(Identificar!A16&lt;&gt;"",Identificar!A16,"")</f>
        <v>R09</v>
      </c>
      <c r="B16" s="503" t="str">
        <f>IF(Identificar!D16&lt;&gt;"",Identificar!D16,"")</f>
        <v/>
      </c>
      <c r="C16" s="503" t="str">
        <f>IF(Identificar!E16&lt;&gt;"",Identificar!E16,"")</f>
        <v/>
      </c>
      <c r="D16" s="503" t="str">
        <f>IF(Identificar!F16&lt;&gt;"",Identificar!F16,"")</f>
        <v/>
      </c>
      <c r="E16" s="503" t="str">
        <f>IF(Identificar!G16&lt;&gt;"",Identificar!G16,"")</f>
        <v/>
      </c>
      <c r="F16" s="496"/>
      <c r="G16" s="551"/>
      <c r="H16" s="550"/>
      <c r="I16" s="550"/>
      <c r="J16" s="549">
        <f>Identificar!I16</f>
        <v>0</v>
      </c>
      <c r="K16" s="549">
        <f>Identificar!J16</f>
        <v>0</v>
      </c>
      <c r="AB16" s="508"/>
      <c r="AC16" s="507"/>
      <c r="AD16" s="506"/>
      <c r="AE16" s="505"/>
      <c r="AF16" s="504"/>
    </row>
    <row r="17" spans="1:32" ht="16.2" thickBot="1" x14ac:dyDescent="0.3">
      <c r="A17" s="503" t="str">
        <f>IF(Identificar!A17&lt;&gt;"",Identificar!A17,"")</f>
        <v>R10</v>
      </c>
      <c r="B17" s="503" t="str">
        <f>IF(Identificar!D17&lt;&gt;"",Identificar!D17,"")</f>
        <v/>
      </c>
      <c r="C17" s="503" t="str">
        <f>IF(Identificar!E17&lt;&gt;"",Identificar!E17,"")</f>
        <v/>
      </c>
      <c r="D17" s="503" t="str">
        <f>IF(Identificar!F17&lt;&gt;"",Identificar!F17,"")</f>
        <v/>
      </c>
      <c r="E17" s="503" t="str">
        <f>IF(Identificar!G17&lt;&gt;"",Identificar!G17,"")</f>
        <v/>
      </c>
      <c r="F17" s="496"/>
      <c r="G17" s="551"/>
      <c r="H17" s="550"/>
      <c r="I17" s="550"/>
      <c r="J17" s="549">
        <f>Identificar!I17</f>
        <v>0</v>
      </c>
      <c r="K17" s="549">
        <f>Identificar!J17</f>
        <v>0</v>
      </c>
      <c r="AB17" s="508"/>
      <c r="AC17" s="507"/>
      <c r="AD17" s="506"/>
      <c r="AE17" s="505"/>
      <c r="AF17" s="504"/>
    </row>
    <row r="18" spans="1:32" ht="16.2" thickBot="1" x14ac:dyDescent="0.3">
      <c r="A18" s="503" t="str">
        <f>IF(Identificar!A18&lt;&gt;"",Identificar!A18,"")</f>
        <v>R11</v>
      </c>
      <c r="B18" s="503" t="str">
        <f>IF(Identificar!D18&lt;&gt;"",Identificar!D18,"")</f>
        <v/>
      </c>
      <c r="C18" s="503" t="str">
        <f>IF(Identificar!E18&lt;&gt;"",Identificar!E18,"")</f>
        <v/>
      </c>
      <c r="D18" s="503" t="str">
        <f>IF(Identificar!F18&lt;&gt;"",Identificar!F18,"")</f>
        <v/>
      </c>
      <c r="E18" s="503" t="str">
        <f>IF(Identificar!G18&lt;&gt;"",Identificar!G18,"")</f>
        <v/>
      </c>
      <c r="F18" s="496"/>
      <c r="G18" s="551"/>
      <c r="H18" s="550"/>
      <c r="I18" s="550"/>
      <c r="J18" s="549">
        <f>Identificar!I18</f>
        <v>0</v>
      </c>
      <c r="K18" s="549">
        <f>Identificar!J18</f>
        <v>0</v>
      </c>
      <c r="AB18" s="508"/>
      <c r="AC18" s="507"/>
      <c r="AD18" s="506"/>
      <c r="AE18" s="505"/>
      <c r="AF18" s="504"/>
    </row>
    <row r="19" spans="1:32" ht="16.2" thickBot="1" x14ac:dyDescent="0.3">
      <c r="A19" s="503" t="str">
        <f>IF(Identificar!A19&lt;&gt;"",Identificar!A19,"")</f>
        <v>R12</v>
      </c>
      <c r="B19" s="503" t="str">
        <f>IF(Identificar!D19&lt;&gt;"",Identificar!D19,"")</f>
        <v/>
      </c>
      <c r="C19" s="503" t="str">
        <f>IF(Identificar!E19&lt;&gt;"",Identificar!E19,"")</f>
        <v/>
      </c>
      <c r="D19" s="503" t="str">
        <f>IF(Identificar!F19&lt;&gt;"",Identificar!F19,"")</f>
        <v/>
      </c>
      <c r="E19" s="503" t="str">
        <f>IF(Identificar!G19&lt;&gt;"",Identificar!G19,"")</f>
        <v/>
      </c>
      <c r="F19" s="496"/>
      <c r="G19" s="551"/>
      <c r="H19" s="550"/>
      <c r="I19" s="550"/>
      <c r="J19" s="549">
        <f>Identificar!I19</f>
        <v>0</v>
      </c>
      <c r="K19" s="549">
        <f>Identificar!J19</f>
        <v>0</v>
      </c>
      <c r="AB19" s="508"/>
      <c r="AC19" s="507"/>
      <c r="AD19" s="506"/>
      <c r="AE19" s="505"/>
      <c r="AF19" s="504"/>
    </row>
    <row r="20" spans="1:32" ht="16.2" thickBot="1" x14ac:dyDescent="0.3">
      <c r="A20" s="503" t="str">
        <f>IF(Identificar!A20&lt;&gt;"",Identificar!A20,"")</f>
        <v>R13</v>
      </c>
      <c r="B20" s="503" t="str">
        <f>IF(Identificar!D20&lt;&gt;"",Identificar!D20,"")</f>
        <v/>
      </c>
      <c r="C20" s="503" t="str">
        <f>IF(Identificar!E20&lt;&gt;"",Identificar!E20,"")</f>
        <v/>
      </c>
      <c r="D20" s="503" t="str">
        <f>IF(Identificar!F20&lt;&gt;"",Identificar!F20,"")</f>
        <v/>
      </c>
      <c r="E20" s="503" t="str">
        <f>IF(Identificar!G20&lt;&gt;"",Identificar!G20,"")</f>
        <v/>
      </c>
      <c r="F20" s="496"/>
      <c r="G20" s="551"/>
      <c r="H20" s="550"/>
      <c r="I20" s="550"/>
      <c r="J20" s="549">
        <f>Identificar!I20</f>
        <v>0</v>
      </c>
      <c r="K20" s="549">
        <f>Identificar!J20</f>
        <v>0</v>
      </c>
      <c r="AB20" s="508"/>
      <c r="AC20" s="507"/>
      <c r="AD20" s="506"/>
      <c r="AE20" s="505"/>
      <c r="AF20" s="504"/>
    </row>
    <row r="21" spans="1:32" ht="16.2" thickBot="1" x14ac:dyDescent="0.3">
      <c r="A21" s="503" t="str">
        <f>IF(Identificar!A21&lt;&gt;"",Identificar!A21,"")</f>
        <v>R14</v>
      </c>
      <c r="B21" s="503" t="str">
        <f>IF(Identificar!D21&lt;&gt;"",Identificar!D21,"")</f>
        <v/>
      </c>
      <c r="C21" s="503" t="str">
        <f>IF(Identificar!E21&lt;&gt;"",Identificar!E21,"")</f>
        <v/>
      </c>
      <c r="D21" s="503" t="str">
        <f>IF(Identificar!F21&lt;&gt;"",Identificar!F21,"")</f>
        <v/>
      </c>
      <c r="E21" s="503" t="str">
        <f>IF(Identificar!G21&lt;&gt;"",Identificar!G21,"")</f>
        <v/>
      </c>
      <c r="F21" s="496"/>
      <c r="G21" s="551"/>
      <c r="H21" s="550"/>
      <c r="I21" s="550"/>
      <c r="J21" s="549">
        <f>Identificar!I21</f>
        <v>0</v>
      </c>
      <c r="K21" s="549">
        <f>Identificar!J21</f>
        <v>0</v>
      </c>
      <c r="AB21" s="508"/>
      <c r="AC21" s="507"/>
      <c r="AD21" s="506"/>
      <c r="AE21" s="505"/>
      <c r="AF21" s="504"/>
    </row>
    <row r="22" spans="1:32" ht="16.2" thickBot="1" x14ac:dyDescent="0.3">
      <c r="A22" s="503" t="str">
        <f>IF(Identificar!A22&lt;&gt;"",Identificar!A22,"")</f>
        <v>R15</v>
      </c>
      <c r="B22" s="503" t="str">
        <f>IF(Identificar!D22&lt;&gt;"",Identificar!D22,"")</f>
        <v/>
      </c>
      <c r="C22" s="503" t="str">
        <f>IF(Identificar!E22&lt;&gt;"",Identificar!E22,"")</f>
        <v/>
      </c>
      <c r="D22" s="503" t="str">
        <f>IF(Identificar!F22&lt;&gt;"",Identificar!F22,"")</f>
        <v/>
      </c>
      <c r="E22" s="503" t="str">
        <f>IF(Identificar!G22&lt;&gt;"",Identificar!G22,"")</f>
        <v/>
      </c>
      <c r="F22" s="496"/>
      <c r="G22" s="551"/>
      <c r="H22" s="550"/>
      <c r="I22" s="550"/>
      <c r="J22" s="549">
        <f>Identificar!I22</f>
        <v>0</v>
      </c>
      <c r="K22" s="549">
        <f>Identificar!J22</f>
        <v>0</v>
      </c>
      <c r="AB22" s="508"/>
      <c r="AC22" s="507"/>
      <c r="AD22" s="506"/>
      <c r="AE22" s="505"/>
      <c r="AF22" s="504"/>
    </row>
    <row r="23" spans="1:32" ht="16.2" thickBot="1" x14ac:dyDescent="0.3">
      <c r="A23" s="503" t="str">
        <f>IF(Identificar!A23&lt;&gt;"",Identificar!A23,"")</f>
        <v>R16</v>
      </c>
      <c r="B23" s="503" t="str">
        <f>IF(Identificar!D23&lt;&gt;"",Identificar!D23,"")</f>
        <v/>
      </c>
      <c r="C23" s="503" t="str">
        <f>IF(Identificar!E23&lt;&gt;"",Identificar!E23,"")</f>
        <v/>
      </c>
      <c r="D23" s="503" t="str">
        <f>IF(Identificar!F23&lt;&gt;"",Identificar!F23,"")</f>
        <v/>
      </c>
      <c r="E23" s="503" t="str">
        <f>IF(Identificar!G23&lt;&gt;"",Identificar!G23,"")</f>
        <v/>
      </c>
      <c r="F23" s="496"/>
      <c r="G23" s="551"/>
      <c r="H23" s="550"/>
      <c r="I23" s="550"/>
      <c r="J23" s="549">
        <f>Identificar!I23</f>
        <v>0</v>
      </c>
      <c r="K23" s="549">
        <f>Identificar!J23</f>
        <v>0</v>
      </c>
      <c r="AB23" s="508"/>
      <c r="AC23" s="507"/>
      <c r="AD23" s="506"/>
      <c r="AE23" s="505"/>
      <c r="AF23" s="504"/>
    </row>
    <row r="24" spans="1:32" ht="16.2" thickBot="1" x14ac:dyDescent="0.3">
      <c r="A24" s="503" t="str">
        <f>IF(Identificar!A24&lt;&gt;"",Identificar!A24,"")</f>
        <v>R17</v>
      </c>
      <c r="B24" s="503" t="str">
        <f>IF(Identificar!D24&lt;&gt;"",Identificar!D24,"")</f>
        <v/>
      </c>
      <c r="C24" s="503" t="str">
        <f>IF(Identificar!E24&lt;&gt;"",Identificar!E24,"")</f>
        <v/>
      </c>
      <c r="D24" s="503" t="str">
        <f>IF(Identificar!F24&lt;&gt;"",Identificar!F24,"")</f>
        <v/>
      </c>
      <c r="E24" s="503" t="str">
        <f>IF(Identificar!G24&lt;&gt;"",Identificar!G24,"")</f>
        <v/>
      </c>
      <c r="F24" s="496"/>
      <c r="G24" s="551"/>
      <c r="H24" s="550"/>
      <c r="I24" s="550"/>
      <c r="J24" s="549">
        <f>Identificar!I24</f>
        <v>0</v>
      </c>
      <c r="K24" s="549">
        <f>Identificar!J24</f>
        <v>0</v>
      </c>
      <c r="AB24" s="508"/>
      <c r="AC24" s="507"/>
      <c r="AD24" s="506"/>
      <c r="AE24" s="505"/>
      <c r="AF24" s="504"/>
    </row>
    <row r="25" spans="1:32" ht="16.2" thickBot="1" x14ac:dyDescent="0.3">
      <c r="A25" s="503" t="str">
        <f>IF(Identificar!A25&lt;&gt;"",Identificar!A25,"")</f>
        <v>R18</v>
      </c>
      <c r="B25" s="503" t="str">
        <f>IF(Identificar!D25&lt;&gt;"",Identificar!D25,"")</f>
        <v/>
      </c>
      <c r="C25" s="503" t="str">
        <f>IF(Identificar!E25&lt;&gt;"",Identificar!E25,"")</f>
        <v/>
      </c>
      <c r="D25" s="503" t="str">
        <f>IF(Identificar!F25&lt;&gt;"",Identificar!F25,"")</f>
        <v/>
      </c>
      <c r="E25" s="503" t="str">
        <f>IF(Identificar!G25&lt;&gt;"",Identificar!G25,"")</f>
        <v/>
      </c>
      <c r="F25" s="496"/>
      <c r="G25" s="551"/>
      <c r="H25" s="550"/>
      <c r="I25" s="550"/>
      <c r="J25" s="549">
        <f>Identificar!I25</f>
        <v>0</v>
      </c>
      <c r="K25" s="549">
        <f>Identificar!J25</f>
        <v>0</v>
      </c>
      <c r="AB25" s="508"/>
      <c r="AC25" s="507"/>
      <c r="AD25" s="506"/>
      <c r="AE25" s="505"/>
      <c r="AF25" s="504"/>
    </row>
    <row r="26" spans="1:32" ht="16.2" thickBot="1" x14ac:dyDescent="0.3">
      <c r="A26" s="503" t="str">
        <f>IF(Identificar!A26&lt;&gt;"",Identificar!A26,"")</f>
        <v>R19</v>
      </c>
      <c r="B26" s="503" t="str">
        <f>IF(Identificar!D26&lt;&gt;"",Identificar!D26,"")</f>
        <v/>
      </c>
      <c r="C26" s="503" t="str">
        <f>IF(Identificar!E26&lt;&gt;"",Identificar!E26,"")</f>
        <v/>
      </c>
      <c r="D26" s="503" t="str">
        <f>IF(Identificar!F26&lt;&gt;"",Identificar!F26,"")</f>
        <v/>
      </c>
      <c r="E26" s="503" t="str">
        <f>IF(Identificar!G26&lt;&gt;"",Identificar!G26,"")</f>
        <v/>
      </c>
      <c r="F26" s="496"/>
      <c r="G26" s="551"/>
      <c r="H26" s="550"/>
      <c r="I26" s="550"/>
      <c r="J26" s="549">
        <f>Identificar!I26</f>
        <v>0</v>
      </c>
      <c r="K26" s="549">
        <f>Identificar!J26</f>
        <v>0</v>
      </c>
      <c r="AB26" s="508"/>
      <c r="AC26" s="507"/>
      <c r="AD26" s="506"/>
      <c r="AE26" s="505"/>
      <c r="AF26" s="504"/>
    </row>
    <row r="27" spans="1:32" ht="16.2" thickBot="1" x14ac:dyDescent="0.3">
      <c r="A27" s="503" t="str">
        <f>IF(Identificar!A27&lt;&gt;"",Identificar!A27,"")</f>
        <v>R20</v>
      </c>
      <c r="B27" s="503" t="str">
        <f>IF(Identificar!D27&lt;&gt;"",Identificar!D27,"")</f>
        <v/>
      </c>
      <c r="C27" s="503" t="str">
        <f>IF(Identificar!E27&lt;&gt;"",Identificar!E27,"")</f>
        <v/>
      </c>
      <c r="D27" s="503" t="str">
        <f>IF(Identificar!F27&lt;&gt;"",Identificar!F27,"")</f>
        <v/>
      </c>
      <c r="E27" s="503" t="str">
        <f>IF(Identificar!G27&lt;&gt;"",Identificar!G27,"")</f>
        <v/>
      </c>
      <c r="F27" s="496"/>
      <c r="G27" s="551"/>
      <c r="H27" s="550"/>
      <c r="I27" s="550"/>
      <c r="J27" s="549">
        <f>Identificar!I27</f>
        <v>0</v>
      </c>
      <c r="K27" s="549">
        <f>Identificar!J27</f>
        <v>0</v>
      </c>
      <c r="AB27" s="508"/>
      <c r="AC27" s="507"/>
      <c r="AD27" s="506"/>
      <c r="AE27" s="505"/>
      <c r="AF27" s="504"/>
    </row>
    <row r="28" spans="1:32" ht="16.2" thickBot="1" x14ac:dyDescent="0.3">
      <c r="A28" s="503" t="str">
        <f>IF(Identificar!A28&lt;&gt;"",Identificar!A28,"")</f>
        <v/>
      </c>
      <c r="B28" s="503" t="str">
        <f>IF(Identificar!D28&lt;&gt;"",Identificar!D28,"")</f>
        <v/>
      </c>
      <c r="C28" s="503" t="str">
        <f>IF(Identificar!E28&lt;&gt;"",Identificar!E28,"")</f>
        <v/>
      </c>
      <c r="D28" s="503" t="str">
        <f>IF(Identificar!F28&lt;&gt;"",Identificar!F28,"")</f>
        <v/>
      </c>
      <c r="E28" s="503" t="str">
        <f>IF(Identificar!G28&lt;&gt;"",Identificar!G28,"")</f>
        <v/>
      </c>
      <c r="F28" s="496"/>
      <c r="G28" s="551"/>
      <c r="H28" s="550"/>
      <c r="I28" s="550"/>
      <c r="J28" s="549">
        <f>Identificar!I28</f>
        <v>0</v>
      </c>
      <c r="K28" s="549">
        <f>Identificar!J28</f>
        <v>0</v>
      </c>
      <c r="AB28" s="508"/>
      <c r="AC28" s="507"/>
      <c r="AD28" s="506"/>
      <c r="AE28" s="505"/>
      <c r="AF28" s="504"/>
    </row>
    <row r="29" spans="1:32" ht="16.2" thickBot="1" x14ac:dyDescent="0.3">
      <c r="A29" s="503" t="str">
        <f>IF(Identificar!A29&lt;&gt;"",Identificar!A29,"")</f>
        <v/>
      </c>
      <c r="B29" s="503" t="str">
        <f>IF(Identificar!D29&lt;&gt;"",Identificar!D29,"")</f>
        <v/>
      </c>
      <c r="C29" s="503" t="str">
        <f>IF(Identificar!E29&lt;&gt;"",Identificar!E29,"")</f>
        <v/>
      </c>
      <c r="D29" s="503" t="str">
        <f>IF(Identificar!F29&lt;&gt;"",Identificar!F29,"")</f>
        <v/>
      </c>
      <c r="E29" s="503" t="str">
        <f>IF(Identificar!G29&lt;&gt;"",Identificar!G29,"")</f>
        <v/>
      </c>
      <c r="F29" s="496"/>
      <c r="G29" s="551"/>
      <c r="H29" s="550"/>
      <c r="I29" s="550"/>
      <c r="J29" s="549">
        <f>Identificar!I29</f>
        <v>0</v>
      </c>
      <c r="K29" s="549">
        <f>Identificar!J29</f>
        <v>0</v>
      </c>
      <c r="AB29" s="508"/>
      <c r="AC29" s="507"/>
      <c r="AD29" s="506"/>
      <c r="AE29" s="505"/>
      <c r="AF29" s="504"/>
    </row>
  </sheetData>
  <autoFilter ref="A6:E17" xr:uid="{5DDFB4CD-F5F6-4127-9380-315935EC524E}">
    <filterColumn colId="1" showButton="0"/>
    <filterColumn colId="2" showButton="0"/>
  </autoFilter>
  <mergeCells count="12">
    <mergeCell ref="AE1:AF1"/>
    <mergeCell ref="A1:D3"/>
    <mergeCell ref="A4:D5"/>
    <mergeCell ref="AB1:AC1"/>
    <mergeCell ref="A6:A7"/>
    <mergeCell ref="E6:E7"/>
    <mergeCell ref="I6:I7"/>
    <mergeCell ref="J6:J7"/>
    <mergeCell ref="K6:K7"/>
    <mergeCell ref="G6:G7"/>
    <mergeCell ref="H6:H7"/>
    <mergeCell ref="B6:D6"/>
  </mergeCells>
  <pageMargins left="0.59055118110236227" right="0.59055118110236227" top="0.59055118110236227" bottom="0.59055118110236227" header="0.51181102362204722" footer="0.51181102362204722"/>
  <pageSetup paperSize="9" scale="61" orientation="landscape"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5FBE5-B0EB-4D6E-8E6F-4BF27D41F1E2}">
  <sheetPr codeName="Plan6"/>
  <dimension ref="A1:F35"/>
  <sheetViews>
    <sheetView showGridLines="0" zoomScale="70" zoomScaleNormal="70" workbookViewId="0">
      <selection activeCell="A13" sqref="A13"/>
    </sheetView>
  </sheetViews>
  <sheetFormatPr defaultRowHeight="13.2" x14ac:dyDescent="0.25"/>
  <cols>
    <col min="1" max="1" width="42.88671875" style="301" bestFit="1" customWidth="1"/>
    <col min="2" max="2" width="9.33203125" style="553" customWidth="1"/>
    <col min="3" max="3" width="49.33203125" style="301" bestFit="1" customWidth="1"/>
    <col min="4" max="4" width="11.5546875" style="553" customWidth="1"/>
    <col min="5" max="5" width="15.33203125" style="553" customWidth="1"/>
    <col min="6" max="6" width="23.109375" style="552" customWidth="1"/>
    <col min="7" max="16384" width="8.88671875" style="301"/>
  </cols>
  <sheetData>
    <row r="1" spans="1:6" s="552" customFormat="1" ht="15.6" x14ac:dyDescent="0.3">
      <c r="A1" s="565" t="s">
        <v>562</v>
      </c>
      <c r="B1" s="563" t="s">
        <v>765</v>
      </c>
      <c r="C1" s="563" t="s">
        <v>764</v>
      </c>
      <c r="D1" s="563" t="s">
        <v>763</v>
      </c>
      <c r="E1" s="564" t="s">
        <v>762</v>
      </c>
      <c r="F1" s="563" t="s">
        <v>711</v>
      </c>
    </row>
    <row r="2" spans="1:6" ht="15" x14ac:dyDescent="0.25">
      <c r="A2" s="561" t="s">
        <v>761</v>
      </c>
      <c r="B2" s="559">
        <v>1.05</v>
      </c>
      <c r="C2" s="560" t="s">
        <v>757</v>
      </c>
      <c r="D2" s="559">
        <v>2.0499999999999998</v>
      </c>
      <c r="E2" s="559">
        <f>B2*D2</f>
        <v>2.1524999999999999</v>
      </c>
      <c r="F2" s="558" t="s">
        <v>726</v>
      </c>
    </row>
    <row r="3" spans="1:6" ht="15" x14ac:dyDescent="0.25">
      <c r="A3" s="561" t="s">
        <v>761</v>
      </c>
      <c r="B3" s="559">
        <v>1.05</v>
      </c>
      <c r="C3" s="560" t="s">
        <v>756</v>
      </c>
      <c r="D3" s="559">
        <v>2.1</v>
      </c>
      <c r="E3" s="559">
        <f>B3*D3</f>
        <v>2.2050000000000001</v>
      </c>
      <c r="F3" s="558" t="s">
        <v>751</v>
      </c>
    </row>
    <row r="4" spans="1:6" ht="15" x14ac:dyDescent="0.25">
      <c r="A4" s="561" t="s">
        <v>761</v>
      </c>
      <c r="B4" s="559">
        <v>1.05</v>
      </c>
      <c r="C4" s="560" t="s">
        <v>755</v>
      </c>
      <c r="D4" s="559">
        <v>2.2000000000000002</v>
      </c>
      <c r="E4" s="559">
        <f>B4*D4</f>
        <v>2.3100000000000005</v>
      </c>
      <c r="F4" s="558" t="s">
        <v>751</v>
      </c>
    </row>
    <row r="5" spans="1:6" ht="15" x14ac:dyDescent="0.25">
      <c r="A5" s="561" t="s">
        <v>761</v>
      </c>
      <c r="B5" s="559">
        <v>1.05</v>
      </c>
      <c r="C5" s="560" t="s">
        <v>754</v>
      </c>
      <c r="D5" s="559">
        <v>2.4</v>
      </c>
      <c r="E5" s="559">
        <f>B5*D5</f>
        <v>2.52</v>
      </c>
      <c r="F5" s="558" t="s">
        <v>750</v>
      </c>
    </row>
    <row r="6" spans="1:6" ht="15" x14ac:dyDescent="0.25">
      <c r="A6" s="561" t="s">
        <v>761</v>
      </c>
      <c r="B6" s="559">
        <v>1.05</v>
      </c>
      <c r="C6" s="560" t="s">
        <v>752</v>
      </c>
      <c r="D6" s="559">
        <v>2.8</v>
      </c>
      <c r="E6" s="559">
        <f>B6*D6</f>
        <v>2.94</v>
      </c>
      <c r="F6" s="558" t="s">
        <v>749</v>
      </c>
    </row>
    <row r="7" spans="1:6" ht="15" x14ac:dyDescent="0.25">
      <c r="A7" s="561"/>
      <c r="B7" s="562"/>
      <c r="C7" s="560"/>
      <c r="D7" s="562"/>
      <c r="E7" s="559"/>
      <c r="F7" s="559"/>
    </row>
    <row r="8" spans="1:6" ht="15" x14ac:dyDescent="0.25">
      <c r="A8" s="561" t="s">
        <v>760</v>
      </c>
      <c r="B8" s="559">
        <v>1.1000000000000001</v>
      </c>
      <c r="C8" s="560" t="s">
        <v>757</v>
      </c>
      <c r="D8" s="559">
        <v>2.0499999999999998</v>
      </c>
      <c r="E8" s="559">
        <f>B8*D8</f>
        <v>2.2549999999999999</v>
      </c>
      <c r="F8" s="558" t="s">
        <v>751</v>
      </c>
    </row>
    <row r="9" spans="1:6" ht="15" x14ac:dyDescent="0.25">
      <c r="A9" s="561" t="s">
        <v>760</v>
      </c>
      <c r="B9" s="559">
        <v>1.1000000000000001</v>
      </c>
      <c r="C9" s="560" t="s">
        <v>756</v>
      </c>
      <c r="D9" s="559">
        <v>2.1</v>
      </c>
      <c r="E9" s="559">
        <f>B9*D9</f>
        <v>2.3100000000000005</v>
      </c>
      <c r="F9" s="558" t="s">
        <v>751</v>
      </c>
    </row>
    <row r="10" spans="1:6" ht="15" x14ac:dyDescent="0.25">
      <c r="A10" s="561" t="s">
        <v>760</v>
      </c>
      <c r="B10" s="559">
        <v>1.1000000000000001</v>
      </c>
      <c r="C10" s="560" t="s">
        <v>755</v>
      </c>
      <c r="D10" s="559">
        <v>2.2000000000000002</v>
      </c>
      <c r="E10" s="559">
        <f>B10*D10</f>
        <v>2.4200000000000004</v>
      </c>
      <c r="F10" s="558" t="s">
        <v>750</v>
      </c>
    </row>
    <row r="11" spans="1:6" ht="15" x14ac:dyDescent="0.25">
      <c r="A11" s="561" t="s">
        <v>760</v>
      </c>
      <c r="B11" s="559">
        <v>1.1000000000000001</v>
      </c>
      <c r="C11" s="560" t="s">
        <v>754</v>
      </c>
      <c r="D11" s="559">
        <v>2.4</v>
      </c>
      <c r="E11" s="559">
        <f>B11*D11</f>
        <v>2.64</v>
      </c>
      <c r="F11" s="558" t="s">
        <v>749</v>
      </c>
    </row>
    <row r="12" spans="1:6" ht="15" x14ac:dyDescent="0.25">
      <c r="A12" s="561" t="s">
        <v>760</v>
      </c>
      <c r="B12" s="559">
        <v>1.1000000000000001</v>
      </c>
      <c r="C12" s="560" t="s">
        <v>752</v>
      </c>
      <c r="D12" s="559">
        <v>2.8</v>
      </c>
      <c r="E12" s="559">
        <f>B12*D12</f>
        <v>3.08</v>
      </c>
      <c r="F12" s="558" t="s">
        <v>749</v>
      </c>
    </row>
    <row r="13" spans="1:6" ht="15" x14ac:dyDescent="0.25">
      <c r="A13" s="561"/>
      <c r="B13" s="562"/>
      <c r="C13" s="560"/>
      <c r="D13" s="562"/>
      <c r="E13" s="559"/>
      <c r="F13" s="559"/>
    </row>
    <row r="14" spans="1:6" ht="15" x14ac:dyDescent="0.25">
      <c r="A14" s="561" t="s">
        <v>759</v>
      </c>
      <c r="B14" s="559">
        <v>1.2</v>
      </c>
      <c r="C14" s="560" t="s">
        <v>757</v>
      </c>
      <c r="D14" s="559">
        <v>2.0499999999999998</v>
      </c>
      <c r="E14" s="559">
        <f>B14*D14</f>
        <v>2.4599999999999995</v>
      </c>
      <c r="F14" s="558" t="s">
        <v>750</v>
      </c>
    </row>
    <row r="15" spans="1:6" ht="15" x14ac:dyDescent="0.25">
      <c r="A15" s="561" t="s">
        <v>759</v>
      </c>
      <c r="B15" s="559">
        <v>1.2</v>
      </c>
      <c r="C15" s="560" t="s">
        <v>756</v>
      </c>
      <c r="D15" s="559">
        <v>2.1</v>
      </c>
      <c r="E15" s="559">
        <f>B15*D15</f>
        <v>2.52</v>
      </c>
      <c r="F15" s="558" t="s">
        <v>750</v>
      </c>
    </row>
    <row r="16" spans="1:6" ht="15" x14ac:dyDescent="0.25">
      <c r="A16" s="561" t="s">
        <v>759</v>
      </c>
      <c r="B16" s="559">
        <v>1.2</v>
      </c>
      <c r="C16" s="560" t="s">
        <v>755</v>
      </c>
      <c r="D16" s="559">
        <v>2.2000000000000002</v>
      </c>
      <c r="E16" s="559">
        <f>B16*D16</f>
        <v>2.64</v>
      </c>
      <c r="F16" s="558" t="s">
        <v>749</v>
      </c>
    </row>
    <row r="17" spans="1:6" ht="15" x14ac:dyDescent="0.25">
      <c r="A17" s="561" t="s">
        <v>759</v>
      </c>
      <c r="B17" s="559">
        <v>1.2</v>
      </c>
      <c r="C17" s="560" t="s">
        <v>754</v>
      </c>
      <c r="D17" s="559">
        <v>2.4</v>
      </c>
      <c r="E17" s="559">
        <f>B17*D17</f>
        <v>2.88</v>
      </c>
      <c r="F17" s="558" t="s">
        <v>749</v>
      </c>
    </row>
    <row r="18" spans="1:6" ht="15" x14ac:dyDescent="0.25">
      <c r="A18" s="561" t="s">
        <v>759</v>
      </c>
      <c r="B18" s="559">
        <v>1.2</v>
      </c>
      <c r="C18" s="560" t="s">
        <v>752</v>
      </c>
      <c r="D18" s="559">
        <v>2.8</v>
      </c>
      <c r="E18" s="559">
        <f>B18*D18</f>
        <v>3.36</v>
      </c>
      <c r="F18" s="558" t="s">
        <v>748</v>
      </c>
    </row>
    <row r="19" spans="1:6" ht="15" x14ac:dyDescent="0.25">
      <c r="A19" s="561"/>
      <c r="B19" s="562"/>
      <c r="C19" s="560"/>
      <c r="D19" s="562"/>
      <c r="E19" s="559"/>
      <c r="F19" s="559"/>
    </row>
    <row r="20" spans="1:6" ht="15" x14ac:dyDescent="0.25">
      <c r="A20" s="561" t="s">
        <v>758</v>
      </c>
      <c r="B20" s="559">
        <v>1.4</v>
      </c>
      <c r="C20" s="560" t="s">
        <v>757</v>
      </c>
      <c r="D20" s="559">
        <v>2.0499999999999998</v>
      </c>
      <c r="E20" s="559">
        <f>B20*D20</f>
        <v>2.8699999999999997</v>
      </c>
      <c r="F20" s="558" t="s">
        <v>750</v>
      </c>
    </row>
    <row r="21" spans="1:6" ht="15" x14ac:dyDescent="0.25">
      <c r="A21" s="561" t="s">
        <v>758</v>
      </c>
      <c r="B21" s="559">
        <v>1.4</v>
      </c>
      <c r="C21" s="560" t="s">
        <v>756</v>
      </c>
      <c r="D21" s="559">
        <v>2.1</v>
      </c>
      <c r="E21" s="559">
        <f>B21*D21</f>
        <v>2.94</v>
      </c>
      <c r="F21" s="558" t="s">
        <v>750</v>
      </c>
    </row>
    <row r="22" spans="1:6" ht="15" x14ac:dyDescent="0.25">
      <c r="A22" s="561" t="s">
        <v>758</v>
      </c>
      <c r="B22" s="559">
        <v>1.4</v>
      </c>
      <c r="C22" s="560" t="s">
        <v>755</v>
      </c>
      <c r="D22" s="559">
        <v>2.2000000000000002</v>
      </c>
      <c r="E22" s="559">
        <f>B22*D22</f>
        <v>3.08</v>
      </c>
      <c r="F22" s="558" t="s">
        <v>749</v>
      </c>
    </row>
    <row r="23" spans="1:6" ht="15" x14ac:dyDescent="0.25">
      <c r="A23" s="561" t="s">
        <v>758</v>
      </c>
      <c r="B23" s="559">
        <v>1.4</v>
      </c>
      <c r="C23" s="560" t="s">
        <v>754</v>
      </c>
      <c r="D23" s="559">
        <v>2.4</v>
      </c>
      <c r="E23" s="559">
        <f>B23*D23</f>
        <v>3.36</v>
      </c>
      <c r="F23" s="558" t="s">
        <v>748</v>
      </c>
    </row>
    <row r="24" spans="1:6" ht="15" x14ac:dyDescent="0.25">
      <c r="A24" s="561" t="s">
        <v>758</v>
      </c>
      <c r="B24" s="559">
        <v>1.4</v>
      </c>
      <c r="C24" s="560" t="s">
        <v>752</v>
      </c>
      <c r="D24" s="559">
        <v>2.8</v>
      </c>
      <c r="E24" s="559">
        <f>B24*D24</f>
        <v>3.9199999999999995</v>
      </c>
      <c r="F24" s="558" t="s">
        <v>748</v>
      </c>
    </row>
    <row r="25" spans="1:6" ht="15" x14ac:dyDescent="0.25">
      <c r="A25" s="561"/>
      <c r="B25" s="562"/>
      <c r="C25" s="560"/>
      <c r="D25" s="562"/>
      <c r="E25" s="559"/>
      <c r="F25" s="559"/>
    </row>
    <row r="26" spans="1:6" ht="15" x14ac:dyDescent="0.25">
      <c r="A26" s="561" t="s">
        <v>753</v>
      </c>
      <c r="B26" s="559">
        <v>1.8</v>
      </c>
      <c r="C26" s="560" t="s">
        <v>757</v>
      </c>
      <c r="D26" s="559">
        <v>2.0499999999999998</v>
      </c>
      <c r="E26" s="559">
        <f>B26*D26</f>
        <v>3.69</v>
      </c>
      <c r="F26" s="558" t="s">
        <v>749</v>
      </c>
    </row>
    <row r="27" spans="1:6" ht="15" x14ac:dyDescent="0.25">
      <c r="A27" s="561" t="s">
        <v>753</v>
      </c>
      <c r="B27" s="559">
        <v>1.8</v>
      </c>
      <c r="C27" s="560" t="s">
        <v>756</v>
      </c>
      <c r="D27" s="559">
        <v>2.1</v>
      </c>
      <c r="E27" s="559">
        <f>B27*D27</f>
        <v>3.7800000000000002</v>
      </c>
      <c r="F27" s="558" t="s">
        <v>749</v>
      </c>
    </row>
    <row r="28" spans="1:6" ht="15" x14ac:dyDescent="0.25">
      <c r="A28" s="561" t="s">
        <v>753</v>
      </c>
      <c r="B28" s="559">
        <v>1.8</v>
      </c>
      <c r="C28" s="560" t="s">
        <v>755</v>
      </c>
      <c r="D28" s="559">
        <v>2.2000000000000002</v>
      </c>
      <c r="E28" s="559">
        <f>B28*D28</f>
        <v>3.9600000000000004</v>
      </c>
      <c r="F28" s="558" t="s">
        <v>748</v>
      </c>
    </row>
    <row r="29" spans="1:6" ht="15" x14ac:dyDescent="0.25">
      <c r="A29" s="561" t="s">
        <v>753</v>
      </c>
      <c r="B29" s="559">
        <v>1.8</v>
      </c>
      <c r="C29" s="560" t="s">
        <v>754</v>
      </c>
      <c r="D29" s="559">
        <v>2.4</v>
      </c>
      <c r="E29" s="559">
        <f>B29*D29</f>
        <v>4.32</v>
      </c>
      <c r="F29" s="558" t="s">
        <v>748</v>
      </c>
    </row>
    <row r="30" spans="1:6" ht="15.6" thickBot="1" x14ac:dyDescent="0.3">
      <c r="A30" s="557" t="s">
        <v>753</v>
      </c>
      <c r="B30" s="555">
        <v>1.8</v>
      </c>
      <c r="C30" s="556" t="s">
        <v>752</v>
      </c>
      <c r="D30" s="555">
        <v>2.8</v>
      </c>
      <c r="E30" s="555">
        <f>B30*D30</f>
        <v>5.04</v>
      </c>
      <c r="F30" s="554" t="s">
        <v>748</v>
      </c>
    </row>
    <row r="31" spans="1:6" x14ac:dyDescent="0.25">
      <c r="A31" s="532" t="s">
        <v>726</v>
      </c>
    </row>
    <row r="32" spans="1:6" x14ac:dyDescent="0.25">
      <c r="A32" s="532" t="s">
        <v>751</v>
      </c>
    </row>
    <row r="33" spans="1:1" x14ac:dyDescent="0.25">
      <c r="A33" s="532" t="s">
        <v>750</v>
      </c>
    </row>
    <row r="34" spans="1:1" x14ac:dyDescent="0.25">
      <c r="A34" s="532" t="s">
        <v>749</v>
      </c>
    </row>
    <row r="35" spans="1:1" x14ac:dyDescent="0.25">
      <c r="A35" s="532" t="s">
        <v>748</v>
      </c>
    </row>
  </sheetData>
  <dataValidations count="1">
    <dataValidation type="list" allowBlank="1" showInputMessage="1" showErrorMessage="1" sqref="F2:F6 JB2:JB6 SX2:SX6 ACT2:ACT6 AMP2:AMP6 AWL2:AWL6 BGH2:BGH6 BQD2:BQD6 BZZ2:BZZ6 CJV2:CJV6 CTR2:CTR6 DDN2:DDN6 DNJ2:DNJ6 DXF2:DXF6 EHB2:EHB6 EQX2:EQX6 FAT2:FAT6 FKP2:FKP6 FUL2:FUL6 GEH2:GEH6 GOD2:GOD6 GXZ2:GXZ6 HHV2:HHV6 HRR2:HRR6 IBN2:IBN6 ILJ2:ILJ6 IVF2:IVF6 JFB2:JFB6 JOX2:JOX6 JYT2:JYT6 KIP2:KIP6 KSL2:KSL6 LCH2:LCH6 LMD2:LMD6 LVZ2:LVZ6 MFV2:MFV6 MPR2:MPR6 MZN2:MZN6 NJJ2:NJJ6 NTF2:NTF6 ODB2:ODB6 OMX2:OMX6 OWT2:OWT6 PGP2:PGP6 PQL2:PQL6 QAH2:QAH6 QKD2:QKD6 QTZ2:QTZ6 RDV2:RDV6 RNR2:RNR6 RXN2:RXN6 SHJ2:SHJ6 SRF2:SRF6 TBB2:TBB6 TKX2:TKX6 TUT2:TUT6 UEP2:UEP6 UOL2:UOL6 UYH2:UYH6 VID2:VID6 VRZ2:VRZ6 WBV2:WBV6 WLR2:WLR6 WVN2:WVN6 F65538:F65542 JB65538:JB65542 SX65538:SX65542 ACT65538:ACT65542 AMP65538:AMP65542 AWL65538:AWL65542 BGH65538:BGH65542 BQD65538:BQD65542 BZZ65538:BZZ65542 CJV65538:CJV65542 CTR65538:CTR65542 DDN65538:DDN65542 DNJ65538:DNJ65542 DXF65538:DXF65542 EHB65538:EHB65542 EQX65538:EQX65542 FAT65538:FAT65542 FKP65538:FKP65542 FUL65538:FUL65542 GEH65538:GEH65542 GOD65538:GOD65542 GXZ65538:GXZ65542 HHV65538:HHV65542 HRR65538:HRR65542 IBN65538:IBN65542 ILJ65538:ILJ65542 IVF65538:IVF65542 JFB65538:JFB65542 JOX65538:JOX65542 JYT65538:JYT65542 KIP65538:KIP65542 KSL65538:KSL65542 LCH65538:LCH65542 LMD65538:LMD65542 LVZ65538:LVZ65542 MFV65538:MFV65542 MPR65538:MPR65542 MZN65538:MZN65542 NJJ65538:NJJ65542 NTF65538:NTF65542 ODB65538:ODB65542 OMX65538:OMX65542 OWT65538:OWT65542 PGP65538:PGP65542 PQL65538:PQL65542 QAH65538:QAH65542 QKD65538:QKD65542 QTZ65538:QTZ65542 RDV65538:RDV65542 RNR65538:RNR65542 RXN65538:RXN65542 SHJ65538:SHJ65542 SRF65538:SRF65542 TBB65538:TBB65542 TKX65538:TKX65542 TUT65538:TUT65542 UEP65538:UEP65542 UOL65538:UOL65542 UYH65538:UYH65542 VID65538:VID65542 VRZ65538:VRZ65542 WBV65538:WBV65542 WLR65538:WLR65542 WVN65538:WVN65542 F131074:F131078 JB131074:JB131078 SX131074:SX131078 ACT131074:ACT131078 AMP131074:AMP131078 AWL131074:AWL131078 BGH131074:BGH131078 BQD131074:BQD131078 BZZ131074:BZZ131078 CJV131074:CJV131078 CTR131074:CTR131078 DDN131074:DDN131078 DNJ131074:DNJ131078 DXF131074:DXF131078 EHB131074:EHB131078 EQX131074:EQX131078 FAT131074:FAT131078 FKP131074:FKP131078 FUL131074:FUL131078 GEH131074:GEH131078 GOD131074:GOD131078 GXZ131074:GXZ131078 HHV131074:HHV131078 HRR131074:HRR131078 IBN131074:IBN131078 ILJ131074:ILJ131078 IVF131074:IVF131078 JFB131074:JFB131078 JOX131074:JOX131078 JYT131074:JYT131078 KIP131074:KIP131078 KSL131074:KSL131078 LCH131074:LCH131078 LMD131074:LMD131078 LVZ131074:LVZ131078 MFV131074:MFV131078 MPR131074:MPR131078 MZN131074:MZN131078 NJJ131074:NJJ131078 NTF131074:NTF131078 ODB131074:ODB131078 OMX131074:OMX131078 OWT131074:OWT131078 PGP131074:PGP131078 PQL131074:PQL131078 QAH131074:QAH131078 QKD131074:QKD131078 QTZ131074:QTZ131078 RDV131074:RDV131078 RNR131074:RNR131078 RXN131074:RXN131078 SHJ131074:SHJ131078 SRF131074:SRF131078 TBB131074:TBB131078 TKX131074:TKX131078 TUT131074:TUT131078 UEP131074:UEP131078 UOL131074:UOL131078 UYH131074:UYH131078 VID131074:VID131078 VRZ131074:VRZ131078 WBV131074:WBV131078 WLR131074:WLR131078 WVN131074:WVN131078 F196610:F196614 JB196610:JB196614 SX196610:SX196614 ACT196610:ACT196614 AMP196610:AMP196614 AWL196610:AWL196614 BGH196610:BGH196614 BQD196610:BQD196614 BZZ196610:BZZ196614 CJV196610:CJV196614 CTR196610:CTR196614 DDN196610:DDN196614 DNJ196610:DNJ196614 DXF196610:DXF196614 EHB196610:EHB196614 EQX196610:EQX196614 FAT196610:FAT196614 FKP196610:FKP196614 FUL196610:FUL196614 GEH196610:GEH196614 GOD196610:GOD196614 GXZ196610:GXZ196614 HHV196610:HHV196614 HRR196610:HRR196614 IBN196610:IBN196614 ILJ196610:ILJ196614 IVF196610:IVF196614 JFB196610:JFB196614 JOX196610:JOX196614 JYT196610:JYT196614 KIP196610:KIP196614 KSL196610:KSL196614 LCH196610:LCH196614 LMD196610:LMD196614 LVZ196610:LVZ196614 MFV196610:MFV196614 MPR196610:MPR196614 MZN196610:MZN196614 NJJ196610:NJJ196614 NTF196610:NTF196614 ODB196610:ODB196614 OMX196610:OMX196614 OWT196610:OWT196614 PGP196610:PGP196614 PQL196610:PQL196614 QAH196610:QAH196614 QKD196610:QKD196614 QTZ196610:QTZ196614 RDV196610:RDV196614 RNR196610:RNR196614 RXN196610:RXN196614 SHJ196610:SHJ196614 SRF196610:SRF196614 TBB196610:TBB196614 TKX196610:TKX196614 TUT196610:TUT196614 UEP196610:UEP196614 UOL196610:UOL196614 UYH196610:UYH196614 VID196610:VID196614 VRZ196610:VRZ196614 WBV196610:WBV196614 WLR196610:WLR196614 WVN196610:WVN196614 F262146:F262150 JB262146:JB262150 SX262146:SX262150 ACT262146:ACT262150 AMP262146:AMP262150 AWL262146:AWL262150 BGH262146:BGH262150 BQD262146:BQD262150 BZZ262146:BZZ262150 CJV262146:CJV262150 CTR262146:CTR262150 DDN262146:DDN262150 DNJ262146:DNJ262150 DXF262146:DXF262150 EHB262146:EHB262150 EQX262146:EQX262150 FAT262146:FAT262150 FKP262146:FKP262150 FUL262146:FUL262150 GEH262146:GEH262150 GOD262146:GOD262150 GXZ262146:GXZ262150 HHV262146:HHV262150 HRR262146:HRR262150 IBN262146:IBN262150 ILJ262146:ILJ262150 IVF262146:IVF262150 JFB262146:JFB262150 JOX262146:JOX262150 JYT262146:JYT262150 KIP262146:KIP262150 KSL262146:KSL262150 LCH262146:LCH262150 LMD262146:LMD262150 LVZ262146:LVZ262150 MFV262146:MFV262150 MPR262146:MPR262150 MZN262146:MZN262150 NJJ262146:NJJ262150 NTF262146:NTF262150 ODB262146:ODB262150 OMX262146:OMX262150 OWT262146:OWT262150 PGP262146:PGP262150 PQL262146:PQL262150 QAH262146:QAH262150 QKD262146:QKD262150 QTZ262146:QTZ262150 RDV262146:RDV262150 RNR262146:RNR262150 RXN262146:RXN262150 SHJ262146:SHJ262150 SRF262146:SRF262150 TBB262146:TBB262150 TKX262146:TKX262150 TUT262146:TUT262150 UEP262146:UEP262150 UOL262146:UOL262150 UYH262146:UYH262150 VID262146:VID262150 VRZ262146:VRZ262150 WBV262146:WBV262150 WLR262146:WLR262150 WVN262146:WVN262150 F327682:F327686 JB327682:JB327686 SX327682:SX327686 ACT327682:ACT327686 AMP327682:AMP327686 AWL327682:AWL327686 BGH327682:BGH327686 BQD327682:BQD327686 BZZ327682:BZZ327686 CJV327682:CJV327686 CTR327682:CTR327686 DDN327682:DDN327686 DNJ327682:DNJ327686 DXF327682:DXF327686 EHB327682:EHB327686 EQX327682:EQX327686 FAT327682:FAT327686 FKP327682:FKP327686 FUL327682:FUL327686 GEH327682:GEH327686 GOD327682:GOD327686 GXZ327682:GXZ327686 HHV327682:HHV327686 HRR327682:HRR327686 IBN327682:IBN327686 ILJ327682:ILJ327686 IVF327682:IVF327686 JFB327682:JFB327686 JOX327682:JOX327686 JYT327682:JYT327686 KIP327682:KIP327686 KSL327682:KSL327686 LCH327682:LCH327686 LMD327682:LMD327686 LVZ327682:LVZ327686 MFV327682:MFV327686 MPR327682:MPR327686 MZN327682:MZN327686 NJJ327682:NJJ327686 NTF327682:NTF327686 ODB327682:ODB327686 OMX327682:OMX327686 OWT327682:OWT327686 PGP327682:PGP327686 PQL327682:PQL327686 QAH327682:QAH327686 QKD327682:QKD327686 QTZ327682:QTZ327686 RDV327682:RDV327686 RNR327682:RNR327686 RXN327682:RXN327686 SHJ327682:SHJ327686 SRF327682:SRF327686 TBB327682:TBB327686 TKX327682:TKX327686 TUT327682:TUT327686 UEP327682:UEP327686 UOL327682:UOL327686 UYH327682:UYH327686 VID327682:VID327686 VRZ327682:VRZ327686 WBV327682:WBV327686 WLR327682:WLR327686 WVN327682:WVN327686 F393218:F393222 JB393218:JB393222 SX393218:SX393222 ACT393218:ACT393222 AMP393218:AMP393222 AWL393218:AWL393222 BGH393218:BGH393222 BQD393218:BQD393222 BZZ393218:BZZ393222 CJV393218:CJV393222 CTR393218:CTR393222 DDN393218:DDN393222 DNJ393218:DNJ393222 DXF393218:DXF393222 EHB393218:EHB393222 EQX393218:EQX393222 FAT393218:FAT393222 FKP393218:FKP393222 FUL393218:FUL393222 GEH393218:GEH393222 GOD393218:GOD393222 GXZ393218:GXZ393222 HHV393218:HHV393222 HRR393218:HRR393222 IBN393218:IBN393222 ILJ393218:ILJ393222 IVF393218:IVF393222 JFB393218:JFB393222 JOX393218:JOX393222 JYT393218:JYT393222 KIP393218:KIP393222 KSL393218:KSL393222 LCH393218:LCH393222 LMD393218:LMD393222 LVZ393218:LVZ393222 MFV393218:MFV393222 MPR393218:MPR393222 MZN393218:MZN393222 NJJ393218:NJJ393222 NTF393218:NTF393222 ODB393218:ODB393222 OMX393218:OMX393222 OWT393218:OWT393222 PGP393218:PGP393222 PQL393218:PQL393222 QAH393218:QAH393222 QKD393218:QKD393222 QTZ393218:QTZ393222 RDV393218:RDV393222 RNR393218:RNR393222 RXN393218:RXN393222 SHJ393218:SHJ393222 SRF393218:SRF393222 TBB393218:TBB393222 TKX393218:TKX393222 TUT393218:TUT393222 UEP393218:UEP393222 UOL393218:UOL393222 UYH393218:UYH393222 VID393218:VID393222 VRZ393218:VRZ393222 WBV393218:WBV393222 WLR393218:WLR393222 WVN393218:WVN393222 F458754:F458758 JB458754:JB458758 SX458754:SX458758 ACT458754:ACT458758 AMP458754:AMP458758 AWL458754:AWL458758 BGH458754:BGH458758 BQD458754:BQD458758 BZZ458754:BZZ458758 CJV458754:CJV458758 CTR458754:CTR458758 DDN458754:DDN458758 DNJ458754:DNJ458758 DXF458754:DXF458758 EHB458754:EHB458758 EQX458754:EQX458758 FAT458754:FAT458758 FKP458754:FKP458758 FUL458754:FUL458758 GEH458754:GEH458758 GOD458754:GOD458758 GXZ458754:GXZ458758 HHV458754:HHV458758 HRR458754:HRR458758 IBN458754:IBN458758 ILJ458754:ILJ458758 IVF458754:IVF458758 JFB458754:JFB458758 JOX458754:JOX458758 JYT458754:JYT458758 KIP458754:KIP458758 KSL458754:KSL458758 LCH458754:LCH458758 LMD458754:LMD458758 LVZ458754:LVZ458758 MFV458754:MFV458758 MPR458754:MPR458758 MZN458754:MZN458758 NJJ458754:NJJ458758 NTF458754:NTF458758 ODB458754:ODB458758 OMX458754:OMX458758 OWT458754:OWT458758 PGP458754:PGP458758 PQL458754:PQL458758 QAH458754:QAH458758 QKD458754:QKD458758 QTZ458754:QTZ458758 RDV458754:RDV458758 RNR458754:RNR458758 RXN458754:RXN458758 SHJ458754:SHJ458758 SRF458754:SRF458758 TBB458754:TBB458758 TKX458754:TKX458758 TUT458754:TUT458758 UEP458754:UEP458758 UOL458754:UOL458758 UYH458754:UYH458758 VID458754:VID458758 VRZ458754:VRZ458758 WBV458754:WBV458758 WLR458754:WLR458758 WVN458754:WVN458758 F524290:F524294 JB524290:JB524294 SX524290:SX524294 ACT524290:ACT524294 AMP524290:AMP524294 AWL524290:AWL524294 BGH524290:BGH524294 BQD524290:BQD524294 BZZ524290:BZZ524294 CJV524290:CJV524294 CTR524290:CTR524294 DDN524290:DDN524294 DNJ524290:DNJ524294 DXF524290:DXF524294 EHB524290:EHB524294 EQX524290:EQX524294 FAT524290:FAT524294 FKP524290:FKP524294 FUL524290:FUL524294 GEH524290:GEH524294 GOD524290:GOD524294 GXZ524290:GXZ524294 HHV524290:HHV524294 HRR524290:HRR524294 IBN524290:IBN524294 ILJ524290:ILJ524294 IVF524290:IVF524294 JFB524290:JFB524294 JOX524290:JOX524294 JYT524290:JYT524294 KIP524290:KIP524294 KSL524290:KSL524294 LCH524290:LCH524294 LMD524290:LMD524294 LVZ524290:LVZ524294 MFV524290:MFV524294 MPR524290:MPR524294 MZN524290:MZN524294 NJJ524290:NJJ524294 NTF524290:NTF524294 ODB524290:ODB524294 OMX524290:OMX524294 OWT524290:OWT524294 PGP524290:PGP524294 PQL524290:PQL524294 QAH524290:QAH524294 QKD524290:QKD524294 QTZ524290:QTZ524294 RDV524290:RDV524294 RNR524290:RNR524294 RXN524290:RXN524294 SHJ524290:SHJ524294 SRF524290:SRF524294 TBB524290:TBB524294 TKX524290:TKX524294 TUT524290:TUT524294 UEP524290:UEP524294 UOL524290:UOL524294 UYH524290:UYH524294 VID524290:VID524294 VRZ524290:VRZ524294 WBV524290:WBV524294 WLR524290:WLR524294 WVN524290:WVN524294 F589826:F589830 JB589826:JB589830 SX589826:SX589830 ACT589826:ACT589830 AMP589826:AMP589830 AWL589826:AWL589830 BGH589826:BGH589830 BQD589826:BQD589830 BZZ589826:BZZ589830 CJV589826:CJV589830 CTR589826:CTR589830 DDN589826:DDN589830 DNJ589826:DNJ589830 DXF589826:DXF589830 EHB589826:EHB589830 EQX589826:EQX589830 FAT589826:FAT589830 FKP589826:FKP589830 FUL589826:FUL589830 GEH589826:GEH589830 GOD589826:GOD589830 GXZ589826:GXZ589830 HHV589826:HHV589830 HRR589826:HRR589830 IBN589826:IBN589830 ILJ589826:ILJ589830 IVF589826:IVF589830 JFB589826:JFB589830 JOX589826:JOX589830 JYT589826:JYT589830 KIP589826:KIP589830 KSL589826:KSL589830 LCH589826:LCH589830 LMD589826:LMD589830 LVZ589826:LVZ589830 MFV589826:MFV589830 MPR589826:MPR589830 MZN589826:MZN589830 NJJ589826:NJJ589830 NTF589826:NTF589830 ODB589826:ODB589830 OMX589826:OMX589830 OWT589826:OWT589830 PGP589826:PGP589830 PQL589826:PQL589830 QAH589826:QAH589830 QKD589826:QKD589830 QTZ589826:QTZ589830 RDV589826:RDV589830 RNR589826:RNR589830 RXN589826:RXN589830 SHJ589826:SHJ589830 SRF589826:SRF589830 TBB589826:TBB589830 TKX589826:TKX589830 TUT589826:TUT589830 UEP589826:UEP589830 UOL589826:UOL589830 UYH589826:UYH589830 VID589826:VID589830 VRZ589826:VRZ589830 WBV589826:WBV589830 WLR589826:WLR589830 WVN589826:WVN589830 F655362:F655366 JB655362:JB655366 SX655362:SX655366 ACT655362:ACT655366 AMP655362:AMP655366 AWL655362:AWL655366 BGH655362:BGH655366 BQD655362:BQD655366 BZZ655362:BZZ655366 CJV655362:CJV655366 CTR655362:CTR655366 DDN655362:DDN655366 DNJ655362:DNJ655366 DXF655362:DXF655366 EHB655362:EHB655366 EQX655362:EQX655366 FAT655362:FAT655366 FKP655362:FKP655366 FUL655362:FUL655366 GEH655362:GEH655366 GOD655362:GOD655366 GXZ655362:GXZ655366 HHV655362:HHV655366 HRR655362:HRR655366 IBN655362:IBN655366 ILJ655362:ILJ655366 IVF655362:IVF655366 JFB655362:JFB655366 JOX655362:JOX655366 JYT655362:JYT655366 KIP655362:KIP655366 KSL655362:KSL655366 LCH655362:LCH655366 LMD655362:LMD655366 LVZ655362:LVZ655366 MFV655362:MFV655366 MPR655362:MPR655366 MZN655362:MZN655366 NJJ655362:NJJ655366 NTF655362:NTF655366 ODB655362:ODB655366 OMX655362:OMX655366 OWT655362:OWT655366 PGP655362:PGP655366 PQL655362:PQL655366 QAH655362:QAH655366 QKD655362:QKD655366 QTZ655362:QTZ655366 RDV655362:RDV655366 RNR655362:RNR655366 RXN655362:RXN655366 SHJ655362:SHJ655366 SRF655362:SRF655366 TBB655362:TBB655366 TKX655362:TKX655366 TUT655362:TUT655366 UEP655362:UEP655366 UOL655362:UOL655366 UYH655362:UYH655366 VID655362:VID655366 VRZ655362:VRZ655366 WBV655362:WBV655366 WLR655362:WLR655366 WVN655362:WVN655366 F720898:F720902 JB720898:JB720902 SX720898:SX720902 ACT720898:ACT720902 AMP720898:AMP720902 AWL720898:AWL720902 BGH720898:BGH720902 BQD720898:BQD720902 BZZ720898:BZZ720902 CJV720898:CJV720902 CTR720898:CTR720902 DDN720898:DDN720902 DNJ720898:DNJ720902 DXF720898:DXF720902 EHB720898:EHB720902 EQX720898:EQX720902 FAT720898:FAT720902 FKP720898:FKP720902 FUL720898:FUL720902 GEH720898:GEH720902 GOD720898:GOD720902 GXZ720898:GXZ720902 HHV720898:HHV720902 HRR720898:HRR720902 IBN720898:IBN720902 ILJ720898:ILJ720902 IVF720898:IVF720902 JFB720898:JFB720902 JOX720898:JOX720902 JYT720898:JYT720902 KIP720898:KIP720902 KSL720898:KSL720902 LCH720898:LCH720902 LMD720898:LMD720902 LVZ720898:LVZ720902 MFV720898:MFV720902 MPR720898:MPR720902 MZN720898:MZN720902 NJJ720898:NJJ720902 NTF720898:NTF720902 ODB720898:ODB720902 OMX720898:OMX720902 OWT720898:OWT720902 PGP720898:PGP720902 PQL720898:PQL720902 QAH720898:QAH720902 QKD720898:QKD720902 QTZ720898:QTZ720902 RDV720898:RDV720902 RNR720898:RNR720902 RXN720898:RXN720902 SHJ720898:SHJ720902 SRF720898:SRF720902 TBB720898:TBB720902 TKX720898:TKX720902 TUT720898:TUT720902 UEP720898:UEP720902 UOL720898:UOL720902 UYH720898:UYH720902 VID720898:VID720902 VRZ720898:VRZ720902 WBV720898:WBV720902 WLR720898:WLR720902 WVN720898:WVN720902 F786434:F786438 JB786434:JB786438 SX786434:SX786438 ACT786434:ACT786438 AMP786434:AMP786438 AWL786434:AWL786438 BGH786434:BGH786438 BQD786434:BQD786438 BZZ786434:BZZ786438 CJV786434:CJV786438 CTR786434:CTR786438 DDN786434:DDN786438 DNJ786434:DNJ786438 DXF786434:DXF786438 EHB786434:EHB786438 EQX786434:EQX786438 FAT786434:FAT786438 FKP786434:FKP786438 FUL786434:FUL786438 GEH786434:GEH786438 GOD786434:GOD786438 GXZ786434:GXZ786438 HHV786434:HHV786438 HRR786434:HRR786438 IBN786434:IBN786438 ILJ786434:ILJ786438 IVF786434:IVF786438 JFB786434:JFB786438 JOX786434:JOX786438 JYT786434:JYT786438 KIP786434:KIP786438 KSL786434:KSL786438 LCH786434:LCH786438 LMD786434:LMD786438 LVZ786434:LVZ786438 MFV786434:MFV786438 MPR786434:MPR786438 MZN786434:MZN786438 NJJ786434:NJJ786438 NTF786434:NTF786438 ODB786434:ODB786438 OMX786434:OMX786438 OWT786434:OWT786438 PGP786434:PGP786438 PQL786434:PQL786438 QAH786434:QAH786438 QKD786434:QKD786438 QTZ786434:QTZ786438 RDV786434:RDV786438 RNR786434:RNR786438 RXN786434:RXN786438 SHJ786434:SHJ786438 SRF786434:SRF786438 TBB786434:TBB786438 TKX786434:TKX786438 TUT786434:TUT786438 UEP786434:UEP786438 UOL786434:UOL786438 UYH786434:UYH786438 VID786434:VID786438 VRZ786434:VRZ786438 WBV786434:WBV786438 WLR786434:WLR786438 WVN786434:WVN786438 F851970:F851974 JB851970:JB851974 SX851970:SX851974 ACT851970:ACT851974 AMP851970:AMP851974 AWL851970:AWL851974 BGH851970:BGH851974 BQD851970:BQD851974 BZZ851970:BZZ851974 CJV851970:CJV851974 CTR851970:CTR851974 DDN851970:DDN851974 DNJ851970:DNJ851974 DXF851970:DXF851974 EHB851970:EHB851974 EQX851970:EQX851974 FAT851970:FAT851974 FKP851970:FKP851974 FUL851970:FUL851974 GEH851970:GEH851974 GOD851970:GOD851974 GXZ851970:GXZ851974 HHV851970:HHV851974 HRR851970:HRR851974 IBN851970:IBN851974 ILJ851970:ILJ851974 IVF851970:IVF851974 JFB851970:JFB851974 JOX851970:JOX851974 JYT851970:JYT851974 KIP851970:KIP851974 KSL851970:KSL851974 LCH851970:LCH851974 LMD851970:LMD851974 LVZ851970:LVZ851974 MFV851970:MFV851974 MPR851970:MPR851974 MZN851970:MZN851974 NJJ851970:NJJ851974 NTF851970:NTF851974 ODB851970:ODB851974 OMX851970:OMX851974 OWT851970:OWT851974 PGP851970:PGP851974 PQL851970:PQL851974 QAH851970:QAH851974 QKD851970:QKD851974 QTZ851970:QTZ851974 RDV851970:RDV851974 RNR851970:RNR851974 RXN851970:RXN851974 SHJ851970:SHJ851974 SRF851970:SRF851974 TBB851970:TBB851974 TKX851970:TKX851974 TUT851970:TUT851974 UEP851970:UEP851974 UOL851970:UOL851974 UYH851970:UYH851974 VID851970:VID851974 VRZ851970:VRZ851974 WBV851970:WBV851974 WLR851970:WLR851974 WVN851970:WVN851974 F917506:F917510 JB917506:JB917510 SX917506:SX917510 ACT917506:ACT917510 AMP917506:AMP917510 AWL917506:AWL917510 BGH917506:BGH917510 BQD917506:BQD917510 BZZ917506:BZZ917510 CJV917506:CJV917510 CTR917506:CTR917510 DDN917506:DDN917510 DNJ917506:DNJ917510 DXF917506:DXF917510 EHB917506:EHB917510 EQX917506:EQX917510 FAT917506:FAT917510 FKP917506:FKP917510 FUL917506:FUL917510 GEH917506:GEH917510 GOD917506:GOD917510 GXZ917506:GXZ917510 HHV917506:HHV917510 HRR917506:HRR917510 IBN917506:IBN917510 ILJ917506:ILJ917510 IVF917506:IVF917510 JFB917506:JFB917510 JOX917506:JOX917510 JYT917506:JYT917510 KIP917506:KIP917510 KSL917506:KSL917510 LCH917506:LCH917510 LMD917506:LMD917510 LVZ917506:LVZ917510 MFV917506:MFV917510 MPR917506:MPR917510 MZN917506:MZN917510 NJJ917506:NJJ917510 NTF917506:NTF917510 ODB917506:ODB917510 OMX917506:OMX917510 OWT917506:OWT917510 PGP917506:PGP917510 PQL917506:PQL917510 QAH917506:QAH917510 QKD917506:QKD917510 QTZ917506:QTZ917510 RDV917506:RDV917510 RNR917506:RNR917510 RXN917506:RXN917510 SHJ917506:SHJ917510 SRF917506:SRF917510 TBB917506:TBB917510 TKX917506:TKX917510 TUT917506:TUT917510 UEP917506:UEP917510 UOL917506:UOL917510 UYH917506:UYH917510 VID917506:VID917510 VRZ917506:VRZ917510 WBV917506:WBV917510 WLR917506:WLR917510 WVN917506:WVN917510 F983042:F983046 JB983042:JB983046 SX983042:SX983046 ACT983042:ACT983046 AMP983042:AMP983046 AWL983042:AWL983046 BGH983042:BGH983046 BQD983042:BQD983046 BZZ983042:BZZ983046 CJV983042:CJV983046 CTR983042:CTR983046 DDN983042:DDN983046 DNJ983042:DNJ983046 DXF983042:DXF983046 EHB983042:EHB983046 EQX983042:EQX983046 FAT983042:FAT983046 FKP983042:FKP983046 FUL983042:FUL983046 GEH983042:GEH983046 GOD983042:GOD983046 GXZ983042:GXZ983046 HHV983042:HHV983046 HRR983042:HRR983046 IBN983042:IBN983046 ILJ983042:ILJ983046 IVF983042:IVF983046 JFB983042:JFB983046 JOX983042:JOX983046 JYT983042:JYT983046 KIP983042:KIP983046 KSL983042:KSL983046 LCH983042:LCH983046 LMD983042:LMD983046 LVZ983042:LVZ983046 MFV983042:MFV983046 MPR983042:MPR983046 MZN983042:MZN983046 NJJ983042:NJJ983046 NTF983042:NTF983046 ODB983042:ODB983046 OMX983042:OMX983046 OWT983042:OWT983046 PGP983042:PGP983046 PQL983042:PQL983046 QAH983042:QAH983046 QKD983042:QKD983046 QTZ983042:QTZ983046 RDV983042:RDV983046 RNR983042:RNR983046 RXN983042:RXN983046 SHJ983042:SHJ983046 SRF983042:SRF983046 TBB983042:TBB983046 TKX983042:TKX983046 TUT983042:TUT983046 UEP983042:UEP983046 UOL983042:UOL983046 UYH983042:UYH983046 VID983042:VID983046 VRZ983042:VRZ983046 WBV983042:WBV983046 WLR983042:WLR983046 WVN983042:WVN983046 F8:F30 JB8:JB30 SX8:SX30 ACT8:ACT30 AMP8:AMP30 AWL8:AWL30 BGH8:BGH30 BQD8:BQD30 BZZ8:BZZ30 CJV8:CJV30 CTR8:CTR30 DDN8:DDN30 DNJ8:DNJ30 DXF8:DXF30 EHB8:EHB30 EQX8:EQX30 FAT8:FAT30 FKP8:FKP30 FUL8:FUL30 GEH8:GEH30 GOD8:GOD30 GXZ8:GXZ30 HHV8:HHV30 HRR8:HRR30 IBN8:IBN30 ILJ8:ILJ30 IVF8:IVF30 JFB8:JFB30 JOX8:JOX30 JYT8:JYT30 KIP8:KIP30 KSL8:KSL30 LCH8:LCH30 LMD8:LMD30 LVZ8:LVZ30 MFV8:MFV30 MPR8:MPR30 MZN8:MZN30 NJJ8:NJJ30 NTF8:NTF30 ODB8:ODB30 OMX8:OMX30 OWT8:OWT30 PGP8:PGP30 PQL8:PQL30 QAH8:QAH30 QKD8:QKD30 QTZ8:QTZ30 RDV8:RDV30 RNR8:RNR30 RXN8:RXN30 SHJ8:SHJ30 SRF8:SRF30 TBB8:TBB30 TKX8:TKX30 TUT8:TUT30 UEP8:UEP30 UOL8:UOL30 UYH8:UYH30 VID8:VID30 VRZ8:VRZ30 WBV8:WBV30 WLR8:WLR30 WVN8:WVN30 F65544:F65566 JB65544:JB65566 SX65544:SX65566 ACT65544:ACT65566 AMP65544:AMP65566 AWL65544:AWL65566 BGH65544:BGH65566 BQD65544:BQD65566 BZZ65544:BZZ65566 CJV65544:CJV65566 CTR65544:CTR65566 DDN65544:DDN65566 DNJ65544:DNJ65566 DXF65544:DXF65566 EHB65544:EHB65566 EQX65544:EQX65566 FAT65544:FAT65566 FKP65544:FKP65566 FUL65544:FUL65566 GEH65544:GEH65566 GOD65544:GOD65566 GXZ65544:GXZ65566 HHV65544:HHV65566 HRR65544:HRR65566 IBN65544:IBN65566 ILJ65544:ILJ65566 IVF65544:IVF65566 JFB65544:JFB65566 JOX65544:JOX65566 JYT65544:JYT65566 KIP65544:KIP65566 KSL65544:KSL65566 LCH65544:LCH65566 LMD65544:LMD65566 LVZ65544:LVZ65566 MFV65544:MFV65566 MPR65544:MPR65566 MZN65544:MZN65566 NJJ65544:NJJ65566 NTF65544:NTF65566 ODB65544:ODB65566 OMX65544:OMX65566 OWT65544:OWT65566 PGP65544:PGP65566 PQL65544:PQL65566 QAH65544:QAH65566 QKD65544:QKD65566 QTZ65544:QTZ65566 RDV65544:RDV65566 RNR65544:RNR65566 RXN65544:RXN65566 SHJ65544:SHJ65566 SRF65544:SRF65566 TBB65544:TBB65566 TKX65544:TKX65566 TUT65544:TUT65566 UEP65544:UEP65566 UOL65544:UOL65566 UYH65544:UYH65566 VID65544:VID65566 VRZ65544:VRZ65566 WBV65544:WBV65566 WLR65544:WLR65566 WVN65544:WVN65566 F131080:F131102 JB131080:JB131102 SX131080:SX131102 ACT131080:ACT131102 AMP131080:AMP131102 AWL131080:AWL131102 BGH131080:BGH131102 BQD131080:BQD131102 BZZ131080:BZZ131102 CJV131080:CJV131102 CTR131080:CTR131102 DDN131080:DDN131102 DNJ131080:DNJ131102 DXF131080:DXF131102 EHB131080:EHB131102 EQX131080:EQX131102 FAT131080:FAT131102 FKP131080:FKP131102 FUL131080:FUL131102 GEH131080:GEH131102 GOD131080:GOD131102 GXZ131080:GXZ131102 HHV131080:HHV131102 HRR131080:HRR131102 IBN131080:IBN131102 ILJ131080:ILJ131102 IVF131080:IVF131102 JFB131080:JFB131102 JOX131080:JOX131102 JYT131080:JYT131102 KIP131080:KIP131102 KSL131080:KSL131102 LCH131080:LCH131102 LMD131080:LMD131102 LVZ131080:LVZ131102 MFV131080:MFV131102 MPR131080:MPR131102 MZN131080:MZN131102 NJJ131080:NJJ131102 NTF131080:NTF131102 ODB131080:ODB131102 OMX131080:OMX131102 OWT131080:OWT131102 PGP131080:PGP131102 PQL131080:PQL131102 QAH131080:QAH131102 QKD131080:QKD131102 QTZ131080:QTZ131102 RDV131080:RDV131102 RNR131080:RNR131102 RXN131080:RXN131102 SHJ131080:SHJ131102 SRF131080:SRF131102 TBB131080:TBB131102 TKX131080:TKX131102 TUT131080:TUT131102 UEP131080:UEP131102 UOL131080:UOL131102 UYH131080:UYH131102 VID131080:VID131102 VRZ131080:VRZ131102 WBV131080:WBV131102 WLR131080:WLR131102 WVN131080:WVN131102 F196616:F196638 JB196616:JB196638 SX196616:SX196638 ACT196616:ACT196638 AMP196616:AMP196638 AWL196616:AWL196638 BGH196616:BGH196638 BQD196616:BQD196638 BZZ196616:BZZ196638 CJV196616:CJV196638 CTR196616:CTR196638 DDN196616:DDN196638 DNJ196616:DNJ196638 DXF196616:DXF196638 EHB196616:EHB196638 EQX196616:EQX196638 FAT196616:FAT196638 FKP196616:FKP196638 FUL196616:FUL196638 GEH196616:GEH196638 GOD196616:GOD196638 GXZ196616:GXZ196638 HHV196616:HHV196638 HRR196616:HRR196638 IBN196616:IBN196638 ILJ196616:ILJ196638 IVF196616:IVF196638 JFB196616:JFB196638 JOX196616:JOX196638 JYT196616:JYT196638 KIP196616:KIP196638 KSL196616:KSL196638 LCH196616:LCH196638 LMD196616:LMD196638 LVZ196616:LVZ196638 MFV196616:MFV196638 MPR196616:MPR196638 MZN196616:MZN196638 NJJ196616:NJJ196638 NTF196616:NTF196638 ODB196616:ODB196638 OMX196616:OMX196638 OWT196616:OWT196638 PGP196616:PGP196638 PQL196616:PQL196638 QAH196616:QAH196638 QKD196616:QKD196638 QTZ196616:QTZ196638 RDV196616:RDV196638 RNR196616:RNR196638 RXN196616:RXN196638 SHJ196616:SHJ196638 SRF196616:SRF196638 TBB196616:TBB196638 TKX196616:TKX196638 TUT196616:TUT196638 UEP196616:UEP196638 UOL196616:UOL196638 UYH196616:UYH196638 VID196616:VID196638 VRZ196616:VRZ196638 WBV196616:WBV196638 WLR196616:WLR196638 WVN196616:WVN196638 F262152:F262174 JB262152:JB262174 SX262152:SX262174 ACT262152:ACT262174 AMP262152:AMP262174 AWL262152:AWL262174 BGH262152:BGH262174 BQD262152:BQD262174 BZZ262152:BZZ262174 CJV262152:CJV262174 CTR262152:CTR262174 DDN262152:DDN262174 DNJ262152:DNJ262174 DXF262152:DXF262174 EHB262152:EHB262174 EQX262152:EQX262174 FAT262152:FAT262174 FKP262152:FKP262174 FUL262152:FUL262174 GEH262152:GEH262174 GOD262152:GOD262174 GXZ262152:GXZ262174 HHV262152:HHV262174 HRR262152:HRR262174 IBN262152:IBN262174 ILJ262152:ILJ262174 IVF262152:IVF262174 JFB262152:JFB262174 JOX262152:JOX262174 JYT262152:JYT262174 KIP262152:KIP262174 KSL262152:KSL262174 LCH262152:LCH262174 LMD262152:LMD262174 LVZ262152:LVZ262174 MFV262152:MFV262174 MPR262152:MPR262174 MZN262152:MZN262174 NJJ262152:NJJ262174 NTF262152:NTF262174 ODB262152:ODB262174 OMX262152:OMX262174 OWT262152:OWT262174 PGP262152:PGP262174 PQL262152:PQL262174 QAH262152:QAH262174 QKD262152:QKD262174 QTZ262152:QTZ262174 RDV262152:RDV262174 RNR262152:RNR262174 RXN262152:RXN262174 SHJ262152:SHJ262174 SRF262152:SRF262174 TBB262152:TBB262174 TKX262152:TKX262174 TUT262152:TUT262174 UEP262152:UEP262174 UOL262152:UOL262174 UYH262152:UYH262174 VID262152:VID262174 VRZ262152:VRZ262174 WBV262152:WBV262174 WLR262152:WLR262174 WVN262152:WVN262174 F327688:F327710 JB327688:JB327710 SX327688:SX327710 ACT327688:ACT327710 AMP327688:AMP327710 AWL327688:AWL327710 BGH327688:BGH327710 BQD327688:BQD327710 BZZ327688:BZZ327710 CJV327688:CJV327710 CTR327688:CTR327710 DDN327688:DDN327710 DNJ327688:DNJ327710 DXF327688:DXF327710 EHB327688:EHB327710 EQX327688:EQX327710 FAT327688:FAT327710 FKP327688:FKP327710 FUL327688:FUL327710 GEH327688:GEH327710 GOD327688:GOD327710 GXZ327688:GXZ327710 HHV327688:HHV327710 HRR327688:HRR327710 IBN327688:IBN327710 ILJ327688:ILJ327710 IVF327688:IVF327710 JFB327688:JFB327710 JOX327688:JOX327710 JYT327688:JYT327710 KIP327688:KIP327710 KSL327688:KSL327710 LCH327688:LCH327710 LMD327688:LMD327710 LVZ327688:LVZ327710 MFV327688:MFV327710 MPR327688:MPR327710 MZN327688:MZN327710 NJJ327688:NJJ327710 NTF327688:NTF327710 ODB327688:ODB327710 OMX327688:OMX327710 OWT327688:OWT327710 PGP327688:PGP327710 PQL327688:PQL327710 QAH327688:QAH327710 QKD327688:QKD327710 QTZ327688:QTZ327710 RDV327688:RDV327710 RNR327688:RNR327710 RXN327688:RXN327710 SHJ327688:SHJ327710 SRF327688:SRF327710 TBB327688:TBB327710 TKX327688:TKX327710 TUT327688:TUT327710 UEP327688:UEP327710 UOL327688:UOL327710 UYH327688:UYH327710 VID327688:VID327710 VRZ327688:VRZ327710 WBV327688:WBV327710 WLR327688:WLR327710 WVN327688:WVN327710 F393224:F393246 JB393224:JB393246 SX393224:SX393246 ACT393224:ACT393246 AMP393224:AMP393246 AWL393224:AWL393246 BGH393224:BGH393246 BQD393224:BQD393246 BZZ393224:BZZ393246 CJV393224:CJV393246 CTR393224:CTR393246 DDN393224:DDN393246 DNJ393224:DNJ393246 DXF393224:DXF393246 EHB393224:EHB393246 EQX393224:EQX393246 FAT393224:FAT393246 FKP393224:FKP393246 FUL393224:FUL393246 GEH393224:GEH393246 GOD393224:GOD393246 GXZ393224:GXZ393246 HHV393224:HHV393246 HRR393224:HRR393246 IBN393224:IBN393246 ILJ393224:ILJ393246 IVF393224:IVF393246 JFB393224:JFB393246 JOX393224:JOX393246 JYT393224:JYT393246 KIP393224:KIP393246 KSL393224:KSL393246 LCH393224:LCH393246 LMD393224:LMD393246 LVZ393224:LVZ393246 MFV393224:MFV393246 MPR393224:MPR393246 MZN393224:MZN393246 NJJ393224:NJJ393246 NTF393224:NTF393246 ODB393224:ODB393246 OMX393224:OMX393246 OWT393224:OWT393246 PGP393224:PGP393246 PQL393224:PQL393246 QAH393224:QAH393246 QKD393224:QKD393246 QTZ393224:QTZ393246 RDV393224:RDV393246 RNR393224:RNR393246 RXN393224:RXN393246 SHJ393224:SHJ393246 SRF393224:SRF393246 TBB393224:TBB393246 TKX393224:TKX393246 TUT393224:TUT393246 UEP393224:UEP393246 UOL393224:UOL393246 UYH393224:UYH393246 VID393224:VID393246 VRZ393224:VRZ393246 WBV393224:WBV393246 WLR393224:WLR393246 WVN393224:WVN393246 F458760:F458782 JB458760:JB458782 SX458760:SX458782 ACT458760:ACT458782 AMP458760:AMP458782 AWL458760:AWL458782 BGH458760:BGH458782 BQD458760:BQD458782 BZZ458760:BZZ458782 CJV458760:CJV458782 CTR458760:CTR458782 DDN458760:DDN458782 DNJ458760:DNJ458782 DXF458760:DXF458782 EHB458760:EHB458782 EQX458760:EQX458782 FAT458760:FAT458782 FKP458760:FKP458782 FUL458760:FUL458782 GEH458760:GEH458782 GOD458760:GOD458782 GXZ458760:GXZ458782 HHV458760:HHV458782 HRR458760:HRR458782 IBN458760:IBN458782 ILJ458760:ILJ458782 IVF458760:IVF458782 JFB458760:JFB458782 JOX458760:JOX458782 JYT458760:JYT458782 KIP458760:KIP458782 KSL458760:KSL458782 LCH458760:LCH458782 LMD458760:LMD458782 LVZ458760:LVZ458782 MFV458760:MFV458782 MPR458760:MPR458782 MZN458760:MZN458782 NJJ458760:NJJ458782 NTF458760:NTF458782 ODB458760:ODB458782 OMX458760:OMX458782 OWT458760:OWT458782 PGP458760:PGP458782 PQL458760:PQL458782 QAH458760:QAH458782 QKD458760:QKD458782 QTZ458760:QTZ458782 RDV458760:RDV458782 RNR458760:RNR458782 RXN458760:RXN458782 SHJ458760:SHJ458782 SRF458760:SRF458782 TBB458760:TBB458782 TKX458760:TKX458782 TUT458760:TUT458782 UEP458760:UEP458782 UOL458760:UOL458782 UYH458760:UYH458782 VID458760:VID458782 VRZ458760:VRZ458782 WBV458760:WBV458782 WLR458760:WLR458782 WVN458760:WVN458782 F524296:F524318 JB524296:JB524318 SX524296:SX524318 ACT524296:ACT524318 AMP524296:AMP524318 AWL524296:AWL524318 BGH524296:BGH524318 BQD524296:BQD524318 BZZ524296:BZZ524318 CJV524296:CJV524318 CTR524296:CTR524318 DDN524296:DDN524318 DNJ524296:DNJ524318 DXF524296:DXF524318 EHB524296:EHB524318 EQX524296:EQX524318 FAT524296:FAT524318 FKP524296:FKP524318 FUL524296:FUL524318 GEH524296:GEH524318 GOD524296:GOD524318 GXZ524296:GXZ524318 HHV524296:HHV524318 HRR524296:HRR524318 IBN524296:IBN524318 ILJ524296:ILJ524318 IVF524296:IVF524318 JFB524296:JFB524318 JOX524296:JOX524318 JYT524296:JYT524318 KIP524296:KIP524318 KSL524296:KSL524318 LCH524296:LCH524318 LMD524296:LMD524318 LVZ524296:LVZ524318 MFV524296:MFV524318 MPR524296:MPR524318 MZN524296:MZN524318 NJJ524296:NJJ524318 NTF524296:NTF524318 ODB524296:ODB524318 OMX524296:OMX524318 OWT524296:OWT524318 PGP524296:PGP524318 PQL524296:PQL524318 QAH524296:QAH524318 QKD524296:QKD524318 QTZ524296:QTZ524318 RDV524296:RDV524318 RNR524296:RNR524318 RXN524296:RXN524318 SHJ524296:SHJ524318 SRF524296:SRF524318 TBB524296:TBB524318 TKX524296:TKX524318 TUT524296:TUT524318 UEP524296:UEP524318 UOL524296:UOL524318 UYH524296:UYH524318 VID524296:VID524318 VRZ524296:VRZ524318 WBV524296:WBV524318 WLR524296:WLR524318 WVN524296:WVN524318 F589832:F589854 JB589832:JB589854 SX589832:SX589854 ACT589832:ACT589854 AMP589832:AMP589854 AWL589832:AWL589854 BGH589832:BGH589854 BQD589832:BQD589854 BZZ589832:BZZ589854 CJV589832:CJV589854 CTR589832:CTR589854 DDN589832:DDN589854 DNJ589832:DNJ589854 DXF589832:DXF589854 EHB589832:EHB589854 EQX589832:EQX589854 FAT589832:FAT589854 FKP589832:FKP589854 FUL589832:FUL589854 GEH589832:GEH589854 GOD589832:GOD589854 GXZ589832:GXZ589854 HHV589832:HHV589854 HRR589832:HRR589854 IBN589832:IBN589854 ILJ589832:ILJ589854 IVF589832:IVF589854 JFB589832:JFB589854 JOX589832:JOX589854 JYT589832:JYT589854 KIP589832:KIP589854 KSL589832:KSL589854 LCH589832:LCH589854 LMD589832:LMD589854 LVZ589832:LVZ589854 MFV589832:MFV589854 MPR589832:MPR589854 MZN589832:MZN589854 NJJ589832:NJJ589854 NTF589832:NTF589854 ODB589832:ODB589854 OMX589832:OMX589854 OWT589832:OWT589854 PGP589832:PGP589854 PQL589832:PQL589854 QAH589832:QAH589854 QKD589832:QKD589854 QTZ589832:QTZ589854 RDV589832:RDV589854 RNR589832:RNR589854 RXN589832:RXN589854 SHJ589832:SHJ589854 SRF589832:SRF589854 TBB589832:TBB589854 TKX589832:TKX589854 TUT589832:TUT589854 UEP589832:UEP589854 UOL589832:UOL589854 UYH589832:UYH589854 VID589832:VID589854 VRZ589832:VRZ589854 WBV589832:WBV589854 WLR589832:WLR589854 WVN589832:WVN589854 F655368:F655390 JB655368:JB655390 SX655368:SX655390 ACT655368:ACT655390 AMP655368:AMP655390 AWL655368:AWL655390 BGH655368:BGH655390 BQD655368:BQD655390 BZZ655368:BZZ655390 CJV655368:CJV655390 CTR655368:CTR655390 DDN655368:DDN655390 DNJ655368:DNJ655390 DXF655368:DXF655390 EHB655368:EHB655390 EQX655368:EQX655390 FAT655368:FAT655390 FKP655368:FKP655390 FUL655368:FUL655390 GEH655368:GEH655390 GOD655368:GOD655390 GXZ655368:GXZ655390 HHV655368:HHV655390 HRR655368:HRR655390 IBN655368:IBN655390 ILJ655368:ILJ655390 IVF655368:IVF655390 JFB655368:JFB655390 JOX655368:JOX655390 JYT655368:JYT655390 KIP655368:KIP655390 KSL655368:KSL655390 LCH655368:LCH655390 LMD655368:LMD655390 LVZ655368:LVZ655390 MFV655368:MFV655390 MPR655368:MPR655390 MZN655368:MZN655390 NJJ655368:NJJ655390 NTF655368:NTF655390 ODB655368:ODB655390 OMX655368:OMX655390 OWT655368:OWT655390 PGP655368:PGP655390 PQL655368:PQL655390 QAH655368:QAH655390 QKD655368:QKD655390 QTZ655368:QTZ655390 RDV655368:RDV655390 RNR655368:RNR655390 RXN655368:RXN655390 SHJ655368:SHJ655390 SRF655368:SRF655390 TBB655368:TBB655390 TKX655368:TKX655390 TUT655368:TUT655390 UEP655368:UEP655390 UOL655368:UOL655390 UYH655368:UYH655390 VID655368:VID655390 VRZ655368:VRZ655390 WBV655368:WBV655390 WLR655368:WLR655390 WVN655368:WVN655390 F720904:F720926 JB720904:JB720926 SX720904:SX720926 ACT720904:ACT720926 AMP720904:AMP720926 AWL720904:AWL720926 BGH720904:BGH720926 BQD720904:BQD720926 BZZ720904:BZZ720926 CJV720904:CJV720926 CTR720904:CTR720926 DDN720904:DDN720926 DNJ720904:DNJ720926 DXF720904:DXF720926 EHB720904:EHB720926 EQX720904:EQX720926 FAT720904:FAT720926 FKP720904:FKP720926 FUL720904:FUL720926 GEH720904:GEH720926 GOD720904:GOD720926 GXZ720904:GXZ720926 HHV720904:HHV720926 HRR720904:HRR720926 IBN720904:IBN720926 ILJ720904:ILJ720926 IVF720904:IVF720926 JFB720904:JFB720926 JOX720904:JOX720926 JYT720904:JYT720926 KIP720904:KIP720926 KSL720904:KSL720926 LCH720904:LCH720926 LMD720904:LMD720926 LVZ720904:LVZ720926 MFV720904:MFV720926 MPR720904:MPR720926 MZN720904:MZN720926 NJJ720904:NJJ720926 NTF720904:NTF720926 ODB720904:ODB720926 OMX720904:OMX720926 OWT720904:OWT720926 PGP720904:PGP720926 PQL720904:PQL720926 QAH720904:QAH720926 QKD720904:QKD720926 QTZ720904:QTZ720926 RDV720904:RDV720926 RNR720904:RNR720926 RXN720904:RXN720926 SHJ720904:SHJ720926 SRF720904:SRF720926 TBB720904:TBB720926 TKX720904:TKX720926 TUT720904:TUT720926 UEP720904:UEP720926 UOL720904:UOL720926 UYH720904:UYH720926 VID720904:VID720926 VRZ720904:VRZ720926 WBV720904:WBV720926 WLR720904:WLR720926 WVN720904:WVN720926 F786440:F786462 JB786440:JB786462 SX786440:SX786462 ACT786440:ACT786462 AMP786440:AMP786462 AWL786440:AWL786462 BGH786440:BGH786462 BQD786440:BQD786462 BZZ786440:BZZ786462 CJV786440:CJV786462 CTR786440:CTR786462 DDN786440:DDN786462 DNJ786440:DNJ786462 DXF786440:DXF786462 EHB786440:EHB786462 EQX786440:EQX786462 FAT786440:FAT786462 FKP786440:FKP786462 FUL786440:FUL786462 GEH786440:GEH786462 GOD786440:GOD786462 GXZ786440:GXZ786462 HHV786440:HHV786462 HRR786440:HRR786462 IBN786440:IBN786462 ILJ786440:ILJ786462 IVF786440:IVF786462 JFB786440:JFB786462 JOX786440:JOX786462 JYT786440:JYT786462 KIP786440:KIP786462 KSL786440:KSL786462 LCH786440:LCH786462 LMD786440:LMD786462 LVZ786440:LVZ786462 MFV786440:MFV786462 MPR786440:MPR786462 MZN786440:MZN786462 NJJ786440:NJJ786462 NTF786440:NTF786462 ODB786440:ODB786462 OMX786440:OMX786462 OWT786440:OWT786462 PGP786440:PGP786462 PQL786440:PQL786462 QAH786440:QAH786462 QKD786440:QKD786462 QTZ786440:QTZ786462 RDV786440:RDV786462 RNR786440:RNR786462 RXN786440:RXN786462 SHJ786440:SHJ786462 SRF786440:SRF786462 TBB786440:TBB786462 TKX786440:TKX786462 TUT786440:TUT786462 UEP786440:UEP786462 UOL786440:UOL786462 UYH786440:UYH786462 VID786440:VID786462 VRZ786440:VRZ786462 WBV786440:WBV786462 WLR786440:WLR786462 WVN786440:WVN786462 F851976:F851998 JB851976:JB851998 SX851976:SX851998 ACT851976:ACT851998 AMP851976:AMP851998 AWL851976:AWL851998 BGH851976:BGH851998 BQD851976:BQD851998 BZZ851976:BZZ851998 CJV851976:CJV851998 CTR851976:CTR851998 DDN851976:DDN851998 DNJ851976:DNJ851998 DXF851976:DXF851998 EHB851976:EHB851998 EQX851976:EQX851998 FAT851976:FAT851998 FKP851976:FKP851998 FUL851976:FUL851998 GEH851976:GEH851998 GOD851976:GOD851998 GXZ851976:GXZ851998 HHV851976:HHV851998 HRR851976:HRR851998 IBN851976:IBN851998 ILJ851976:ILJ851998 IVF851976:IVF851998 JFB851976:JFB851998 JOX851976:JOX851998 JYT851976:JYT851998 KIP851976:KIP851998 KSL851976:KSL851998 LCH851976:LCH851998 LMD851976:LMD851998 LVZ851976:LVZ851998 MFV851976:MFV851998 MPR851976:MPR851998 MZN851976:MZN851998 NJJ851976:NJJ851998 NTF851976:NTF851998 ODB851976:ODB851998 OMX851976:OMX851998 OWT851976:OWT851998 PGP851976:PGP851998 PQL851976:PQL851998 QAH851976:QAH851998 QKD851976:QKD851998 QTZ851976:QTZ851998 RDV851976:RDV851998 RNR851976:RNR851998 RXN851976:RXN851998 SHJ851976:SHJ851998 SRF851976:SRF851998 TBB851976:TBB851998 TKX851976:TKX851998 TUT851976:TUT851998 UEP851976:UEP851998 UOL851976:UOL851998 UYH851976:UYH851998 VID851976:VID851998 VRZ851976:VRZ851998 WBV851976:WBV851998 WLR851976:WLR851998 WVN851976:WVN851998 F917512:F917534 JB917512:JB917534 SX917512:SX917534 ACT917512:ACT917534 AMP917512:AMP917534 AWL917512:AWL917534 BGH917512:BGH917534 BQD917512:BQD917534 BZZ917512:BZZ917534 CJV917512:CJV917534 CTR917512:CTR917534 DDN917512:DDN917534 DNJ917512:DNJ917534 DXF917512:DXF917534 EHB917512:EHB917534 EQX917512:EQX917534 FAT917512:FAT917534 FKP917512:FKP917534 FUL917512:FUL917534 GEH917512:GEH917534 GOD917512:GOD917534 GXZ917512:GXZ917534 HHV917512:HHV917534 HRR917512:HRR917534 IBN917512:IBN917534 ILJ917512:ILJ917534 IVF917512:IVF917534 JFB917512:JFB917534 JOX917512:JOX917534 JYT917512:JYT917534 KIP917512:KIP917534 KSL917512:KSL917534 LCH917512:LCH917534 LMD917512:LMD917534 LVZ917512:LVZ917534 MFV917512:MFV917534 MPR917512:MPR917534 MZN917512:MZN917534 NJJ917512:NJJ917534 NTF917512:NTF917534 ODB917512:ODB917534 OMX917512:OMX917534 OWT917512:OWT917534 PGP917512:PGP917534 PQL917512:PQL917534 QAH917512:QAH917534 QKD917512:QKD917534 QTZ917512:QTZ917534 RDV917512:RDV917534 RNR917512:RNR917534 RXN917512:RXN917534 SHJ917512:SHJ917534 SRF917512:SRF917534 TBB917512:TBB917534 TKX917512:TKX917534 TUT917512:TUT917534 UEP917512:UEP917534 UOL917512:UOL917534 UYH917512:UYH917534 VID917512:VID917534 VRZ917512:VRZ917534 WBV917512:WBV917534 WLR917512:WLR917534 WVN917512:WVN917534 F983048:F983070 JB983048:JB983070 SX983048:SX983070 ACT983048:ACT983070 AMP983048:AMP983070 AWL983048:AWL983070 BGH983048:BGH983070 BQD983048:BQD983070 BZZ983048:BZZ983070 CJV983048:CJV983070 CTR983048:CTR983070 DDN983048:DDN983070 DNJ983048:DNJ983070 DXF983048:DXF983070 EHB983048:EHB983070 EQX983048:EQX983070 FAT983048:FAT983070 FKP983048:FKP983070 FUL983048:FUL983070 GEH983048:GEH983070 GOD983048:GOD983070 GXZ983048:GXZ983070 HHV983048:HHV983070 HRR983048:HRR983070 IBN983048:IBN983070 ILJ983048:ILJ983070 IVF983048:IVF983070 JFB983048:JFB983070 JOX983048:JOX983070 JYT983048:JYT983070 KIP983048:KIP983070 KSL983048:KSL983070 LCH983048:LCH983070 LMD983048:LMD983070 LVZ983048:LVZ983070 MFV983048:MFV983070 MPR983048:MPR983070 MZN983048:MZN983070 NJJ983048:NJJ983070 NTF983048:NTF983070 ODB983048:ODB983070 OMX983048:OMX983070 OWT983048:OWT983070 PGP983048:PGP983070 PQL983048:PQL983070 QAH983048:QAH983070 QKD983048:QKD983070 QTZ983048:QTZ983070 RDV983048:RDV983070 RNR983048:RNR983070 RXN983048:RXN983070 SHJ983048:SHJ983070 SRF983048:SRF983070 TBB983048:TBB983070 TKX983048:TKX983070 TUT983048:TUT983070 UEP983048:UEP983070 UOL983048:UOL983070 UYH983048:UYH983070 VID983048:VID983070 VRZ983048:VRZ983070 WBV983048:WBV983070 WLR983048:WLR983070 WVN983048:WVN983070" xr:uid="{C206DAAF-B8EF-457D-8233-9ECB44D556B3}">
      <formula1>$A$30:$A$34</formula1>
    </dataValidation>
  </dataValidations>
  <pageMargins left="0.75" right="0.75" top="1" bottom="1" header="0.49212598499999999" footer="0.49212598499999999"/>
  <pageSetup paperSize="9"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2D205-1F4A-468F-97EF-492082E044AC}">
  <dimension ref="A1:Z82"/>
  <sheetViews>
    <sheetView showGridLines="0" zoomScale="70" zoomScaleNormal="70" workbookViewId="0">
      <selection activeCell="K13" sqref="K13"/>
    </sheetView>
  </sheetViews>
  <sheetFormatPr defaultColWidth="9.109375" defaultRowHeight="13.2" x14ac:dyDescent="0.25"/>
  <cols>
    <col min="1" max="1" width="37.44140625" style="301" customWidth="1"/>
    <col min="2" max="2" width="19.44140625" style="301" customWidth="1"/>
    <col min="3" max="3" width="21.5546875" style="301" bestFit="1" customWidth="1"/>
    <col min="4" max="4" width="21" style="301" bestFit="1" customWidth="1"/>
    <col min="5" max="6" width="9.109375" style="301"/>
    <col min="7" max="7" width="19" style="301" customWidth="1"/>
    <col min="8" max="8" width="16.109375" style="301" customWidth="1"/>
    <col min="9" max="9" width="28.44140625" style="301" customWidth="1"/>
    <col min="10" max="10" width="12.44140625" style="301" customWidth="1"/>
    <col min="11" max="11" width="19.33203125" style="301" customWidth="1"/>
    <col min="12" max="12" width="20.88671875" style="301" customWidth="1"/>
    <col min="13" max="13" width="21.109375" style="301" customWidth="1"/>
    <col min="14" max="20" width="9.109375" style="301"/>
    <col min="21" max="21" width="4.33203125" style="301" customWidth="1"/>
    <col min="22" max="22" width="5.44140625" style="301" customWidth="1"/>
    <col min="23" max="23" width="2.33203125" style="301" customWidth="1"/>
    <col min="24" max="16384" width="9.109375" style="301"/>
  </cols>
  <sheetData>
    <row r="1" spans="1:26" ht="14.4" x14ac:dyDescent="0.25">
      <c r="A1" s="299" t="s">
        <v>401</v>
      </c>
      <c r="B1" s="300"/>
      <c r="C1" s="300"/>
    </row>
    <row r="2" spans="1:26" ht="14.4" x14ac:dyDescent="0.25">
      <c r="A2" s="302"/>
    </row>
    <row r="3" spans="1:26" ht="14.4" x14ac:dyDescent="0.25">
      <c r="A3" s="299" t="s">
        <v>402</v>
      </c>
      <c r="B3" s="300"/>
    </row>
    <row r="4" spans="1:26" ht="14.4" x14ac:dyDescent="0.25">
      <c r="A4" s="299"/>
      <c r="B4" s="300"/>
    </row>
    <row r="5" spans="1:26" ht="14.4" x14ac:dyDescent="0.25">
      <c r="A5" s="299"/>
      <c r="B5" s="300"/>
    </row>
    <row r="6" spans="1:26" ht="14.4" x14ac:dyDescent="0.25">
      <c r="A6" s="299"/>
      <c r="B6" s="300"/>
    </row>
    <row r="7" spans="1:26" ht="14.4" x14ac:dyDescent="0.25">
      <c r="A7" s="299"/>
      <c r="B7" s="300"/>
    </row>
    <row r="8" spans="1:26" ht="14.4" x14ac:dyDescent="0.25">
      <c r="A8" s="299"/>
      <c r="B8" s="300"/>
    </row>
    <row r="9" spans="1:26" ht="14.4" x14ac:dyDescent="0.25">
      <c r="A9" s="299"/>
      <c r="B9" s="300"/>
    </row>
    <row r="10" spans="1:26" ht="15" thickBot="1" x14ac:dyDescent="0.3">
      <c r="A10" s="299"/>
      <c r="B10" s="300"/>
    </row>
    <row r="11" spans="1:26" ht="54.75" customHeight="1" thickBot="1" x14ac:dyDescent="0.3">
      <c r="A11" s="325" t="s">
        <v>403</v>
      </c>
      <c r="B11" s="326" t="s">
        <v>404</v>
      </c>
      <c r="C11" s="326" t="s">
        <v>405</v>
      </c>
      <c r="D11" s="326" t="s">
        <v>406</v>
      </c>
      <c r="G11" s="758" t="s">
        <v>407</v>
      </c>
      <c r="H11" s="759"/>
      <c r="I11" s="759"/>
      <c r="J11" s="759"/>
      <c r="K11" s="759"/>
      <c r="L11" s="759"/>
      <c r="M11" s="759"/>
      <c r="N11" s="759"/>
      <c r="O11" s="759"/>
      <c r="P11" s="759"/>
      <c r="Q11" s="759"/>
      <c r="R11" s="759"/>
      <c r="S11" s="759"/>
      <c r="T11" s="759"/>
      <c r="U11" s="759"/>
      <c r="V11" s="759"/>
      <c r="W11" s="759"/>
      <c r="X11" s="760"/>
      <c r="Y11" s="761"/>
      <c r="Z11" s="762"/>
    </row>
    <row r="12" spans="1:26" ht="72.599999999999994" thickBot="1" x14ac:dyDescent="0.3">
      <c r="A12" s="304" t="s">
        <v>408</v>
      </c>
      <c r="B12" s="305" t="s">
        <v>409</v>
      </c>
      <c r="C12" s="305" t="s">
        <v>410</v>
      </c>
      <c r="D12" s="305" t="s">
        <v>411</v>
      </c>
      <c r="G12" s="763" t="s">
        <v>412</v>
      </c>
      <c r="H12" s="764"/>
      <c r="I12" s="764"/>
      <c r="J12" s="764"/>
      <c r="K12" s="764"/>
      <c r="L12" s="764"/>
      <c r="M12" s="306"/>
      <c r="N12" s="306"/>
      <c r="O12" s="764" t="s">
        <v>413</v>
      </c>
      <c r="P12" s="764"/>
      <c r="Q12" s="764"/>
      <c r="R12" s="764"/>
      <c r="S12" s="764"/>
      <c r="T12" s="764"/>
      <c r="U12" s="764"/>
      <c r="V12" s="764"/>
      <c r="W12" s="764"/>
      <c r="X12" s="765"/>
      <c r="Y12" s="761"/>
      <c r="Z12" s="762"/>
    </row>
    <row r="13" spans="1:26" ht="72.599999999999994" thickBot="1" x14ac:dyDescent="0.3">
      <c r="A13" s="304" t="s">
        <v>414</v>
      </c>
      <c r="B13" s="305" t="s">
        <v>415</v>
      </c>
      <c r="C13" s="305" t="s">
        <v>416</v>
      </c>
      <c r="D13" s="305" t="s">
        <v>417</v>
      </c>
      <c r="G13" s="307"/>
      <c r="H13" s="307"/>
      <c r="I13" s="308"/>
      <c r="J13" s="308"/>
      <c r="K13" s="308"/>
      <c r="L13" s="308"/>
      <c r="M13" s="308"/>
      <c r="N13" s="755"/>
      <c r="O13" s="755"/>
      <c r="P13" s="755"/>
      <c r="Q13" s="756"/>
      <c r="R13" s="756"/>
      <c r="S13" s="756"/>
      <c r="T13" s="756"/>
      <c r="U13" s="756"/>
      <c r="V13" s="756"/>
      <c r="W13" s="757"/>
      <c r="X13" s="757"/>
      <c r="Y13" s="757"/>
      <c r="Z13" s="757"/>
    </row>
    <row r="14" spans="1:26" ht="73.2" thickTop="1" thickBot="1" x14ac:dyDescent="0.3">
      <c r="A14" s="304" t="s">
        <v>418</v>
      </c>
      <c r="B14" s="305" t="s">
        <v>419</v>
      </c>
      <c r="C14" s="305" t="s">
        <v>420</v>
      </c>
      <c r="D14" s="305" t="s">
        <v>421</v>
      </c>
      <c r="G14" s="323" t="s">
        <v>0</v>
      </c>
      <c r="H14" s="324" t="s">
        <v>422</v>
      </c>
      <c r="I14" s="324" t="s">
        <v>423</v>
      </c>
      <c r="J14" s="324" t="s">
        <v>424</v>
      </c>
      <c r="K14" s="324" t="s">
        <v>425</v>
      </c>
      <c r="L14" s="324" t="s">
        <v>426</v>
      </c>
      <c r="M14" s="324" t="s">
        <v>427</v>
      </c>
      <c r="N14" s="766" t="s">
        <v>428</v>
      </c>
      <c r="O14" s="767"/>
      <c r="P14" s="768" t="s">
        <v>429</v>
      </c>
      <c r="Q14" s="769"/>
      <c r="R14" s="770"/>
      <c r="S14" s="768" t="s">
        <v>430</v>
      </c>
      <c r="T14" s="769"/>
      <c r="U14" s="769"/>
      <c r="V14" s="769"/>
      <c r="W14" s="770"/>
      <c r="X14" s="766" t="s">
        <v>6</v>
      </c>
      <c r="Y14" s="771"/>
      <c r="Z14" s="303"/>
    </row>
    <row r="15" spans="1:26" ht="58.2" thickBot="1" x14ac:dyDescent="0.3">
      <c r="A15" s="304" t="s">
        <v>431</v>
      </c>
      <c r="B15" s="305" t="s">
        <v>432</v>
      </c>
      <c r="C15" s="305" t="s">
        <v>433</v>
      </c>
      <c r="D15" s="305" t="s">
        <v>434</v>
      </c>
      <c r="G15" s="309" t="s">
        <v>435</v>
      </c>
      <c r="H15" s="310" t="s">
        <v>436</v>
      </c>
      <c r="I15" s="310" t="s">
        <v>437</v>
      </c>
      <c r="J15" s="310" t="s">
        <v>438</v>
      </c>
      <c r="K15" s="310" t="s">
        <v>414</v>
      </c>
      <c r="L15" s="310" t="s">
        <v>439</v>
      </c>
      <c r="M15" s="310" t="s">
        <v>440</v>
      </c>
      <c r="N15" s="772" t="s">
        <v>441</v>
      </c>
      <c r="O15" s="773"/>
      <c r="P15" s="772" t="s">
        <v>442</v>
      </c>
      <c r="Q15" s="774"/>
      <c r="R15" s="773"/>
      <c r="S15" s="772" t="s">
        <v>443</v>
      </c>
      <c r="T15" s="774"/>
      <c r="U15" s="774"/>
      <c r="V15" s="774"/>
      <c r="W15" s="773"/>
      <c r="X15" s="772" t="s">
        <v>444</v>
      </c>
      <c r="Y15" s="775"/>
      <c r="Z15" s="303"/>
    </row>
    <row r="16" spans="1:26" ht="58.2" thickBot="1" x14ac:dyDescent="0.3">
      <c r="A16" s="304" t="s">
        <v>445</v>
      </c>
      <c r="B16" s="305" t="s">
        <v>446</v>
      </c>
      <c r="C16" s="305" t="s">
        <v>447</v>
      </c>
      <c r="D16" s="305" t="s">
        <v>448</v>
      </c>
      <c r="G16" s="309" t="s">
        <v>449</v>
      </c>
      <c r="H16" s="310" t="s">
        <v>450</v>
      </c>
      <c r="I16" s="310" t="s">
        <v>451</v>
      </c>
      <c r="J16" s="310" t="s">
        <v>452</v>
      </c>
      <c r="K16" s="310" t="s">
        <v>453</v>
      </c>
      <c r="L16" s="310" t="s">
        <v>454</v>
      </c>
      <c r="M16" s="310" t="s">
        <v>302</v>
      </c>
      <c r="N16" s="772" t="s">
        <v>455</v>
      </c>
      <c r="O16" s="773"/>
      <c r="P16" s="772" t="s">
        <v>456</v>
      </c>
      <c r="Q16" s="774"/>
      <c r="R16" s="773"/>
      <c r="S16" s="772" t="s">
        <v>457</v>
      </c>
      <c r="T16" s="774"/>
      <c r="U16" s="774"/>
      <c r="V16" s="774"/>
      <c r="W16" s="773"/>
      <c r="X16" s="772" t="s">
        <v>458</v>
      </c>
      <c r="Y16" s="775"/>
      <c r="Z16" s="303"/>
    </row>
    <row r="17" spans="1:26" ht="72.599999999999994" thickBot="1" x14ac:dyDescent="0.3">
      <c r="A17" s="304" t="s">
        <v>459</v>
      </c>
      <c r="B17" s="305" t="s">
        <v>460</v>
      </c>
      <c r="C17" s="305" t="s">
        <v>461</v>
      </c>
      <c r="D17" s="305" t="s">
        <v>462</v>
      </c>
      <c r="G17" s="309" t="s">
        <v>463</v>
      </c>
      <c r="H17" s="310" t="s">
        <v>464</v>
      </c>
      <c r="I17" s="310" t="s">
        <v>465</v>
      </c>
      <c r="J17" s="310" t="s">
        <v>466</v>
      </c>
      <c r="K17" s="310" t="s">
        <v>467</v>
      </c>
      <c r="L17" s="310" t="s">
        <v>468</v>
      </c>
      <c r="M17" s="310" t="s">
        <v>315</v>
      </c>
      <c r="N17" s="772" t="s">
        <v>469</v>
      </c>
      <c r="O17" s="773"/>
      <c r="P17" s="772" t="s">
        <v>470</v>
      </c>
      <c r="Q17" s="774"/>
      <c r="R17" s="773"/>
      <c r="S17" s="772" t="s">
        <v>471</v>
      </c>
      <c r="T17" s="774"/>
      <c r="U17" s="774"/>
      <c r="V17" s="774"/>
      <c r="W17" s="773"/>
      <c r="X17" s="772" t="s">
        <v>472</v>
      </c>
      <c r="Y17" s="775"/>
      <c r="Z17" s="303"/>
    </row>
    <row r="18" spans="1:26" ht="58.2" thickBot="1" x14ac:dyDescent="0.3">
      <c r="A18" s="304" t="s">
        <v>473</v>
      </c>
      <c r="B18" s="305" t="s">
        <v>474</v>
      </c>
      <c r="C18" s="305" t="s">
        <v>475</v>
      </c>
      <c r="D18" s="305" t="s">
        <v>476</v>
      </c>
      <c r="G18" s="309" t="s">
        <v>477</v>
      </c>
      <c r="H18" s="310" t="s">
        <v>478</v>
      </c>
      <c r="I18" s="310" t="s">
        <v>479</v>
      </c>
      <c r="J18" s="310" t="s">
        <v>480</v>
      </c>
      <c r="K18" s="310" t="s">
        <v>302</v>
      </c>
      <c r="L18" s="310" t="s">
        <v>468</v>
      </c>
      <c r="M18" s="310" t="s">
        <v>481</v>
      </c>
      <c r="N18" s="772" t="s">
        <v>482</v>
      </c>
      <c r="O18" s="773"/>
      <c r="P18" s="772" t="s">
        <v>483</v>
      </c>
      <c r="Q18" s="774"/>
      <c r="R18" s="773"/>
      <c r="S18" s="772" t="s">
        <v>482</v>
      </c>
      <c r="T18" s="774"/>
      <c r="U18" s="774"/>
      <c r="V18" s="774"/>
      <c r="W18" s="773"/>
      <c r="X18" s="772" t="s">
        <v>484</v>
      </c>
      <c r="Y18" s="775"/>
      <c r="Z18" s="303"/>
    </row>
    <row r="19" spans="1:26" ht="58.2" thickBot="1" x14ac:dyDescent="0.3">
      <c r="A19" s="304" t="s">
        <v>485</v>
      </c>
      <c r="B19" s="305" t="s">
        <v>486</v>
      </c>
      <c r="C19" s="305" t="s">
        <v>487</v>
      </c>
      <c r="D19" s="305" t="s">
        <v>488</v>
      </c>
      <c r="G19" s="309" t="s">
        <v>489</v>
      </c>
      <c r="H19" s="310" t="s">
        <v>490</v>
      </c>
      <c r="I19" s="310" t="s">
        <v>491</v>
      </c>
      <c r="J19" s="310" t="s">
        <v>492</v>
      </c>
      <c r="K19" s="310" t="s">
        <v>493</v>
      </c>
      <c r="L19" s="310" t="s">
        <v>468</v>
      </c>
      <c r="M19" s="310" t="s">
        <v>494</v>
      </c>
      <c r="N19" s="772" t="s">
        <v>495</v>
      </c>
      <c r="O19" s="773"/>
      <c r="P19" s="772" t="s">
        <v>496</v>
      </c>
      <c r="Q19" s="774"/>
      <c r="R19" s="773"/>
      <c r="S19" s="772" t="s">
        <v>482</v>
      </c>
      <c r="T19" s="774"/>
      <c r="U19" s="774"/>
      <c r="V19" s="774"/>
      <c r="W19" s="773"/>
      <c r="X19" s="772" t="s">
        <v>497</v>
      </c>
      <c r="Y19" s="775"/>
      <c r="Z19" s="303"/>
    </row>
    <row r="20" spans="1:26" ht="42" thickBot="1" x14ac:dyDescent="0.3">
      <c r="G20" s="309" t="s">
        <v>498</v>
      </c>
      <c r="H20" s="310" t="s">
        <v>499</v>
      </c>
      <c r="I20" s="310" t="s">
        <v>500</v>
      </c>
      <c r="J20" s="310" t="s">
        <v>501</v>
      </c>
      <c r="K20" s="310" t="s">
        <v>502</v>
      </c>
      <c r="L20" s="310" t="s">
        <v>468</v>
      </c>
      <c r="M20" s="310" t="s">
        <v>503</v>
      </c>
      <c r="N20" s="772" t="s">
        <v>504</v>
      </c>
      <c r="O20" s="773"/>
      <c r="P20" s="772" t="s">
        <v>505</v>
      </c>
      <c r="Q20" s="774"/>
      <c r="R20" s="773"/>
      <c r="S20" s="772" t="s">
        <v>506</v>
      </c>
      <c r="T20" s="774"/>
      <c r="U20" s="774"/>
      <c r="V20" s="774"/>
      <c r="W20" s="773"/>
      <c r="X20" s="772" t="s">
        <v>507</v>
      </c>
      <c r="Y20" s="775"/>
      <c r="Z20" s="303"/>
    </row>
    <row r="21" spans="1:26" ht="42" thickBot="1" x14ac:dyDescent="0.3">
      <c r="G21" s="309" t="s">
        <v>508</v>
      </c>
      <c r="H21" s="310" t="s">
        <v>509</v>
      </c>
      <c r="I21" s="310" t="s">
        <v>510</v>
      </c>
      <c r="J21" s="310" t="s">
        <v>511</v>
      </c>
      <c r="K21" s="310" t="s">
        <v>512</v>
      </c>
      <c r="L21" s="310" t="s">
        <v>468</v>
      </c>
      <c r="M21" s="310" t="s">
        <v>513</v>
      </c>
      <c r="N21" s="772" t="s">
        <v>514</v>
      </c>
      <c r="O21" s="773"/>
      <c r="P21" s="772" t="s">
        <v>515</v>
      </c>
      <c r="Q21" s="774"/>
      <c r="R21" s="773"/>
      <c r="S21" s="772" t="s">
        <v>482</v>
      </c>
      <c r="T21" s="774"/>
      <c r="U21" s="774"/>
      <c r="V21" s="774"/>
      <c r="W21" s="773"/>
      <c r="X21" s="772" t="s">
        <v>516</v>
      </c>
      <c r="Y21" s="775"/>
      <c r="Z21" s="303"/>
    </row>
    <row r="22" spans="1:26" ht="42" thickBot="1" x14ac:dyDescent="0.3">
      <c r="G22" s="309" t="s">
        <v>517</v>
      </c>
      <c r="H22" s="310" t="s">
        <v>518</v>
      </c>
      <c r="I22" s="310" t="s">
        <v>519</v>
      </c>
      <c r="J22" s="310" t="s">
        <v>520</v>
      </c>
      <c r="K22" s="311" t="s">
        <v>502</v>
      </c>
      <c r="L22" s="310" t="s">
        <v>468</v>
      </c>
      <c r="M22" s="310" t="s">
        <v>521</v>
      </c>
      <c r="N22" s="772" t="s">
        <v>522</v>
      </c>
      <c r="O22" s="773"/>
      <c r="P22" s="772" t="s">
        <v>523</v>
      </c>
      <c r="Q22" s="774"/>
      <c r="R22" s="773"/>
      <c r="S22" s="772" t="s">
        <v>482</v>
      </c>
      <c r="T22" s="774"/>
      <c r="U22" s="774"/>
      <c r="V22" s="774"/>
      <c r="W22" s="773"/>
      <c r="X22" s="772" t="s">
        <v>524</v>
      </c>
      <c r="Y22" s="775"/>
      <c r="Z22" s="303"/>
    </row>
    <row r="23" spans="1:26" ht="13.8" thickBot="1" x14ac:dyDescent="0.3">
      <c r="G23" s="307"/>
      <c r="H23" s="307"/>
      <c r="I23" s="308"/>
      <c r="J23" s="308"/>
      <c r="K23" s="308"/>
      <c r="L23" s="308"/>
      <c r="M23" s="308"/>
      <c r="N23" s="756"/>
      <c r="O23" s="756"/>
      <c r="P23" s="756"/>
      <c r="Q23" s="756"/>
      <c r="R23" s="756"/>
      <c r="S23" s="756"/>
      <c r="T23" s="756"/>
      <c r="U23" s="756"/>
      <c r="V23" s="756"/>
      <c r="W23" s="757"/>
      <c r="X23" s="757"/>
      <c r="Y23" s="757"/>
      <c r="Z23" s="757"/>
    </row>
    <row r="24" spans="1:26" ht="25.5" customHeight="1" thickBot="1" x14ac:dyDescent="0.3">
      <c r="G24" s="308"/>
      <c r="H24" s="776" t="s">
        <v>525</v>
      </c>
      <c r="I24" s="777"/>
      <c r="J24" s="776" t="s">
        <v>526</v>
      </c>
      <c r="K24" s="778"/>
      <c r="L24" s="778"/>
      <c r="M24" s="779"/>
      <c r="N24" s="780" t="s">
        <v>527</v>
      </c>
      <c r="O24" s="778"/>
      <c r="P24" s="778"/>
      <c r="Q24" s="778"/>
      <c r="R24" s="778"/>
      <c r="S24" s="778"/>
      <c r="T24" s="778"/>
      <c r="U24" s="778"/>
      <c r="V24" s="778"/>
      <c r="W24" s="778"/>
      <c r="X24" s="778"/>
      <c r="Y24" s="779"/>
      <c r="Z24" s="303"/>
    </row>
    <row r="28" spans="1:26" ht="19.2" x14ac:dyDescent="0.25">
      <c r="G28" s="312"/>
    </row>
    <row r="29" spans="1:26" x14ac:dyDescent="0.25">
      <c r="G29" s="313"/>
    </row>
    <row r="30" spans="1:26" ht="19.2" x14ac:dyDescent="0.25">
      <c r="G30" s="314"/>
    </row>
    <row r="31" spans="1:26" ht="19.2" x14ac:dyDescent="0.25">
      <c r="G31" s="314"/>
    </row>
    <row r="32" spans="1:26" ht="19.2" x14ac:dyDescent="0.25">
      <c r="G32" s="314"/>
    </row>
    <row r="33" spans="7:7" ht="19.2" x14ac:dyDescent="0.25">
      <c r="G33" s="314"/>
    </row>
    <row r="34" spans="7:7" ht="19.2" x14ac:dyDescent="0.25">
      <c r="G34" s="314"/>
    </row>
    <row r="35" spans="7:7" ht="19.2" x14ac:dyDescent="0.25">
      <c r="G35" s="314"/>
    </row>
    <row r="36" spans="7:7" ht="19.2" x14ac:dyDescent="0.25">
      <c r="G36" s="314"/>
    </row>
    <row r="37" spans="7:7" ht="19.2" x14ac:dyDescent="0.25">
      <c r="G37" s="314"/>
    </row>
    <row r="38" spans="7:7" ht="19.2" x14ac:dyDescent="0.25">
      <c r="G38" s="314"/>
    </row>
    <row r="39" spans="7:7" ht="19.2" x14ac:dyDescent="0.25">
      <c r="G39" s="314"/>
    </row>
    <row r="40" spans="7:7" ht="19.2" x14ac:dyDescent="0.25">
      <c r="G40" s="314"/>
    </row>
    <row r="42" spans="7:7" ht="19.2" x14ac:dyDescent="0.25">
      <c r="G42" s="312"/>
    </row>
    <row r="43" spans="7:7" x14ac:dyDescent="0.25">
      <c r="G43" s="313"/>
    </row>
    <row r="44" spans="7:7" ht="19.2" x14ac:dyDescent="0.25">
      <c r="G44" s="314"/>
    </row>
    <row r="45" spans="7:7" ht="19.2" x14ac:dyDescent="0.25">
      <c r="G45" s="314"/>
    </row>
    <row r="46" spans="7:7" ht="19.2" x14ac:dyDescent="0.25">
      <c r="G46" s="314"/>
    </row>
    <row r="47" spans="7:7" ht="19.2" x14ac:dyDescent="0.25">
      <c r="G47" s="314"/>
    </row>
    <row r="48" spans="7:7" ht="19.2" x14ac:dyDescent="0.25">
      <c r="G48" s="314"/>
    </row>
    <row r="49" spans="7:7" ht="19.2" x14ac:dyDescent="0.25">
      <c r="G49" s="314"/>
    </row>
    <row r="50" spans="7:7" ht="19.2" x14ac:dyDescent="0.25">
      <c r="G50" s="314"/>
    </row>
    <row r="51" spans="7:7" ht="19.2" x14ac:dyDescent="0.25">
      <c r="G51" s="314"/>
    </row>
    <row r="52" spans="7:7" ht="19.2" x14ac:dyDescent="0.25">
      <c r="G52" s="314"/>
    </row>
    <row r="53" spans="7:7" ht="19.2" x14ac:dyDescent="0.25">
      <c r="G53" s="314"/>
    </row>
    <row r="54" spans="7:7" ht="19.2" x14ac:dyDescent="0.25">
      <c r="G54" s="314"/>
    </row>
    <row r="56" spans="7:7" ht="19.2" x14ac:dyDescent="0.25">
      <c r="G56" s="312"/>
    </row>
    <row r="57" spans="7:7" x14ac:dyDescent="0.25">
      <c r="G57" s="313"/>
    </row>
    <row r="58" spans="7:7" ht="19.2" x14ac:dyDescent="0.25">
      <c r="G58" s="314"/>
    </row>
    <row r="59" spans="7:7" ht="19.2" x14ac:dyDescent="0.25">
      <c r="G59" s="314"/>
    </row>
    <row r="60" spans="7:7" ht="19.2" x14ac:dyDescent="0.25">
      <c r="G60" s="314"/>
    </row>
    <row r="61" spans="7:7" ht="19.2" x14ac:dyDescent="0.25">
      <c r="G61" s="314"/>
    </row>
    <row r="62" spans="7:7" ht="19.2" x14ac:dyDescent="0.25">
      <c r="G62" s="314"/>
    </row>
    <row r="63" spans="7:7" ht="19.2" x14ac:dyDescent="0.25">
      <c r="G63" s="314"/>
    </row>
    <row r="64" spans="7:7" ht="19.2" x14ac:dyDescent="0.25">
      <c r="G64" s="314"/>
    </row>
    <row r="65" spans="7:7" ht="19.2" x14ac:dyDescent="0.25">
      <c r="G65" s="314"/>
    </row>
    <row r="66" spans="7:7" ht="19.2" x14ac:dyDescent="0.25">
      <c r="G66" s="314"/>
    </row>
    <row r="67" spans="7:7" ht="19.2" x14ac:dyDescent="0.25">
      <c r="G67" s="314"/>
    </row>
    <row r="68" spans="7:7" ht="19.2" x14ac:dyDescent="0.25">
      <c r="G68" s="314"/>
    </row>
    <row r="70" spans="7:7" ht="19.2" x14ac:dyDescent="0.25">
      <c r="G70" s="312"/>
    </row>
    <row r="71" spans="7:7" x14ac:dyDescent="0.25">
      <c r="G71" s="313"/>
    </row>
    <row r="72" spans="7:7" ht="19.2" x14ac:dyDescent="0.25">
      <c r="G72" s="314"/>
    </row>
    <row r="73" spans="7:7" ht="19.2" x14ac:dyDescent="0.25">
      <c r="G73" s="314"/>
    </row>
    <row r="74" spans="7:7" ht="19.2" x14ac:dyDescent="0.25">
      <c r="G74" s="314"/>
    </row>
    <row r="75" spans="7:7" ht="19.2" x14ac:dyDescent="0.25">
      <c r="G75" s="314"/>
    </row>
    <row r="76" spans="7:7" ht="19.2" x14ac:dyDescent="0.25">
      <c r="G76" s="314"/>
    </row>
    <row r="77" spans="7:7" ht="19.2" x14ac:dyDescent="0.25">
      <c r="G77" s="314"/>
    </row>
    <row r="78" spans="7:7" ht="19.2" x14ac:dyDescent="0.25">
      <c r="G78" s="314"/>
    </row>
    <row r="79" spans="7:7" ht="19.2" x14ac:dyDescent="0.25">
      <c r="G79" s="314"/>
    </row>
    <row r="80" spans="7:7" ht="19.2" x14ac:dyDescent="0.25">
      <c r="G80" s="314"/>
    </row>
    <row r="81" spans="7:7" ht="19.2" x14ac:dyDescent="0.25">
      <c r="G81" s="314"/>
    </row>
    <row r="82" spans="7:7" ht="19.2" x14ac:dyDescent="0.25">
      <c r="G82" s="314"/>
    </row>
  </sheetData>
  <mergeCells count="52">
    <mergeCell ref="H24:I24"/>
    <mergeCell ref="J24:M24"/>
    <mergeCell ref="N24:Y24"/>
    <mergeCell ref="N22:O22"/>
    <mergeCell ref="P22:R22"/>
    <mergeCell ref="S22:W22"/>
    <mergeCell ref="X22:Y22"/>
    <mergeCell ref="N23:P23"/>
    <mergeCell ref="Q23:S23"/>
    <mergeCell ref="T23:V23"/>
    <mergeCell ref="W23:Z23"/>
    <mergeCell ref="N20:O20"/>
    <mergeCell ref="P20:R20"/>
    <mergeCell ref="S20:W20"/>
    <mergeCell ref="X20:Y20"/>
    <mergeCell ref="N21:O21"/>
    <mergeCell ref="P21:R21"/>
    <mergeCell ref="S21:W21"/>
    <mergeCell ref="X21:Y21"/>
    <mergeCell ref="N18:O18"/>
    <mergeCell ref="P18:R18"/>
    <mergeCell ref="S18:W18"/>
    <mergeCell ref="X18:Y18"/>
    <mergeCell ref="N19:O19"/>
    <mergeCell ref="P19:R19"/>
    <mergeCell ref="S19:W19"/>
    <mergeCell ref="X19:Y19"/>
    <mergeCell ref="N16:O16"/>
    <mergeCell ref="P16:R16"/>
    <mergeCell ref="S16:W16"/>
    <mergeCell ref="X16:Y16"/>
    <mergeCell ref="N17:O17"/>
    <mergeCell ref="P17:R17"/>
    <mergeCell ref="S17:W17"/>
    <mergeCell ref="X17:Y17"/>
    <mergeCell ref="N14:O14"/>
    <mergeCell ref="P14:R14"/>
    <mergeCell ref="S14:W14"/>
    <mergeCell ref="X14:Y14"/>
    <mergeCell ref="N15:O15"/>
    <mergeCell ref="P15:R15"/>
    <mergeCell ref="S15:W15"/>
    <mergeCell ref="X15:Y15"/>
    <mergeCell ref="N13:P13"/>
    <mergeCell ref="Q13:S13"/>
    <mergeCell ref="T13:V13"/>
    <mergeCell ref="W13:Z13"/>
    <mergeCell ref="G11:X11"/>
    <mergeCell ref="Y11:Z11"/>
    <mergeCell ref="G12:L12"/>
    <mergeCell ref="O12:X12"/>
    <mergeCell ref="Y12:Z12"/>
  </mergeCells>
  <pageMargins left="0.511811024" right="0.511811024" top="0.78740157499999996" bottom="0.78740157499999996" header="0.31496062000000002" footer="0.31496062000000002"/>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53943-8261-4A97-925D-C65593F0EC05}">
  <dimension ref="C6:G19"/>
  <sheetViews>
    <sheetView showGridLines="0" workbookViewId="0">
      <selection activeCell="I43" sqref="A41:I43"/>
    </sheetView>
  </sheetViews>
  <sheetFormatPr defaultRowHeight="13.2" x14ac:dyDescent="0.25"/>
  <cols>
    <col min="1" max="2" width="8.88671875" style="301"/>
    <col min="3" max="3" width="8.88671875" style="301" customWidth="1"/>
    <col min="4" max="4" width="31.5546875" style="301" customWidth="1"/>
    <col min="5" max="5" width="36.21875" style="301" bestFit="1" customWidth="1"/>
    <col min="6" max="6" width="31.6640625" style="301" bestFit="1" customWidth="1"/>
    <col min="7" max="7" width="19.21875" style="301" bestFit="1" customWidth="1"/>
    <col min="8" max="8" width="8.88671875" style="301"/>
    <col min="9" max="9" width="255.77734375" style="301" bestFit="1" customWidth="1"/>
    <col min="10" max="20" width="8.88671875" style="301"/>
    <col min="21" max="21" width="14.109375" style="301" customWidth="1"/>
    <col min="22" max="16384" width="8.88671875" style="301"/>
  </cols>
  <sheetData>
    <row r="6" spans="4:7" ht="21" x14ac:dyDescent="0.4">
      <c r="D6" s="609" t="s">
        <v>872</v>
      </c>
    </row>
    <row r="8" spans="4:7" ht="13.8" thickBot="1" x14ac:dyDescent="0.3"/>
    <row r="9" spans="4:7" s="610" customFormat="1" ht="24.6" customHeight="1" thickTop="1" thickBot="1" x14ac:dyDescent="0.3">
      <c r="D9" s="612" t="s">
        <v>873</v>
      </c>
      <c r="E9" s="612" t="s">
        <v>874</v>
      </c>
      <c r="F9" s="612" t="s">
        <v>875</v>
      </c>
      <c r="G9" s="612" t="s">
        <v>876</v>
      </c>
    </row>
    <row r="10" spans="4:7" ht="18.600000000000001" customHeight="1" thickTop="1" x14ac:dyDescent="0.25">
      <c r="D10" s="616" t="s">
        <v>877</v>
      </c>
      <c r="E10" s="617" t="s">
        <v>887</v>
      </c>
      <c r="F10" s="617" t="s">
        <v>884</v>
      </c>
      <c r="G10" s="613">
        <v>4</v>
      </c>
    </row>
    <row r="11" spans="4:7" x14ac:dyDescent="0.25">
      <c r="D11" s="618" t="s">
        <v>594</v>
      </c>
      <c r="E11" s="619" t="s">
        <v>880</v>
      </c>
      <c r="F11" s="620" t="s">
        <v>885</v>
      </c>
      <c r="G11" s="614">
        <v>8</v>
      </c>
    </row>
    <row r="12" spans="4:7" x14ac:dyDescent="0.25">
      <c r="D12" s="618" t="s">
        <v>879</v>
      </c>
      <c r="E12" s="621" t="s">
        <v>888</v>
      </c>
      <c r="F12" s="620" t="s">
        <v>883</v>
      </c>
      <c r="G12" s="614">
        <v>4</v>
      </c>
    </row>
    <row r="13" spans="4:7" x14ac:dyDescent="0.25">
      <c r="D13" s="618" t="s">
        <v>878</v>
      </c>
      <c r="E13" s="621" t="s">
        <v>889</v>
      </c>
      <c r="F13" s="620" t="s">
        <v>882</v>
      </c>
      <c r="G13" s="614">
        <v>5</v>
      </c>
    </row>
    <row r="14" spans="4:7" ht="13.8" thickBot="1" x14ac:dyDescent="0.3">
      <c r="D14" s="622" t="s">
        <v>658</v>
      </c>
      <c r="E14" s="623" t="s">
        <v>881</v>
      </c>
      <c r="F14" s="624" t="s">
        <v>890</v>
      </c>
      <c r="G14" s="615">
        <v>8</v>
      </c>
    </row>
    <row r="15" spans="4:7" ht="13.8" thickTop="1" x14ac:dyDescent="0.25"/>
    <row r="16" spans="4:7" x14ac:dyDescent="0.25">
      <c r="D16" s="652"/>
      <c r="E16" s="652"/>
    </row>
    <row r="17" spans="3:5" x14ac:dyDescent="0.25">
      <c r="D17" s="652"/>
      <c r="E17" s="652"/>
    </row>
    <row r="18" spans="3:5" x14ac:dyDescent="0.25">
      <c r="C18"/>
    </row>
    <row r="19" spans="3:5" ht="21" x14ac:dyDescent="0.4">
      <c r="C19" s="22"/>
      <c r="D19" s="609" t="s">
        <v>886</v>
      </c>
    </row>
  </sheetData>
  <pageMargins left="0.511811024" right="0.511811024" top="0.78740157499999996" bottom="0.78740157499999996" header="0.31496062000000002" footer="0.31496062000000002"/>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7B9B9-760E-4AFE-B1E0-67818FCE46F0}">
  <dimension ref="A1"/>
  <sheetViews>
    <sheetView showGridLines="0" zoomScale="70" zoomScaleNormal="70" workbookViewId="0">
      <selection activeCell="Z29" sqref="Z29"/>
    </sheetView>
  </sheetViews>
  <sheetFormatPr defaultRowHeight="13.2" x14ac:dyDescent="0.25"/>
  <cols>
    <col min="1" max="16384" width="8.88671875" style="301"/>
  </cols>
  <sheetData/>
  <pageMargins left="0.511811024" right="0.511811024" top="0.78740157499999996" bottom="0.78740157499999996" header="0.31496062000000002" footer="0.31496062000000002"/>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70F7D-2523-4DF1-85B3-AC851EE889CB}">
  <dimension ref="B6:AM19"/>
  <sheetViews>
    <sheetView showGridLines="0" topLeftCell="A9" zoomScaleNormal="100" workbookViewId="0">
      <selection activeCell="AE12" sqref="AE12"/>
    </sheetView>
  </sheetViews>
  <sheetFormatPr defaultColWidth="11.44140625" defaultRowHeight="13.2" x14ac:dyDescent="0.25"/>
  <cols>
    <col min="1" max="1" width="3.33203125" style="301" customWidth="1"/>
    <col min="2" max="2" width="4.33203125" style="301" customWidth="1"/>
    <col min="3" max="4" width="11.44140625" style="301" customWidth="1"/>
    <col min="5" max="5" width="1" style="301" customWidth="1"/>
    <col min="6" max="6" width="4.6640625" style="301" customWidth="1"/>
    <col min="7" max="29" width="3.33203125" style="301" customWidth="1"/>
    <col min="30" max="248" width="11.44140625" style="301"/>
    <col min="249" max="249" width="3.33203125" style="301" customWidth="1"/>
    <col min="250" max="250" width="4.33203125" style="301" customWidth="1"/>
    <col min="251" max="252" width="11.44140625" style="301"/>
    <col min="253" max="253" width="1" style="301" customWidth="1"/>
    <col min="254" max="254" width="2.33203125" style="301" customWidth="1"/>
    <col min="255" max="279" width="3.33203125" style="301" customWidth="1"/>
    <col min="280" max="504" width="11.44140625" style="301"/>
    <col min="505" max="505" width="3.33203125" style="301" customWidth="1"/>
    <col min="506" max="506" width="4.33203125" style="301" customWidth="1"/>
    <col min="507" max="508" width="11.44140625" style="301"/>
    <col min="509" max="509" width="1" style="301" customWidth="1"/>
    <col min="510" max="510" width="2.33203125" style="301" customWidth="1"/>
    <col min="511" max="535" width="3.33203125" style="301" customWidth="1"/>
    <col min="536" max="760" width="11.44140625" style="301"/>
    <col min="761" max="761" width="3.33203125" style="301" customWidth="1"/>
    <col min="762" max="762" width="4.33203125" style="301" customWidth="1"/>
    <col min="763" max="764" width="11.44140625" style="301"/>
    <col min="765" max="765" width="1" style="301" customWidth="1"/>
    <col min="766" max="766" width="2.33203125" style="301" customWidth="1"/>
    <col min="767" max="791" width="3.33203125" style="301" customWidth="1"/>
    <col min="792" max="1016" width="11.44140625" style="301"/>
    <col min="1017" max="1017" width="3.33203125" style="301" customWidth="1"/>
    <col min="1018" max="1018" width="4.33203125" style="301" customWidth="1"/>
    <col min="1019" max="1020" width="11.44140625" style="301"/>
    <col min="1021" max="1021" width="1" style="301" customWidth="1"/>
    <col min="1022" max="1022" width="2.33203125" style="301" customWidth="1"/>
    <col min="1023" max="1047" width="3.33203125" style="301" customWidth="1"/>
    <col min="1048" max="1272" width="11.44140625" style="301"/>
    <col min="1273" max="1273" width="3.33203125" style="301" customWidth="1"/>
    <col min="1274" max="1274" width="4.33203125" style="301" customWidth="1"/>
    <col min="1275" max="1276" width="11.44140625" style="301"/>
    <col min="1277" max="1277" width="1" style="301" customWidth="1"/>
    <col min="1278" max="1278" width="2.33203125" style="301" customWidth="1"/>
    <col min="1279" max="1303" width="3.33203125" style="301" customWidth="1"/>
    <col min="1304" max="1528" width="11.44140625" style="301"/>
    <col min="1529" max="1529" width="3.33203125" style="301" customWidth="1"/>
    <col min="1530" max="1530" width="4.33203125" style="301" customWidth="1"/>
    <col min="1531" max="1532" width="11.44140625" style="301"/>
    <col min="1533" max="1533" width="1" style="301" customWidth="1"/>
    <col min="1534" max="1534" width="2.33203125" style="301" customWidth="1"/>
    <col min="1535" max="1559" width="3.33203125" style="301" customWidth="1"/>
    <col min="1560" max="1784" width="11.44140625" style="301"/>
    <col min="1785" max="1785" width="3.33203125" style="301" customWidth="1"/>
    <col min="1786" max="1786" width="4.33203125" style="301" customWidth="1"/>
    <col min="1787" max="1788" width="11.44140625" style="301"/>
    <col min="1789" max="1789" width="1" style="301" customWidth="1"/>
    <col min="1790" max="1790" width="2.33203125" style="301" customWidth="1"/>
    <col min="1791" max="1815" width="3.33203125" style="301" customWidth="1"/>
    <col min="1816" max="2040" width="11.44140625" style="301"/>
    <col min="2041" max="2041" width="3.33203125" style="301" customWidth="1"/>
    <col min="2042" max="2042" width="4.33203125" style="301" customWidth="1"/>
    <col min="2043" max="2044" width="11.44140625" style="301"/>
    <col min="2045" max="2045" width="1" style="301" customWidth="1"/>
    <col min="2046" max="2046" width="2.33203125" style="301" customWidth="1"/>
    <col min="2047" max="2071" width="3.33203125" style="301" customWidth="1"/>
    <col min="2072" max="2296" width="11.44140625" style="301"/>
    <col min="2297" max="2297" width="3.33203125" style="301" customWidth="1"/>
    <col min="2298" max="2298" width="4.33203125" style="301" customWidth="1"/>
    <col min="2299" max="2300" width="11.44140625" style="301"/>
    <col min="2301" max="2301" width="1" style="301" customWidth="1"/>
    <col min="2302" max="2302" width="2.33203125" style="301" customWidth="1"/>
    <col min="2303" max="2327" width="3.33203125" style="301" customWidth="1"/>
    <col min="2328" max="2552" width="11.44140625" style="301"/>
    <col min="2553" max="2553" width="3.33203125" style="301" customWidth="1"/>
    <col min="2554" max="2554" width="4.33203125" style="301" customWidth="1"/>
    <col min="2555" max="2556" width="11.44140625" style="301"/>
    <col min="2557" max="2557" width="1" style="301" customWidth="1"/>
    <col min="2558" max="2558" width="2.33203125" style="301" customWidth="1"/>
    <col min="2559" max="2583" width="3.33203125" style="301" customWidth="1"/>
    <col min="2584" max="2808" width="11.44140625" style="301"/>
    <col min="2809" max="2809" width="3.33203125" style="301" customWidth="1"/>
    <col min="2810" max="2810" width="4.33203125" style="301" customWidth="1"/>
    <col min="2811" max="2812" width="11.44140625" style="301"/>
    <col min="2813" max="2813" width="1" style="301" customWidth="1"/>
    <col min="2814" max="2814" width="2.33203125" style="301" customWidth="1"/>
    <col min="2815" max="2839" width="3.33203125" style="301" customWidth="1"/>
    <col min="2840" max="3064" width="11.44140625" style="301"/>
    <col min="3065" max="3065" width="3.33203125" style="301" customWidth="1"/>
    <col min="3066" max="3066" width="4.33203125" style="301" customWidth="1"/>
    <col min="3067" max="3068" width="11.44140625" style="301"/>
    <col min="3069" max="3069" width="1" style="301" customWidth="1"/>
    <col min="3070" max="3070" width="2.33203125" style="301" customWidth="1"/>
    <col min="3071" max="3095" width="3.33203125" style="301" customWidth="1"/>
    <col min="3096" max="3320" width="11.44140625" style="301"/>
    <col min="3321" max="3321" width="3.33203125" style="301" customWidth="1"/>
    <col min="3322" max="3322" width="4.33203125" style="301" customWidth="1"/>
    <col min="3323" max="3324" width="11.44140625" style="301"/>
    <col min="3325" max="3325" width="1" style="301" customWidth="1"/>
    <col min="3326" max="3326" width="2.33203125" style="301" customWidth="1"/>
    <col min="3327" max="3351" width="3.33203125" style="301" customWidth="1"/>
    <col min="3352" max="3576" width="11.44140625" style="301"/>
    <col min="3577" max="3577" width="3.33203125" style="301" customWidth="1"/>
    <col min="3578" max="3578" width="4.33203125" style="301" customWidth="1"/>
    <col min="3579" max="3580" width="11.44140625" style="301"/>
    <col min="3581" max="3581" width="1" style="301" customWidth="1"/>
    <col min="3582" max="3582" width="2.33203125" style="301" customWidth="1"/>
    <col min="3583" max="3607" width="3.33203125" style="301" customWidth="1"/>
    <col min="3608" max="3832" width="11.44140625" style="301"/>
    <col min="3833" max="3833" width="3.33203125" style="301" customWidth="1"/>
    <col min="3834" max="3834" width="4.33203125" style="301" customWidth="1"/>
    <col min="3835" max="3836" width="11.44140625" style="301"/>
    <col min="3837" max="3837" width="1" style="301" customWidth="1"/>
    <col min="3838" max="3838" width="2.33203125" style="301" customWidth="1"/>
    <col min="3839" max="3863" width="3.33203125" style="301" customWidth="1"/>
    <col min="3864" max="4088" width="11.44140625" style="301"/>
    <col min="4089" max="4089" width="3.33203125" style="301" customWidth="1"/>
    <col min="4090" max="4090" width="4.33203125" style="301" customWidth="1"/>
    <col min="4091" max="4092" width="11.44140625" style="301"/>
    <col min="4093" max="4093" width="1" style="301" customWidth="1"/>
    <col min="4094" max="4094" width="2.33203125" style="301" customWidth="1"/>
    <col min="4095" max="4119" width="3.33203125" style="301" customWidth="1"/>
    <col min="4120" max="4344" width="11.44140625" style="301"/>
    <col min="4345" max="4345" width="3.33203125" style="301" customWidth="1"/>
    <col min="4346" max="4346" width="4.33203125" style="301" customWidth="1"/>
    <col min="4347" max="4348" width="11.44140625" style="301"/>
    <col min="4349" max="4349" width="1" style="301" customWidth="1"/>
    <col min="4350" max="4350" width="2.33203125" style="301" customWidth="1"/>
    <col min="4351" max="4375" width="3.33203125" style="301" customWidth="1"/>
    <col min="4376" max="4600" width="11.44140625" style="301"/>
    <col min="4601" max="4601" width="3.33203125" style="301" customWidth="1"/>
    <col min="4602" max="4602" width="4.33203125" style="301" customWidth="1"/>
    <col min="4603" max="4604" width="11.44140625" style="301"/>
    <col min="4605" max="4605" width="1" style="301" customWidth="1"/>
    <col min="4606" max="4606" width="2.33203125" style="301" customWidth="1"/>
    <col min="4607" max="4631" width="3.33203125" style="301" customWidth="1"/>
    <col min="4632" max="4856" width="11.44140625" style="301"/>
    <col min="4857" max="4857" width="3.33203125" style="301" customWidth="1"/>
    <col min="4858" max="4858" width="4.33203125" style="301" customWidth="1"/>
    <col min="4859" max="4860" width="11.44140625" style="301"/>
    <col min="4861" max="4861" width="1" style="301" customWidth="1"/>
    <col min="4862" max="4862" width="2.33203125" style="301" customWidth="1"/>
    <col min="4863" max="4887" width="3.33203125" style="301" customWidth="1"/>
    <col min="4888" max="5112" width="11.44140625" style="301"/>
    <col min="5113" max="5113" width="3.33203125" style="301" customWidth="1"/>
    <col min="5114" max="5114" width="4.33203125" style="301" customWidth="1"/>
    <col min="5115" max="5116" width="11.44140625" style="301"/>
    <col min="5117" max="5117" width="1" style="301" customWidth="1"/>
    <col min="5118" max="5118" width="2.33203125" style="301" customWidth="1"/>
    <col min="5119" max="5143" width="3.33203125" style="301" customWidth="1"/>
    <col min="5144" max="5368" width="11.44140625" style="301"/>
    <col min="5369" max="5369" width="3.33203125" style="301" customWidth="1"/>
    <col min="5370" max="5370" width="4.33203125" style="301" customWidth="1"/>
    <col min="5371" max="5372" width="11.44140625" style="301"/>
    <col min="5373" max="5373" width="1" style="301" customWidth="1"/>
    <col min="5374" max="5374" width="2.33203125" style="301" customWidth="1"/>
    <col min="5375" max="5399" width="3.33203125" style="301" customWidth="1"/>
    <col min="5400" max="5624" width="11.44140625" style="301"/>
    <col min="5625" max="5625" width="3.33203125" style="301" customWidth="1"/>
    <col min="5626" max="5626" width="4.33203125" style="301" customWidth="1"/>
    <col min="5627" max="5628" width="11.44140625" style="301"/>
    <col min="5629" max="5629" width="1" style="301" customWidth="1"/>
    <col min="5630" max="5630" width="2.33203125" style="301" customWidth="1"/>
    <col min="5631" max="5655" width="3.33203125" style="301" customWidth="1"/>
    <col min="5656" max="5880" width="11.44140625" style="301"/>
    <col min="5881" max="5881" width="3.33203125" style="301" customWidth="1"/>
    <col min="5882" max="5882" width="4.33203125" style="301" customWidth="1"/>
    <col min="5883" max="5884" width="11.44140625" style="301"/>
    <col min="5885" max="5885" width="1" style="301" customWidth="1"/>
    <col min="5886" max="5886" width="2.33203125" style="301" customWidth="1"/>
    <col min="5887" max="5911" width="3.33203125" style="301" customWidth="1"/>
    <col min="5912" max="6136" width="11.44140625" style="301"/>
    <col min="6137" max="6137" width="3.33203125" style="301" customWidth="1"/>
    <col min="6138" max="6138" width="4.33203125" style="301" customWidth="1"/>
    <col min="6139" max="6140" width="11.44140625" style="301"/>
    <col min="6141" max="6141" width="1" style="301" customWidth="1"/>
    <col min="6142" max="6142" width="2.33203125" style="301" customWidth="1"/>
    <col min="6143" max="6167" width="3.33203125" style="301" customWidth="1"/>
    <col min="6168" max="6392" width="11.44140625" style="301"/>
    <col min="6393" max="6393" width="3.33203125" style="301" customWidth="1"/>
    <col min="6394" max="6394" width="4.33203125" style="301" customWidth="1"/>
    <col min="6395" max="6396" width="11.44140625" style="301"/>
    <col min="6397" max="6397" width="1" style="301" customWidth="1"/>
    <col min="6398" max="6398" width="2.33203125" style="301" customWidth="1"/>
    <col min="6399" max="6423" width="3.33203125" style="301" customWidth="1"/>
    <col min="6424" max="6648" width="11.44140625" style="301"/>
    <col min="6649" max="6649" width="3.33203125" style="301" customWidth="1"/>
    <col min="6650" max="6650" width="4.33203125" style="301" customWidth="1"/>
    <col min="6651" max="6652" width="11.44140625" style="301"/>
    <col min="6653" max="6653" width="1" style="301" customWidth="1"/>
    <col min="6654" max="6654" width="2.33203125" style="301" customWidth="1"/>
    <col min="6655" max="6679" width="3.33203125" style="301" customWidth="1"/>
    <col min="6680" max="6904" width="11.44140625" style="301"/>
    <col min="6905" max="6905" width="3.33203125" style="301" customWidth="1"/>
    <col min="6906" max="6906" width="4.33203125" style="301" customWidth="1"/>
    <col min="6907" max="6908" width="11.44140625" style="301"/>
    <col min="6909" max="6909" width="1" style="301" customWidth="1"/>
    <col min="6910" max="6910" width="2.33203125" style="301" customWidth="1"/>
    <col min="6911" max="6935" width="3.33203125" style="301" customWidth="1"/>
    <col min="6936" max="7160" width="11.44140625" style="301"/>
    <col min="7161" max="7161" width="3.33203125" style="301" customWidth="1"/>
    <col min="7162" max="7162" width="4.33203125" style="301" customWidth="1"/>
    <col min="7163" max="7164" width="11.44140625" style="301"/>
    <col min="7165" max="7165" width="1" style="301" customWidth="1"/>
    <col min="7166" max="7166" width="2.33203125" style="301" customWidth="1"/>
    <col min="7167" max="7191" width="3.33203125" style="301" customWidth="1"/>
    <col min="7192" max="7416" width="11.44140625" style="301"/>
    <col min="7417" max="7417" width="3.33203125" style="301" customWidth="1"/>
    <col min="7418" max="7418" width="4.33203125" style="301" customWidth="1"/>
    <col min="7419" max="7420" width="11.44140625" style="301"/>
    <col min="7421" max="7421" width="1" style="301" customWidth="1"/>
    <col min="7422" max="7422" width="2.33203125" style="301" customWidth="1"/>
    <col min="7423" max="7447" width="3.33203125" style="301" customWidth="1"/>
    <col min="7448" max="7672" width="11.44140625" style="301"/>
    <col min="7673" max="7673" width="3.33203125" style="301" customWidth="1"/>
    <col min="7674" max="7674" width="4.33203125" style="301" customWidth="1"/>
    <col min="7675" max="7676" width="11.44140625" style="301"/>
    <col min="7677" max="7677" width="1" style="301" customWidth="1"/>
    <col min="7678" max="7678" width="2.33203125" style="301" customWidth="1"/>
    <col min="7679" max="7703" width="3.33203125" style="301" customWidth="1"/>
    <col min="7704" max="7928" width="11.44140625" style="301"/>
    <col min="7929" max="7929" width="3.33203125" style="301" customWidth="1"/>
    <col min="7930" max="7930" width="4.33203125" style="301" customWidth="1"/>
    <col min="7931" max="7932" width="11.44140625" style="301"/>
    <col min="7933" max="7933" width="1" style="301" customWidth="1"/>
    <col min="7934" max="7934" width="2.33203125" style="301" customWidth="1"/>
    <col min="7935" max="7959" width="3.33203125" style="301" customWidth="1"/>
    <col min="7960" max="8184" width="11.44140625" style="301"/>
    <col min="8185" max="8185" width="3.33203125" style="301" customWidth="1"/>
    <col min="8186" max="8186" width="4.33203125" style="301" customWidth="1"/>
    <col min="8187" max="8188" width="11.44140625" style="301"/>
    <col min="8189" max="8189" width="1" style="301" customWidth="1"/>
    <col min="8190" max="8190" width="2.33203125" style="301" customWidth="1"/>
    <col min="8191" max="8215" width="3.33203125" style="301" customWidth="1"/>
    <col min="8216" max="8440" width="11.44140625" style="301"/>
    <col min="8441" max="8441" width="3.33203125" style="301" customWidth="1"/>
    <col min="8442" max="8442" width="4.33203125" style="301" customWidth="1"/>
    <col min="8443" max="8444" width="11.44140625" style="301"/>
    <col min="8445" max="8445" width="1" style="301" customWidth="1"/>
    <col min="8446" max="8446" width="2.33203125" style="301" customWidth="1"/>
    <col min="8447" max="8471" width="3.33203125" style="301" customWidth="1"/>
    <col min="8472" max="8696" width="11.44140625" style="301"/>
    <col min="8697" max="8697" width="3.33203125" style="301" customWidth="1"/>
    <col min="8698" max="8698" width="4.33203125" style="301" customWidth="1"/>
    <col min="8699" max="8700" width="11.44140625" style="301"/>
    <col min="8701" max="8701" width="1" style="301" customWidth="1"/>
    <col min="8702" max="8702" width="2.33203125" style="301" customWidth="1"/>
    <col min="8703" max="8727" width="3.33203125" style="301" customWidth="1"/>
    <col min="8728" max="8952" width="11.44140625" style="301"/>
    <col min="8953" max="8953" width="3.33203125" style="301" customWidth="1"/>
    <col min="8954" max="8954" width="4.33203125" style="301" customWidth="1"/>
    <col min="8955" max="8956" width="11.44140625" style="301"/>
    <col min="8957" max="8957" width="1" style="301" customWidth="1"/>
    <col min="8958" max="8958" width="2.33203125" style="301" customWidth="1"/>
    <col min="8959" max="8983" width="3.33203125" style="301" customWidth="1"/>
    <col min="8984" max="9208" width="11.44140625" style="301"/>
    <col min="9209" max="9209" width="3.33203125" style="301" customWidth="1"/>
    <col min="9210" max="9210" width="4.33203125" style="301" customWidth="1"/>
    <col min="9211" max="9212" width="11.44140625" style="301"/>
    <col min="9213" max="9213" width="1" style="301" customWidth="1"/>
    <col min="9214" max="9214" width="2.33203125" style="301" customWidth="1"/>
    <col min="9215" max="9239" width="3.33203125" style="301" customWidth="1"/>
    <col min="9240" max="9464" width="11.44140625" style="301"/>
    <col min="9465" max="9465" width="3.33203125" style="301" customWidth="1"/>
    <col min="9466" max="9466" width="4.33203125" style="301" customWidth="1"/>
    <col min="9467" max="9468" width="11.44140625" style="301"/>
    <col min="9469" max="9469" width="1" style="301" customWidth="1"/>
    <col min="9470" max="9470" width="2.33203125" style="301" customWidth="1"/>
    <col min="9471" max="9495" width="3.33203125" style="301" customWidth="1"/>
    <col min="9496" max="9720" width="11.44140625" style="301"/>
    <col min="9721" max="9721" width="3.33203125" style="301" customWidth="1"/>
    <col min="9722" max="9722" width="4.33203125" style="301" customWidth="1"/>
    <col min="9723" max="9724" width="11.44140625" style="301"/>
    <col min="9725" max="9725" width="1" style="301" customWidth="1"/>
    <col min="9726" max="9726" width="2.33203125" style="301" customWidth="1"/>
    <col min="9727" max="9751" width="3.33203125" style="301" customWidth="1"/>
    <col min="9752" max="9976" width="11.44140625" style="301"/>
    <col min="9977" max="9977" width="3.33203125" style="301" customWidth="1"/>
    <col min="9978" max="9978" width="4.33203125" style="301" customWidth="1"/>
    <col min="9979" max="9980" width="11.44140625" style="301"/>
    <col min="9981" max="9981" width="1" style="301" customWidth="1"/>
    <col min="9982" max="9982" width="2.33203125" style="301" customWidth="1"/>
    <col min="9983" max="10007" width="3.33203125" style="301" customWidth="1"/>
    <col min="10008" max="10232" width="11.44140625" style="301"/>
    <col min="10233" max="10233" width="3.33203125" style="301" customWidth="1"/>
    <col min="10234" max="10234" width="4.33203125" style="301" customWidth="1"/>
    <col min="10235" max="10236" width="11.44140625" style="301"/>
    <col min="10237" max="10237" width="1" style="301" customWidth="1"/>
    <col min="10238" max="10238" width="2.33203125" style="301" customWidth="1"/>
    <col min="10239" max="10263" width="3.33203125" style="301" customWidth="1"/>
    <col min="10264" max="10488" width="11.44140625" style="301"/>
    <col min="10489" max="10489" width="3.33203125" style="301" customWidth="1"/>
    <col min="10490" max="10490" width="4.33203125" style="301" customWidth="1"/>
    <col min="10491" max="10492" width="11.44140625" style="301"/>
    <col min="10493" max="10493" width="1" style="301" customWidth="1"/>
    <col min="10494" max="10494" width="2.33203125" style="301" customWidth="1"/>
    <col min="10495" max="10519" width="3.33203125" style="301" customWidth="1"/>
    <col min="10520" max="10744" width="11.44140625" style="301"/>
    <col min="10745" max="10745" width="3.33203125" style="301" customWidth="1"/>
    <col min="10746" max="10746" width="4.33203125" style="301" customWidth="1"/>
    <col min="10747" max="10748" width="11.44140625" style="301"/>
    <col min="10749" max="10749" width="1" style="301" customWidth="1"/>
    <col min="10750" max="10750" width="2.33203125" style="301" customWidth="1"/>
    <col min="10751" max="10775" width="3.33203125" style="301" customWidth="1"/>
    <col min="10776" max="11000" width="11.44140625" style="301"/>
    <col min="11001" max="11001" width="3.33203125" style="301" customWidth="1"/>
    <col min="11002" max="11002" width="4.33203125" style="301" customWidth="1"/>
    <col min="11003" max="11004" width="11.44140625" style="301"/>
    <col min="11005" max="11005" width="1" style="301" customWidth="1"/>
    <col min="11006" max="11006" width="2.33203125" style="301" customWidth="1"/>
    <col min="11007" max="11031" width="3.33203125" style="301" customWidth="1"/>
    <col min="11032" max="11256" width="11.44140625" style="301"/>
    <col min="11257" max="11257" width="3.33203125" style="301" customWidth="1"/>
    <col min="11258" max="11258" width="4.33203125" style="301" customWidth="1"/>
    <col min="11259" max="11260" width="11.44140625" style="301"/>
    <col min="11261" max="11261" width="1" style="301" customWidth="1"/>
    <col min="11262" max="11262" width="2.33203125" style="301" customWidth="1"/>
    <col min="11263" max="11287" width="3.33203125" style="301" customWidth="1"/>
    <col min="11288" max="11512" width="11.44140625" style="301"/>
    <col min="11513" max="11513" width="3.33203125" style="301" customWidth="1"/>
    <col min="11514" max="11514" width="4.33203125" style="301" customWidth="1"/>
    <col min="11515" max="11516" width="11.44140625" style="301"/>
    <col min="11517" max="11517" width="1" style="301" customWidth="1"/>
    <col min="11518" max="11518" width="2.33203125" style="301" customWidth="1"/>
    <col min="11519" max="11543" width="3.33203125" style="301" customWidth="1"/>
    <col min="11544" max="11768" width="11.44140625" style="301"/>
    <col min="11769" max="11769" width="3.33203125" style="301" customWidth="1"/>
    <col min="11770" max="11770" width="4.33203125" style="301" customWidth="1"/>
    <col min="11771" max="11772" width="11.44140625" style="301"/>
    <col min="11773" max="11773" width="1" style="301" customWidth="1"/>
    <col min="11774" max="11774" width="2.33203125" style="301" customWidth="1"/>
    <col min="11775" max="11799" width="3.33203125" style="301" customWidth="1"/>
    <col min="11800" max="12024" width="11.44140625" style="301"/>
    <col min="12025" max="12025" width="3.33203125" style="301" customWidth="1"/>
    <col min="12026" max="12026" width="4.33203125" style="301" customWidth="1"/>
    <col min="12027" max="12028" width="11.44140625" style="301"/>
    <col min="12029" max="12029" width="1" style="301" customWidth="1"/>
    <col min="12030" max="12030" width="2.33203125" style="301" customWidth="1"/>
    <col min="12031" max="12055" width="3.33203125" style="301" customWidth="1"/>
    <col min="12056" max="12280" width="11.44140625" style="301"/>
    <col min="12281" max="12281" width="3.33203125" style="301" customWidth="1"/>
    <col min="12282" max="12282" width="4.33203125" style="301" customWidth="1"/>
    <col min="12283" max="12284" width="11.44140625" style="301"/>
    <col min="12285" max="12285" width="1" style="301" customWidth="1"/>
    <col min="12286" max="12286" width="2.33203125" style="301" customWidth="1"/>
    <col min="12287" max="12311" width="3.33203125" style="301" customWidth="1"/>
    <col min="12312" max="12536" width="11.44140625" style="301"/>
    <col min="12537" max="12537" width="3.33203125" style="301" customWidth="1"/>
    <col min="12538" max="12538" width="4.33203125" style="301" customWidth="1"/>
    <col min="12539" max="12540" width="11.44140625" style="301"/>
    <col min="12541" max="12541" width="1" style="301" customWidth="1"/>
    <col min="12542" max="12542" width="2.33203125" style="301" customWidth="1"/>
    <col min="12543" max="12567" width="3.33203125" style="301" customWidth="1"/>
    <col min="12568" max="12792" width="11.44140625" style="301"/>
    <col min="12793" max="12793" width="3.33203125" style="301" customWidth="1"/>
    <col min="12794" max="12794" width="4.33203125" style="301" customWidth="1"/>
    <col min="12795" max="12796" width="11.44140625" style="301"/>
    <col min="12797" max="12797" width="1" style="301" customWidth="1"/>
    <col min="12798" max="12798" width="2.33203125" style="301" customWidth="1"/>
    <col min="12799" max="12823" width="3.33203125" style="301" customWidth="1"/>
    <col min="12824" max="13048" width="11.44140625" style="301"/>
    <col min="13049" max="13049" width="3.33203125" style="301" customWidth="1"/>
    <col min="13050" max="13050" width="4.33203125" style="301" customWidth="1"/>
    <col min="13051" max="13052" width="11.44140625" style="301"/>
    <col min="13053" max="13053" width="1" style="301" customWidth="1"/>
    <col min="13054" max="13054" width="2.33203125" style="301" customWidth="1"/>
    <col min="13055" max="13079" width="3.33203125" style="301" customWidth="1"/>
    <col min="13080" max="13304" width="11.44140625" style="301"/>
    <col min="13305" max="13305" width="3.33203125" style="301" customWidth="1"/>
    <col min="13306" max="13306" width="4.33203125" style="301" customWidth="1"/>
    <col min="13307" max="13308" width="11.44140625" style="301"/>
    <col min="13309" max="13309" width="1" style="301" customWidth="1"/>
    <col min="13310" max="13310" width="2.33203125" style="301" customWidth="1"/>
    <col min="13311" max="13335" width="3.33203125" style="301" customWidth="1"/>
    <col min="13336" max="13560" width="11.44140625" style="301"/>
    <col min="13561" max="13561" width="3.33203125" style="301" customWidth="1"/>
    <col min="13562" max="13562" width="4.33203125" style="301" customWidth="1"/>
    <col min="13563" max="13564" width="11.44140625" style="301"/>
    <col min="13565" max="13565" width="1" style="301" customWidth="1"/>
    <col min="13566" max="13566" width="2.33203125" style="301" customWidth="1"/>
    <col min="13567" max="13591" width="3.33203125" style="301" customWidth="1"/>
    <col min="13592" max="13816" width="11.44140625" style="301"/>
    <col min="13817" max="13817" width="3.33203125" style="301" customWidth="1"/>
    <col min="13818" max="13818" width="4.33203125" style="301" customWidth="1"/>
    <col min="13819" max="13820" width="11.44140625" style="301"/>
    <col min="13821" max="13821" width="1" style="301" customWidth="1"/>
    <col min="13822" max="13822" width="2.33203125" style="301" customWidth="1"/>
    <col min="13823" max="13847" width="3.33203125" style="301" customWidth="1"/>
    <col min="13848" max="14072" width="11.44140625" style="301"/>
    <col min="14073" max="14073" width="3.33203125" style="301" customWidth="1"/>
    <col min="14074" max="14074" width="4.33203125" style="301" customWidth="1"/>
    <col min="14075" max="14076" width="11.44140625" style="301"/>
    <col min="14077" max="14077" width="1" style="301" customWidth="1"/>
    <col min="14078" max="14078" width="2.33203125" style="301" customWidth="1"/>
    <col min="14079" max="14103" width="3.33203125" style="301" customWidth="1"/>
    <col min="14104" max="14328" width="11.44140625" style="301"/>
    <col min="14329" max="14329" width="3.33203125" style="301" customWidth="1"/>
    <col min="14330" max="14330" width="4.33203125" style="301" customWidth="1"/>
    <col min="14331" max="14332" width="11.44140625" style="301"/>
    <col min="14333" max="14333" width="1" style="301" customWidth="1"/>
    <col min="14334" max="14334" width="2.33203125" style="301" customWidth="1"/>
    <col min="14335" max="14359" width="3.33203125" style="301" customWidth="1"/>
    <col min="14360" max="14584" width="11.44140625" style="301"/>
    <col min="14585" max="14585" width="3.33203125" style="301" customWidth="1"/>
    <col min="14586" max="14586" width="4.33203125" style="301" customWidth="1"/>
    <col min="14587" max="14588" width="11.44140625" style="301"/>
    <col min="14589" max="14589" width="1" style="301" customWidth="1"/>
    <col min="14590" max="14590" width="2.33203125" style="301" customWidth="1"/>
    <col min="14591" max="14615" width="3.33203125" style="301" customWidth="1"/>
    <col min="14616" max="14840" width="11.44140625" style="301"/>
    <col min="14841" max="14841" width="3.33203125" style="301" customWidth="1"/>
    <col min="14842" max="14842" width="4.33203125" style="301" customWidth="1"/>
    <col min="14843" max="14844" width="11.44140625" style="301"/>
    <col min="14845" max="14845" width="1" style="301" customWidth="1"/>
    <col min="14846" max="14846" width="2.33203125" style="301" customWidth="1"/>
    <col min="14847" max="14871" width="3.33203125" style="301" customWidth="1"/>
    <col min="14872" max="15096" width="11.44140625" style="301"/>
    <col min="15097" max="15097" width="3.33203125" style="301" customWidth="1"/>
    <col min="15098" max="15098" width="4.33203125" style="301" customWidth="1"/>
    <col min="15099" max="15100" width="11.44140625" style="301"/>
    <col min="15101" max="15101" width="1" style="301" customWidth="1"/>
    <col min="15102" max="15102" width="2.33203125" style="301" customWidth="1"/>
    <col min="15103" max="15127" width="3.33203125" style="301" customWidth="1"/>
    <col min="15128" max="15352" width="11.44140625" style="301"/>
    <col min="15353" max="15353" width="3.33203125" style="301" customWidth="1"/>
    <col min="15354" max="15354" width="4.33203125" style="301" customWidth="1"/>
    <col min="15355" max="15356" width="11.44140625" style="301"/>
    <col min="15357" max="15357" width="1" style="301" customWidth="1"/>
    <col min="15358" max="15358" width="2.33203125" style="301" customWidth="1"/>
    <col min="15359" max="15383" width="3.33203125" style="301" customWidth="1"/>
    <col min="15384" max="15608" width="11.44140625" style="301"/>
    <col min="15609" max="15609" width="3.33203125" style="301" customWidth="1"/>
    <col min="15610" max="15610" width="4.33203125" style="301" customWidth="1"/>
    <col min="15611" max="15612" width="11.44140625" style="301"/>
    <col min="15613" max="15613" width="1" style="301" customWidth="1"/>
    <col min="15614" max="15614" width="2.33203125" style="301" customWidth="1"/>
    <col min="15615" max="15639" width="3.33203125" style="301" customWidth="1"/>
    <col min="15640" max="15864" width="11.44140625" style="301"/>
    <col min="15865" max="15865" width="3.33203125" style="301" customWidth="1"/>
    <col min="15866" max="15866" width="4.33203125" style="301" customWidth="1"/>
    <col min="15867" max="15868" width="11.44140625" style="301"/>
    <col min="15869" max="15869" width="1" style="301" customWidth="1"/>
    <col min="15870" max="15870" width="2.33203125" style="301" customWidth="1"/>
    <col min="15871" max="15895" width="3.33203125" style="301" customWidth="1"/>
    <col min="15896" max="16120" width="11.44140625" style="301"/>
    <col min="16121" max="16121" width="3.33203125" style="301" customWidth="1"/>
    <col min="16122" max="16122" width="4.33203125" style="301" customWidth="1"/>
    <col min="16123" max="16124" width="11.44140625" style="301"/>
    <col min="16125" max="16125" width="1" style="301" customWidth="1"/>
    <col min="16126" max="16126" width="2.33203125" style="301" customWidth="1"/>
    <col min="16127" max="16151" width="3.33203125" style="301" customWidth="1"/>
    <col min="16152" max="16384" width="11.44140625" style="301"/>
  </cols>
  <sheetData>
    <row r="6" spans="2:39" ht="15.6" x14ac:dyDescent="0.25">
      <c r="C6" s="601"/>
      <c r="J6" s="601"/>
      <c r="K6" s="601"/>
    </row>
    <row r="8" spans="2:39" ht="18.600000000000001" thickBot="1" x14ac:dyDescent="0.4">
      <c r="B8" s="600" t="s">
        <v>838</v>
      </c>
      <c r="C8" s="599"/>
      <c r="D8" s="599"/>
      <c r="F8" s="579"/>
      <c r="G8" s="598" t="s">
        <v>837</v>
      </c>
      <c r="H8" s="300"/>
      <c r="I8" s="300"/>
      <c r="J8" s="300"/>
      <c r="K8" s="300"/>
      <c r="L8" s="300"/>
      <c r="M8" s="300"/>
      <c r="N8" s="300"/>
      <c r="O8" s="300"/>
      <c r="P8" s="300"/>
      <c r="Q8" s="300"/>
      <c r="V8" s="575"/>
    </row>
    <row r="9" spans="2:39" ht="20.100000000000001" customHeight="1" x14ac:dyDescent="0.35">
      <c r="B9" s="597">
        <v>0</v>
      </c>
      <c r="C9" s="596" t="s">
        <v>836</v>
      </c>
      <c r="D9" s="595"/>
      <c r="F9" s="579"/>
      <c r="G9" s="594"/>
      <c r="H9" s="594"/>
      <c r="I9" s="594"/>
      <c r="J9" s="594" t="s">
        <v>556</v>
      </c>
      <c r="K9" s="594"/>
      <c r="L9" s="594"/>
      <c r="M9" s="594"/>
      <c r="N9" s="594"/>
      <c r="O9" s="594"/>
      <c r="P9" s="594"/>
      <c r="Q9" s="594"/>
      <c r="R9" s="594"/>
      <c r="S9" s="594"/>
      <c r="T9" s="594"/>
      <c r="U9" s="594"/>
      <c r="V9" s="593"/>
    </row>
    <row r="10" spans="2:39" ht="14.25" customHeight="1" x14ac:dyDescent="0.35">
      <c r="B10" s="592">
        <v>2</v>
      </c>
      <c r="C10" s="591" t="s">
        <v>835</v>
      </c>
      <c r="D10" s="590"/>
      <c r="F10" s="579"/>
      <c r="G10" s="583" t="s">
        <v>891</v>
      </c>
    </row>
    <row r="11" spans="2:39" ht="14.25" customHeight="1" x14ac:dyDescent="0.35">
      <c r="B11" s="589">
        <v>5</v>
      </c>
      <c r="C11" s="588" t="s">
        <v>834</v>
      </c>
      <c r="D11" s="587"/>
      <c r="F11" s="579"/>
      <c r="G11" s="583" t="s">
        <v>892</v>
      </c>
      <c r="H11" s="583"/>
      <c r="V11" s="575"/>
    </row>
    <row r="12" spans="2:39" ht="15" customHeight="1" thickBot="1" x14ac:dyDescent="0.4">
      <c r="B12" s="586">
        <v>8</v>
      </c>
      <c r="C12" s="585" t="s">
        <v>833</v>
      </c>
      <c r="D12" s="584"/>
      <c r="F12" s="579"/>
      <c r="G12" s="583" t="s">
        <v>893</v>
      </c>
      <c r="H12" s="583"/>
      <c r="V12" s="575"/>
    </row>
    <row r="13" spans="2:39" ht="18.75" customHeight="1" thickBot="1" x14ac:dyDescent="0.4">
      <c r="B13" s="582">
        <v>10</v>
      </c>
      <c r="C13" s="581" t="s">
        <v>832</v>
      </c>
      <c r="D13" s="580"/>
      <c r="F13" s="579"/>
      <c r="G13" s="578" t="s">
        <v>831</v>
      </c>
      <c r="H13" s="577"/>
      <c r="I13" s="577"/>
      <c r="J13" s="577"/>
      <c r="K13" s="577"/>
      <c r="L13" s="577"/>
      <c r="M13" s="577"/>
      <c r="N13" s="577"/>
      <c r="O13" s="577"/>
      <c r="P13" s="577"/>
      <c r="Q13" s="577"/>
      <c r="R13" s="577"/>
      <c r="S13" s="577"/>
      <c r="T13" s="577"/>
      <c r="U13" s="577"/>
      <c r="V13" s="576"/>
    </row>
    <row r="14" spans="2:39" ht="171" customHeight="1" thickBot="1" x14ac:dyDescent="0.3">
      <c r="F14" s="575" t="s">
        <v>830</v>
      </c>
      <c r="G14" s="632" t="s">
        <v>829</v>
      </c>
      <c r="H14" s="633" t="s">
        <v>894</v>
      </c>
      <c r="I14" s="634" t="s">
        <v>895</v>
      </c>
      <c r="J14" s="634" t="s">
        <v>896</v>
      </c>
      <c r="K14" s="634" t="s">
        <v>897</v>
      </c>
      <c r="L14" s="634" t="s">
        <v>898</v>
      </c>
      <c r="M14" s="634" t="s">
        <v>827</v>
      </c>
      <c r="N14" s="634" t="s">
        <v>899</v>
      </c>
      <c r="O14" s="634" t="s">
        <v>828</v>
      </c>
      <c r="P14" s="634" t="s">
        <v>825</v>
      </c>
      <c r="Q14" s="634" t="s">
        <v>826</v>
      </c>
      <c r="R14" s="634" t="s">
        <v>900</v>
      </c>
      <c r="S14" s="634" t="s">
        <v>901</v>
      </c>
      <c r="T14" s="634" t="s">
        <v>824</v>
      </c>
      <c r="U14" s="634" t="s">
        <v>823</v>
      </c>
      <c r="V14" s="634" t="s">
        <v>822</v>
      </c>
      <c r="W14" s="574"/>
      <c r="X14" s="574"/>
      <c r="Y14" s="574"/>
      <c r="Z14" s="574"/>
      <c r="AA14" s="574"/>
      <c r="AB14" s="574"/>
      <c r="AC14" s="574"/>
      <c r="AD14" s="574"/>
      <c r="AE14" s="574"/>
      <c r="AF14" s="574"/>
      <c r="AG14" s="574"/>
      <c r="AH14" s="611"/>
      <c r="AI14" s="611"/>
      <c r="AJ14" s="611"/>
      <c r="AK14" s="611"/>
      <c r="AL14" s="611"/>
      <c r="AM14" s="611"/>
    </row>
    <row r="15" spans="2:39" x14ac:dyDescent="0.25">
      <c r="D15" s="781" t="s">
        <v>877</v>
      </c>
      <c r="E15" s="782"/>
      <c r="F15" s="783"/>
      <c r="G15" s="636">
        <v>5</v>
      </c>
      <c r="H15" s="637">
        <v>8</v>
      </c>
      <c r="I15" s="638">
        <v>2</v>
      </c>
      <c r="J15" s="638">
        <v>2</v>
      </c>
      <c r="K15" s="638">
        <v>2</v>
      </c>
      <c r="L15" s="639">
        <v>5</v>
      </c>
      <c r="M15" s="639">
        <v>5</v>
      </c>
      <c r="N15" s="639">
        <v>5</v>
      </c>
      <c r="O15" s="638">
        <v>2</v>
      </c>
      <c r="P15" s="637">
        <v>8</v>
      </c>
      <c r="Q15" s="640">
        <v>10</v>
      </c>
      <c r="R15" s="637">
        <v>8</v>
      </c>
      <c r="S15" s="639">
        <v>5</v>
      </c>
      <c r="T15" s="639">
        <v>5</v>
      </c>
      <c r="U15" s="637">
        <v>8</v>
      </c>
      <c r="V15" s="641">
        <v>8</v>
      </c>
      <c r="AH15" s="627"/>
      <c r="AI15" s="627"/>
      <c r="AJ15" s="627"/>
      <c r="AK15" s="627"/>
      <c r="AL15" s="627"/>
      <c r="AM15" s="627"/>
    </row>
    <row r="16" spans="2:39" x14ac:dyDescent="0.25">
      <c r="D16" s="784" t="s">
        <v>594</v>
      </c>
      <c r="E16" s="785"/>
      <c r="F16" s="786"/>
      <c r="G16" s="629">
        <v>10</v>
      </c>
      <c r="H16" s="572">
        <v>8</v>
      </c>
      <c r="I16" s="630">
        <v>10</v>
      </c>
      <c r="J16" s="635">
        <v>5</v>
      </c>
      <c r="K16" s="573">
        <v>10</v>
      </c>
      <c r="L16" s="573">
        <v>10</v>
      </c>
      <c r="M16" s="573">
        <v>10</v>
      </c>
      <c r="N16" s="573">
        <v>10</v>
      </c>
      <c r="O16" s="573">
        <v>10</v>
      </c>
      <c r="P16" s="573">
        <v>10</v>
      </c>
      <c r="Q16" s="572">
        <v>8</v>
      </c>
      <c r="R16" s="572">
        <v>8</v>
      </c>
      <c r="S16" s="572">
        <v>8</v>
      </c>
      <c r="T16" s="573">
        <v>10</v>
      </c>
      <c r="U16" s="573">
        <v>10</v>
      </c>
      <c r="V16" s="642">
        <v>10</v>
      </c>
      <c r="AH16" s="627"/>
      <c r="AI16" s="627"/>
      <c r="AJ16" s="627"/>
      <c r="AK16" s="627"/>
      <c r="AL16" s="627"/>
      <c r="AM16" s="627"/>
    </row>
    <row r="17" spans="4:39" x14ac:dyDescent="0.25">
      <c r="D17" s="784" t="s">
        <v>879</v>
      </c>
      <c r="E17" s="785"/>
      <c r="F17" s="786"/>
      <c r="G17" s="628">
        <v>5</v>
      </c>
      <c r="H17" s="572">
        <v>8</v>
      </c>
      <c r="I17" s="631">
        <v>2</v>
      </c>
      <c r="J17" s="631">
        <v>2</v>
      </c>
      <c r="K17" s="631">
        <v>2</v>
      </c>
      <c r="L17" s="635">
        <v>5</v>
      </c>
      <c r="M17" s="635">
        <v>5</v>
      </c>
      <c r="N17" s="635">
        <v>5</v>
      </c>
      <c r="O17" s="631">
        <v>2</v>
      </c>
      <c r="P17" s="572">
        <v>8</v>
      </c>
      <c r="Q17" s="573">
        <v>10</v>
      </c>
      <c r="R17" s="572">
        <v>8</v>
      </c>
      <c r="S17" s="635">
        <v>5</v>
      </c>
      <c r="T17" s="635">
        <v>5</v>
      </c>
      <c r="U17" s="572">
        <v>8</v>
      </c>
      <c r="V17" s="643">
        <v>8</v>
      </c>
      <c r="AH17" s="627"/>
      <c r="AI17" s="627"/>
      <c r="AJ17" s="627"/>
      <c r="AK17" s="627"/>
      <c r="AL17" s="627"/>
      <c r="AM17" s="627"/>
    </row>
    <row r="18" spans="4:39" x14ac:dyDescent="0.25">
      <c r="D18" s="784" t="s">
        <v>878</v>
      </c>
      <c r="E18" s="785"/>
      <c r="F18" s="786"/>
      <c r="G18" s="628">
        <v>5</v>
      </c>
      <c r="H18" s="572">
        <v>8</v>
      </c>
      <c r="I18" s="635">
        <v>5</v>
      </c>
      <c r="J18" s="631">
        <v>2</v>
      </c>
      <c r="K18" s="635">
        <v>5</v>
      </c>
      <c r="L18" s="635">
        <v>5</v>
      </c>
      <c r="M18" s="572">
        <v>8</v>
      </c>
      <c r="N18" s="635">
        <v>5</v>
      </c>
      <c r="O18" s="631">
        <v>2</v>
      </c>
      <c r="P18" s="572">
        <v>8</v>
      </c>
      <c r="Q18" s="573">
        <v>10</v>
      </c>
      <c r="R18" s="572">
        <v>8</v>
      </c>
      <c r="S18" s="572">
        <v>8</v>
      </c>
      <c r="T18" s="635">
        <v>5</v>
      </c>
      <c r="U18" s="573">
        <v>10</v>
      </c>
      <c r="V18" s="644">
        <v>5</v>
      </c>
      <c r="AH18" s="627"/>
      <c r="AI18" s="627"/>
      <c r="AJ18" s="627"/>
      <c r="AK18" s="627"/>
      <c r="AL18" s="627"/>
      <c r="AM18" s="627"/>
    </row>
    <row r="19" spans="4:39" ht="13.8" thickBot="1" x14ac:dyDescent="0.3">
      <c r="D19" s="784" t="s">
        <v>658</v>
      </c>
      <c r="E19" s="785"/>
      <c r="F19" s="786"/>
      <c r="G19" s="645">
        <v>10</v>
      </c>
      <c r="H19" s="646">
        <v>8</v>
      </c>
      <c r="I19" s="647">
        <v>10</v>
      </c>
      <c r="J19" s="647">
        <v>10</v>
      </c>
      <c r="K19" s="646">
        <v>8</v>
      </c>
      <c r="L19" s="647">
        <v>10</v>
      </c>
      <c r="M19" s="647">
        <v>10</v>
      </c>
      <c r="N19" s="647">
        <v>10</v>
      </c>
      <c r="O19" s="648">
        <v>5</v>
      </c>
      <c r="P19" s="647">
        <v>10</v>
      </c>
      <c r="Q19" s="646">
        <v>8</v>
      </c>
      <c r="R19" s="647">
        <v>10</v>
      </c>
      <c r="S19" s="646">
        <v>8</v>
      </c>
      <c r="T19" s="646">
        <v>8</v>
      </c>
      <c r="U19" s="647">
        <v>10</v>
      </c>
      <c r="V19" s="649">
        <v>10</v>
      </c>
      <c r="AH19" s="627"/>
      <c r="AI19" s="627"/>
      <c r="AJ19" s="627"/>
      <c r="AK19" s="627"/>
      <c r="AL19" s="627"/>
      <c r="AM19" s="627"/>
    </row>
  </sheetData>
  <mergeCells count="5">
    <mergeCell ref="D15:F15"/>
    <mergeCell ref="D16:F16"/>
    <mergeCell ref="D17:F17"/>
    <mergeCell ref="D18:F18"/>
    <mergeCell ref="D19:F19"/>
  </mergeCells>
  <pageMargins left="0.78740157499999996" right="0.78740157499999996" top="0.984251969" bottom="0.984251969" header="0.49212598499999999" footer="0.49212598499999999"/>
  <pageSetup paperSize="9" orientation="portrait" horizontalDpi="300" r:id="rId1"/>
  <headerFooter alignWithMargins="0">
    <oddHeader>&amp;A</oddHeader>
    <oddFooter>Página &amp;P</oddFoot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E7D1C-65F3-488B-90E9-A4159D4213C7}">
  <dimension ref="B2:P63"/>
  <sheetViews>
    <sheetView showGridLines="0" tabSelected="1" zoomScale="115" zoomScaleNormal="115" zoomScaleSheetLayoutView="100" workbookViewId="0">
      <pane ySplit="5" topLeftCell="A6" activePane="bottomLeft" state="frozenSplit"/>
      <selection pane="bottomLeft" activeCell="F12" sqref="F12"/>
    </sheetView>
  </sheetViews>
  <sheetFormatPr defaultRowHeight="13.2" x14ac:dyDescent="0.25"/>
  <cols>
    <col min="1" max="1" width="1.44140625" style="301" customWidth="1"/>
    <col min="2" max="2" width="9" style="301" bestFit="1" customWidth="1"/>
    <col min="3" max="3" width="73" style="301" bestFit="1" customWidth="1"/>
    <col min="4" max="4" width="8.6640625" style="552" customWidth="1"/>
    <col min="5" max="5" width="7.44140625" style="552" bestFit="1" customWidth="1"/>
    <col min="6" max="6" width="5.6640625" style="552" customWidth="1"/>
    <col min="7" max="7" width="7.77734375" style="552" bestFit="1" customWidth="1"/>
    <col min="8" max="8" width="7.6640625" style="552" bestFit="1" customWidth="1"/>
    <col min="9" max="9" width="1.6640625" style="301" customWidth="1"/>
    <col min="10" max="10" width="29.5546875" style="301" customWidth="1"/>
    <col min="11" max="11" width="30.44140625" style="301" bestFit="1" customWidth="1"/>
    <col min="12" max="253" width="8.88671875" style="301"/>
    <col min="254" max="254" width="1.44140625" style="301" customWidth="1"/>
    <col min="255" max="255" width="9" style="301" bestFit="1" customWidth="1"/>
    <col min="256" max="256" width="67.33203125" style="301" bestFit="1" customWidth="1"/>
    <col min="257" max="257" width="13" style="301" customWidth="1"/>
    <col min="258" max="264" width="5.6640625" style="301" customWidth="1"/>
    <col min="265" max="265" width="8.88671875" style="301"/>
    <col min="266" max="266" width="16.88671875" style="301" bestFit="1" customWidth="1"/>
    <col min="267" max="267" width="22.44140625" style="301" bestFit="1" customWidth="1"/>
    <col min="268" max="509" width="8.88671875" style="301"/>
    <col min="510" max="510" width="1.44140625" style="301" customWidth="1"/>
    <col min="511" max="511" width="9" style="301" bestFit="1" customWidth="1"/>
    <col min="512" max="512" width="67.33203125" style="301" bestFit="1" customWidth="1"/>
    <col min="513" max="513" width="13" style="301" customWidth="1"/>
    <col min="514" max="520" width="5.6640625" style="301" customWidth="1"/>
    <col min="521" max="521" width="8.88671875" style="301"/>
    <col min="522" max="522" width="16.88671875" style="301" bestFit="1" customWidth="1"/>
    <col min="523" max="523" width="22.44140625" style="301" bestFit="1" customWidth="1"/>
    <col min="524" max="765" width="8.88671875" style="301"/>
    <col min="766" max="766" width="1.44140625" style="301" customWidth="1"/>
    <col min="767" max="767" width="9" style="301" bestFit="1" customWidth="1"/>
    <col min="768" max="768" width="67.33203125" style="301" bestFit="1" customWidth="1"/>
    <col min="769" max="769" width="13" style="301" customWidth="1"/>
    <col min="770" max="776" width="5.6640625" style="301" customWidth="1"/>
    <col min="777" max="777" width="8.88671875" style="301"/>
    <col min="778" max="778" width="16.88671875" style="301" bestFit="1" customWidth="1"/>
    <col min="779" max="779" width="22.44140625" style="301" bestFit="1" customWidth="1"/>
    <col min="780" max="1021" width="8.88671875" style="301"/>
    <col min="1022" max="1022" width="1.44140625" style="301" customWidth="1"/>
    <col min="1023" max="1023" width="9" style="301" bestFit="1" customWidth="1"/>
    <col min="1024" max="1024" width="67.33203125" style="301" bestFit="1" customWidth="1"/>
    <col min="1025" max="1025" width="13" style="301" customWidth="1"/>
    <col min="1026" max="1032" width="5.6640625" style="301" customWidth="1"/>
    <col min="1033" max="1033" width="8.88671875" style="301"/>
    <col min="1034" max="1034" width="16.88671875" style="301" bestFit="1" customWidth="1"/>
    <col min="1035" max="1035" width="22.44140625" style="301" bestFit="1" customWidth="1"/>
    <col min="1036" max="1277" width="8.88671875" style="301"/>
    <col min="1278" max="1278" width="1.44140625" style="301" customWidth="1"/>
    <col min="1279" max="1279" width="9" style="301" bestFit="1" customWidth="1"/>
    <col min="1280" max="1280" width="67.33203125" style="301" bestFit="1" customWidth="1"/>
    <col min="1281" max="1281" width="13" style="301" customWidth="1"/>
    <col min="1282" max="1288" width="5.6640625" style="301" customWidth="1"/>
    <col min="1289" max="1289" width="8.88671875" style="301"/>
    <col min="1290" max="1290" width="16.88671875" style="301" bestFit="1" customWidth="1"/>
    <col min="1291" max="1291" width="22.44140625" style="301" bestFit="1" customWidth="1"/>
    <col min="1292" max="1533" width="8.88671875" style="301"/>
    <col min="1534" max="1534" width="1.44140625" style="301" customWidth="1"/>
    <col min="1535" max="1535" width="9" style="301" bestFit="1" customWidth="1"/>
    <col min="1536" max="1536" width="67.33203125" style="301" bestFit="1" customWidth="1"/>
    <col min="1537" max="1537" width="13" style="301" customWidth="1"/>
    <col min="1538" max="1544" width="5.6640625" style="301" customWidth="1"/>
    <col min="1545" max="1545" width="8.88671875" style="301"/>
    <col min="1546" max="1546" width="16.88671875" style="301" bestFit="1" customWidth="1"/>
    <col min="1547" max="1547" width="22.44140625" style="301" bestFit="1" customWidth="1"/>
    <col min="1548" max="1789" width="8.88671875" style="301"/>
    <col min="1790" max="1790" width="1.44140625" style="301" customWidth="1"/>
    <col min="1791" max="1791" width="9" style="301" bestFit="1" customWidth="1"/>
    <col min="1792" max="1792" width="67.33203125" style="301" bestFit="1" customWidth="1"/>
    <col min="1793" max="1793" width="13" style="301" customWidth="1"/>
    <col min="1794" max="1800" width="5.6640625" style="301" customWidth="1"/>
    <col min="1801" max="1801" width="8.88671875" style="301"/>
    <col min="1802" max="1802" width="16.88671875" style="301" bestFit="1" customWidth="1"/>
    <col min="1803" max="1803" width="22.44140625" style="301" bestFit="1" customWidth="1"/>
    <col min="1804" max="2045" width="8.88671875" style="301"/>
    <col min="2046" max="2046" width="1.44140625" style="301" customWidth="1"/>
    <col min="2047" max="2047" width="9" style="301" bestFit="1" customWidth="1"/>
    <col min="2048" max="2048" width="67.33203125" style="301" bestFit="1" customWidth="1"/>
    <col min="2049" max="2049" width="13" style="301" customWidth="1"/>
    <col min="2050" max="2056" width="5.6640625" style="301" customWidth="1"/>
    <col min="2057" max="2057" width="8.88671875" style="301"/>
    <col min="2058" max="2058" width="16.88671875" style="301" bestFit="1" customWidth="1"/>
    <col min="2059" max="2059" width="22.44140625" style="301" bestFit="1" customWidth="1"/>
    <col min="2060" max="2301" width="8.88671875" style="301"/>
    <col min="2302" max="2302" width="1.44140625" style="301" customWidth="1"/>
    <col min="2303" max="2303" width="9" style="301" bestFit="1" customWidth="1"/>
    <col min="2304" max="2304" width="67.33203125" style="301" bestFit="1" customWidth="1"/>
    <col min="2305" max="2305" width="13" style="301" customWidth="1"/>
    <col min="2306" max="2312" width="5.6640625" style="301" customWidth="1"/>
    <col min="2313" max="2313" width="8.88671875" style="301"/>
    <col min="2314" max="2314" width="16.88671875" style="301" bestFit="1" customWidth="1"/>
    <col min="2315" max="2315" width="22.44140625" style="301" bestFit="1" customWidth="1"/>
    <col min="2316" max="2557" width="8.88671875" style="301"/>
    <col min="2558" max="2558" width="1.44140625" style="301" customWidth="1"/>
    <col min="2559" max="2559" width="9" style="301" bestFit="1" customWidth="1"/>
    <col min="2560" max="2560" width="67.33203125" style="301" bestFit="1" customWidth="1"/>
    <col min="2561" max="2561" width="13" style="301" customWidth="1"/>
    <col min="2562" max="2568" width="5.6640625" style="301" customWidth="1"/>
    <col min="2569" max="2569" width="8.88671875" style="301"/>
    <col min="2570" max="2570" width="16.88671875" style="301" bestFit="1" customWidth="1"/>
    <col min="2571" max="2571" width="22.44140625" style="301" bestFit="1" customWidth="1"/>
    <col min="2572" max="2813" width="8.88671875" style="301"/>
    <col min="2814" max="2814" width="1.44140625" style="301" customWidth="1"/>
    <col min="2815" max="2815" width="9" style="301" bestFit="1" customWidth="1"/>
    <col min="2816" max="2816" width="67.33203125" style="301" bestFit="1" customWidth="1"/>
    <col min="2817" max="2817" width="13" style="301" customWidth="1"/>
    <col min="2818" max="2824" width="5.6640625" style="301" customWidth="1"/>
    <col min="2825" max="2825" width="8.88671875" style="301"/>
    <col min="2826" max="2826" width="16.88671875" style="301" bestFit="1" customWidth="1"/>
    <col min="2827" max="2827" width="22.44140625" style="301" bestFit="1" customWidth="1"/>
    <col min="2828" max="3069" width="8.88671875" style="301"/>
    <col min="3070" max="3070" width="1.44140625" style="301" customWidth="1"/>
    <col min="3071" max="3071" width="9" style="301" bestFit="1" customWidth="1"/>
    <col min="3072" max="3072" width="67.33203125" style="301" bestFit="1" customWidth="1"/>
    <col min="3073" max="3073" width="13" style="301" customWidth="1"/>
    <col min="3074" max="3080" width="5.6640625" style="301" customWidth="1"/>
    <col min="3081" max="3081" width="8.88671875" style="301"/>
    <col min="3082" max="3082" width="16.88671875" style="301" bestFit="1" customWidth="1"/>
    <col min="3083" max="3083" width="22.44140625" style="301" bestFit="1" customWidth="1"/>
    <col min="3084" max="3325" width="8.88671875" style="301"/>
    <col min="3326" max="3326" width="1.44140625" style="301" customWidth="1"/>
    <col min="3327" max="3327" width="9" style="301" bestFit="1" customWidth="1"/>
    <col min="3328" max="3328" width="67.33203125" style="301" bestFit="1" customWidth="1"/>
    <col min="3329" max="3329" width="13" style="301" customWidth="1"/>
    <col min="3330" max="3336" width="5.6640625" style="301" customWidth="1"/>
    <col min="3337" max="3337" width="8.88671875" style="301"/>
    <col min="3338" max="3338" width="16.88671875" style="301" bestFit="1" customWidth="1"/>
    <col min="3339" max="3339" width="22.44140625" style="301" bestFit="1" customWidth="1"/>
    <col min="3340" max="3581" width="8.88671875" style="301"/>
    <col min="3582" max="3582" width="1.44140625" style="301" customWidth="1"/>
    <col min="3583" max="3583" width="9" style="301" bestFit="1" customWidth="1"/>
    <col min="3584" max="3584" width="67.33203125" style="301" bestFit="1" customWidth="1"/>
    <col min="3585" max="3585" width="13" style="301" customWidth="1"/>
    <col min="3586" max="3592" width="5.6640625" style="301" customWidth="1"/>
    <col min="3593" max="3593" width="8.88671875" style="301"/>
    <col min="3594" max="3594" width="16.88671875" style="301" bestFit="1" customWidth="1"/>
    <col min="3595" max="3595" width="22.44140625" style="301" bestFit="1" customWidth="1"/>
    <col min="3596" max="3837" width="8.88671875" style="301"/>
    <col min="3838" max="3838" width="1.44140625" style="301" customWidth="1"/>
    <col min="3839" max="3839" width="9" style="301" bestFit="1" customWidth="1"/>
    <col min="3840" max="3840" width="67.33203125" style="301" bestFit="1" customWidth="1"/>
    <col min="3841" max="3841" width="13" style="301" customWidth="1"/>
    <col min="3842" max="3848" width="5.6640625" style="301" customWidth="1"/>
    <col min="3849" max="3849" width="8.88671875" style="301"/>
    <col min="3850" max="3850" width="16.88671875" style="301" bestFit="1" customWidth="1"/>
    <col min="3851" max="3851" width="22.44140625" style="301" bestFit="1" customWidth="1"/>
    <col min="3852" max="4093" width="8.88671875" style="301"/>
    <col min="4094" max="4094" width="1.44140625" style="301" customWidth="1"/>
    <col min="4095" max="4095" width="9" style="301" bestFit="1" customWidth="1"/>
    <col min="4096" max="4096" width="67.33203125" style="301" bestFit="1" customWidth="1"/>
    <col min="4097" max="4097" width="13" style="301" customWidth="1"/>
    <col min="4098" max="4104" width="5.6640625" style="301" customWidth="1"/>
    <col min="4105" max="4105" width="8.88671875" style="301"/>
    <col min="4106" max="4106" width="16.88671875" style="301" bestFit="1" customWidth="1"/>
    <col min="4107" max="4107" width="22.44140625" style="301" bestFit="1" customWidth="1"/>
    <col min="4108" max="4349" width="8.88671875" style="301"/>
    <col min="4350" max="4350" width="1.44140625" style="301" customWidth="1"/>
    <col min="4351" max="4351" width="9" style="301" bestFit="1" customWidth="1"/>
    <col min="4352" max="4352" width="67.33203125" style="301" bestFit="1" customWidth="1"/>
    <col min="4353" max="4353" width="13" style="301" customWidth="1"/>
    <col min="4354" max="4360" width="5.6640625" style="301" customWidth="1"/>
    <col min="4361" max="4361" width="8.88671875" style="301"/>
    <col min="4362" max="4362" width="16.88671875" style="301" bestFit="1" customWidth="1"/>
    <col min="4363" max="4363" width="22.44140625" style="301" bestFit="1" customWidth="1"/>
    <col min="4364" max="4605" width="8.88671875" style="301"/>
    <col min="4606" max="4606" width="1.44140625" style="301" customWidth="1"/>
    <col min="4607" max="4607" width="9" style="301" bestFit="1" customWidth="1"/>
    <col min="4608" max="4608" width="67.33203125" style="301" bestFit="1" customWidth="1"/>
    <col min="4609" max="4609" width="13" style="301" customWidth="1"/>
    <col min="4610" max="4616" width="5.6640625" style="301" customWidth="1"/>
    <col min="4617" max="4617" width="8.88671875" style="301"/>
    <col min="4618" max="4618" width="16.88671875" style="301" bestFit="1" customWidth="1"/>
    <col min="4619" max="4619" width="22.44140625" style="301" bestFit="1" customWidth="1"/>
    <col min="4620" max="4861" width="8.88671875" style="301"/>
    <col min="4862" max="4862" width="1.44140625" style="301" customWidth="1"/>
    <col min="4863" max="4863" width="9" style="301" bestFit="1" customWidth="1"/>
    <col min="4864" max="4864" width="67.33203125" style="301" bestFit="1" customWidth="1"/>
    <col min="4865" max="4865" width="13" style="301" customWidth="1"/>
    <col min="4866" max="4872" width="5.6640625" style="301" customWidth="1"/>
    <col min="4873" max="4873" width="8.88671875" style="301"/>
    <col min="4874" max="4874" width="16.88671875" style="301" bestFit="1" customWidth="1"/>
    <col min="4875" max="4875" width="22.44140625" style="301" bestFit="1" customWidth="1"/>
    <col min="4876" max="5117" width="8.88671875" style="301"/>
    <col min="5118" max="5118" width="1.44140625" style="301" customWidth="1"/>
    <col min="5119" max="5119" width="9" style="301" bestFit="1" customWidth="1"/>
    <col min="5120" max="5120" width="67.33203125" style="301" bestFit="1" customWidth="1"/>
    <col min="5121" max="5121" width="13" style="301" customWidth="1"/>
    <col min="5122" max="5128" width="5.6640625" style="301" customWidth="1"/>
    <col min="5129" max="5129" width="8.88671875" style="301"/>
    <col min="5130" max="5130" width="16.88671875" style="301" bestFit="1" customWidth="1"/>
    <col min="5131" max="5131" width="22.44140625" style="301" bestFit="1" customWidth="1"/>
    <col min="5132" max="5373" width="8.88671875" style="301"/>
    <col min="5374" max="5374" width="1.44140625" style="301" customWidth="1"/>
    <col min="5375" max="5375" width="9" style="301" bestFit="1" customWidth="1"/>
    <col min="5376" max="5376" width="67.33203125" style="301" bestFit="1" customWidth="1"/>
    <col min="5377" max="5377" width="13" style="301" customWidth="1"/>
    <col min="5378" max="5384" width="5.6640625" style="301" customWidth="1"/>
    <col min="5385" max="5385" width="8.88671875" style="301"/>
    <col min="5386" max="5386" width="16.88671875" style="301" bestFit="1" customWidth="1"/>
    <col min="5387" max="5387" width="22.44140625" style="301" bestFit="1" customWidth="1"/>
    <col min="5388" max="5629" width="8.88671875" style="301"/>
    <col min="5630" max="5630" width="1.44140625" style="301" customWidth="1"/>
    <col min="5631" max="5631" width="9" style="301" bestFit="1" customWidth="1"/>
    <col min="5632" max="5632" width="67.33203125" style="301" bestFit="1" customWidth="1"/>
    <col min="5633" max="5633" width="13" style="301" customWidth="1"/>
    <col min="5634" max="5640" width="5.6640625" style="301" customWidth="1"/>
    <col min="5641" max="5641" width="8.88671875" style="301"/>
    <col min="5642" max="5642" width="16.88671875" style="301" bestFit="1" customWidth="1"/>
    <col min="5643" max="5643" width="22.44140625" style="301" bestFit="1" customWidth="1"/>
    <col min="5644" max="5885" width="8.88671875" style="301"/>
    <col min="5886" max="5886" width="1.44140625" style="301" customWidth="1"/>
    <col min="5887" max="5887" width="9" style="301" bestFit="1" customWidth="1"/>
    <col min="5888" max="5888" width="67.33203125" style="301" bestFit="1" customWidth="1"/>
    <col min="5889" max="5889" width="13" style="301" customWidth="1"/>
    <col min="5890" max="5896" width="5.6640625" style="301" customWidth="1"/>
    <col min="5897" max="5897" width="8.88671875" style="301"/>
    <col min="5898" max="5898" width="16.88671875" style="301" bestFit="1" customWidth="1"/>
    <col min="5899" max="5899" width="22.44140625" style="301" bestFit="1" customWidth="1"/>
    <col min="5900" max="6141" width="8.88671875" style="301"/>
    <col min="6142" max="6142" width="1.44140625" style="301" customWidth="1"/>
    <col min="6143" max="6143" width="9" style="301" bestFit="1" customWidth="1"/>
    <col min="6144" max="6144" width="67.33203125" style="301" bestFit="1" customWidth="1"/>
    <col min="6145" max="6145" width="13" style="301" customWidth="1"/>
    <col min="6146" max="6152" width="5.6640625" style="301" customWidth="1"/>
    <col min="6153" max="6153" width="8.88671875" style="301"/>
    <col min="6154" max="6154" width="16.88671875" style="301" bestFit="1" customWidth="1"/>
    <col min="6155" max="6155" width="22.44140625" style="301" bestFit="1" customWidth="1"/>
    <col min="6156" max="6397" width="8.88671875" style="301"/>
    <col min="6398" max="6398" width="1.44140625" style="301" customWidth="1"/>
    <col min="6399" max="6399" width="9" style="301" bestFit="1" customWidth="1"/>
    <col min="6400" max="6400" width="67.33203125" style="301" bestFit="1" customWidth="1"/>
    <col min="6401" max="6401" width="13" style="301" customWidth="1"/>
    <col min="6402" max="6408" width="5.6640625" style="301" customWidth="1"/>
    <col min="6409" max="6409" width="8.88671875" style="301"/>
    <col min="6410" max="6410" width="16.88671875" style="301" bestFit="1" customWidth="1"/>
    <col min="6411" max="6411" width="22.44140625" style="301" bestFit="1" customWidth="1"/>
    <col min="6412" max="6653" width="8.88671875" style="301"/>
    <col min="6654" max="6654" width="1.44140625" style="301" customWidth="1"/>
    <col min="6655" max="6655" width="9" style="301" bestFit="1" customWidth="1"/>
    <col min="6656" max="6656" width="67.33203125" style="301" bestFit="1" customWidth="1"/>
    <col min="6657" max="6657" width="13" style="301" customWidth="1"/>
    <col min="6658" max="6664" width="5.6640625" style="301" customWidth="1"/>
    <col min="6665" max="6665" width="8.88671875" style="301"/>
    <col min="6666" max="6666" width="16.88671875" style="301" bestFit="1" customWidth="1"/>
    <col min="6667" max="6667" width="22.44140625" style="301" bestFit="1" customWidth="1"/>
    <col min="6668" max="6909" width="8.88671875" style="301"/>
    <col min="6910" max="6910" width="1.44140625" style="301" customWidth="1"/>
    <col min="6911" max="6911" width="9" style="301" bestFit="1" customWidth="1"/>
    <col min="6912" max="6912" width="67.33203125" style="301" bestFit="1" customWidth="1"/>
    <col min="6913" max="6913" width="13" style="301" customWidth="1"/>
    <col min="6914" max="6920" width="5.6640625" style="301" customWidth="1"/>
    <col min="6921" max="6921" width="8.88671875" style="301"/>
    <col min="6922" max="6922" width="16.88671875" style="301" bestFit="1" customWidth="1"/>
    <col min="6923" max="6923" width="22.44140625" style="301" bestFit="1" customWidth="1"/>
    <col min="6924" max="7165" width="8.88671875" style="301"/>
    <col min="7166" max="7166" width="1.44140625" style="301" customWidth="1"/>
    <col min="7167" max="7167" width="9" style="301" bestFit="1" customWidth="1"/>
    <col min="7168" max="7168" width="67.33203125" style="301" bestFit="1" customWidth="1"/>
    <col min="7169" max="7169" width="13" style="301" customWidth="1"/>
    <col min="7170" max="7176" width="5.6640625" style="301" customWidth="1"/>
    <col min="7177" max="7177" width="8.88671875" style="301"/>
    <col min="7178" max="7178" width="16.88671875" style="301" bestFit="1" customWidth="1"/>
    <col min="7179" max="7179" width="22.44140625" style="301" bestFit="1" customWidth="1"/>
    <col min="7180" max="7421" width="8.88671875" style="301"/>
    <col min="7422" max="7422" width="1.44140625" style="301" customWidth="1"/>
    <col min="7423" max="7423" width="9" style="301" bestFit="1" customWidth="1"/>
    <col min="7424" max="7424" width="67.33203125" style="301" bestFit="1" customWidth="1"/>
    <col min="7425" max="7425" width="13" style="301" customWidth="1"/>
    <col min="7426" max="7432" width="5.6640625" style="301" customWidth="1"/>
    <col min="7433" max="7433" width="8.88671875" style="301"/>
    <col min="7434" max="7434" width="16.88671875" style="301" bestFit="1" customWidth="1"/>
    <col min="7435" max="7435" width="22.44140625" style="301" bestFit="1" customWidth="1"/>
    <col min="7436" max="7677" width="8.88671875" style="301"/>
    <col min="7678" max="7678" width="1.44140625" style="301" customWidth="1"/>
    <col min="7679" max="7679" width="9" style="301" bestFit="1" customWidth="1"/>
    <col min="7680" max="7680" width="67.33203125" style="301" bestFit="1" customWidth="1"/>
    <col min="7681" max="7681" width="13" style="301" customWidth="1"/>
    <col min="7682" max="7688" width="5.6640625" style="301" customWidth="1"/>
    <col min="7689" max="7689" width="8.88671875" style="301"/>
    <col min="7690" max="7690" width="16.88671875" style="301" bestFit="1" customWidth="1"/>
    <col min="7691" max="7691" width="22.44140625" style="301" bestFit="1" customWidth="1"/>
    <col min="7692" max="7933" width="8.88671875" style="301"/>
    <col min="7934" max="7934" width="1.44140625" style="301" customWidth="1"/>
    <col min="7935" max="7935" width="9" style="301" bestFit="1" customWidth="1"/>
    <col min="7936" max="7936" width="67.33203125" style="301" bestFit="1" customWidth="1"/>
    <col min="7937" max="7937" width="13" style="301" customWidth="1"/>
    <col min="7938" max="7944" width="5.6640625" style="301" customWidth="1"/>
    <col min="7945" max="7945" width="8.88671875" style="301"/>
    <col min="7946" max="7946" width="16.88671875" style="301" bestFit="1" customWidth="1"/>
    <col min="7947" max="7947" width="22.44140625" style="301" bestFit="1" customWidth="1"/>
    <col min="7948" max="8189" width="8.88671875" style="301"/>
    <col min="8190" max="8190" width="1.44140625" style="301" customWidth="1"/>
    <col min="8191" max="8191" width="9" style="301" bestFit="1" customWidth="1"/>
    <col min="8192" max="8192" width="67.33203125" style="301" bestFit="1" customWidth="1"/>
    <col min="8193" max="8193" width="13" style="301" customWidth="1"/>
    <col min="8194" max="8200" width="5.6640625" style="301" customWidth="1"/>
    <col min="8201" max="8201" width="8.88671875" style="301"/>
    <col min="8202" max="8202" width="16.88671875" style="301" bestFit="1" customWidth="1"/>
    <col min="8203" max="8203" width="22.44140625" style="301" bestFit="1" customWidth="1"/>
    <col min="8204" max="8445" width="8.88671875" style="301"/>
    <col min="8446" max="8446" width="1.44140625" style="301" customWidth="1"/>
    <col min="8447" max="8447" width="9" style="301" bestFit="1" customWidth="1"/>
    <col min="8448" max="8448" width="67.33203125" style="301" bestFit="1" customWidth="1"/>
    <col min="8449" max="8449" width="13" style="301" customWidth="1"/>
    <col min="8450" max="8456" width="5.6640625" style="301" customWidth="1"/>
    <col min="8457" max="8457" width="8.88671875" style="301"/>
    <col min="8458" max="8458" width="16.88671875" style="301" bestFit="1" customWidth="1"/>
    <col min="8459" max="8459" width="22.44140625" style="301" bestFit="1" customWidth="1"/>
    <col min="8460" max="8701" width="8.88671875" style="301"/>
    <col min="8702" max="8702" width="1.44140625" style="301" customWidth="1"/>
    <col min="8703" max="8703" width="9" style="301" bestFit="1" customWidth="1"/>
    <col min="8704" max="8704" width="67.33203125" style="301" bestFit="1" customWidth="1"/>
    <col min="8705" max="8705" width="13" style="301" customWidth="1"/>
    <col min="8706" max="8712" width="5.6640625" style="301" customWidth="1"/>
    <col min="8713" max="8713" width="8.88671875" style="301"/>
    <col min="8714" max="8714" width="16.88671875" style="301" bestFit="1" customWidth="1"/>
    <col min="8715" max="8715" width="22.44140625" style="301" bestFit="1" customWidth="1"/>
    <col min="8716" max="8957" width="8.88671875" style="301"/>
    <col min="8958" max="8958" width="1.44140625" style="301" customWidth="1"/>
    <col min="8959" max="8959" width="9" style="301" bestFit="1" customWidth="1"/>
    <col min="8960" max="8960" width="67.33203125" style="301" bestFit="1" customWidth="1"/>
    <col min="8961" max="8961" width="13" style="301" customWidth="1"/>
    <col min="8962" max="8968" width="5.6640625" style="301" customWidth="1"/>
    <col min="8969" max="8969" width="8.88671875" style="301"/>
    <col min="8970" max="8970" width="16.88671875" style="301" bestFit="1" customWidth="1"/>
    <col min="8971" max="8971" width="22.44140625" style="301" bestFit="1" customWidth="1"/>
    <col min="8972" max="9213" width="8.88671875" style="301"/>
    <col min="9214" max="9214" width="1.44140625" style="301" customWidth="1"/>
    <col min="9215" max="9215" width="9" style="301" bestFit="1" customWidth="1"/>
    <col min="9216" max="9216" width="67.33203125" style="301" bestFit="1" customWidth="1"/>
    <col min="9217" max="9217" width="13" style="301" customWidth="1"/>
    <col min="9218" max="9224" width="5.6640625" style="301" customWidth="1"/>
    <col min="9225" max="9225" width="8.88671875" style="301"/>
    <col min="9226" max="9226" width="16.88671875" style="301" bestFit="1" customWidth="1"/>
    <col min="9227" max="9227" width="22.44140625" style="301" bestFit="1" customWidth="1"/>
    <col min="9228" max="9469" width="8.88671875" style="301"/>
    <col min="9470" max="9470" width="1.44140625" style="301" customWidth="1"/>
    <col min="9471" max="9471" width="9" style="301" bestFit="1" customWidth="1"/>
    <col min="9472" max="9472" width="67.33203125" style="301" bestFit="1" customWidth="1"/>
    <col min="9473" max="9473" width="13" style="301" customWidth="1"/>
    <col min="9474" max="9480" width="5.6640625" style="301" customWidth="1"/>
    <col min="9481" max="9481" width="8.88671875" style="301"/>
    <col min="9482" max="9482" width="16.88671875" style="301" bestFit="1" customWidth="1"/>
    <col min="9483" max="9483" width="22.44140625" style="301" bestFit="1" customWidth="1"/>
    <col min="9484" max="9725" width="8.88671875" style="301"/>
    <col min="9726" max="9726" width="1.44140625" style="301" customWidth="1"/>
    <col min="9727" max="9727" width="9" style="301" bestFit="1" customWidth="1"/>
    <col min="9728" max="9728" width="67.33203125" style="301" bestFit="1" customWidth="1"/>
    <col min="9729" max="9729" width="13" style="301" customWidth="1"/>
    <col min="9730" max="9736" width="5.6640625" style="301" customWidth="1"/>
    <col min="9737" max="9737" width="8.88671875" style="301"/>
    <col min="9738" max="9738" width="16.88671875" style="301" bestFit="1" customWidth="1"/>
    <col min="9739" max="9739" width="22.44140625" style="301" bestFit="1" customWidth="1"/>
    <col min="9740" max="9981" width="8.88671875" style="301"/>
    <col min="9982" max="9982" width="1.44140625" style="301" customWidth="1"/>
    <col min="9983" max="9983" width="9" style="301" bestFit="1" customWidth="1"/>
    <col min="9984" max="9984" width="67.33203125" style="301" bestFit="1" customWidth="1"/>
    <col min="9985" max="9985" width="13" style="301" customWidth="1"/>
    <col min="9986" max="9992" width="5.6640625" style="301" customWidth="1"/>
    <col min="9993" max="9993" width="8.88671875" style="301"/>
    <col min="9994" max="9994" width="16.88671875" style="301" bestFit="1" customWidth="1"/>
    <col min="9995" max="9995" width="22.44140625" style="301" bestFit="1" customWidth="1"/>
    <col min="9996" max="10237" width="8.88671875" style="301"/>
    <col min="10238" max="10238" width="1.44140625" style="301" customWidth="1"/>
    <col min="10239" max="10239" width="9" style="301" bestFit="1" customWidth="1"/>
    <col min="10240" max="10240" width="67.33203125" style="301" bestFit="1" customWidth="1"/>
    <col min="10241" max="10241" width="13" style="301" customWidth="1"/>
    <col min="10242" max="10248" width="5.6640625" style="301" customWidth="1"/>
    <col min="10249" max="10249" width="8.88671875" style="301"/>
    <col min="10250" max="10250" width="16.88671875" style="301" bestFit="1" customWidth="1"/>
    <col min="10251" max="10251" width="22.44140625" style="301" bestFit="1" customWidth="1"/>
    <col min="10252" max="10493" width="8.88671875" style="301"/>
    <col min="10494" max="10494" width="1.44140625" style="301" customWidth="1"/>
    <col min="10495" max="10495" width="9" style="301" bestFit="1" customWidth="1"/>
    <col min="10496" max="10496" width="67.33203125" style="301" bestFit="1" customWidth="1"/>
    <col min="10497" max="10497" width="13" style="301" customWidth="1"/>
    <col min="10498" max="10504" width="5.6640625" style="301" customWidth="1"/>
    <col min="10505" max="10505" width="8.88671875" style="301"/>
    <col min="10506" max="10506" width="16.88671875" style="301" bestFit="1" customWidth="1"/>
    <col min="10507" max="10507" width="22.44140625" style="301" bestFit="1" customWidth="1"/>
    <col min="10508" max="10749" width="8.88671875" style="301"/>
    <col min="10750" max="10750" width="1.44140625" style="301" customWidth="1"/>
    <col min="10751" max="10751" width="9" style="301" bestFit="1" customWidth="1"/>
    <col min="10752" max="10752" width="67.33203125" style="301" bestFit="1" customWidth="1"/>
    <col min="10753" max="10753" width="13" style="301" customWidth="1"/>
    <col min="10754" max="10760" width="5.6640625" style="301" customWidth="1"/>
    <col min="10761" max="10761" width="8.88671875" style="301"/>
    <col min="10762" max="10762" width="16.88671875" style="301" bestFit="1" customWidth="1"/>
    <col min="10763" max="10763" width="22.44140625" style="301" bestFit="1" customWidth="1"/>
    <col min="10764" max="11005" width="8.88671875" style="301"/>
    <col min="11006" max="11006" width="1.44140625" style="301" customWidth="1"/>
    <col min="11007" max="11007" width="9" style="301" bestFit="1" customWidth="1"/>
    <col min="11008" max="11008" width="67.33203125" style="301" bestFit="1" customWidth="1"/>
    <col min="11009" max="11009" width="13" style="301" customWidth="1"/>
    <col min="11010" max="11016" width="5.6640625" style="301" customWidth="1"/>
    <col min="11017" max="11017" width="8.88671875" style="301"/>
    <col min="11018" max="11018" width="16.88671875" style="301" bestFit="1" customWidth="1"/>
    <col min="11019" max="11019" width="22.44140625" style="301" bestFit="1" customWidth="1"/>
    <col min="11020" max="11261" width="8.88671875" style="301"/>
    <col min="11262" max="11262" width="1.44140625" style="301" customWidth="1"/>
    <col min="11263" max="11263" width="9" style="301" bestFit="1" customWidth="1"/>
    <col min="11264" max="11264" width="67.33203125" style="301" bestFit="1" customWidth="1"/>
    <col min="11265" max="11265" width="13" style="301" customWidth="1"/>
    <col min="11266" max="11272" width="5.6640625" style="301" customWidth="1"/>
    <col min="11273" max="11273" width="8.88671875" style="301"/>
    <col min="11274" max="11274" width="16.88671875" style="301" bestFit="1" customWidth="1"/>
    <col min="11275" max="11275" width="22.44140625" style="301" bestFit="1" customWidth="1"/>
    <col min="11276" max="11517" width="8.88671875" style="301"/>
    <col min="11518" max="11518" width="1.44140625" style="301" customWidth="1"/>
    <col min="11519" max="11519" width="9" style="301" bestFit="1" customWidth="1"/>
    <col min="11520" max="11520" width="67.33203125" style="301" bestFit="1" customWidth="1"/>
    <col min="11521" max="11521" width="13" style="301" customWidth="1"/>
    <col min="11522" max="11528" width="5.6640625" style="301" customWidth="1"/>
    <col min="11529" max="11529" width="8.88671875" style="301"/>
    <col min="11530" max="11530" width="16.88671875" style="301" bestFit="1" customWidth="1"/>
    <col min="11531" max="11531" width="22.44140625" style="301" bestFit="1" customWidth="1"/>
    <col min="11532" max="11773" width="8.88671875" style="301"/>
    <col min="11774" max="11774" width="1.44140625" style="301" customWidth="1"/>
    <col min="11775" max="11775" width="9" style="301" bestFit="1" customWidth="1"/>
    <col min="11776" max="11776" width="67.33203125" style="301" bestFit="1" customWidth="1"/>
    <col min="11777" max="11777" width="13" style="301" customWidth="1"/>
    <col min="11778" max="11784" width="5.6640625" style="301" customWidth="1"/>
    <col min="11785" max="11785" width="8.88671875" style="301"/>
    <col min="11786" max="11786" width="16.88671875" style="301" bestFit="1" customWidth="1"/>
    <col min="11787" max="11787" width="22.44140625" style="301" bestFit="1" customWidth="1"/>
    <col min="11788" max="12029" width="8.88671875" style="301"/>
    <col min="12030" max="12030" width="1.44140625" style="301" customWidth="1"/>
    <col min="12031" max="12031" width="9" style="301" bestFit="1" customWidth="1"/>
    <col min="12032" max="12032" width="67.33203125" style="301" bestFit="1" customWidth="1"/>
    <col min="12033" max="12033" width="13" style="301" customWidth="1"/>
    <col min="12034" max="12040" width="5.6640625" style="301" customWidth="1"/>
    <col min="12041" max="12041" width="8.88671875" style="301"/>
    <col min="12042" max="12042" width="16.88671875" style="301" bestFit="1" customWidth="1"/>
    <col min="12043" max="12043" width="22.44140625" style="301" bestFit="1" customWidth="1"/>
    <col min="12044" max="12285" width="8.88671875" style="301"/>
    <col min="12286" max="12286" width="1.44140625" style="301" customWidth="1"/>
    <col min="12287" max="12287" width="9" style="301" bestFit="1" customWidth="1"/>
    <col min="12288" max="12288" width="67.33203125" style="301" bestFit="1" customWidth="1"/>
    <col min="12289" max="12289" width="13" style="301" customWidth="1"/>
    <col min="12290" max="12296" width="5.6640625" style="301" customWidth="1"/>
    <col min="12297" max="12297" width="8.88671875" style="301"/>
    <col min="12298" max="12298" width="16.88671875" style="301" bestFit="1" customWidth="1"/>
    <col min="12299" max="12299" width="22.44140625" style="301" bestFit="1" customWidth="1"/>
    <col min="12300" max="12541" width="8.88671875" style="301"/>
    <col min="12542" max="12542" width="1.44140625" style="301" customWidth="1"/>
    <col min="12543" max="12543" width="9" style="301" bestFit="1" customWidth="1"/>
    <col min="12544" max="12544" width="67.33203125" style="301" bestFit="1" customWidth="1"/>
    <col min="12545" max="12545" width="13" style="301" customWidth="1"/>
    <col min="12546" max="12552" width="5.6640625" style="301" customWidth="1"/>
    <col min="12553" max="12553" width="8.88671875" style="301"/>
    <col min="12554" max="12554" width="16.88671875" style="301" bestFit="1" customWidth="1"/>
    <col min="12555" max="12555" width="22.44140625" style="301" bestFit="1" customWidth="1"/>
    <col min="12556" max="12797" width="8.88671875" style="301"/>
    <col min="12798" max="12798" width="1.44140625" style="301" customWidth="1"/>
    <col min="12799" max="12799" width="9" style="301" bestFit="1" customWidth="1"/>
    <col min="12800" max="12800" width="67.33203125" style="301" bestFit="1" customWidth="1"/>
    <col min="12801" max="12801" width="13" style="301" customWidth="1"/>
    <col min="12802" max="12808" width="5.6640625" style="301" customWidth="1"/>
    <col min="12809" max="12809" width="8.88671875" style="301"/>
    <col min="12810" max="12810" width="16.88671875" style="301" bestFit="1" customWidth="1"/>
    <col min="12811" max="12811" width="22.44140625" style="301" bestFit="1" customWidth="1"/>
    <col min="12812" max="13053" width="8.88671875" style="301"/>
    <col min="13054" max="13054" width="1.44140625" style="301" customWidth="1"/>
    <col min="13055" max="13055" width="9" style="301" bestFit="1" customWidth="1"/>
    <col min="13056" max="13056" width="67.33203125" style="301" bestFit="1" customWidth="1"/>
    <col min="13057" max="13057" width="13" style="301" customWidth="1"/>
    <col min="13058" max="13064" width="5.6640625" style="301" customWidth="1"/>
    <col min="13065" max="13065" width="8.88671875" style="301"/>
    <col min="13066" max="13066" width="16.88671875" style="301" bestFit="1" customWidth="1"/>
    <col min="13067" max="13067" width="22.44140625" style="301" bestFit="1" customWidth="1"/>
    <col min="13068" max="13309" width="8.88671875" style="301"/>
    <col min="13310" max="13310" width="1.44140625" style="301" customWidth="1"/>
    <col min="13311" max="13311" width="9" style="301" bestFit="1" customWidth="1"/>
    <col min="13312" max="13312" width="67.33203125" style="301" bestFit="1" customWidth="1"/>
    <col min="13313" max="13313" width="13" style="301" customWidth="1"/>
    <col min="13314" max="13320" width="5.6640625" style="301" customWidth="1"/>
    <col min="13321" max="13321" width="8.88671875" style="301"/>
    <col min="13322" max="13322" width="16.88671875" style="301" bestFit="1" customWidth="1"/>
    <col min="13323" max="13323" width="22.44140625" style="301" bestFit="1" customWidth="1"/>
    <col min="13324" max="13565" width="8.88671875" style="301"/>
    <col min="13566" max="13566" width="1.44140625" style="301" customWidth="1"/>
    <col min="13567" max="13567" width="9" style="301" bestFit="1" customWidth="1"/>
    <col min="13568" max="13568" width="67.33203125" style="301" bestFit="1" customWidth="1"/>
    <col min="13569" max="13569" width="13" style="301" customWidth="1"/>
    <col min="13570" max="13576" width="5.6640625" style="301" customWidth="1"/>
    <col min="13577" max="13577" width="8.88671875" style="301"/>
    <col min="13578" max="13578" width="16.88671875" style="301" bestFit="1" customWidth="1"/>
    <col min="13579" max="13579" width="22.44140625" style="301" bestFit="1" customWidth="1"/>
    <col min="13580" max="13821" width="8.88671875" style="301"/>
    <col min="13822" max="13822" width="1.44140625" style="301" customWidth="1"/>
    <col min="13823" max="13823" width="9" style="301" bestFit="1" customWidth="1"/>
    <col min="13824" max="13824" width="67.33203125" style="301" bestFit="1" customWidth="1"/>
    <col min="13825" max="13825" width="13" style="301" customWidth="1"/>
    <col min="13826" max="13832" width="5.6640625" style="301" customWidth="1"/>
    <col min="13833" max="13833" width="8.88671875" style="301"/>
    <col min="13834" max="13834" width="16.88671875" style="301" bestFit="1" customWidth="1"/>
    <col min="13835" max="13835" width="22.44140625" style="301" bestFit="1" customWidth="1"/>
    <col min="13836" max="14077" width="8.88671875" style="301"/>
    <col min="14078" max="14078" width="1.44140625" style="301" customWidth="1"/>
    <col min="14079" max="14079" width="9" style="301" bestFit="1" customWidth="1"/>
    <col min="14080" max="14080" width="67.33203125" style="301" bestFit="1" customWidth="1"/>
    <col min="14081" max="14081" width="13" style="301" customWidth="1"/>
    <col min="14082" max="14088" width="5.6640625" style="301" customWidth="1"/>
    <col min="14089" max="14089" width="8.88671875" style="301"/>
    <col min="14090" max="14090" width="16.88671875" style="301" bestFit="1" customWidth="1"/>
    <col min="14091" max="14091" width="22.44140625" style="301" bestFit="1" customWidth="1"/>
    <col min="14092" max="14333" width="8.88671875" style="301"/>
    <col min="14334" max="14334" width="1.44140625" style="301" customWidth="1"/>
    <col min="14335" max="14335" width="9" style="301" bestFit="1" customWidth="1"/>
    <col min="14336" max="14336" width="67.33203125" style="301" bestFit="1" customWidth="1"/>
    <col min="14337" max="14337" width="13" style="301" customWidth="1"/>
    <col min="14338" max="14344" width="5.6640625" style="301" customWidth="1"/>
    <col min="14345" max="14345" width="8.88671875" style="301"/>
    <col min="14346" max="14346" width="16.88671875" style="301" bestFit="1" customWidth="1"/>
    <col min="14347" max="14347" width="22.44140625" style="301" bestFit="1" customWidth="1"/>
    <col min="14348" max="14589" width="8.88671875" style="301"/>
    <col min="14590" max="14590" width="1.44140625" style="301" customWidth="1"/>
    <col min="14591" max="14591" width="9" style="301" bestFit="1" customWidth="1"/>
    <col min="14592" max="14592" width="67.33203125" style="301" bestFit="1" customWidth="1"/>
    <col min="14593" max="14593" width="13" style="301" customWidth="1"/>
    <col min="14594" max="14600" width="5.6640625" style="301" customWidth="1"/>
    <col min="14601" max="14601" width="8.88671875" style="301"/>
    <col min="14602" max="14602" width="16.88671875" style="301" bestFit="1" customWidth="1"/>
    <col min="14603" max="14603" width="22.44140625" style="301" bestFit="1" customWidth="1"/>
    <col min="14604" max="14845" width="8.88671875" style="301"/>
    <col min="14846" max="14846" width="1.44140625" style="301" customWidth="1"/>
    <col min="14847" max="14847" width="9" style="301" bestFit="1" customWidth="1"/>
    <col min="14848" max="14848" width="67.33203125" style="301" bestFit="1" customWidth="1"/>
    <col min="14849" max="14849" width="13" style="301" customWidth="1"/>
    <col min="14850" max="14856" width="5.6640625" style="301" customWidth="1"/>
    <col min="14857" max="14857" width="8.88671875" style="301"/>
    <col min="14858" max="14858" width="16.88671875" style="301" bestFit="1" customWidth="1"/>
    <col min="14859" max="14859" width="22.44140625" style="301" bestFit="1" customWidth="1"/>
    <col min="14860" max="15101" width="8.88671875" style="301"/>
    <col min="15102" max="15102" width="1.44140625" style="301" customWidth="1"/>
    <col min="15103" max="15103" width="9" style="301" bestFit="1" customWidth="1"/>
    <col min="15104" max="15104" width="67.33203125" style="301" bestFit="1" customWidth="1"/>
    <col min="15105" max="15105" width="13" style="301" customWidth="1"/>
    <col min="15106" max="15112" width="5.6640625" style="301" customWidth="1"/>
    <col min="15113" max="15113" width="8.88671875" style="301"/>
    <col min="15114" max="15114" width="16.88671875" style="301" bestFit="1" customWidth="1"/>
    <col min="15115" max="15115" width="22.44140625" style="301" bestFit="1" customWidth="1"/>
    <col min="15116" max="15357" width="8.88671875" style="301"/>
    <col min="15358" max="15358" width="1.44140625" style="301" customWidth="1"/>
    <col min="15359" max="15359" width="9" style="301" bestFit="1" customWidth="1"/>
    <col min="15360" max="15360" width="67.33203125" style="301" bestFit="1" customWidth="1"/>
    <col min="15361" max="15361" width="13" style="301" customWidth="1"/>
    <col min="15362" max="15368" width="5.6640625" style="301" customWidth="1"/>
    <col min="15369" max="15369" width="8.88671875" style="301"/>
    <col min="15370" max="15370" width="16.88671875" style="301" bestFit="1" customWidth="1"/>
    <col min="15371" max="15371" width="22.44140625" style="301" bestFit="1" customWidth="1"/>
    <col min="15372" max="15613" width="8.88671875" style="301"/>
    <col min="15614" max="15614" width="1.44140625" style="301" customWidth="1"/>
    <col min="15615" max="15615" width="9" style="301" bestFit="1" customWidth="1"/>
    <col min="15616" max="15616" width="67.33203125" style="301" bestFit="1" customWidth="1"/>
    <col min="15617" max="15617" width="13" style="301" customWidth="1"/>
    <col min="15618" max="15624" width="5.6640625" style="301" customWidth="1"/>
    <col min="15625" max="15625" width="8.88671875" style="301"/>
    <col min="15626" max="15626" width="16.88671875" style="301" bestFit="1" customWidth="1"/>
    <col min="15627" max="15627" width="22.44140625" style="301" bestFit="1" customWidth="1"/>
    <col min="15628" max="15869" width="8.88671875" style="301"/>
    <col min="15870" max="15870" width="1.44140625" style="301" customWidth="1"/>
    <col min="15871" max="15871" width="9" style="301" bestFit="1" customWidth="1"/>
    <col min="15872" max="15872" width="67.33203125" style="301" bestFit="1" customWidth="1"/>
    <col min="15873" max="15873" width="13" style="301" customWidth="1"/>
    <col min="15874" max="15880" width="5.6640625" style="301" customWidth="1"/>
    <col min="15881" max="15881" width="8.88671875" style="301"/>
    <col min="15882" max="15882" width="16.88671875" style="301" bestFit="1" customWidth="1"/>
    <col min="15883" max="15883" width="22.44140625" style="301" bestFit="1" customWidth="1"/>
    <col min="15884" max="16125" width="8.88671875" style="301"/>
    <col min="16126" max="16126" width="1.44140625" style="301" customWidth="1"/>
    <col min="16127" max="16127" width="9" style="301" bestFit="1" customWidth="1"/>
    <col min="16128" max="16128" width="67.33203125" style="301" bestFit="1" customWidth="1"/>
    <col min="16129" max="16129" width="13" style="301" customWidth="1"/>
    <col min="16130" max="16136" width="5.6640625" style="301" customWidth="1"/>
    <col min="16137" max="16137" width="8.88671875" style="301"/>
    <col min="16138" max="16138" width="16.88671875" style="301" bestFit="1" customWidth="1"/>
    <col min="16139" max="16139" width="22.44140625" style="301" bestFit="1" customWidth="1"/>
    <col min="16140" max="16384" width="8.88671875" style="301"/>
  </cols>
  <sheetData>
    <row r="2" spans="2:12" ht="19.2" x14ac:dyDescent="0.35">
      <c r="B2" s="608" t="s">
        <v>871</v>
      </c>
    </row>
    <row r="3" spans="2:12" ht="13.8" thickBot="1" x14ac:dyDescent="0.3"/>
    <row r="4" spans="2:12" ht="13.8" thickBot="1" x14ac:dyDescent="0.3">
      <c r="D4" s="787" t="s">
        <v>870</v>
      </c>
      <c r="E4" s="788"/>
      <c r="F4" s="788"/>
      <c r="G4" s="788"/>
      <c r="H4" s="788"/>
    </row>
    <row r="5" spans="2:12" ht="16.8" thickTop="1" thickBot="1" x14ac:dyDescent="0.35">
      <c r="B5" s="655" t="s">
        <v>0</v>
      </c>
      <c r="C5" s="654" t="s">
        <v>869</v>
      </c>
      <c r="D5" s="607" t="s">
        <v>902</v>
      </c>
      <c r="E5" s="607" t="s">
        <v>903</v>
      </c>
      <c r="F5" s="607" t="s">
        <v>904</v>
      </c>
      <c r="G5" s="607" t="s">
        <v>905</v>
      </c>
      <c r="H5" s="607" t="s">
        <v>906</v>
      </c>
    </row>
    <row r="6" spans="2:12" ht="15.9" customHeight="1" x14ac:dyDescent="0.3">
      <c r="B6" s="315" t="s">
        <v>11</v>
      </c>
      <c r="C6" s="317" t="s">
        <v>909</v>
      </c>
      <c r="D6" s="606" t="s">
        <v>857</v>
      </c>
      <c r="E6" s="602" t="s">
        <v>907</v>
      </c>
      <c r="F6" s="602" t="s">
        <v>857</v>
      </c>
      <c r="G6" s="602" t="s">
        <v>857</v>
      </c>
      <c r="H6" s="602" t="s">
        <v>857</v>
      </c>
    </row>
    <row r="7" spans="2:12" ht="15.9" customHeight="1" x14ac:dyDescent="0.3">
      <c r="B7" s="316" t="s">
        <v>14</v>
      </c>
      <c r="C7" s="318" t="s">
        <v>910</v>
      </c>
      <c r="D7" s="606" t="s">
        <v>840</v>
      </c>
      <c r="E7" s="602" t="s">
        <v>987</v>
      </c>
      <c r="F7" s="602" t="s">
        <v>857</v>
      </c>
      <c r="G7" s="602" t="s">
        <v>857</v>
      </c>
      <c r="H7" s="602" t="s">
        <v>988</v>
      </c>
    </row>
    <row r="8" spans="2:12" ht="15.9" customHeight="1" x14ac:dyDescent="0.3">
      <c r="B8" s="316" t="s">
        <v>15</v>
      </c>
      <c r="C8" s="318" t="s">
        <v>911</v>
      </c>
      <c r="D8" s="606" t="s">
        <v>857</v>
      </c>
      <c r="E8" s="602" t="s">
        <v>988</v>
      </c>
      <c r="F8" s="602" t="s">
        <v>857</v>
      </c>
      <c r="G8" s="602" t="s">
        <v>857</v>
      </c>
      <c r="H8" s="602" t="s">
        <v>987</v>
      </c>
      <c r="J8" s="626"/>
      <c r="K8" s="626"/>
      <c r="L8" s="626"/>
    </row>
    <row r="9" spans="2:12" ht="15.9" customHeight="1" x14ac:dyDescent="0.25">
      <c r="B9" s="316" t="s">
        <v>868</v>
      </c>
      <c r="C9" s="319" t="s">
        <v>912</v>
      </c>
      <c r="D9" s="606" t="s">
        <v>857</v>
      </c>
      <c r="E9" s="602" t="s">
        <v>857</v>
      </c>
      <c r="F9" s="602" t="s">
        <v>857</v>
      </c>
      <c r="G9" s="602" t="s">
        <v>857</v>
      </c>
      <c r="H9" s="602" t="s">
        <v>907</v>
      </c>
      <c r="J9" s="626"/>
      <c r="K9" s="190"/>
      <c r="L9" s="625"/>
    </row>
    <row r="10" spans="2:12" ht="15.9" customHeight="1" x14ac:dyDescent="0.25">
      <c r="B10" s="316" t="s">
        <v>867</v>
      </c>
      <c r="C10" s="319" t="s">
        <v>913</v>
      </c>
      <c r="D10" s="606" t="s">
        <v>839</v>
      </c>
      <c r="E10" s="602" t="s">
        <v>987</v>
      </c>
      <c r="F10" s="602" t="s">
        <v>839</v>
      </c>
      <c r="G10" s="602" t="s">
        <v>839</v>
      </c>
      <c r="H10" s="602" t="s">
        <v>839</v>
      </c>
      <c r="J10" s="626"/>
      <c r="K10" s="190"/>
      <c r="L10" s="625"/>
    </row>
    <row r="11" spans="2:12" ht="15.9" customHeight="1" x14ac:dyDescent="0.25">
      <c r="B11" s="316" t="s">
        <v>866</v>
      </c>
      <c r="C11" s="319" t="s">
        <v>914</v>
      </c>
      <c r="D11" s="606" t="s">
        <v>841</v>
      </c>
      <c r="E11" s="602" t="s">
        <v>839</v>
      </c>
      <c r="F11" s="602" t="s">
        <v>841</v>
      </c>
      <c r="G11" s="602" t="s">
        <v>841</v>
      </c>
      <c r="H11" s="602" t="s">
        <v>907</v>
      </c>
      <c r="J11" s="626"/>
      <c r="K11" s="190"/>
      <c r="L11" s="625"/>
    </row>
    <row r="12" spans="2:12" ht="15.9" customHeight="1" x14ac:dyDescent="0.25">
      <c r="B12" s="316" t="s">
        <v>865</v>
      </c>
      <c r="C12" s="319" t="s">
        <v>915</v>
      </c>
      <c r="D12" s="606" t="s">
        <v>841</v>
      </c>
      <c r="E12" s="602" t="s">
        <v>839</v>
      </c>
      <c r="F12" s="602" t="s">
        <v>841</v>
      </c>
      <c r="G12" s="602" t="s">
        <v>841</v>
      </c>
      <c r="H12" s="602" t="s">
        <v>907</v>
      </c>
      <c r="J12" s="626"/>
      <c r="K12" s="190"/>
      <c r="L12" s="625"/>
    </row>
    <row r="13" spans="2:12" ht="15.9" customHeight="1" x14ac:dyDescent="0.25">
      <c r="B13" s="316" t="s">
        <v>864</v>
      </c>
      <c r="C13" s="319" t="s">
        <v>916</v>
      </c>
      <c r="D13" s="606" t="s">
        <v>841</v>
      </c>
      <c r="E13" s="602" t="s">
        <v>839</v>
      </c>
      <c r="F13" s="602" t="s">
        <v>857</v>
      </c>
      <c r="G13" s="602" t="s">
        <v>857</v>
      </c>
      <c r="H13" s="602" t="s">
        <v>907</v>
      </c>
      <c r="J13" s="626"/>
      <c r="K13" s="190"/>
      <c r="L13" s="625"/>
    </row>
    <row r="14" spans="2:12" ht="15.9" customHeight="1" x14ac:dyDescent="0.25">
      <c r="B14" s="316" t="s">
        <v>863</v>
      </c>
      <c r="C14" s="319" t="s">
        <v>917</v>
      </c>
      <c r="D14" s="606" t="s">
        <v>857</v>
      </c>
      <c r="E14" s="602" t="s">
        <v>839</v>
      </c>
      <c r="F14" s="602" t="s">
        <v>857</v>
      </c>
      <c r="G14" s="602" t="s">
        <v>857</v>
      </c>
      <c r="H14" s="602" t="s">
        <v>989</v>
      </c>
    </row>
    <row r="15" spans="2:12" ht="15.9" customHeight="1" x14ac:dyDescent="0.25">
      <c r="B15" s="316" t="s">
        <v>862</v>
      </c>
      <c r="C15" s="319" t="s">
        <v>918</v>
      </c>
      <c r="D15" s="606" t="s">
        <v>857</v>
      </c>
      <c r="E15" s="602" t="s">
        <v>989</v>
      </c>
      <c r="F15" s="602" t="s">
        <v>857</v>
      </c>
      <c r="G15" s="602" t="s">
        <v>857</v>
      </c>
      <c r="H15" s="602" t="s">
        <v>857</v>
      </c>
    </row>
    <row r="16" spans="2:12" ht="15.9" customHeight="1" x14ac:dyDescent="0.25">
      <c r="B16" s="316" t="s">
        <v>861</v>
      </c>
      <c r="C16" s="319" t="s">
        <v>919</v>
      </c>
      <c r="D16" s="606" t="s">
        <v>839</v>
      </c>
      <c r="E16" s="602" t="s">
        <v>841</v>
      </c>
      <c r="F16" s="602" t="s">
        <v>857</v>
      </c>
      <c r="G16" s="602" t="s">
        <v>987</v>
      </c>
      <c r="H16" s="602" t="s">
        <v>841</v>
      </c>
    </row>
    <row r="17" spans="2:16" ht="15.9" customHeight="1" x14ac:dyDescent="0.25">
      <c r="B17" s="316" t="s">
        <v>860</v>
      </c>
      <c r="C17" s="319" t="s">
        <v>920</v>
      </c>
      <c r="D17" s="606" t="s">
        <v>841</v>
      </c>
      <c r="E17" s="602" t="s">
        <v>907</v>
      </c>
      <c r="F17" s="602" t="s">
        <v>839</v>
      </c>
      <c r="G17" s="602" t="s">
        <v>841</v>
      </c>
      <c r="H17" s="602" t="s">
        <v>841</v>
      </c>
    </row>
    <row r="18" spans="2:16" ht="15.9" customHeight="1" x14ac:dyDescent="0.25">
      <c r="B18" s="316" t="s">
        <v>859</v>
      </c>
      <c r="C18" s="319" t="s">
        <v>971</v>
      </c>
      <c r="D18" s="606" t="s">
        <v>990</v>
      </c>
      <c r="E18" s="602" t="s">
        <v>987</v>
      </c>
      <c r="F18" s="602" t="s">
        <v>857</v>
      </c>
      <c r="G18" s="602" t="s">
        <v>990</v>
      </c>
      <c r="H18" s="602" t="s">
        <v>857</v>
      </c>
    </row>
    <row r="19" spans="2:16" ht="15.9" customHeight="1" thickBot="1" x14ac:dyDescent="0.3">
      <c r="B19" s="316" t="s">
        <v>858</v>
      </c>
      <c r="C19" s="319" t="s">
        <v>972</v>
      </c>
      <c r="D19" s="606" t="s">
        <v>857</v>
      </c>
      <c r="E19" s="602" t="s">
        <v>987</v>
      </c>
      <c r="F19" s="602" t="s">
        <v>857</v>
      </c>
      <c r="G19" s="602" t="s">
        <v>857</v>
      </c>
      <c r="H19" s="602" t="s">
        <v>857</v>
      </c>
    </row>
    <row r="20" spans="2:16" ht="16.2" thickBot="1" x14ac:dyDescent="0.3">
      <c r="B20" s="316" t="s">
        <v>855</v>
      </c>
      <c r="C20" s="319" t="s">
        <v>973</v>
      </c>
      <c r="D20" s="606" t="s">
        <v>841</v>
      </c>
      <c r="E20" s="602" t="s">
        <v>839</v>
      </c>
      <c r="F20" s="602" t="s">
        <v>841</v>
      </c>
      <c r="G20" s="602" t="s">
        <v>841</v>
      </c>
      <c r="H20" s="602" t="s">
        <v>907</v>
      </c>
      <c r="J20" s="789" t="s">
        <v>856</v>
      </c>
      <c r="K20" s="790"/>
      <c r="P20" s="552"/>
    </row>
    <row r="21" spans="2:16" ht="16.2" thickBot="1" x14ac:dyDescent="0.3">
      <c r="B21" s="316" t="s">
        <v>854</v>
      </c>
      <c r="C21" s="319" t="s">
        <v>974</v>
      </c>
      <c r="D21" s="602" t="s">
        <v>841</v>
      </c>
      <c r="E21" s="602" t="s">
        <v>839</v>
      </c>
      <c r="F21" s="602" t="s">
        <v>841</v>
      </c>
      <c r="G21" s="602" t="s">
        <v>841</v>
      </c>
      <c r="H21" s="602" t="s">
        <v>907</v>
      </c>
      <c r="J21" s="604" t="s">
        <v>877</v>
      </c>
      <c r="K21" s="605" t="s">
        <v>887</v>
      </c>
      <c r="P21" s="552"/>
    </row>
    <row r="22" spans="2:16" s="552" customFormat="1" ht="16.2" thickBot="1" x14ac:dyDescent="0.3">
      <c r="B22" s="316" t="s">
        <v>853</v>
      </c>
      <c r="C22" s="319" t="s">
        <v>975</v>
      </c>
      <c r="D22" s="602" t="s">
        <v>841</v>
      </c>
      <c r="E22" s="602" t="s">
        <v>839</v>
      </c>
      <c r="F22" s="602" t="s">
        <v>841</v>
      </c>
      <c r="G22" s="602" t="s">
        <v>841</v>
      </c>
      <c r="H22" s="602" t="s">
        <v>907</v>
      </c>
      <c r="J22" s="604" t="s">
        <v>594</v>
      </c>
      <c r="K22" s="603" t="s">
        <v>880</v>
      </c>
      <c r="L22" s="301"/>
      <c r="M22" s="301"/>
      <c r="N22" s="301"/>
      <c r="O22" s="301"/>
    </row>
    <row r="23" spans="2:16" s="552" customFormat="1" ht="16.2" thickBot="1" x14ac:dyDescent="0.3">
      <c r="B23" s="316" t="s">
        <v>852</v>
      </c>
      <c r="C23" s="319" t="s">
        <v>976</v>
      </c>
      <c r="D23" s="602" t="s">
        <v>841</v>
      </c>
      <c r="E23" s="602" t="s">
        <v>839</v>
      </c>
      <c r="F23" s="602" t="s">
        <v>841</v>
      </c>
      <c r="G23" s="602" t="s">
        <v>841</v>
      </c>
      <c r="H23" s="602" t="s">
        <v>907</v>
      </c>
      <c r="J23" s="604" t="s">
        <v>878</v>
      </c>
      <c r="K23" s="605" t="s">
        <v>889</v>
      </c>
      <c r="L23" s="301"/>
      <c r="M23" s="301"/>
      <c r="N23" s="301"/>
      <c r="O23" s="301"/>
    </row>
    <row r="24" spans="2:16" s="552" customFormat="1" ht="16.2" thickBot="1" x14ac:dyDescent="0.3">
      <c r="B24" s="316" t="s">
        <v>851</v>
      </c>
      <c r="C24" s="319" t="s">
        <v>977</v>
      </c>
      <c r="D24" s="602" t="s">
        <v>840</v>
      </c>
      <c r="E24" s="602" t="s">
        <v>839</v>
      </c>
      <c r="F24" s="602" t="s">
        <v>840</v>
      </c>
      <c r="G24" s="602" t="s">
        <v>840</v>
      </c>
      <c r="H24" s="602" t="s">
        <v>991</v>
      </c>
      <c r="J24" s="604" t="s">
        <v>879</v>
      </c>
      <c r="K24" s="603" t="s">
        <v>888</v>
      </c>
      <c r="L24" s="301"/>
      <c r="M24" s="301"/>
      <c r="N24" s="301"/>
      <c r="O24" s="301"/>
    </row>
    <row r="25" spans="2:16" s="552" customFormat="1" ht="16.2" thickBot="1" x14ac:dyDescent="0.3">
      <c r="B25" s="316" t="s">
        <v>850</v>
      </c>
      <c r="C25" s="319" t="s">
        <v>978</v>
      </c>
      <c r="D25" s="602" t="s">
        <v>857</v>
      </c>
      <c r="E25" s="602" t="s">
        <v>839</v>
      </c>
      <c r="F25" s="602" t="s">
        <v>857</v>
      </c>
      <c r="G25" s="602" t="s">
        <v>857</v>
      </c>
      <c r="H25" s="602" t="s">
        <v>907</v>
      </c>
      <c r="J25" s="604" t="s">
        <v>658</v>
      </c>
      <c r="K25" s="603" t="s">
        <v>881</v>
      </c>
      <c r="L25" s="301"/>
      <c r="M25" s="301"/>
      <c r="N25" s="301"/>
      <c r="O25" s="301"/>
    </row>
    <row r="26" spans="2:16" s="552" customFormat="1" ht="15.6" x14ac:dyDescent="0.25">
      <c r="B26" s="316" t="s">
        <v>849</v>
      </c>
      <c r="C26" s="319" t="s">
        <v>979</v>
      </c>
      <c r="D26" s="602" t="s">
        <v>857</v>
      </c>
      <c r="E26" s="602" t="s">
        <v>987</v>
      </c>
      <c r="F26" s="602" t="s">
        <v>857</v>
      </c>
      <c r="G26" s="602" t="s">
        <v>857</v>
      </c>
      <c r="H26" s="602" t="s">
        <v>857</v>
      </c>
      <c r="J26" s="650"/>
      <c r="K26" s="650"/>
      <c r="L26" s="301"/>
      <c r="M26" s="301"/>
      <c r="N26" s="301"/>
      <c r="O26" s="301"/>
      <c r="P26" s="301"/>
    </row>
    <row r="27" spans="2:16" s="552" customFormat="1" ht="15.6" x14ac:dyDescent="0.25">
      <c r="B27" s="316" t="s">
        <v>848</v>
      </c>
      <c r="C27" s="319" t="s">
        <v>980</v>
      </c>
      <c r="D27" s="602" t="s">
        <v>841</v>
      </c>
      <c r="E27" s="602" t="s">
        <v>839</v>
      </c>
      <c r="F27" s="602" t="s">
        <v>841</v>
      </c>
      <c r="G27" s="602" t="s">
        <v>841</v>
      </c>
      <c r="H27" s="602" t="s">
        <v>907</v>
      </c>
      <c r="J27" s="651"/>
      <c r="K27" s="651"/>
      <c r="L27" s="301"/>
      <c r="M27" s="301"/>
      <c r="N27" s="301"/>
      <c r="O27" s="301"/>
      <c r="P27" s="301"/>
    </row>
    <row r="28" spans="2:16" s="552" customFormat="1" ht="15.6" x14ac:dyDescent="0.25">
      <c r="B28" s="316" t="s">
        <v>7</v>
      </c>
      <c r="C28" s="319" t="s">
        <v>921</v>
      </c>
      <c r="D28" s="602" t="s">
        <v>841</v>
      </c>
      <c r="E28" s="602" t="s">
        <v>839</v>
      </c>
      <c r="F28" s="602" t="s">
        <v>841</v>
      </c>
      <c r="G28" s="602" t="s">
        <v>841</v>
      </c>
      <c r="H28" s="602" t="s">
        <v>907</v>
      </c>
      <c r="J28" s="301"/>
      <c r="K28" s="301"/>
      <c r="L28" s="301"/>
      <c r="M28" s="301"/>
      <c r="N28" s="301"/>
      <c r="O28" s="301"/>
      <c r="P28" s="301"/>
    </row>
    <row r="29" spans="2:16" ht="15.6" x14ac:dyDescent="0.25">
      <c r="B29" s="316" t="s">
        <v>8</v>
      </c>
      <c r="C29" s="320" t="s">
        <v>922</v>
      </c>
      <c r="D29" s="602" t="s">
        <v>841</v>
      </c>
      <c r="E29" s="602" t="s">
        <v>839</v>
      </c>
      <c r="F29" s="602" t="s">
        <v>841</v>
      </c>
      <c r="G29" s="602" t="s">
        <v>841</v>
      </c>
      <c r="H29" s="602" t="s">
        <v>907</v>
      </c>
      <c r="J29" s="300" t="s">
        <v>847</v>
      </c>
    </row>
    <row r="30" spans="2:16" ht="15.6" x14ac:dyDescent="0.25">
      <c r="B30" s="316" t="s">
        <v>9</v>
      </c>
      <c r="C30" s="319" t="s">
        <v>923</v>
      </c>
      <c r="D30" s="602" t="s">
        <v>841</v>
      </c>
      <c r="E30" s="602" t="s">
        <v>839</v>
      </c>
      <c r="F30" s="602" t="s">
        <v>841</v>
      </c>
      <c r="G30" s="602" t="s">
        <v>841</v>
      </c>
      <c r="H30" s="602" t="s">
        <v>991</v>
      </c>
    </row>
    <row r="31" spans="2:16" ht="15.6" x14ac:dyDescent="0.25">
      <c r="B31" s="316" t="s">
        <v>924</v>
      </c>
      <c r="C31" s="319" t="s">
        <v>925</v>
      </c>
      <c r="D31" s="602" t="s">
        <v>841</v>
      </c>
      <c r="E31" s="602" t="s">
        <v>839</v>
      </c>
      <c r="F31" s="602" t="s">
        <v>841</v>
      </c>
      <c r="G31" s="602" t="s">
        <v>841</v>
      </c>
      <c r="H31" s="602" t="s">
        <v>907</v>
      </c>
      <c r="J31" s="301" t="s">
        <v>846</v>
      </c>
    </row>
    <row r="32" spans="2:16" ht="15.6" x14ac:dyDescent="0.25">
      <c r="B32" s="316" t="s">
        <v>926</v>
      </c>
      <c r="C32" s="319" t="s">
        <v>927</v>
      </c>
      <c r="D32" s="602" t="s">
        <v>841</v>
      </c>
      <c r="E32" s="602" t="s">
        <v>987</v>
      </c>
      <c r="F32" s="602" t="s">
        <v>841</v>
      </c>
      <c r="G32" s="602" t="s">
        <v>841</v>
      </c>
      <c r="H32" s="602" t="s">
        <v>857</v>
      </c>
      <c r="J32" s="301" t="s">
        <v>845</v>
      </c>
    </row>
    <row r="33" spans="2:15" ht="15.6" x14ac:dyDescent="0.25">
      <c r="B33" s="316" t="s">
        <v>928</v>
      </c>
      <c r="C33" s="319" t="s">
        <v>929</v>
      </c>
      <c r="D33" s="602" t="s">
        <v>841</v>
      </c>
      <c r="E33" s="602" t="s">
        <v>839</v>
      </c>
      <c r="F33" s="602" t="s">
        <v>841</v>
      </c>
      <c r="G33" s="602" t="s">
        <v>841</v>
      </c>
      <c r="H33" s="602" t="s">
        <v>907</v>
      </c>
      <c r="J33" s="301" t="s">
        <v>844</v>
      </c>
    </row>
    <row r="34" spans="2:15" ht="15.6" x14ac:dyDescent="0.25">
      <c r="B34" s="316" t="s">
        <v>16</v>
      </c>
      <c r="C34" s="319" t="s">
        <v>930</v>
      </c>
      <c r="D34" s="602" t="s">
        <v>841</v>
      </c>
      <c r="E34" s="602" t="s">
        <v>989</v>
      </c>
      <c r="F34" s="602" t="s">
        <v>841</v>
      </c>
      <c r="G34" s="602" t="s">
        <v>841</v>
      </c>
      <c r="H34" s="602" t="s">
        <v>839</v>
      </c>
      <c r="J34" s="301" t="s">
        <v>843</v>
      </c>
      <c r="L34" s="552"/>
      <c r="M34" s="552"/>
      <c r="N34" s="552"/>
      <c r="O34" s="552"/>
    </row>
    <row r="35" spans="2:15" ht="15.6" x14ac:dyDescent="0.25">
      <c r="B35" s="316" t="s">
        <v>17</v>
      </c>
      <c r="C35" s="321" t="s">
        <v>931</v>
      </c>
      <c r="D35" s="602" t="s">
        <v>841</v>
      </c>
      <c r="E35" s="602" t="s">
        <v>907</v>
      </c>
      <c r="F35" s="602" t="s">
        <v>841</v>
      </c>
      <c r="G35" s="602" t="s">
        <v>841</v>
      </c>
      <c r="H35" s="602" t="s">
        <v>839</v>
      </c>
      <c r="J35" s="301" t="s">
        <v>842</v>
      </c>
      <c r="L35" s="552"/>
      <c r="M35" s="552"/>
      <c r="N35" s="552"/>
      <c r="O35" s="552"/>
    </row>
    <row r="36" spans="2:15" ht="15.6" x14ac:dyDescent="0.25">
      <c r="B36" s="316" t="s">
        <v>393</v>
      </c>
      <c r="C36" s="319" t="s">
        <v>981</v>
      </c>
      <c r="D36" s="602" t="s">
        <v>841</v>
      </c>
      <c r="E36" s="602" t="s">
        <v>989</v>
      </c>
      <c r="F36" s="602" t="s">
        <v>841</v>
      </c>
      <c r="G36" s="602" t="s">
        <v>841</v>
      </c>
      <c r="H36" s="602" t="s">
        <v>839</v>
      </c>
    </row>
    <row r="37" spans="2:15" ht="15.6" x14ac:dyDescent="0.25">
      <c r="B37" s="316" t="s">
        <v>394</v>
      </c>
      <c r="C37" s="319" t="s">
        <v>932</v>
      </c>
      <c r="D37" s="602" t="s">
        <v>841</v>
      </c>
      <c r="E37" s="602" t="s">
        <v>989</v>
      </c>
      <c r="F37" s="602" t="s">
        <v>841</v>
      </c>
      <c r="G37" s="602" t="s">
        <v>841</v>
      </c>
      <c r="H37" s="602" t="s">
        <v>987</v>
      </c>
    </row>
    <row r="38" spans="2:15" ht="15.6" x14ac:dyDescent="0.25">
      <c r="B38" s="316" t="s">
        <v>395</v>
      </c>
      <c r="C38" s="319" t="s">
        <v>933</v>
      </c>
      <c r="D38" s="602" t="s">
        <v>841</v>
      </c>
      <c r="E38" s="602" t="s">
        <v>907</v>
      </c>
      <c r="F38" s="602" t="s">
        <v>841</v>
      </c>
      <c r="G38" s="602" t="s">
        <v>841</v>
      </c>
      <c r="H38" s="602" t="s">
        <v>987</v>
      </c>
    </row>
    <row r="39" spans="2:15" ht="15.6" x14ac:dyDescent="0.25">
      <c r="B39" s="316" t="s">
        <v>396</v>
      </c>
      <c r="C39" s="319" t="s">
        <v>934</v>
      </c>
      <c r="D39" s="602" t="s">
        <v>841</v>
      </c>
      <c r="E39" s="602" t="s">
        <v>907</v>
      </c>
      <c r="F39" s="602" t="s">
        <v>841</v>
      </c>
      <c r="G39" s="602" t="s">
        <v>841</v>
      </c>
      <c r="H39" s="602" t="s">
        <v>987</v>
      </c>
    </row>
    <row r="40" spans="2:15" ht="15.6" x14ac:dyDescent="0.25">
      <c r="B40" s="316" t="s">
        <v>935</v>
      </c>
      <c r="C40" s="319" t="s">
        <v>936</v>
      </c>
      <c r="D40" s="602" t="s">
        <v>841</v>
      </c>
      <c r="E40" s="602" t="s">
        <v>907</v>
      </c>
      <c r="F40" s="602" t="s">
        <v>841</v>
      </c>
      <c r="G40" s="602" t="s">
        <v>841</v>
      </c>
      <c r="H40" s="602" t="s">
        <v>987</v>
      </c>
    </row>
    <row r="41" spans="2:15" ht="15.6" x14ac:dyDescent="0.25">
      <c r="B41" s="316" t="s">
        <v>937</v>
      </c>
      <c r="C41" s="319" t="s">
        <v>938</v>
      </c>
      <c r="D41" s="602" t="s">
        <v>841</v>
      </c>
      <c r="E41" s="602" t="s">
        <v>989</v>
      </c>
      <c r="F41" s="602" t="s">
        <v>841</v>
      </c>
      <c r="G41" s="602" t="s">
        <v>841</v>
      </c>
      <c r="H41" s="602" t="s">
        <v>987</v>
      </c>
    </row>
    <row r="42" spans="2:15" ht="15.6" x14ac:dyDescent="0.25">
      <c r="B42" s="316" t="s">
        <v>939</v>
      </c>
      <c r="C42" s="319" t="s">
        <v>982</v>
      </c>
      <c r="D42" s="602" t="s">
        <v>841</v>
      </c>
      <c r="E42" s="602" t="s">
        <v>907</v>
      </c>
      <c r="F42" s="602" t="s">
        <v>841</v>
      </c>
      <c r="G42" s="602" t="s">
        <v>841</v>
      </c>
      <c r="H42" s="602" t="s">
        <v>839</v>
      </c>
    </row>
    <row r="43" spans="2:15" ht="15.6" x14ac:dyDescent="0.25">
      <c r="B43" s="316" t="s">
        <v>940</v>
      </c>
      <c r="C43" s="319" t="s">
        <v>941</v>
      </c>
      <c r="D43" s="602" t="s">
        <v>841</v>
      </c>
      <c r="E43" s="602" t="s">
        <v>907</v>
      </c>
      <c r="F43" s="602" t="s">
        <v>841</v>
      </c>
      <c r="G43" s="602" t="s">
        <v>841</v>
      </c>
      <c r="H43" s="602" t="s">
        <v>839</v>
      </c>
    </row>
    <row r="44" spans="2:15" ht="15.6" x14ac:dyDescent="0.25">
      <c r="B44" s="316" t="s">
        <v>942</v>
      </c>
      <c r="C44" s="319" t="s">
        <v>943</v>
      </c>
      <c r="D44" s="602" t="s">
        <v>841</v>
      </c>
      <c r="E44" s="602" t="s">
        <v>907</v>
      </c>
      <c r="F44" s="602" t="s">
        <v>841</v>
      </c>
      <c r="G44" s="602" t="s">
        <v>841</v>
      </c>
      <c r="H44" s="602" t="s">
        <v>839</v>
      </c>
    </row>
    <row r="45" spans="2:15" ht="15.6" x14ac:dyDescent="0.25">
      <c r="B45" s="316" t="s">
        <v>944</v>
      </c>
      <c r="C45" s="319" t="s">
        <v>945</v>
      </c>
      <c r="D45" s="602" t="s">
        <v>841</v>
      </c>
      <c r="E45" s="602" t="s">
        <v>907</v>
      </c>
      <c r="F45" s="602" t="s">
        <v>841</v>
      </c>
      <c r="G45" s="602" t="s">
        <v>841</v>
      </c>
      <c r="H45" s="602" t="s">
        <v>839</v>
      </c>
    </row>
    <row r="46" spans="2:15" ht="15.6" x14ac:dyDescent="0.3">
      <c r="B46" s="322" t="s">
        <v>983</v>
      </c>
      <c r="C46" s="319" t="s">
        <v>984</v>
      </c>
      <c r="D46" s="602" t="s">
        <v>840</v>
      </c>
      <c r="E46" s="653" t="s">
        <v>987</v>
      </c>
      <c r="F46" s="653" t="s">
        <v>857</v>
      </c>
      <c r="G46" s="602" t="s">
        <v>840</v>
      </c>
      <c r="H46" s="602" t="s">
        <v>839</v>
      </c>
    </row>
    <row r="47" spans="2:15" ht="16.2" customHeight="1" x14ac:dyDescent="0.3">
      <c r="B47" s="322" t="s">
        <v>985</v>
      </c>
      <c r="C47" s="319" t="s">
        <v>986</v>
      </c>
      <c r="D47" s="602" t="s">
        <v>841</v>
      </c>
      <c r="E47" s="653" t="s">
        <v>987</v>
      </c>
      <c r="F47" s="653" t="s">
        <v>841</v>
      </c>
      <c r="G47" s="602" t="s">
        <v>841</v>
      </c>
      <c r="H47" s="602" t="s">
        <v>839</v>
      </c>
    </row>
    <row r="48" spans="2:15" ht="16.2" customHeight="1" x14ac:dyDescent="0.3">
      <c r="B48" s="322" t="s">
        <v>10</v>
      </c>
      <c r="C48" s="319" t="s">
        <v>946</v>
      </c>
      <c r="D48" s="602" t="s">
        <v>841</v>
      </c>
      <c r="E48" s="653" t="s">
        <v>989</v>
      </c>
      <c r="F48" s="653" t="s">
        <v>841</v>
      </c>
      <c r="G48" s="602" t="s">
        <v>841</v>
      </c>
      <c r="H48" s="602" t="s">
        <v>839</v>
      </c>
    </row>
    <row r="49" spans="2:8" ht="16.2" customHeight="1" x14ac:dyDescent="0.3">
      <c r="B49" s="322" t="s">
        <v>34</v>
      </c>
      <c r="C49" s="319" t="s">
        <v>947</v>
      </c>
      <c r="D49" s="602" t="s">
        <v>841</v>
      </c>
      <c r="E49" s="653" t="s">
        <v>989</v>
      </c>
      <c r="F49" s="653" t="s">
        <v>841</v>
      </c>
      <c r="G49" s="602" t="s">
        <v>841</v>
      </c>
      <c r="H49" s="602" t="s">
        <v>839</v>
      </c>
    </row>
    <row r="50" spans="2:8" ht="16.2" customHeight="1" x14ac:dyDescent="0.3">
      <c r="B50" s="322" t="s">
        <v>948</v>
      </c>
      <c r="C50" s="319" t="s">
        <v>949</v>
      </c>
      <c r="D50" s="602" t="s">
        <v>841</v>
      </c>
      <c r="E50" s="653" t="s">
        <v>989</v>
      </c>
      <c r="F50" s="653" t="s">
        <v>841</v>
      </c>
      <c r="G50" s="602" t="s">
        <v>841</v>
      </c>
      <c r="H50" s="602" t="s">
        <v>839</v>
      </c>
    </row>
    <row r="51" spans="2:8" ht="16.2" customHeight="1" x14ac:dyDescent="0.3">
      <c r="B51" s="322" t="s">
        <v>950</v>
      </c>
      <c r="C51" s="319" t="s">
        <v>951</v>
      </c>
      <c r="D51" s="602" t="s">
        <v>841</v>
      </c>
      <c r="E51" s="653" t="s">
        <v>989</v>
      </c>
      <c r="F51" s="653" t="s">
        <v>841</v>
      </c>
      <c r="G51" s="602" t="s">
        <v>841</v>
      </c>
      <c r="H51" s="602" t="s">
        <v>839</v>
      </c>
    </row>
    <row r="52" spans="2:8" ht="16.2" customHeight="1" x14ac:dyDescent="0.3">
      <c r="B52" s="322" t="s">
        <v>952</v>
      </c>
      <c r="C52" s="319" t="s">
        <v>953</v>
      </c>
      <c r="D52" s="602" t="s">
        <v>841</v>
      </c>
      <c r="E52" s="653" t="s">
        <v>907</v>
      </c>
      <c r="F52" s="653" t="s">
        <v>841</v>
      </c>
      <c r="G52" s="602" t="s">
        <v>841</v>
      </c>
      <c r="H52" s="602" t="s">
        <v>839</v>
      </c>
    </row>
    <row r="53" spans="2:8" ht="16.2" customHeight="1" x14ac:dyDescent="0.3">
      <c r="B53" s="322" t="s">
        <v>954</v>
      </c>
      <c r="C53" s="319" t="s">
        <v>955</v>
      </c>
      <c r="D53" s="602" t="s">
        <v>841</v>
      </c>
      <c r="E53" s="653" t="s">
        <v>989</v>
      </c>
      <c r="F53" s="653" t="s">
        <v>841</v>
      </c>
      <c r="G53" s="602" t="s">
        <v>841</v>
      </c>
      <c r="H53" s="602" t="s">
        <v>987</v>
      </c>
    </row>
    <row r="54" spans="2:8" ht="16.2" customHeight="1" x14ac:dyDescent="0.3">
      <c r="B54" s="322" t="s">
        <v>18</v>
      </c>
      <c r="C54" s="319" t="s">
        <v>956</v>
      </c>
      <c r="D54" s="602" t="s">
        <v>841</v>
      </c>
      <c r="E54" s="653" t="s">
        <v>907</v>
      </c>
      <c r="F54" s="653" t="s">
        <v>841</v>
      </c>
      <c r="G54" s="602" t="s">
        <v>841</v>
      </c>
      <c r="H54" s="602" t="s">
        <v>839</v>
      </c>
    </row>
    <row r="55" spans="2:8" ht="16.2" customHeight="1" x14ac:dyDescent="0.3">
      <c r="B55" s="322" t="s">
        <v>19</v>
      </c>
      <c r="C55" s="319" t="s">
        <v>957</v>
      </c>
      <c r="D55" s="602" t="s">
        <v>841</v>
      </c>
      <c r="E55" s="653" t="s">
        <v>839</v>
      </c>
      <c r="F55" s="653" t="s">
        <v>841</v>
      </c>
      <c r="G55" s="602" t="s">
        <v>841</v>
      </c>
      <c r="H55" s="602" t="s">
        <v>907</v>
      </c>
    </row>
    <row r="56" spans="2:8" ht="16.2" customHeight="1" x14ac:dyDescent="0.3">
      <c r="B56" s="322" t="s">
        <v>20</v>
      </c>
      <c r="C56" s="319" t="s">
        <v>958</v>
      </c>
      <c r="D56" s="602" t="s">
        <v>857</v>
      </c>
      <c r="E56" s="653" t="s">
        <v>839</v>
      </c>
      <c r="F56" s="653" t="s">
        <v>857</v>
      </c>
      <c r="G56" s="602" t="s">
        <v>857</v>
      </c>
      <c r="H56" s="602" t="s">
        <v>987</v>
      </c>
    </row>
    <row r="57" spans="2:8" ht="16.2" customHeight="1" x14ac:dyDescent="0.3">
      <c r="B57" s="322" t="s">
        <v>29</v>
      </c>
      <c r="C57" s="319" t="s">
        <v>959</v>
      </c>
      <c r="D57" s="602" t="s">
        <v>857</v>
      </c>
      <c r="E57" s="653" t="s">
        <v>989</v>
      </c>
      <c r="F57" s="653" t="s">
        <v>857</v>
      </c>
      <c r="G57" s="602" t="s">
        <v>857</v>
      </c>
      <c r="H57" s="602" t="s">
        <v>857</v>
      </c>
    </row>
    <row r="58" spans="2:8" ht="16.2" customHeight="1" x14ac:dyDescent="0.3">
      <c r="B58" s="322" t="s">
        <v>960</v>
      </c>
      <c r="C58" s="319" t="s">
        <v>992</v>
      </c>
      <c r="D58" s="602" t="s">
        <v>840</v>
      </c>
      <c r="E58" s="653" t="s">
        <v>839</v>
      </c>
      <c r="F58" s="653" t="s">
        <v>857</v>
      </c>
      <c r="G58" s="602" t="s">
        <v>840</v>
      </c>
      <c r="H58" s="602" t="s">
        <v>907</v>
      </c>
    </row>
    <row r="59" spans="2:8" ht="16.2" customHeight="1" x14ac:dyDescent="0.3">
      <c r="B59" s="322" t="s">
        <v>961</v>
      </c>
      <c r="C59" s="319" t="s">
        <v>962</v>
      </c>
      <c r="D59" s="602" t="s">
        <v>841</v>
      </c>
      <c r="E59" s="653" t="s">
        <v>839</v>
      </c>
      <c r="F59" s="653" t="s">
        <v>841</v>
      </c>
      <c r="G59" s="602" t="s">
        <v>841</v>
      </c>
      <c r="H59" s="602" t="s">
        <v>987</v>
      </c>
    </row>
    <row r="60" spans="2:8" ht="16.2" customHeight="1" x14ac:dyDescent="0.3">
      <c r="B60" s="322" t="s">
        <v>963</v>
      </c>
      <c r="C60" s="319" t="s">
        <v>964</v>
      </c>
      <c r="D60" s="602" t="s">
        <v>841</v>
      </c>
      <c r="E60" s="653" t="s">
        <v>907</v>
      </c>
      <c r="F60" s="653" t="s">
        <v>841</v>
      </c>
      <c r="G60" s="602" t="s">
        <v>841</v>
      </c>
      <c r="H60" s="602" t="s">
        <v>839</v>
      </c>
    </row>
    <row r="61" spans="2:8" ht="16.2" customHeight="1" x14ac:dyDescent="0.3">
      <c r="B61" s="322" t="s">
        <v>965</v>
      </c>
      <c r="C61" s="319" t="s">
        <v>966</v>
      </c>
      <c r="D61" s="602" t="s">
        <v>841</v>
      </c>
      <c r="E61" s="653" t="s">
        <v>839</v>
      </c>
      <c r="F61" s="653" t="s">
        <v>841</v>
      </c>
      <c r="G61" s="602" t="s">
        <v>841</v>
      </c>
      <c r="H61" s="602" t="s">
        <v>987</v>
      </c>
    </row>
    <row r="62" spans="2:8" ht="16.2" customHeight="1" x14ac:dyDescent="0.3">
      <c r="B62" s="322" t="s">
        <v>967</v>
      </c>
      <c r="C62" s="319" t="s">
        <v>968</v>
      </c>
      <c r="D62" s="602" t="s">
        <v>841</v>
      </c>
      <c r="E62" s="653" t="s">
        <v>839</v>
      </c>
      <c r="F62" s="653" t="s">
        <v>841</v>
      </c>
      <c r="G62" s="602" t="s">
        <v>841</v>
      </c>
      <c r="H62" s="602" t="s">
        <v>989</v>
      </c>
    </row>
    <row r="63" spans="2:8" ht="16.2" customHeight="1" x14ac:dyDescent="0.3">
      <c r="B63" s="322" t="s">
        <v>969</v>
      </c>
      <c r="C63" s="319" t="s">
        <v>970</v>
      </c>
      <c r="D63" s="602" t="s">
        <v>841</v>
      </c>
      <c r="E63" s="653" t="s">
        <v>987</v>
      </c>
      <c r="F63" s="653" t="s">
        <v>841</v>
      </c>
      <c r="G63" s="602" t="s">
        <v>841</v>
      </c>
      <c r="H63" s="602" t="s">
        <v>839</v>
      </c>
    </row>
  </sheetData>
  <autoFilter ref="B5:H63" xr:uid="{7617DF04-A899-4A61-BC05-DF088DB27FF4}"/>
  <mergeCells count="2">
    <mergeCell ref="D4:H4"/>
    <mergeCell ref="J20:K20"/>
  </mergeCells>
  <printOptions horizontalCentered="1" verticalCentered="1"/>
  <pageMargins left="0.27559055118110237" right="0.27559055118110237" top="0.6692913385826772" bottom="0.43307086614173229" header="0.31496062992125984" footer="0.31496062992125984"/>
  <pageSetup paperSize="9" scale="40"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5"/>
  </sheetPr>
  <dimension ref="A3:BN38"/>
  <sheetViews>
    <sheetView showGridLines="0" workbookViewId="0">
      <selection activeCell="G11" sqref="G11"/>
    </sheetView>
  </sheetViews>
  <sheetFormatPr defaultRowHeight="14.4" x14ac:dyDescent="0.3"/>
  <cols>
    <col min="1" max="3" width="2.6640625" style="41" customWidth="1"/>
    <col min="4" max="4" width="55.88671875" bestFit="1" customWidth="1"/>
    <col min="5" max="5" width="30.6640625" customWidth="1"/>
    <col min="6" max="6" width="10.6640625" customWidth="1"/>
    <col min="7" max="7" width="10.44140625" style="1" customWidth="1"/>
    <col min="8" max="8" width="10.44140625" customWidth="1"/>
    <col min="9" max="9" width="2.6640625" customWidth="1"/>
    <col min="10" max="10" width="6.109375" hidden="1" customWidth="1"/>
    <col min="11" max="66" width="2.5546875" customWidth="1"/>
  </cols>
  <sheetData>
    <row r="3" spans="1:66" ht="25.5" customHeight="1" x14ac:dyDescent="0.4">
      <c r="E3" s="37" t="s">
        <v>177</v>
      </c>
      <c r="F3" s="38"/>
      <c r="G3" s="39"/>
      <c r="H3" s="40"/>
    </row>
    <row r="5" spans="1:66" ht="34.5" customHeight="1" thickBot="1" x14ac:dyDescent="0.35">
      <c r="A5" s="41" t="s">
        <v>140</v>
      </c>
      <c r="D5" s="105" t="s">
        <v>170</v>
      </c>
      <c r="E5" s="794" t="s">
        <v>141</v>
      </c>
      <c r="F5" s="795"/>
      <c r="G5" s="796">
        <v>45160</v>
      </c>
      <c r="H5" s="796"/>
    </row>
    <row r="6" spans="1:66" ht="30" customHeight="1" thickTop="1" thickBot="1" x14ac:dyDescent="0.35">
      <c r="A6" s="36" t="s">
        <v>142</v>
      </c>
      <c r="B6" s="36"/>
      <c r="C6" s="36"/>
      <c r="E6" s="794" t="s">
        <v>143</v>
      </c>
      <c r="F6" s="795"/>
      <c r="G6" s="42">
        <v>1</v>
      </c>
      <c r="K6" s="791">
        <f>K7</f>
        <v>45159</v>
      </c>
      <c r="L6" s="792"/>
      <c r="M6" s="792"/>
      <c r="N6" s="792"/>
      <c r="O6" s="792"/>
      <c r="P6" s="792"/>
      <c r="Q6" s="793"/>
      <c r="R6" s="791">
        <f>R7</f>
        <v>45166</v>
      </c>
      <c r="S6" s="792"/>
      <c r="T6" s="792"/>
      <c r="U6" s="792"/>
      <c r="V6" s="792"/>
      <c r="W6" s="792"/>
      <c r="X6" s="793"/>
      <c r="Y6" s="791">
        <f>Y7</f>
        <v>45173</v>
      </c>
      <c r="Z6" s="792"/>
      <c r="AA6" s="792"/>
      <c r="AB6" s="792"/>
      <c r="AC6" s="792"/>
      <c r="AD6" s="792"/>
      <c r="AE6" s="793"/>
      <c r="AF6" s="791">
        <f>AF7</f>
        <v>45180</v>
      </c>
      <c r="AG6" s="792"/>
      <c r="AH6" s="792"/>
      <c r="AI6" s="792"/>
      <c r="AJ6" s="792"/>
      <c r="AK6" s="792"/>
      <c r="AL6" s="793"/>
      <c r="AM6" s="791">
        <f>AM7</f>
        <v>45187</v>
      </c>
      <c r="AN6" s="792"/>
      <c r="AO6" s="792"/>
      <c r="AP6" s="792"/>
      <c r="AQ6" s="792"/>
      <c r="AR6" s="792"/>
      <c r="AS6" s="793"/>
      <c r="AT6" s="791">
        <f>AT7</f>
        <v>45194</v>
      </c>
      <c r="AU6" s="792"/>
      <c r="AV6" s="792"/>
      <c r="AW6" s="792"/>
      <c r="AX6" s="792"/>
      <c r="AY6" s="792"/>
      <c r="AZ6" s="793"/>
      <c r="BA6" s="791">
        <f>BA7</f>
        <v>45201</v>
      </c>
      <c r="BB6" s="792"/>
      <c r="BC6" s="792"/>
      <c r="BD6" s="792"/>
      <c r="BE6" s="792"/>
      <c r="BF6" s="792"/>
      <c r="BG6" s="793"/>
      <c r="BH6" s="791">
        <f>BH7</f>
        <v>45208</v>
      </c>
      <c r="BI6" s="792"/>
      <c r="BJ6" s="792"/>
      <c r="BK6" s="792"/>
      <c r="BL6" s="792"/>
      <c r="BM6" s="792"/>
      <c r="BN6" s="793"/>
    </row>
    <row r="7" spans="1:66" ht="15" customHeight="1" x14ac:dyDescent="0.3">
      <c r="A7" s="36" t="s">
        <v>144</v>
      </c>
      <c r="B7" s="36"/>
      <c r="C7" s="36"/>
      <c r="D7" s="43"/>
      <c r="E7" s="43"/>
      <c r="F7" s="43"/>
      <c r="G7" s="43"/>
      <c r="H7" s="43"/>
      <c r="I7" s="43"/>
      <c r="K7" s="44">
        <f>Início_do_projeto-WEEKDAY(Início_do_projeto,1)+2+7*(Semana_de_exibição-1)</f>
        <v>45159</v>
      </c>
      <c r="L7" s="45">
        <f>K7+1</f>
        <v>45160</v>
      </c>
      <c r="M7" s="45">
        <f t="shared" ref="M7:AZ7" si="0">L7+1</f>
        <v>45161</v>
      </c>
      <c r="N7" s="45">
        <f t="shared" si="0"/>
        <v>45162</v>
      </c>
      <c r="O7" s="45">
        <f t="shared" si="0"/>
        <v>45163</v>
      </c>
      <c r="P7" s="45">
        <f t="shared" si="0"/>
        <v>45164</v>
      </c>
      <c r="Q7" s="46">
        <f t="shared" si="0"/>
        <v>45165</v>
      </c>
      <c r="R7" s="44">
        <f>Q7+1</f>
        <v>45166</v>
      </c>
      <c r="S7" s="45">
        <f>R7+1</f>
        <v>45167</v>
      </c>
      <c r="T7" s="45">
        <f t="shared" si="0"/>
        <v>45168</v>
      </c>
      <c r="U7" s="45">
        <f t="shared" si="0"/>
        <v>45169</v>
      </c>
      <c r="V7" s="45">
        <f t="shared" si="0"/>
        <v>45170</v>
      </c>
      <c r="W7" s="45">
        <f t="shared" si="0"/>
        <v>45171</v>
      </c>
      <c r="X7" s="46">
        <f t="shared" si="0"/>
        <v>45172</v>
      </c>
      <c r="Y7" s="44">
        <f>X7+1</f>
        <v>45173</v>
      </c>
      <c r="Z7" s="45">
        <f>Y7+1</f>
        <v>45174</v>
      </c>
      <c r="AA7" s="45">
        <f t="shared" si="0"/>
        <v>45175</v>
      </c>
      <c r="AB7" s="45">
        <f t="shared" si="0"/>
        <v>45176</v>
      </c>
      <c r="AC7" s="45">
        <f t="shared" si="0"/>
        <v>45177</v>
      </c>
      <c r="AD7" s="45">
        <f t="shared" si="0"/>
        <v>45178</v>
      </c>
      <c r="AE7" s="46">
        <f t="shared" si="0"/>
        <v>45179</v>
      </c>
      <c r="AF7" s="44">
        <f>AE7+1</f>
        <v>45180</v>
      </c>
      <c r="AG7" s="45">
        <f>AF7+1</f>
        <v>45181</v>
      </c>
      <c r="AH7" s="45">
        <f t="shared" si="0"/>
        <v>45182</v>
      </c>
      <c r="AI7" s="45">
        <f t="shared" si="0"/>
        <v>45183</v>
      </c>
      <c r="AJ7" s="45">
        <f t="shared" si="0"/>
        <v>45184</v>
      </c>
      <c r="AK7" s="45">
        <f t="shared" si="0"/>
        <v>45185</v>
      </c>
      <c r="AL7" s="46">
        <f t="shared" si="0"/>
        <v>45186</v>
      </c>
      <c r="AM7" s="44">
        <f>AL7+1</f>
        <v>45187</v>
      </c>
      <c r="AN7" s="45">
        <f>AM7+1</f>
        <v>45188</v>
      </c>
      <c r="AO7" s="45">
        <f t="shared" si="0"/>
        <v>45189</v>
      </c>
      <c r="AP7" s="45">
        <f t="shared" si="0"/>
        <v>45190</v>
      </c>
      <c r="AQ7" s="45">
        <f t="shared" si="0"/>
        <v>45191</v>
      </c>
      <c r="AR7" s="45">
        <f t="shared" si="0"/>
        <v>45192</v>
      </c>
      <c r="AS7" s="46">
        <f t="shared" si="0"/>
        <v>45193</v>
      </c>
      <c r="AT7" s="44">
        <f>AS7+1</f>
        <v>45194</v>
      </c>
      <c r="AU7" s="45">
        <f>AT7+1</f>
        <v>45195</v>
      </c>
      <c r="AV7" s="45">
        <f t="shared" si="0"/>
        <v>45196</v>
      </c>
      <c r="AW7" s="45">
        <f t="shared" si="0"/>
        <v>45197</v>
      </c>
      <c r="AX7" s="45">
        <f t="shared" si="0"/>
        <v>45198</v>
      </c>
      <c r="AY7" s="45">
        <f t="shared" si="0"/>
        <v>45199</v>
      </c>
      <c r="AZ7" s="46">
        <f t="shared" si="0"/>
        <v>45200</v>
      </c>
      <c r="BA7" s="44">
        <f t="shared" ref="BA7:BN7" si="1">AZ7+1</f>
        <v>45201</v>
      </c>
      <c r="BB7" s="45">
        <f t="shared" si="1"/>
        <v>45202</v>
      </c>
      <c r="BC7" s="45">
        <f t="shared" si="1"/>
        <v>45203</v>
      </c>
      <c r="BD7" s="45">
        <f t="shared" si="1"/>
        <v>45204</v>
      </c>
      <c r="BE7" s="45">
        <f t="shared" si="1"/>
        <v>45205</v>
      </c>
      <c r="BF7" s="45">
        <f t="shared" si="1"/>
        <v>45206</v>
      </c>
      <c r="BG7" s="46">
        <f t="shared" si="1"/>
        <v>45207</v>
      </c>
      <c r="BH7" s="44">
        <f t="shared" si="1"/>
        <v>45208</v>
      </c>
      <c r="BI7" s="45">
        <f t="shared" si="1"/>
        <v>45209</v>
      </c>
      <c r="BJ7" s="45">
        <f t="shared" si="1"/>
        <v>45210</v>
      </c>
      <c r="BK7" s="45">
        <f t="shared" si="1"/>
        <v>45211</v>
      </c>
      <c r="BL7" s="45">
        <f t="shared" si="1"/>
        <v>45212</v>
      </c>
      <c r="BM7" s="45">
        <f t="shared" si="1"/>
        <v>45213</v>
      </c>
      <c r="BN7" s="46">
        <f t="shared" si="1"/>
        <v>45214</v>
      </c>
    </row>
    <row r="8" spans="1:66" ht="30" customHeight="1" thickBot="1" x14ac:dyDescent="0.35">
      <c r="A8" s="36" t="s">
        <v>145</v>
      </c>
      <c r="B8" s="36"/>
      <c r="C8" s="36"/>
      <c r="D8" s="47" t="s">
        <v>146</v>
      </c>
      <c r="E8" s="48" t="s">
        <v>147</v>
      </c>
      <c r="F8" s="48" t="s">
        <v>148</v>
      </c>
      <c r="G8" s="48" t="s">
        <v>149</v>
      </c>
      <c r="H8" s="48" t="s">
        <v>150</v>
      </c>
      <c r="I8" s="48"/>
      <c r="J8" s="48" t="s">
        <v>151</v>
      </c>
      <c r="K8" s="49" t="str">
        <f t="shared" ref="K8:BN8" si="2">LEFT(TEXT(K7,"ddd"),1)</f>
        <v>s</v>
      </c>
      <c r="L8" s="49" t="str">
        <f t="shared" si="2"/>
        <v>t</v>
      </c>
      <c r="M8" s="49" t="str">
        <f t="shared" si="2"/>
        <v>q</v>
      </c>
      <c r="N8" s="49" t="str">
        <f t="shared" si="2"/>
        <v>q</v>
      </c>
      <c r="O8" s="49" t="str">
        <f t="shared" si="2"/>
        <v>s</v>
      </c>
      <c r="P8" s="49" t="str">
        <f t="shared" si="2"/>
        <v>s</v>
      </c>
      <c r="Q8" s="49" t="str">
        <f t="shared" si="2"/>
        <v>d</v>
      </c>
      <c r="R8" s="49" t="str">
        <f t="shared" si="2"/>
        <v>s</v>
      </c>
      <c r="S8" s="49" t="str">
        <f t="shared" si="2"/>
        <v>t</v>
      </c>
      <c r="T8" s="49" t="str">
        <f t="shared" si="2"/>
        <v>q</v>
      </c>
      <c r="U8" s="49" t="str">
        <f t="shared" si="2"/>
        <v>q</v>
      </c>
      <c r="V8" s="49" t="str">
        <f t="shared" si="2"/>
        <v>s</v>
      </c>
      <c r="W8" s="49" t="str">
        <f t="shared" si="2"/>
        <v>s</v>
      </c>
      <c r="X8" s="49" t="str">
        <f t="shared" si="2"/>
        <v>d</v>
      </c>
      <c r="Y8" s="49" t="str">
        <f t="shared" si="2"/>
        <v>s</v>
      </c>
      <c r="Z8" s="49" t="str">
        <f t="shared" si="2"/>
        <v>t</v>
      </c>
      <c r="AA8" s="49" t="str">
        <f t="shared" si="2"/>
        <v>q</v>
      </c>
      <c r="AB8" s="49" t="str">
        <f t="shared" si="2"/>
        <v>q</v>
      </c>
      <c r="AC8" s="49" t="str">
        <f t="shared" si="2"/>
        <v>s</v>
      </c>
      <c r="AD8" s="49" t="str">
        <f t="shared" si="2"/>
        <v>s</v>
      </c>
      <c r="AE8" s="49" t="str">
        <f t="shared" si="2"/>
        <v>d</v>
      </c>
      <c r="AF8" s="49" t="str">
        <f t="shared" si="2"/>
        <v>s</v>
      </c>
      <c r="AG8" s="49" t="str">
        <f t="shared" si="2"/>
        <v>t</v>
      </c>
      <c r="AH8" s="49" t="str">
        <f t="shared" si="2"/>
        <v>q</v>
      </c>
      <c r="AI8" s="49" t="str">
        <f t="shared" si="2"/>
        <v>q</v>
      </c>
      <c r="AJ8" s="49" t="str">
        <f t="shared" si="2"/>
        <v>s</v>
      </c>
      <c r="AK8" s="49" t="str">
        <f t="shared" si="2"/>
        <v>s</v>
      </c>
      <c r="AL8" s="49" t="str">
        <f t="shared" si="2"/>
        <v>d</v>
      </c>
      <c r="AM8" s="49" t="str">
        <f t="shared" si="2"/>
        <v>s</v>
      </c>
      <c r="AN8" s="49" t="str">
        <f t="shared" si="2"/>
        <v>t</v>
      </c>
      <c r="AO8" s="49" t="str">
        <f t="shared" si="2"/>
        <v>q</v>
      </c>
      <c r="AP8" s="49" t="str">
        <f t="shared" si="2"/>
        <v>q</v>
      </c>
      <c r="AQ8" s="49" t="str">
        <f t="shared" si="2"/>
        <v>s</v>
      </c>
      <c r="AR8" s="49" t="str">
        <f t="shared" si="2"/>
        <v>s</v>
      </c>
      <c r="AS8" s="49" t="str">
        <f t="shared" si="2"/>
        <v>d</v>
      </c>
      <c r="AT8" s="49" t="str">
        <f t="shared" si="2"/>
        <v>s</v>
      </c>
      <c r="AU8" s="49" t="str">
        <f t="shared" si="2"/>
        <v>t</v>
      </c>
      <c r="AV8" s="49" t="str">
        <f t="shared" si="2"/>
        <v>q</v>
      </c>
      <c r="AW8" s="49" t="str">
        <f t="shared" si="2"/>
        <v>q</v>
      </c>
      <c r="AX8" s="49" t="str">
        <f t="shared" si="2"/>
        <v>s</v>
      </c>
      <c r="AY8" s="49" t="str">
        <f t="shared" si="2"/>
        <v>s</v>
      </c>
      <c r="AZ8" s="49" t="str">
        <f t="shared" si="2"/>
        <v>d</v>
      </c>
      <c r="BA8" s="49" t="str">
        <f t="shared" si="2"/>
        <v>s</v>
      </c>
      <c r="BB8" s="49" t="str">
        <f t="shared" si="2"/>
        <v>t</v>
      </c>
      <c r="BC8" s="49" t="str">
        <f t="shared" si="2"/>
        <v>q</v>
      </c>
      <c r="BD8" s="49" t="str">
        <f t="shared" si="2"/>
        <v>q</v>
      </c>
      <c r="BE8" s="49" t="str">
        <f t="shared" si="2"/>
        <v>s</v>
      </c>
      <c r="BF8" s="49" t="str">
        <f t="shared" si="2"/>
        <v>s</v>
      </c>
      <c r="BG8" s="49" t="str">
        <f t="shared" si="2"/>
        <v>d</v>
      </c>
      <c r="BH8" s="49" t="str">
        <f t="shared" si="2"/>
        <v>s</v>
      </c>
      <c r="BI8" s="49" t="str">
        <f t="shared" si="2"/>
        <v>t</v>
      </c>
      <c r="BJ8" s="49" t="str">
        <f t="shared" si="2"/>
        <v>q</v>
      </c>
      <c r="BK8" s="49" t="str">
        <f t="shared" si="2"/>
        <v>q</v>
      </c>
      <c r="BL8" s="49" t="str">
        <f t="shared" si="2"/>
        <v>s</v>
      </c>
      <c r="BM8" s="49" t="str">
        <f t="shared" si="2"/>
        <v>s</v>
      </c>
      <c r="BN8" s="49" t="str">
        <f t="shared" si="2"/>
        <v>d</v>
      </c>
    </row>
    <row r="9" spans="1:66" ht="30" hidden="1" customHeight="1" x14ac:dyDescent="0.3">
      <c r="A9" s="41" t="s">
        <v>152</v>
      </c>
      <c r="E9" s="50"/>
      <c r="G9"/>
      <c r="J9">
        <f>IF(OR(ISBLANK(início_da_tarefa),ISBLANK(término_da_tarefa)),"",término_da_tarefa-início_da_tarefa+1)</f>
        <v>4</v>
      </c>
      <c r="K9" s="51"/>
      <c r="L9" s="51"/>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c r="AR9" s="51"/>
      <c r="AS9" s="51"/>
      <c r="AT9" s="51"/>
      <c r="AU9" s="51"/>
      <c r="AV9" s="51"/>
      <c r="AW9" s="51"/>
      <c r="AX9" s="51"/>
      <c r="AY9" s="51"/>
      <c r="AZ9" s="51"/>
      <c r="BA9" s="51"/>
      <c r="BB9" s="51"/>
      <c r="BC9" s="51"/>
      <c r="BD9" s="51"/>
      <c r="BE9" s="51"/>
      <c r="BF9" s="51"/>
      <c r="BG9" s="51"/>
      <c r="BH9" s="51"/>
      <c r="BI9" s="51"/>
      <c r="BJ9" s="51"/>
      <c r="BK9" s="51"/>
      <c r="BL9" s="51"/>
      <c r="BM9" s="51"/>
      <c r="BN9" s="51"/>
    </row>
    <row r="10" spans="1:66" s="14" customFormat="1" ht="30" customHeight="1" thickBot="1" x14ac:dyDescent="0.35">
      <c r="A10" s="36" t="s">
        <v>153</v>
      </c>
      <c r="B10" s="36"/>
      <c r="C10" s="36"/>
      <c r="D10" s="52" t="s">
        <v>55</v>
      </c>
      <c r="E10" s="53"/>
      <c r="F10" s="54"/>
      <c r="G10" s="55"/>
      <c r="H10" s="56"/>
      <c r="I10" s="57"/>
      <c r="J10" s="57">
        <f t="shared" ref="J10:J35" si="3">IF(OR(ISBLANK(início_da_tarefa),ISBLANK(término_da_tarefa)),"",término_da_tarefa-início_da_tarefa+1)</f>
        <v>3</v>
      </c>
      <c r="K10" s="51"/>
      <c r="L10" s="51"/>
      <c r="M10" s="51"/>
      <c r="N10" s="51"/>
      <c r="O10" s="51"/>
      <c r="P10" s="51"/>
      <c r="Q10" s="51"/>
      <c r="R10" s="51"/>
      <c r="S10" s="51"/>
      <c r="T10" s="51"/>
      <c r="U10" s="51"/>
      <c r="V10" s="51"/>
      <c r="W10" s="51"/>
      <c r="X10" s="51"/>
      <c r="Y10" s="51"/>
      <c r="Z10" s="51"/>
      <c r="AA10" s="51"/>
      <c r="AB10" s="51"/>
      <c r="AC10" s="51"/>
      <c r="AD10" s="51"/>
      <c r="AE10" s="51"/>
      <c r="AF10" s="51"/>
      <c r="AG10" s="51"/>
      <c r="AH10" s="51"/>
      <c r="AI10" s="51"/>
      <c r="AJ10" s="51"/>
      <c r="AK10" s="51"/>
      <c r="AL10" s="51"/>
      <c r="AM10" s="51"/>
      <c r="AN10" s="51"/>
      <c r="AO10" s="51"/>
      <c r="AP10" s="51"/>
      <c r="AQ10" s="51"/>
      <c r="AR10" s="51"/>
      <c r="AS10" s="51"/>
      <c r="AT10" s="51"/>
      <c r="AU10" s="51"/>
      <c r="AV10" s="51"/>
      <c r="AW10" s="51"/>
      <c r="AX10" s="51"/>
      <c r="AY10" s="51"/>
      <c r="AZ10" s="51"/>
      <c r="BA10" s="51"/>
      <c r="BB10" s="51"/>
      <c r="BC10" s="51"/>
      <c r="BD10" s="51"/>
      <c r="BE10" s="51"/>
      <c r="BF10" s="51"/>
      <c r="BG10" s="51"/>
      <c r="BH10" s="51"/>
      <c r="BI10" s="51"/>
      <c r="BJ10" s="51"/>
      <c r="BK10" s="51"/>
      <c r="BL10" s="51"/>
      <c r="BM10" s="51"/>
      <c r="BN10" s="51"/>
    </row>
    <row r="11" spans="1:66" s="14" customFormat="1" ht="30" customHeight="1" thickBot="1" x14ac:dyDescent="0.35">
      <c r="A11" s="36" t="s">
        <v>154</v>
      </c>
      <c r="B11" s="36"/>
      <c r="C11" s="36"/>
      <c r="D11" s="58" t="s">
        <v>53</v>
      </c>
      <c r="E11" s="59"/>
      <c r="F11" s="60"/>
      <c r="G11" s="61">
        <f>Início_do_projeto</f>
        <v>45160</v>
      </c>
      <c r="H11" s="61">
        <f>G11+3</f>
        <v>45163</v>
      </c>
      <c r="I11" s="57"/>
      <c r="J11" s="57">
        <f t="shared" si="3"/>
        <v>5</v>
      </c>
      <c r="K11" s="51"/>
      <c r="L11" s="51"/>
      <c r="M11" s="51"/>
      <c r="N11" s="51"/>
      <c r="O11" s="51"/>
      <c r="P11" s="51"/>
      <c r="Q11" s="51"/>
      <c r="R11" s="51"/>
      <c r="S11" s="51"/>
      <c r="T11" s="51"/>
      <c r="U11" s="51"/>
      <c r="V11" s="51"/>
      <c r="W11" s="51"/>
      <c r="X11" s="51"/>
      <c r="Y11" s="51"/>
      <c r="Z11" s="51"/>
      <c r="AA11" s="51"/>
      <c r="AB11" s="51"/>
      <c r="AC11" s="51"/>
      <c r="AD11" s="51"/>
      <c r="AE11" s="51"/>
      <c r="AF11" s="51"/>
      <c r="AG11" s="51"/>
      <c r="AH11" s="51"/>
      <c r="AI11" s="51"/>
      <c r="AJ11" s="51"/>
      <c r="AK11" s="51"/>
      <c r="AL11" s="51"/>
      <c r="AM11" s="51"/>
      <c r="AN11" s="51"/>
      <c r="AO11" s="51"/>
      <c r="AP11" s="51"/>
      <c r="AQ11" s="51"/>
      <c r="AR11" s="51"/>
      <c r="AS11" s="51"/>
      <c r="AT11" s="51"/>
      <c r="AU11" s="51"/>
      <c r="AV11" s="51"/>
      <c r="AW11" s="51"/>
      <c r="AX11" s="51"/>
      <c r="AY11" s="51"/>
      <c r="AZ11" s="51"/>
      <c r="BA11" s="51"/>
      <c r="BB11" s="51"/>
      <c r="BC11" s="51"/>
      <c r="BD11" s="51"/>
      <c r="BE11" s="51"/>
      <c r="BF11" s="51"/>
      <c r="BG11" s="51"/>
      <c r="BH11" s="51"/>
      <c r="BI11" s="51"/>
      <c r="BJ11" s="51"/>
      <c r="BK11" s="51"/>
      <c r="BL11" s="51"/>
      <c r="BM11" s="51"/>
      <c r="BN11" s="51"/>
    </row>
    <row r="12" spans="1:66" s="14" customFormat="1" ht="30" customHeight="1" thickBot="1" x14ac:dyDescent="0.35">
      <c r="A12" s="36" t="s">
        <v>156</v>
      </c>
      <c r="B12" s="36"/>
      <c r="C12" s="36"/>
      <c r="D12" s="58" t="s">
        <v>157</v>
      </c>
      <c r="E12" s="59"/>
      <c r="F12" s="60"/>
      <c r="G12" s="61"/>
      <c r="H12" s="61"/>
      <c r="I12" s="57"/>
      <c r="J12" s="57">
        <f t="shared" si="3"/>
        <v>6</v>
      </c>
      <c r="K12" s="51"/>
      <c r="L12" s="51"/>
      <c r="M12" s="51"/>
      <c r="N12" s="51"/>
      <c r="O12" s="51"/>
      <c r="P12" s="51"/>
      <c r="Q12" s="51"/>
      <c r="R12" s="51"/>
      <c r="S12" s="51"/>
      <c r="T12" s="51"/>
      <c r="U12" s="51"/>
      <c r="V12" s="51"/>
      <c r="W12" s="62"/>
      <c r="X12" s="62"/>
      <c r="Y12" s="51"/>
      <c r="Z12" s="51"/>
      <c r="AA12" s="51"/>
      <c r="AB12" s="51"/>
      <c r="AC12" s="51"/>
      <c r="AD12" s="51"/>
      <c r="AE12" s="51"/>
      <c r="AF12" s="51"/>
      <c r="AG12" s="51"/>
      <c r="AH12" s="51"/>
      <c r="AI12" s="51"/>
      <c r="AJ12" s="51"/>
      <c r="AK12" s="51"/>
      <c r="AL12" s="51"/>
      <c r="AM12" s="51"/>
      <c r="AN12" s="51"/>
      <c r="AO12" s="51"/>
      <c r="AP12" s="51"/>
      <c r="AQ12" s="51"/>
      <c r="AR12" s="51"/>
      <c r="AS12" s="51"/>
      <c r="AT12" s="51"/>
      <c r="AU12" s="51"/>
      <c r="AV12" s="51"/>
      <c r="AW12" s="51"/>
      <c r="AX12" s="51"/>
      <c r="AY12" s="51"/>
      <c r="AZ12" s="51"/>
      <c r="BA12" s="51"/>
      <c r="BB12" s="51"/>
      <c r="BC12" s="51"/>
      <c r="BD12" s="51"/>
      <c r="BE12" s="51"/>
      <c r="BF12" s="51"/>
      <c r="BG12" s="51"/>
      <c r="BH12" s="51"/>
      <c r="BI12" s="51"/>
      <c r="BJ12" s="51"/>
      <c r="BK12" s="51"/>
      <c r="BL12" s="51"/>
      <c r="BM12" s="51"/>
      <c r="BN12" s="51"/>
    </row>
    <row r="13" spans="1:66" s="14" customFormat="1" ht="30" customHeight="1" thickBot="1" x14ac:dyDescent="0.35">
      <c r="A13" s="41"/>
      <c r="B13" s="41"/>
      <c r="C13" s="41"/>
      <c r="D13" s="58" t="s">
        <v>158</v>
      </c>
      <c r="E13" s="59"/>
      <c r="F13" s="60"/>
      <c r="G13" s="61"/>
      <c r="H13" s="61"/>
      <c r="I13" s="57"/>
      <c r="J13" s="57">
        <f t="shared" si="3"/>
        <v>3</v>
      </c>
      <c r="K13" s="51"/>
      <c r="L13" s="51"/>
      <c r="M13" s="51"/>
      <c r="N13" s="51"/>
      <c r="O13" s="51"/>
      <c r="P13" s="51"/>
      <c r="Q13" s="51"/>
      <c r="R13" s="51"/>
      <c r="S13" s="51"/>
      <c r="T13" s="51"/>
      <c r="U13" s="51"/>
      <c r="V13" s="51"/>
      <c r="W13" s="51"/>
      <c r="X13" s="51"/>
      <c r="Y13" s="51"/>
      <c r="Z13" s="51"/>
      <c r="AA13" s="51"/>
      <c r="AB13" s="51"/>
      <c r="AC13" s="51"/>
      <c r="AD13" s="51"/>
      <c r="AE13" s="51"/>
      <c r="AF13" s="51"/>
      <c r="AG13" s="51"/>
      <c r="AH13" s="51"/>
      <c r="AI13" s="51"/>
      <c r="AJ13" s="51"/>
      <c r="AK13" s="51"/>
      <c r="AL13" s="51"/>
      <c r="AM13" s="51"/>
      <c r="AN13" s="51"/>
      <c r="AO13" s="51"/>
      <c r="AP13" s="51"/>
      <c r="AQ13" s="51"/>
      <c r="AR13" s="51"/>
      <c r="AS13" s="51"/>
      <c r="AT13" s="51"/>
      <c r="AU13" s="51"/>
      <c r="AV13" s="51"/>
      <c r="AW13" s="51"/>
      <c r="AX13" s="51"/>
      <c r="AY13" s="51"/>
      <c r="AZ13" s="51"/>
      <c r="BA13" s="51"/>
      <c r="BB13" s="51"/>
      <c r="BC13" s="51"/>
      <c r="BD13" s="51"/>
      <c r="BE13" s="51"/>
      <c r="BF13" s="51"/>
      <c r="BG13" s="51"/>
      <c r="BH13" s="51"/>
      <c r="BI13" s="51"/>
      <c r="BJ13" s="51"/>
      <c r="BK13" s="51"/>
      <c r="BL13" s="51"/>
      <c r="BM13" s="51"/>
      <c r="BN13" s="51"/>
    </row>
    <row r="14" spans="1:66" s="14" customFormat="1" ht="30" customHeight="1" thickBot="1" x14ac:dyDescent="0.35">
      <c r="A14" s="41"/>
      <c r="B14" s="41"/>
      <c r="C14" s="41"/>
      <c r="D14" s="58" t="s">
        <v>159</v>
      </c>
      <c r="E14" s="59"/>
      <c r="F14" s="60"/>
      <c r="G14" s="61"/>
      <c r="H14" s="61"/>
      <c r="I14" s="57"/>
      <c r="J14" s="57" t="str">
        <f t="shared" si="3"/>
        <v/>
      </c>
      <c r="K14" s="51"/>
      <c r="L14" s="51"/>
      <c r="M14" s="51"/>
      <c r="N14" s="51"/>
      <c r="O14" s="51"/>
      <c r="P14" s="51"/>
      <c r="Q14" s="51"/>
      <c r="R14" s="51"/>
      <c r="S14" s="51"/>
      <c r="T14" s="51"/>
      <c r="U14" s="51"/>
      <c r="V14" s="51"/>
      <c r="W14" s="51"/>
      <c r="X14" s="51"/>
      <c r="Y14" s="51"/>
      <c r="Z14" s="51"/>
      <c r="AA14" s="62"/>
      <c r="AB14" s="51"/>
      <c r="AC14" s="51"/>
      <c r="AD14" s="51"/>
      <c r="AE14" s="51"/>
      <c r="AF14" s="51"/>
      <c r="AG14" s="51"/>
      <c r="AH14" s="51"/>
      <c r="AI14" s="51"/>
      <c r="AJ14" s="51"/>
      <c r="AK14" s="51"/>
      <c r="AL14" s="51"/>
      <c r="AM14" s="51"/>
      <c r="AN14" s="51"/>
      <c r="AO14" s="51"/>
      <c r="AP14" s="51"/>
      <c r="AQ14" s="51"/>
      <c r="AR14" s="51"/>
      <c r="AS14" s="51"/>
      <c r="AT14" s="51"/>
      <c r="AU14" s="51"/>
      <c r="AV14" s="51"/>
      <c r="AW14" s="51"/>
      <c r="AX14" s="51"/>
      <c r="AY14" s="51"/>
      <c r="AZ14" s="51"/>
      <c r="BA14" s="51"/>
      <c r="BB14" s="51"/>
      <c r="BC14" s="51"/>
      <c r="BD14" s="51"/>
      <c r="BE14" s="51"/>
      <c r="BF14" s="51"/>
      <c r="BG14" s="51"/>
      <c r="BH14" s="51"/>
      <c r="BI14" s="51"/>
      <c r="BJ14" s="51"/>
      <c r="BK14" s="51"/>
      <c r="BL14" s="51"/>
      <c r="BM14" s="51"/>
      <c r="BN14" s="51"/>
    </row>
    <row r="15" spans="1:66" s="14" customFormat="1" ht="30" customHeight="1" thickBot="1" x14ac:dyDescent="0.35">
      <c r="A15" s="41"/>
      <c r="B15" s="41"/>
      <c r="C15" s="41"/>
      <c r="D15" s="58" t="s">
        <v>160</v>
      </c>
      <c r="E15" s="59"/>
      <c r="F15" s="60"/>
      <c r="G15" s="61"/>
      <c r="H15" s="61"/>
      <c r="I15" s="57"/>
      <c r="J15" s="57">
        <f t="shared" si="3"/>
        <v>5</v>
      </c>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c r="AR15" s="51"/>
      <c r="AS15" s="51"/>
      <c r="AT15" s="51"/>
      <c r="AU15" s="51"/>
      <c r="AV15" s="51"/>
      <c r="AW15" s="51"/>
      <c r="AX15" s="51"/>
      <c r="AY15" s="51"/>
      <c r="AZ15" s="51"/>
      <c r="BA15" s="51"/>
      <c r="BB15" s="51"/>
      <c r="BC15" s="51"/>
      <c r="BD15" s="51"/>
      <c r="BE15" s="51"/>
      <c r="BF15" s="51"/>
      <c r="BG15" s="51"/>
      <c r="BH15" s="51"/>
      <c r="BI15" s="51"/>
      <c r="BJ15" s="51"/>
      <c r="BK15" s="51"/>
      <c r="BL15" s="51"/>
      <c r="BM15" s="51"/>
      <c r="BN15" s="51"/>
    </row>
    <row r="16" spans="1:66" s="14" customFormat="1" ht="30" customHeight="1" thickBot="1" x14ac:dyDescent="0.35">
      <c r="A16" s="36" t="s">
        <v>161</v>
      </c>
      <c r="B16" s="36"/>
      <c r="C16" s="36"/>
      <c r="D16" s="63" t="s">
        <v>162</v>
      </c>
      <c r="E16" s="64"/>
      <c r="F16" s="65"/>
      <c r="G16" s="66"/>
      <c r="H16" s="67"/>
      <c r="I16" s="57"/>
      <c r="J16" s="57">
        <f t="shared" si="3"/>
        <v>6</v>
      </c>
      <c r="K16" s="51"/>
      <c r="L16" s="51"/>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c r="AV16" s="51"/>
      <c r="AW16" s="51"/>
      <c r="AX16" s="51"/>
      <c r="AY16" s="51"/>
      <c r="AZ16" s="51"/>
      <c r="BA16" s="51"/>
      <c r="BB16" s="51"/>
      <c r="BC16" s="51"/>
      <c r="BD16" s="51"/>
      <c r="BE16" s="51"/>
      <c r="BF16" s="51"/>
      <c r="BG16" s="51"/>
      <c r="BH16" s="51"/>
      <c r="BI16" s="51"/>
      <c r="BJ16" s="51"/>
      <c r="BK16" s="51"/>
      <c r="BL16" s="51"/>
      <c r="BM16" s="51"/>
      <c r="BN16" s="51"/>
    </row>
    <row r="17" spans="1:66" s="14" customFormat="1" ht="30" customHeight="1" thickBot="1" x14ac:dyDescent="0.35">
      <c r="A17" s="36"/>
      <c r="B17" s="36"/>
      <c r="C17" s="36"/>
      <c r="D17" s="68" t="s">
        <v>155</v>
      </c>
      <c r="E17" s="69"/>
      <c r="F17" s="70"/>
      <c r="G17" s="71"/>
      <c r="H17" s="71"/>
      <c r="I17" s="57"/>
      <c r="J17" s="57">
        <f t="shared" si="3"/>
        <v>4</v>
      </c>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c r="AR17" s="51"/>
      <c r="AS17" s="51"/>
      <c r="AT17" s="51"/>
      <c r="AU17" s="51"/>
      <c r="AV17" s="51"/>
      <c r="AW17" s="51"/>
      <c r="AX17" s="51"/>
      <c r="AY17" s="51"/>
      <c r="AZ17" s="51"/>
      <c r="BA17" s="51"/>
      <c r="BB17" s="51"/>
      <c r="BC17" s="51"/>
      <c r="BD17" s="51"/>
      <c r="BE17" s="51"/>
      <c r="BF17" s="51"/>
      <c r="BG17" s="51"/>
      <c r="BH17" s="51"/>
      <c r="BI17" s="51"/>
      <c r="BJ17" s="51"/>
      <c r="BK17" s="51"/>
      <c r="BL17" s="51"/>
      <c r="BM17" s="51"/>
      <c r="BN17" s="51"/>
    </row>
    <row r="18" spans="1:66" s="14" customFormat="1" ht="30" customHeight="1" thickBot="1" x14ac:dyDescent="0.35">
      <c r="A18" s="41"/>
      <c r="B18" s="41"/>
      <c r="C18" s="41"/>
      <c r="D18" s="68" t="s">
        <v>157</v>
      </c>
      <c r="E18" s="69"/>
      <c r="F18" s="70"/>
      <c r="G18" s="71"/>
      <c r="H18" s="71"/>
      <c r="I18" s="57"/>
      <c r="J18" s="57">
        <f t="shared" si="3"/>
        <v>3</v>
      </c>
      <c r="K18" s="51"/>
      <c r="L18" s="51"/>
      <c r="M18" s="51"/>
      <c r="N18" s="51"/>
      <c r="O18" s="51"/>
      <c r="P18" s="51"/>
      <c r="Q18" s="51"/>
      <c r="R18" s="51"/>
      <c r="S18" s="51"/>
      <c r="T18" s="51"/>
      <c r="U18" s="51"/>
      <c r="V18" s="51"/>
      <c r="W18" s="62"/>
      <c r="X18" s="62"/>
      <c r="Y18" s="51"/>
      <c r="Z18" s="51"/>
      <c r="AA18" s="51"/>
      <c r="AB18" s="51"/>
      <c r="AC18" s="51"/>
      <c r="AD18" s="51"/>
      <c r="AE18" s="51"/>
      <c r="AF18" s="51"/>
      <c r="AG18" s="51"/>
      <c r="AH18" s="51"/>
      <c r="AI18" s="51"/>
      <c r="AJ18" s="51"/>
      <c r="AK18" s="51"/>
      <c r="AL18" s="51"/>
      <c r="AM18" s="51"/>
      <c r="AN18" s="51"/>
      <c r="AO18" s="51"/>
      <c r="AP18" s="51"/>
      <c r="AQ18" s="51"/>
      <c r="AR18" s="51"/>
      <c r="AS18" s="51"/>
      <c r="AT18" s="51"/>
      <c r="AU18" s="51"/>
      <c r="AV18" s="51"/>
      <c r="AW18" s="51"/>
      <c r="AX18" s="51"/>
      <c r="AY18" s="51"/>
      <c r="AZ18" s="51"/>
      <c r="BA18" s="51"/>
      <c r="BB18" s="51"/>
      <c r="BC18" s="51"/>
      <c r="BD18" s="51"/>
      <c r="BE18" s="51"/>
      <c r="BF18" s="51"/>
      <c r="BG18" s="51"/>
      <c r="BH18" s="51"/>
      <c r="BI18" s="51"/>
      <c r="BJ18" s="51"/>
      <c r="BK18" s="51"/>
      <c r="BL18" s="51"/>
      <c r="BM18" s="51"/>
      <c r="BN18" s="51"/>
    </row>
    <row r="19" spans="1:66" s="14" customFormat="1" ht="30" customHeight="1" thickBot="1" x14ac:dyDescent="0.35">
      <c r="A19" s="41"/>
      <c r="B19" s="41"/>
      <c r="C19" s="41"/>
      <c r="D19" s="68" t="s">
        <v>158</v>
      </c>
      <c r="E19" s="69"/>
      <c r="F19" s="70"/>
      <c r="G19" s="71"/>
      <c r="H19" s="71"/>
      <c r="I19" s="57"/>
      <c r="J19" s="57">
        <f t="shared" si="3"/>
        <v>4</v>
      </c>
      <c r="K19" s="51"/>
      <c r="L19" s="51"/>
      <c r="M19" s="51"/>
      <c r="N19" s="51"/>
      <c r="O19" s="51"/>
      <c r="P19" s="51"/>
      <c r="Q19" s="51"/>
      <c r="R19" s="51"/>
      <c r="S19" s="51"/>
      <c r="T19" s="51"/>
      <c r="U19" s="51"/>
      <c r="V19" s="51"/>
      <c r="W19" s="51"/>
      <c r="X19" s="51"/>
      <c r="Y19" s="51"/>
      <c r="Z19" s="51"/>
      <c r="AA19" s="51"/>
      <c r="AB19" s="51"/>
      <c r="AC19" s="51"/>
      <c r="AD19" s="51"/>
      <c r="AE19" s="51"/>
      <c r="AF19" s="51"/>
      <c r="AG19" s="51"/>
      <c r="AH19" s="51"/>
      <c r="AI19" s="51"/>
      <c r="AJ19" s="51"/>
      <c r="AK19" s="51"/>
      <c r="AL19" s="51"/>
      <c r="AM19" s="51"/>
      <c r="AN19" s="51"/>
      <c r="AO19" s="51"/>
      <c r="AP19" s="51"/>
      <c r="AQ19" s="51"/>
      <c r="AR19" s="51"/>
      <c r="AS19" s="51"/>
      <c r="AT19" s="51"/>
      <c r="AU19" s="51"/>
      <c r="AV19" s="51"/>
      <c r="AW19" s="51"/>
      <c r="AX19" s="51"/>
      <c r="AY19" s="51"/>
      <c r="AZ19" s="51"/>
      <c r="BA19" s="51"/>
      <c r="BB19" s="51"/>
      <c r="BC19" s="51"/>
      <c r="BD19" s="51"/>
      <c r="BE19" s="51"/>
      <c r="BF19" s="51"/>
      <c r="BG19" s="51"/>
      <c r="BH19" s="51"/>
      <c r="BI19" s="51"/>
      <c r="BJ19" s="51"/>
      <c r="BK19" s="51"/>
      <c r="BL19" s="51"/>
      <c r="BM19" s="51"/>
      <c r="BN19" s="51"/>
    </row>
    <row r="20" spans="1:66" s="14" customFormat="1" ht="30" customHeight="1" thickBot="1" x14ac:dyDescent="0.35">
      <c r="A20" s="41"/>
      <c r="B20" s="41"/>
      <c r="C20" s="41"/>
      <c r="D20" s="68" t="s">
        <v>159</v>
      </c>
      <c r="E20" s="69"/>
      <c r="F20" s="70"/>
      <c r="G20" s="71"/>
      <c r="H20" s="71"/>
      <c r="I20" s="57"/>
      <c r="J20" s="57" t="str">
        <f t="shared" si="3"/>
        <v/>
      </c>
      <c r="K20" s="51"/>
      <c r="L20" s="51"/>
      <c r="M20" s="51"/>
      <c r="N20" s="51"/>
      <c r="O20" s="51"/>
      <c r="P20" s="51"/>
      <c r="Q20" s="51"/>
      <c r="R20" s="51"/>
      <c r="S20" s="51"/>
      <c r="T20" s="51"/>
      <c r="U20" s="51"/>
      <c r="V20" s="51"/>
      <c r="W20" s="51"/>
      <c r="X20" s="51"/>
      <c r="Y20" s="51"/>
      <c r="Z20" s="51"/>
      <c r="AA20" s="62"/>
      <c r="AB20" s="51"/>
      <c r="AC20" s="51"/>
      <c r="AD20" s="51"/>
      <c r="AE20" s="51"/>
      <c r="AF20" s="51"/>
      <c r="AG20" s="51"/>
      <c r="AH20" s="51"/>
      <c r="AI20" s="51"/>
      <c r="AJ20" s="51"/>
      <c r="AK20" s="51"/>
      <c r="AL20" s="51"/>
      <c r="AM20" s="51"/>
      <c r="AN20" s="51"/>
      <c r="AO20" s="51"/>
      <c r="AP20" s="51"/>
      <c r="AQ20" s="51"/>
      <c r="AR20" s="51"/>
      <c r="AS20" s="51"/>
      <c r="AT20" s="51"/>
      <c r="AU20" s="51"/>
      <c r="AV20" s="51"/>
      <c r="AW20" s="51"/>
      <c r="AX20" s="51"/>
      <c r="AY20" s="51"/>
      <c r="AZ20" s="51"/>
      <c r="BA20" s="51"/>
      <c r="BB20" s="51"/>
      <c r="BC20" s="51"/>
      <c r="BD20" s="51"/>
      <c r="BE20" s="51"/>
      <c r="BF20" s="51"/>
      <c r="BG20" s="51"/>
      <c r="BH20" s="51"/>
      <c r="BI20" s="51"/>
      <c r="BJ20" s="51"/>
      <c r="BK20" s="51"/>
      <c r="BL20" s="51"/>
      <c r="BM20" s="51"/>
      <c r="BN20" s="51"/>
    </row>
    <row r="21" spans="1:66" s="14" customFormat="1" ht="30" customHeight="1" thickBot="1" x14ac:dyDescent="0.35">
      <c r="A21" s="41"/>
      <c r="B21" s="41"/>
      <c r="C21" s="41"/>
      <c r="D21" s="68" t="s">
        <v>160</v>
      </c>
      <c r="E21" s="69"/>
      <c r="F21" s="70"/>
      <c r="G21" s="71"/>
      <c r="H21" s="71"/>
      <c r="I21" s="57"/>
      <c r="J21" s="57">
        <f t="shared" si="3"/>
        <v>6</v>
      </c>
      <c r="K21" s="51"/>
      <c r="L21" s="51"/>
      <c r="M21" s="51"/>
      <c r="N21" s="51"/>
      <c r="O21" s="51"/>
      <c r="P21" s="51"/>
      <c r="Q21" s="51"/>
      <c r="R21" s="51"/>
      <c r="S21" s="51"/>
      <c r="T21" s="51"/>
      <c r="U21" s="51"/>
      <c r="V21" s="51"/>
      <c r="W21" s="51"/>
      <c r="X21" s="51"/>
      <c r="Y21" s="51"/>
      <c r="Z21" s="51"/>
      <c r="AA21" s="51"/>
      <c r="AB21" s="51"/>
      <c r="AC21" s="51"/>
      <c r="AD21" s="51"/>
      <c r="AE21" s="51"/>
      <c r="AF21" s="51"/>
      <c r="AG21" s="51"/>
      <c r="AH21" s="51"/>
      <c r="AI21" s="51"/>
      <c r="AJ21" s="51"/>
      <c r="AK21" s="51"/>
      <c r="AL21" s="51"/>
      <c r="AM21" s="51"/>
      <c r="AN21" s="51"/>
      <c r="AO21" s="51"/>
      <c r="AP21" s="51"/>
      <c r="AQ21" s="51"/>
      <c r="AR21" s="51"/>
      <c r="AS21" s="51"/>
      <c r="AT21" s="51"/>
      <c r="AU21" s="51"/>
      <c r="AV21" s="51"/>
      <c r="AW21" s="51"/>
      <c r="AX21" s="51"/>
      <c r="AY21" s="51"/>
      <c r="AZ21" s="51"/>
      <c r="BA21" s="51"/>
      <c r="BB21" s="51"/>
      <c r="BC21" s="51"/>
      <c r="BD21" s="51"/>
      <c r="BE21" s="51"/>
      <c r="BF21" s="51"/>
      <c r="BG21" s="51"/>
      <c r="BH21" s="51"/>
      <c r="BI21" s="51"/>
      <c r="BJ21" s="51"/>
      <c r="BK21" s="51"/>
      <c r="BL21" s="51"/>
      <c r="BM21" s="51"/>
      <c r="BN21" s="51"/>
    </row>
    <row r="22" spans="1:66" s="14" customFormat="1" ht="30" customHeight="1" thickBot="1" x14ac:dyDescent="0.35">
      <c r="A22" s="41" t="s">
        <v>163</v>
      </c>
      <c r="B22" s="41"/>
      <c r="C22" s="41"/>
      <c r="D22" s="72" t="s">
        <v>164</v>
      </c>
      <c r="E22" s="73"/>
      <c r="F22" s="74"/>
      <c r="G22" s="75"/>
      <c r="H22" s="76"/>
      <c r="I22" s="57"/>
      <c r="J22" s="57">
        <f t="shared" si="3"/>
        <v>5</v>
      </c>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c r="AU22" s="51"/>
      <c r="AV22" s="51"/>
      <c r="AW22" s="51"/>
      <c r="AX22" s="51"/>
      <c r="AY22" s="51"/>
      <c r="AZ22" s="51"/>
      <c r="BA22" s="51"/>
      <c r="BB22" s="51"/>
      <c r="BC22" s="51"/>
      <c r="BD22" s="51"/>
      <c r="BE22" s="51"/>
      <c r="BF22" s="51"/>
      <c r="BG22" s="51"/>
      <c r="BH22" s="51"/>
      <c r="BI22" s="51"/>
      <c r="BJ22" s="51"/>
      <c r="BK22" s="51"/>
      <c r="BL22" s="51"/>
      <c r="BM22" s="51"/>
      <c r="BN22" s="51"/>
    </row>
    <row r="23" spans="1:66" s="14" customFormat="1" ht="30" customHeight="1" thickBot="1" x14ac:dyDescent="0.35">
      <c r="A23" s="41"/>
      <c r="B23" s="41"/>
      <c r="C23" s="41"/>
      <c r="D23" s="77" t="s">
        <v>155</v>
      </c>
      <c r="E23" s="78"/>
      <c r="F23" s="79"/>
      <c r="G23" s="80"/>
      <c r="H23" s="80"/>
      <c r="I23" s="57"/>
      <c r="J23" s="57">
        <f t="shared" si="3"/>
        <v>6</v>
      </c>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c r="AU23" s="51"/>
      <c r="AV23" s="51"/>
      <c r="AW23" s="51"/>
      <c r="AX23" s="51"/>
      <c r="AY23" s="51"/>
      <c r="AZ23" s="51"/>
      <c r="BA23" s="51"/>
      <c r="BB23" s="51"/>
      <c r="BC23" s="51"/>
      <c r="BD23" s="51"/>
      <c r="BE23" s="51"/>
      <c r="BF23" s="51"/>
      <c r="BG23" s="51"/>
      <c r="BH23" s="51"/>
      <c r="BI23" s="51"/>
      <c r="BJ23" s="51"/>
      <c r="BK23" s="51"/>
      <c r="BL23" s="51"/>
      <c r="BM23" s="51"/>
      <c r="BN23" s="51"/>
    </row>
    <row r="24" spans="1:66" s="14" customFormat="1" ht="30" customHeight="1" thickBot="1" x14ac:dyDescent="0.35">
      <c r="A24" s="41"/>
      <c r="B24" s="41"/>
      <c r="C24" s="41"/>
      <c r="D24" s="77" t="s">
        <v>157</v>
      </c>
      <c r="E24" s="78"/>
      <c r="F24" s="79"/>
      <c r="G24" s="80"/>
      <c r="H24" s="80"/>
      <c r="I24" s="57"/>
      <c r="J24" s="57">
        <f t="shared" si="3"/>
        <v>5</v>
      </c>
      <c r="K24" s="51"/>
      <c r="L24" s="51"/>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c r="AP24" s="51"/>
      <c r="AQ24" s="51"/>
      <c r="AR24" s="51"/>
      <c r="AS24" s="51"/>
      <c r="AT24" s="51"/>
      <c r="AU24" s="51"/>
      <c r="AV24" s="51"/>
      <c r="AW24" s="51"/>
      <c r="AX24" s="51"/>
      <c r="AY24" s="51"/>
      <c r="AZ24" s="51"/>
      <c r="BA24" s="51"/>
      <c r="BB24" s="51"/>
      <c r="BC24" s="51"/>
      <c r="BD24" s="51"/>
      <c r="BE24" s="51"/>
      <c r="BF24" s="51"/>
      <c r="BG24" s="51"/>
      <c r="BH24" s="51"/>
      <c r="BI24" s="51"/>
      <c r="BJ24" s="51"/>
      <c r="BK24" s="51"/>
      <c r="BL24" s="51"/>
      <c r="BM24" s="51"/>
      <c r="BN24" s="51"/>
    </row>
    <row r="25" spans="1:66" s="14" customFormat="1" ht="30" customHeight="1" thickBot="1" x14ac:dyDescent="0.35">
      <c r="A25" s="41"/>
      <c r="B25" s="41"/>
      <c r="C25" s="41"/>
      <c r="D25" s="77" t="s">
        <v>158</v>
      </c>
      <c r="E25" s="78"/>
      <c r="F25" s="79"/>
      <c r="G25" s="80"/>
      <c r="H25" s="80"/>
      <c r="I25" s="57"/>
      <c r="J25" s="57">
        <f t="shared" si="3"/>
        <v>5</v>
      </c>
      <c r="K25" s="51"/>
      <c r="L25" s="51"/>
      <c r="M25" s="51"/>
      <c r="N25" s="51"/>
      <c r="O25" s="51"/>
      <c r="P25" s="51"/>
      <c r="Q25" s="51"/>
      <c r="R25" s="51"/>
      <c r="S25" s="51"/>
      <c r="T25" s="51"/>
      <c r="U25" s="51"/>
      <c r="V25" s="51"/>
      <c r="W25" s="51"/>
      <c r="X25" s="51"/>
      <c r="Y25" s="51"/>
      <c r="Z25" s="51"/>
      <c r="AA25" s="51"/>
      <c r="AB25" s="51"/>
      <c r="AC25" s="51"/>
      <c r="AD25" s="51"/>
      <c r="AE25" s="51"/>
      <c r="AF25" s="51"/>
      <c r="AG25" s="51"/>
      <c r="AH25" s="51"/>
      <c r="AI25" s="51"/>
      <c r="AJ25" s="51"/>
      <c r="AK25" s="51"/>
      <c r="AL25" s="51"/>
      <c r="AM25" s="51"/>
      <c r="AN25" s="51"/>
      <c r="AO25" s="51"/>
      <c r="AP25" s="51"/>
      <c r="AQ25" s="51"/>
      <c r="AR25" s="51"/>
      <c r="AS25" s="51"/>
      <c r="AT25" s="51"/>
      <c r="AU25" s="51"/>
      <c r="AV25" s="51"/>
      <c r="AW25" s="51"/>
      <c r="AX25" s="51"/>
      <c r="AY25" s="51"/>
      <c r="AZ25" s="51"/>
      <c r="BA25" s="51"/>
      <c r="BB25" s="51"/>
      <c r="BC25" s="51"/>
      <c r="BD25" s="51"/>
      <c r="BE25" s="51"/>
      <c r="BF25" s="51"/>
      <c r="BG25" s="51"/>
      <c r="BH25" s="51"/>
      <c r="BI25" s="51"/>
      <c r="BJ25" s="51"/>
      <c r="BK25" s="51"/>
      <c r="BL25" s="51"/>
      <c r="BM25" s="51"/>
      <c r="BN25" s="51"/>
    </row>
    <row r="26" spans="1:66" s="14" customFormat="1" ht="30" customHeight="1" thickBot="1" x14ac:dyDescent="0.35">
      <c r="A26" s="41"/>
      <c r="B26" s="41"/>
      <c r="C26" s="41"/>
      <c r="D26" s="77" t="s">
        <v>159</v>
      </c>
      <c r="E26" s="78"/>
      <c r="F26" s="79"/>
      <c r="G26" s="80"/>
      <c r="H26" s="80"/>
      <c r="I26" s="57"/>
      <c r="J26" s="57" t="str">
        <f t="shared" si="3"/>
        <v/>
      </c>
      <c r="K26" s="51"/>
      <c r="L26" s="51"/>
      <c r="M26" s="51"/>
      <c r="N26" s="51"/>
      <c r="O26" s="51"/>
      <c r="P26" s="51"/>
      <c r="Q26" s="51"/>
      <c r="R26" s="51"/>
      <c r="S26" s="51"/>
      <c r="T26" s="51"/>
      <c r="U26" s="51"/>
      <c r="V26" s="51"/>
      <c r="W26" s="51"/>
      <c r="X26" s="51"/>
      <c r="Y26" s="51"/>
      <c r="Z26" s="51"/>
      <c r="AA26" s="51"/>
      <c r="AB26" s="51"/>
      <c r="AC26" s="51"/>
      <c r="AD26" s="51"/>
      <c r="AE26" s="51"/>
      <c r="AF26" s="51"/>
      <c r="AG26" s="51"/>
      <c r="AH26" s="51"/>
      <c r="AI26" s="51"/>
      <c r="AJ26" s="51"/>
      <c r="AK26" s="51"/>
      <c r="AL26" s="51"/>
      <c r="AM26" s="51"/>
      <c r="AN26" s="51"/>
      <c r="AO26" s="51"/>
      <c r="AP26" s="51"/>
      <c r="AQ26" s="51"/>
      <c r="AR26" s="51"/>
      <c r="AS26" s="51"/>
      <c r="AT26" s="51"/>
      <c r="AU26" s="51"/>
      <c r="AV26" s="51"/>
      <c r="AW26" s="51"/>
      <c r="AX26" s="51"/>
      <c r="AY26" s="51"/>
      <c r="AZ26" s="51"/>
      <c r="BA26" s="51"/>
      <c r="BB26" s="51"/>
      <c r="BC26" s="51"/>
      <c r="BD26" s="51"/>
      <c r="BE26" s="51"/>
      <c r="BF26" s="51"/>
      <c r="BG26" s="51"/>
      <c r="BH26" s="51"/>
      <c r="BI26" s="51"/>
      <c r="BJ26" s="51"/>
      <c r="BK26" s="51"/>
      <c r="BL26" s="51"/>
      <c r="BM26" s="51"/>
      <c r="BN26" s="51"/>
    </row>
    <row r="27" spans="1:66" s="14" customFormat="1" ht="30" customHeight="1" thickBot="1" x14ac:dyDescent="0.35">
      <c r="A27" s="41"/>
      <c r="B27" s="41"/>
      <c r="C27" s="41"/>
      <c r="D27" s="77" t="s">
        <v>160</v>
      </c>
      <c r="E27" s="78"/>
      <c r="F27" s="79"/>
      <c r="G27" s="80"/>
      <c r="H27" s="80"/>
      <c r="I27" s="57"/>
      <c r="J27" s="57" t="e">
        <f t="shared" si="3"/>
        <v>#VALUE!</v>
      </c>
      <c r="K27" s="51"/>
      <c r="L27" s="51"/>
      <c r="M27" s="51"/>
      <c r="N27" s="51"/>
      <c r="O27" s="51"/>
      <c r="P27" s="51"/>
      <c r="Q27" s="51"/>
      <c r="R27" s="51"/>
      <c r="S27" s="51"/>
      <c r="T27" s="51"/>
      <c r="U27" s="51"/>
      <c r="V27" s="51"/>
      <c r="W27" s="51"/>
      <c r="X27" s="51"/>
      <c r="Y27" s="51"/>
      <c r="Z27" s="51"/>
      <c r="AA27" s="51"/>
      <c r="AB27" s="51"/>
      <c r="AC27" s="51"/>
      <c r="AD27" s="51"/>
      <c r="AE27" s="51"/>
      <c r="AF27" s="51"/>
      <c r="AG27" s="51"/>
      <c r="AH27" s="51"/>
      <c r="AI27" s="51"/>
      <c r="AJ27" s="51"/>
      <c r="AK27" s="51"/>
      <c r="AL27" s="51"/>
      <c r="AM27" s="51"/>
      <c r="AN27" s="51"/>
      <c r="AO27" s="51"/>
      <c r="AP27" s="51"/>
      <c r="AQ27" s="51"/>
      <c r="AR27" s="51"/>
      <c r="AS27" s="51"/>
      <c r="AT27" s="51"/>
      <c r="AU27" s="51"/>
      <c r="AV27" s="51"/>
      <c r="AW27" s="51"/>
      <c r="AX27" s="51"/>
      <c r="AY27" s="51"/>
      <c r="AZ27" s="51"/>
      <c r="BA27" s="51"/>
      <c r="BB27" s="51"/>
      <c r="BC27" s="51"/>
      <c r="BD27" s="51"/>
      <c r="BE27" s="51"/>
      <c r="BF27" s="51"/>
      <c r="BG27" s="51"/>
      <c r="BH27" s="51"/>
      <c r="BI27" s="51"/>
      <c r="BJ27" s="51"/>
      <c r="BK27" s="51"/>
      <c r="BL27" s="51"/>
      <c r="BM27" s="51"/>
      <c r="BN27" s="51"/>
    </row>
    <row r="28" spans="1:66" s="14" customFormat="1" ht="30" customHeight="1" thickBot="1" x14ac:dyDescent="0.35">
      <c r="A28" s="41" t="s">
        <v>163</v>
      </c>
      <c r="B28" s="41"/>
      <c r="C28" s="41"/>
      <c r="D28" s="81" t="s">
        <v>165</v>
      </c>
      <c r="E28" s="82"/>
      <c r="F28" s="83"/>
      <c r="G28" s="84"/>
      <c r="H28" s="85"/>
      <c r="I28" s="57"/>
      <c r="J28" s="57" t="e">
        <f t="shared" si="3"/>
        <v>#VALUE!</v>
      </c>
      <c r="K28" s="51"/>
      <c r="L28" s="51"/>
      <c r="M28" s="51"/>
      <c r="N28" s="51"/>
      <c r="O28" s="51"/>
      <c r="P28" s="51"/>
      <c r="Q28" s="51"/>
      <c r="R28" s="51"/>
      <c r="S28" s="51"/>
      <c r="T28" s="51"/>
      <c r="U28" s="51"/>
      <c r="V28" s="51"/>
      <c r="W28" s="51"/>
      <c r="X28" s="51"/>
      <c r="Y28" s="51"/>
      <c r="Z28" s="51"/>
      <c r="AA28" s="51"/>
      <c r="AB28" s="51"/>
      <c r="AC28" s="51"/>
      <c r="AD28" s="51"/>
      <c r="AE28" s="51"/>
      <c r="AF28" s="51"/>
      <c r="AG28" s="51"/>
      <c r="AH28" s="51"/>
      <c r="AI28" s="51"/>
      <c r="AJ28" s="51"/>
      <c r="AK28" s="51"/>
      <c r="AL28" s="51"/>
      <c r="AM28" s="51"/>
      <c r="AN28" s="51"/>
      <c r="AO28" s="51"/>
      <c r="AP28" s="51"/>
      <c r="AQ28" s="51"/>
      <c r="AR28" s="51"/>
      <c r="AS28" s="51"/>
      <c r="AT28" s="51"/>
      <c r="AU28" s="51"/>
      <c r="AV28" s="51"/>
      <c r="AW28" s="51"/>
      <c r="AX28" s="51"/>
      <c r="AY28" s="51"/>
      <c r="AZ28" s="51"/>
      <c r="BA28" s="51"/>
      <c r="BB28" s="51"/>
      <c r="BC28" s="51"/>
      <c r="BD28" s="51"/>
      <c r="BE28" s="51"/>
      <c r="BF28" s="51"/>
      <c r="BG28" s="51"/>
      <c r="BH28" s="51"/>
      <c r="BI28" s="51"/>
      <c r="BJ28" s="51"/>
      <c r="BK28" s="51"/>
      <c r="BL28" s="51"/>
      <c r="BM28" s="51"/>
      <c r="BN28" s="51"/>
    </row>
    <row r="29" spans="1:66" s="14" customFormat="1" ht="30" customHeight="1" thickBot="1" x14ac:dyDescent="0.35">
      <c r="A29" s="41"/>
      <c r="B29" s="41"/>
      <c r="C29" s="41"/>
      <c r="D29" s="86" t="s">
        <v>155</v>
      </c>
      <c r="E29" s="87"/>
      <c r="F29" s="88"/>
      <c r="G29" s="89" t="s">
        <v>166</v>
      </c>
      <c r="H29" s="89" t="s">
        <v>166</v>
      </c>
      <c r="I29" s="57"/>
      <c r="J29" s="57" t="e">
        <f t="shared" si="3"/>
        <v>#VALUE!</v>
      </c>
      <c r="K29" s="51"/>
      <c r="L29" s="51"/>
      <c r="M29" s="51"/>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c r="AO29" s="51"/>
      <c r="AP29" s="51"/>
      <c r="AQ29" s="51"/>
      <c r="AR29" s="51"/>
      <c r="AS29" s="51"/>
      <c r="AT29" s="51"/>
      <c r="AU29" s="51"/>
      <c r="AV29" s="51"/>
      <c r="AW29" s="51"/>
      <c r="AX29" s="51"/>
      <c r="AY29" s="51"/>
      <c r="AZ29" s="51"/>
      <c r="BA29" s="51"/>
      <c r="BB29" s="51"/>
      <c r="BC29" s="51"/>
      <c r="BD29" s="51"/>
      <c r="BE29" s="51"/>
      <c r="BF29" s="51"/>
      <c r="BG29" s="51"/>
      <c r="BH29" s="51"/>
      <c r="BI29" s="51"/>
      <c r="BJ29" s="51"/>
      <c r="BK29" s="51"/>
      <c r="BL29" s="51"/>
      <c r="BM29" s="51"/>
      <c r="BN29" s="51"/>
    </row>
    <row r="30" spans="1:66" s="14" customFormat="1" ht="30" customHeight="1" thickBot="1" x14ac:dyDescent="0.35">
      <c r="A30" s="41"/>
      <c r="B30" s="41"/>
      <c r="C30" s="41"/>
      <c r="D30" s="86" t="s">
        <v>157</v>
      </c>
      <c r="E30" s="87"/>
      <c r="F30" s="88"/>
      <c r="G30" s="89" t="s">
        <v>166</v>
      </c>
      <c r="H30" s="89" t="s">
        <v>166</v>
      </c>
      <c r="I30" s="57"/>
      <c r="J30" s="57" t="e">
        <f t="shared" si="3"/>
        <v>#VALUE!</v>
      </c>
      <c r="K30" s="51"/>
      <c r="L30" s="51"/>
      <c r="M30" s="51"/>
      <c r="N30" s="51"/>
      <c r="O30" s="51"/>
      <c r="P30" s="51"/>
      <c r="Q30" s="51"/>
      <c r="R30" s="51"/>
      <c r="S30" s="51"/>
      <c r="T30" s="51"/>
      <c r="U30" s="51"/>
      <c r="V30" s="51"/>
      <c r="W30" s="51"/>
      <c r="X30" s="51"/>
      <c r="Y30" s="51"/>
      <c r="Z30" s="51"/>
      <c r="AA30" s="51"/>
      <c r="AB30" s="51"/>
      <c r="AC30" s="51"/>
      <c r="AD30" s="51"/>
      <c r="AE30" s="51"/>
      <c r="AF30" s="51"/>
      <c r="AG30" s="51"/>
      <c r="AH30" s="51"/>
      <c r="AI30" s="51"/>
      <c r="AJ30" s="51"/>
      <c r="AK30" s="51"/>
      <c r="AL30" s="51"/>
      <c r="AM30" s="51"/>
      <c r="AN30" s="51"/>
      <c r="AO30" s="51"/>
      <c r="AP30" s="51"/>
      <c r="AQ30" s="51"/>
      <c r="AR30" s="51"/>
      <c r="AS30" s="51"/>
      <c r="AT30" s="51"/>
      <c r="AU30" s="51"/>
      <c r="AV30" s="51"/>
      <c r="AW30" s="51"/>
      <c r="AX30" s="51"/>
      <c r="AY30" s="51"/>
      <c r="AZ30" s="51"/>
      <c r="BA30" s="51"/>
      <c r="BB30" s="51"/>
      <c r="BC30" s="51"/>
      <c r="BD30" s="51"/>
      <c r="BE30" s="51"/>
      <c r="BF30" s="51"/>
      <c r="BG30" s="51"/>
      <c r="BH30" s="51"/>
      <c r="BI30" s="51"/>
      <c r="BJ30" s="51"/>
      <c r="BK30" s="51"/>
      <c r="BL30" s="51"/>
      <c r="BM30" s="51"/>
      <c r="BN30" s="51"/>
    </row>
    <row r="31" spans="1:66" s="14" customFormat="1" ht="30" customHeight="1" thickBot="1" x14ac:dyDescent="0.35">
      <c r="A31" s="41"/>
      <c r="B31" s="41"/>
      <c r="C31" s="41"/>
      <c r="D31" s="86" t="s">
        <v>158</v>
      </c>
      <c r="E31" s="87"/>
      <c r="F31" s="88"/>
      <c r="G31" s="89" t="s">
        <v>166</v>
      </c>
      <c r="H31" s="89" t="s">
        <v>166</v>
      </c>
      <c r="I31" s="57"/>
      <c r="J31" s="57" t="e">
        <f t="shared" si="3"/>
        <v>#VALUE!</v>
      </c>
      <c r="K31" s="51"/>
      <c r="L31" s="51"/>
      <c r="M31" s="51"/>
      <c r="N31" s="51"/>
      <c r="O31" s="51"/>
      <c r="P31" s="51"/>
      <c r="Q31" s="51"/>
      <c r="R31" s="51"/>
      <c r="S31" s="51"/>
      <c r="T31" s="51"/>
      <c r="U31" s="51"/>
      <c r="V31" s="51"/>
      <c r="W31" s="51"/>
      <c r="X31" s="51"/>
      <c r="Y31" s="51"/>
      <c r="Z31" s="51"/>
      <c r="AA31" s="51"/>
      <c r="AB31" s="51"/>
      <c r="AC31" s="51"/>
      <c r="AD31" s="51"/>
      <c r="AE31" s="51"/>
      <c r="AF31" s="51"/>
      <c r="AG31" s="51"/>
      <c r="AH31" s="51"/>
      <c r="AI31" s="51"/>
      <c r="AJ31" s="51"/>
      <c r="AK31" s="51"/>
      <c r="AL31" s="51"/>
      <c r="AM31" s="51"/>
      <c r="AN31" s="51"/>
      <c r="AO31" s="51"/>
      <c r="AP31" s="51"/>
      <c r="AQ31" s="51"/>
      <c r="AR31" s="51"/>
      <c r="AS31" s="51"/>
      <c r="AT31" s="51"/>
      <c r="AU31" s="51"/>
      <c r="AV31" s="51"/>
      <c r="AW31" s="51"/>
      <c r="AX31" s="51"/>
      <c r="AY31" s="51"/>
      <c r="AZ31" s="51"/>
      <c r="BA31" s="51"/>
      <c r="BB31" s="51"/>
      <c r="BC31" s="51"/>
      <c r="BD31" s="51"/>
      <c r="BE31" s="51"/>
      <c r="BF31" s="51"/>
      <c r="BG31" s="51"/>
      <c r="BH31" s="51"/>
      <c r="BI31" s="51"/>
      <c r="BJ31" s="51"/>
      <c r="BK31" s="51"/>
      <c r="BL31" s="51"/>
      <c r="BM31" s="51"/>
      <c r="BN31" s="51"/>
    </row>
    <row r="32" spans="1:66" s="14" customFormat="1" ht="30" customHeight="1" thickBot="1" x14ac:dyDescent="0.35">
      <c r="A32" s="41"/>
      <c r="B32" s="41"/>
      <c r="C32" s="41"/>
      <c r="D32" s="86" t="s">
        <v>159</v>
      </c>
      <c r="E32" s="87"/>
      <c r="F32" s="88"/>
      <c r="G32" s="89" t="s">
        <v>166</v>
      </c>
      <c r="H32" s="89" t="s">
        <v>166</v>
      </c>
      <c r="I32" s="57"/>
      <c r="J32" s="57" t="str">
        <f t="shared" si="3"/>
        <v/>
      </c>
      <c r="K32" s="51"/>
      <c r="L32" s="51"/>
      <c r="M32" s="51"/>
      <c r="N32" s="51"/>
      <c r="O32" s="51"/>
      <c r="P32" s="51"/>
      <c r="Q32" s="51"/>
      <c r="R32" s="51"/>
      <c r="S32" s="51"/>
      <c r="T32" s="51"/>
      <c r="U32" s="51"/>
      <c r="V32" s="51"/>
      <c r="W32" s="51"/>
      <c r="X32" s="51"/>
      <c r="Y32" s="51"/>
      <c r="Z32" s="51"/>
      <c r="AA32" s="51"/>
      <c r="AB32" s="51"/>
      <c r="AC32" s="51"/>
      <c r="AD32" s="51"/>
      <c r="AE32" s="51"/>
      <c r="AF32" s="51"/>
      <c r="AG32" s="51"/>
      <c r="AH32" s="51"/>
      <c r="AI32" s="51"/>
      <c r="AJ32" s="51"/>
      <c r="AK32" s="51"/>
      <c r="AL32" s="51"/>
      <c r="AM32" s="51"/>
      <c r="AN32" s="51"/>
      <c r="AO32" s="51"/>
      <c r="AP32" s="51"/>
      <c r="AQ32" s="51"/>
      <c r="AR32" s="51"/>
      <c r="AS32" s="51"/>
      <c r="AT32" s="51"/>
      <c r="AU32" s="51"/>
      <c r="AV32" s="51"/>
      <c r="AW32" s="51"/>
      <c r="AX32" s="51"/>
      <c r="AY32" s="51"/>
      <c r="AZ32" s="51"/>
      <c r="BA32" s="51"/>
      <c r="BB32" s="51"/>
      <c r="BC32" s="51"/>
      <c r="BD32" s="51"/>
      <c r="BE32" s="51"/>
      <c r="BF32" s="51"/>
      <c r="BG32" s="51"/>
      <c r="BH32" s="51"/>
      <c r="BI32" s="51"/>
      <c r="BJ32" s="51"/>
      <c r="BK32" s="51"/>
      <c r="BL32" s="51"/>
      <c r="BM32" s="51"/>
      <c r="BN32" s="51"/>
    </row>
    <row r="33" spans="1:66" s="14" customFormat="1" ht="30" customHeight="1" thickBot="1" x14ac:dyDescent="0.35">
      <c r="A33" s="41"/>
      <c r="B33" s="41"/>
      <c r="C33" s="41"/>
      <c r="D33" s="86" t="s">
        <v>160</v>
      </c>
      <c r="E33" s="87"/>
      <c r="F33" s="88"/>
      <c r="G33" s="89" t="s">
        <v>166</v>
      </c>
      <c r="H33" s="89" t="s">
        <v>166</v>
      </c>
      <c r="I33" s="57"/>
      <c r="J33" s="57" t="str">
        <f t="shared" si="3"/>
        <v/>
      </c>
      <c r="K33" s="51"/>
      <c r="L33" s="51"/>
      <c r="M33" s="51"/>
      <c r="N33" s="51"/>
      <c r="O33" s="51"/>
      <c r="P33" s="51"/>
      <c r="Q33" s="51"/>
      <c r="R33" s="51"/>
      <c r="S33" s="51"/>
      <c r="T33" s="51"/>
      <c r="U33" s="51"/>
      <c r="V33" s="51"/>
      <c r="W33" s="51"/>
      <c r="X33" s="51"/>
      <c r="Y33" s="51"/>
      <c r="Z33" s="51"/>
      <c r="AA33" s="51"/>
      <c r="AB33" s="51"/>
      <c r="AC33" s="51"/>
      <c r="AD33" s="51"/>
      <c r="AE33" s="51"/>
      <c r="AF33" s="51"/>
      <c r="AG33" s="51"/>
      <c r="AH33" s="51"/>
      <c r="AI33" s="51"/>
      <c r="AJ33" s="51"/>
      <c r="AK33" s="51"/>
      <c r="AL33" s="51"/>
      <c r="AM33" s="51"/>
      <c r="AN33" s="51"/>
      <c r="AO33" s="51"/>
      <c r="AP33" s="51"/>
      <c r="AQ33" s="51"/>
      <c r="AR33" s="51"/>
      <c r="AS33" s="51"/>
      <c r="AT33" s="51"/>
      <c r="AU33" s="51"/>
      <c r="AV33" s="51"/>
      <c r="AW33" s="51"/>
      <c r="AX33" s="51"/>
      <c r="AY33" s="51"/>
      <c r="AZ33" s="51"/>
      <c r="BA33" s="51"/>
      <c r="BB33" s="51"/>
      <c r="BC33" s="51"/>
      <c r="BD33" s="51"/>
      <c r="BE33" s="51"/>
      <c r="BF33" s="51"/>
      <c r="BG33" s="51"/>
      <c r="BH33" s="51"/>
      <c r="BI33" s="51"/>
      <c r="BJ33" s="51"/>
      <c r="BK33" s="51"/>
      <c r="BL33" s="51"/>
      <c r="BM33" s="51"/>
      <c r="BN33" s="51"/>
    </row>
    <row r="34" spans="1:66" s="14" customFormat="1" ht="30" customHeight="1" thickBot="1" x14ac:dyDescent="0.35">
      <c r="A34" s="41" t="s">
        <v>167</v>
      </c>
      <c r="B34" s="41"/>
      <c r="C34" s="41"/>
      <c r="D34" s="90"/>
      <c r="E34" s="91"/>
      <c r="F34" s="92"/>
      <c r="G34" s="93"/>
      <c r="H34" s="93"/>
      <c r="I34" s="57"/>
      <c r="J34" s="57" t="str">
        <f t="shared" si="3"/>
        <v/>
      </c>
      <c r="K34" s="51"/>
      <c r="L34" s="51"/>
      <c r="M34" s="51"/>
      <c r="N34" s="51"/>
      <c r="O34" s="51"/>
      <c r="P34" s="51"/>
      <c r="Q34" s="51"/>
      <c r="R34" s="51"/>
      <c r="S34" s="51"/>
      <c r="T34" s="51"/>
      <c r="U34" s="51"/>
      <c r="V34" s="51"/>
      <c r="W34" s="51"/>
      <c r="X34" s="51"/>
      <c r="Y34" s="51"/>
      <c r="Z34" s="51"/>
      <c r="AA34" s="51"/>
      <c r="AB34" s="51"/>
      <c r="AC34" s="51"/>
      <c r="AD34" s="51"/>
      <c r="AE34" s="51"/>
      <c r="AF34" s="51"/>
      <c r="AG34" s="51"/>
      <c r="AH34" s="51"/>
      <c r="AI34" s="51"/>
      <c r="AJ34" s="51"/>
      <c r="AK34" s="51"/>
      <c r="AL34" s="51"/>
      <c r="AM34" s="51"/>
      <c r="AN34" s="51"/>
      <c r="AO34" s="51"/>
      <c r="AP34" s="51"/>
      <c r="AQ34" s="51"/>
      <c r="AR34" s="51"/>
      <c r="AS34" s="51"/>
      <c r="AT34" s="51"/>
      <c r="AU34" s="51"/>
      <c r="AV34" s="51"/>
      <c r="AW34" s="51"/>
      <c r="AX34" s="51"/>
      <c r="AY34" s="51"/>
      <c r="AZ34" s="51"/>
      <c r="BA34" s="51"/>
      <c r="BB34" s="51"/>
      <c r="BC34" s="51"/>
      <c r="BD34" s="51"/>
      <c r="BE34" s="51"/>
      <c r="BF34" s="51"/>
      <c r="BG34" s="51"/>
      <c r="BH34" s="51"/>
      <c r="BI34" s="51"/>
      <c r="BJ34" s="51"/>
      <c r="BK34" s="51"/>
      <c r="BL34" s="51"/>
      <c r="BM34" s="51"/>
      <c r="BN34" s="51"/>
    </row>
    <row r="35" spans="1:66" s="14" customFormat="1" ht="30" customHeight="1" thickBot="1" x14ac:dyDescent="0.35">
      <c r="A35" s="36" t="s">
        <v>168</v>
      </c>
      <c r="B35" s="36"/>
      <c r="C35" s="36"/>
      <c r="D35" s="94" t="s">
        <v>169</v>
      </c>
      <c r="E35" s="95"/>
      <c r="F35" s="96"/>
      <c r="G35" s="97"/>
      <c r="H35" s="98"/>
      <c r="I35" s="99"/>
      <c r="J35" s="99" t="str">
        <f t="shared" si="3"/>
        <v/>
      </c>
      <c r="K35" s="100"/>
      <c r="L35" s="100"/>
      <c r="M35" s="100"/>
      <c r="N35" s="100"/>
      <c r="O35" s="100"/>
      <c r="P35" s="100"/>
      <c r="Q35" s="100"/>
      <c r="R35" s="100"/>
      <c r="S35" s="100"/>
      <c r="T35" s="100"/>
      <c r="U35" s="100"/>
      <c r="V35" s="100"/>
      <c r="W35" s="100"/>
      <c r="X35" s="100"/>
      <c r="Y35" s="100"/>
      <c r="Z35" s="100"/>
      <c r="AA35" s="100"/>
      <c r="AB35" s="100"/>
      <c r="AC35" s="100"/>
      <c r="AD35" s="100"/>
      <c r="AE35" s="100"/>
      <c r="AF35" s="100"/>
      <c r="AG35" s="100"/>
      <c r="AH35" s="100"/>
      <c r="AI35" s="100"/>
      <c r="AJ35" s="100"/>
      <c r="AK35" s="100"/>
      <c r="AL35" s="100"/>
      <c r="AM35" s="100"/>
      <c r="AN35" s="100"/>
      <c r="AO35" s="100"/>
      <c r="AP35" s="100"/>
      <c r="AQ35" s="100"/>
      <c r="AR35" s="100"/>
      <c r="AS35" s="100"/>
      <c r="AT35" s="100"/>
      <c r="AU35" s="100"/>
      <c r="AV35" s="100"/>
      <c r="AW35" s="100"/>
      <c r="AX35" s="100"/>
      <c r="AY35" s="100"/>
      <c r="AZ35" s="100"/>
      <c r="BA35" s="100"/>
      <c r="BB35" s="100"/>
      <c r="BC35" s="100"/>
      <c r="BD35" s="100"/>
      <c r="BE35" s="100"/>
      <c r="BF35" s="100"/>
      <c r="BG35" s="100"/>
      <c r="BH35" s="100"/>
      <c r="BI35" s="100"/>
      <c r="BJ35" s="100"/>
      <c r="BK35" s="100"/>
      <c r="BL35" s="100"/>
      <c r="BM35" s="100"/>
      <c r="BN35" s="100"/>
    </row>
    <row r="36" spans="1:66" ht="30" customHeight="1" x14ac:dyDescent="0.3">
      <c r="I36" s="101"/>
    </row>
    <row r="37" spans="1:66" ht="30" customHeight="1" x14ac:dyDescent="0.3">
      <c r="E37" s="102"/>
      <c r="H37" s="103"/>
    </row>
    <row r="38" spans="1:66" ht="30" customHeight="1" x14ac:dyDescent="0.3">
      <c r="E38" s="104"/>
    </row>
  </sheetData>
  <mergeCells count="11">
    <mergeCell ref="BH6:BN6"/>
    <mergeCell ref="E5:F5"/>
    <mergeCell ref="G5:H5"/>
    <mergeCell ref="E6:F6"/>
    <mergeCell ref="K6:Q6"/>
    <mergeCell ref="R6:X6"/>
    <mergeCell ref="Y6:AE6"/>
    <mergeCell ref="AF6:AL6"/>
    <mergeCell ref="AM6:AS6"/>
    <mergeCell ref="AT6:AZ6"/>
    <mergeCell ref="BA6:BG6"/>
  </mergeCells>
  <conditionalFormatting sqref="F9:F35">
    <cfRule type="dataBar" priority="1">
      <dataBar>
        <cfvo type="num" val="0"/>
        <cfvo type="num" val="1"/>
        <color theme="0" tint="-0.249977111117893"/>
      </dataBar>
      <extLst>
        <ext xmlns:x14="http://schemas.microsoft.com/office/spreadsheetml/2009/9/main" uri="{B025F937-C7B1-47D3-B67F-A62EFF666E3E}">
          <x14:id>{4003E10C-E673-4E41-B882-DC6B3C1EA88B}</x14:id>
        </ext>
      </extLst>
    </cfRule>
  </conditionalFormatting>
  <conditionalFormatting sqref="K7:BN35">
    <cfRule type="expression" dxfId="2" priority="4">
      <formula>AND(TODAY()&gt;=K$7,TODAY()&lt;L$7)</formula>
    </cfRule>
  </conditionalFormatting>
  <conditionalFormatting sqref="K9:BN35">
    <cfRule type="expression" dxfId="1" priority="2">
      <formula>AND(início_da_tarefa&lt;=K$7,ROUNDDOWN((término_da_tarefa-início_da_tarefa+1)*progresso_da_tarefa,0)+início_da_tarefa-1&gt;=K$7)</formula>
    </cfRule>
    <cfRule type="expression" dxfId="0" priority="3" stopIfTrue="1">
      <formula>AND(término_da_tarefa&gt;=K$7,início_da_tarefa&lt;L$7)</formula>
    </cfRule>
  </conditionalFormatting>
  <dataValidations count="1">
    <dataValidation type="whole" operator="greaterThanOrEqual" allowBlank="1" showInputMessage="1" promptTitle="Semana de exibição" prompt="Alterar esse número rola a exibição do Gráfico de Gantt." sqref="G6" xr:uid="{00000000-0002-0000-0500-000000000000}">
      <formula1>1</formula1>
    </dataValidation>
  </dataValidations>
  <pageMargins left="0.511811024" right="0.511811024" top="0.78740157499999996" bottom="0.78740157499999996" header="0.31496062000000002" footer="0.31496062000000002"/>
  <drawing r:id="rId1"/>
  <extLst>
    <ext xmlns:x14="http://schemas.microsoft.com/office/spreadsheetml/2009/9/main" uri="{78C0D931-6437-407d-A8EE-F0AAD7539E65}">
      <x14:conditionalFormattings>
        <x14:conditionalFormatting xmlns:xm="http://schemas.microsoft.com/office/excel/2006/main">
          <x14:cfRule type="dataBar" id="{4003E10C-E673-4E41-B882-DC6B3C1EA88B}">
            <x14:dataBar minLength="0" maxLength="100" negativeBarColorSameAsPositive="1" axisPosition="none">
              <x14:cfvo type="num">
                <xm:f>0</xm:f>
              </x14:cfvo>
              <x14:cfvo type="num">
                <xm:f>1</xm:f>
              </x14:cfvo>
            </x14:dataBar>
          </x14:cfRule>
          <xm:sqref>F9:F35</xm:sqref>
        </x14:conditionalFormatting>
      </x14:conditionalFormatting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3:E55"/>
  <sheetViews>
    <sheetView workbookViewId="0">
      <selection activeCell="A3" sqref="A3:E55"/>
      <pivotSelection pane="bottomRight" showHeader="1" activeRow="2" previousRow="2" click="1" r:id="rId1">
        <pivotArea type="all" dataOnly="0" outline="0" fieldPosition="0"/>
      </pivotSelection>
    </sheetView>
  </sheetViews>
  <sheetFormatPr defaultRowHeight="13.2" x14ac:dyDescent="0.25"/>
  <cols>
    <col min="1" max="1" width="14" bestFit="1" customWidth="1"/>
    <col min="2" max="2" width="25.5546875" customWidth="1"/>
    <col min="3" max="3" width="55" customWidth="1"/>
    <col min="4" max="4" width="6.109375" bestFit="1" customWidth="1"/>
    <col min="5" max="5" width="7" bestFit="1" customWidth="1"/>
    <col min="6" max="49" width="105.44140625" bestFit="1" customWidth="1"/>
    <col min="50" max="50" width="10" bestFit="1" customWidth="1"/>
  </cols>
  <sheetData>
    <row r="3" spans="1:5" x14ac:dyDescent="0.25">
      <c r="A3" s="30" t="s">
        <v>137</v>
      </c>
      <c r="B3" s="29"/>
      <c r="C3" s="29"/>
      <c r="D3" s="29"/>
      <c r="E3" s="32"/>
    </row>
    <row r="4" spans="1:5" x14ac:dyDescent="0.25">
      <c r="A4" s="30" t="s">
        <v>2</v>
      </c>
      <c r="B4" s="30" t="s">
        <v>4</v>
      </c>
      <c r="C4" s="30" t="s">
        <v>51</v>
      </c>
      <c r="D4" s="30" t="s">
        <v>0</v>
      </c>
      <c r="E4" s="32" t="s">
        <v>134</v>
      </c>
    </row>
    <row r="5" spans="1:5" x14ac:dyDescent="0.25">
      <c r="A5" s="28" t="s">
        <v>11</v>
      </c>
      <c r="B5" s="28" t="s">
        <v>56</v>
      </c>
      <c r="C5" s="28" t="s">
        <v>53</v>
      </c>
      <c r="D5" s="28" t="s">
        <v>11</v>
      </c>
      <c r="E5" s="32">
        <v>1000</v>
      </c>
    </row>
    <row r="6" spans="1:5" x14ac:dyDescent="0.25">
      <c r="A6" s="34"/>
      <c r="B6" s="34"/>
      <c r="C6" s="28" t="s">
        <v>52</v>
      </c>
      <c r="D6" s="28" t="s">
        <v>15</v>
      </c>
      <c r="E6" s="32">
        <v>1000</v>
      </c>
    </row>
    <row r="7" spans="1:5" x14ac:dyDescent="0.25">
      <c r="A7" s="34"/>
      <c r="B7" s="34"/>
      <c r="C7" s="28" t="s">
        <v>54</v>
      </c>
      <c r="D7" s="28" t="s">
        <v>14</v>
      </c>
      <c r="E7" s="32">
        <v>2000</v>
      </c>
    </row>
    <row r="8" spans="1:5" x14ac:dyDescent="0.25">
      <c r="A8" s="28" t="s">
        <v>15</v>
      </c>
      <c r="B8" s="28" t="s">
        <v>67</v>
      </c>
      <c r="C8" s="28" t="s">
        <v>132</v>
      </c>
      <c r="D8" s="28" t="s">
        <v>16</v>
      </c>
      <c r="E8" s="32">
        <v>2000</v>
      </c>
    </row>
    <row r="9" spans="1:5" x14ac:dyDescent="0.25">
      <c r="A9" s="34"/>
      <c r="B9" s="28" t="s">
        <v>56</v>
      </c>
      <c r="C9" s="28" t="s">
        <v>129</v>
      </c>
      <c r="D9" s="28" t="s">
        <v>8</v>
      </c>
      <c r="E9" s="32">
        <v>700</v>
      </c>
    </row>
    <row r="10" spans="1:5" x14ac:dyDescent="0.25">
      <c r="A10" s="34"/>
      <c r="B10" s="28" t="s">
        <v>135</v>
      </c>
      <c r="C10" s="28" t="s">
        <v>57</v>
      </c>
      <c r="D10" s="28">
        <v>2</v>
      </c>
      <c r="E10" s="32"/>
    </row>
    <row r="11" spans="1:5" x14ac:dyDescent="0.25">
      <c r="A11" s="28" t="s">
        <v>118</v>
      </c>
      <c r="B11" s="28" t="s">
        <v>127</v>
      </c>
      <c r="C11" s="28" t="s">
        <v>116</v>
      </c>
      <c r="D11" s="28" t="s">
        <v>118</v>
      </c>
      <c r="E11" s="32">
        <v>4000</v>
      </c>
    </row>
    <row r="12" spans="1:5" x14ac:dyDescent="0.25">
      <c r="A12" s="28" t="s">
        <v>119</v>
      </c>
      <c r="B12" s="28" t="s">
        <v>126</v>
      </c>
      <c r="C12" s="28" t="s">
        <v>117</v>
      </c>
      <c r="D12" s="28" t="s">
        <v>119</v>
      </c>
      <c r="E12" s="32">
        <v>1000</v>
      </c>
    </row>
    <row r="13" spans="1:5" x14ac:dyDescent="0.25">
      <c r="A13" s="28" t="s">
        <v>120</v>
      </c>
      <c r="B13" s="28" t="s">
        <v>126</v>
      </c>
      <c r="C13" s="28" t="s">
        <v>121</v>
      </c>
      <c r="D13" s="28" t="s">
        <v>120</v>
      </c>
      <c r="E13" s="32">
        <v>1000</v>
      </c>
    </row>
    <row r="14" spans="1:5" x14ac:dyDescent="0.25">
      <c r="A14" s="28" t="s">
        <v>7</v>
      </c>
      <c r="B14" s="28" t="s">
        <v>56</v>
      </c>
      <c r="C14" s="28" t="s">
        <v>58</v>
      </c>
      <c r="D14" s="28" t="s">
        <v>7</v>
      </c>
      <c r="E14" s="32">
        <v>2000</v>
      </c>
    </row>
    <row r="15" spans="1:5" x14ac:dyDescent="0.25">
      <c r="A15" s="28" t="s">
        <v>8</v>
      </c>
      <c r="B15" s="28" t="s">
        <v>56</v>
      </c>
      <c r="C15" s="28" t="s">
        <v>63</v>
      </c>
      <c r="D15" s="28" t="s">
        <v>9</v>
      </c>
      <c r="E15" s="32">
        <v>400</v>
      </c>
    </row>
    <row r="16" spans="1:5" x14ac:dyDescent="0.25">
      <c r="A16" s="34"/>
      <c r="B16" s="34"/>
      <c r="C16" s="28" t="s">
        <v>59</v>
      </c>
      <c r="D16" s="28" t="s">
        <v>43</v>
      </c>
      <c r="E16" s="32">
        <v>500</v>
      </c>
    </row>
    <row r="17" spans="1:5" x14ac:dyDescent="0.25">
      <c r="A17" s="34"/>
      <c r="B17" s="34"/>
      <c r="C17" s="28" t="s">
        <v>62</v>
      </c>
      <c r="D17" s="28" t="s">
        <v>66</v>
      </c>
      <c r="E17" s="32">
        <v>200</v>
      </c>
    </row>
    <row r="18" spans="1:5" x14ac:dyDescent="0.25">
      <c r="A18" s="34"/>
      <c r="B18" s="34"/>
      <c r="C18" s="28" t="s">
        <v>61</v>
      </c>
      <c r="D18" s="28" t="s">
        <v>65</v>
      </c>
      <c r="E18" s="32">
        <v>800</v>
      </c>
    </row>
    <row r="19" spans="1:5" x14ac:dyDescent="0.25">
      <c r="A19" s="34"/>
      <c r="B19" s="34"/>
      <c r="C19" s="28" t="s">
        <v>60</v>
      </c>
      <c r="D19" s="28" t="s">
        <v>44</v>
      </c>
      <c r="E19" s="32">
        <v>1000</v>
      </c>
    </row>
    <row r="20" spans="1:5" x14ac:dyDescent="0.25">
      <c r="A20" s="28" t="s">
        <v>9</v>
      </c>
      <c r="B20" s="28" t="s">
        <v>135</v>
      </c>
      <c r="C20" s="28" t="s">
        <v>64</v>
      </c>
      <c r="D20" s="28">
        <v>3</v>
      </c>
      <c r="E20" s="32"/>
    </row>
    <row r="21" spans="1:5" x14ac:dyDescent="0.25">
      <c r="A21" s="28" t="s">
        <v>16</v>
      </c>
      <c r="B21" s="28" t="s">
        <v>67</v>
      </c>
      <c r="C21" s="28" t="s">
        <v>69</v>
      </c>
      <c r="D21" s="28" t="s">
        <v>130</v>
      </c>
      <c r="E21" s="32">
        <v>500</v>
      </c>
    </row>
    <row r="22" spans="1:5" x14ac:dyDescent="0.25">
      <c r="A22" s="28" t="s">
        <v>130</v>
      </c>
      <c r="B22" s="28" t="s">
        <v>67</v>
      </c>
      <c r="C22" s="28" t="s">
        <v>70</v>
      </c>
      <c r="D22" s="28" t="s">
        <v>71</v>
      </c>
      <c r="E22" s="32">
        <v>500</v>
      </c>
    </row>
    <row r="23" spans="1:5" x14ac:dyDescent="0.25">
      <c r="A23" s="28" t="s">
        <v>71</v>
      </c>
      <c r="B23" s="28" t="s">
        <v>67</v>
      </c>
      <c r="C23" s="28" t="s">
        <v>133</v>
      </c>
      <c r="D23" s="28" t="s">
        <v>17</v>
      </c>
      <c r="E23" s="32">
        <v>1000</v>
      </c>
    </row>
    <row r="24" spans="1:5" x14ac:dyDescent="0.25">
      <c r="A24" s="28" t="s">
        <v>17</v>
      </c>
      <c r="B24" s="28" t="s">
        <v>67</v>
      </c>
      <c r="C24" s="28" t="s">
        <v>68</v>
      </c>
      <c r="D24" s="28" t="s">
        <v>131</v>
      </c>
      <c r="E24" s="32">
        <v>500</v>
      </c>
    </row>
    <row r="25" spans="1:5" x14ac:dyDescent="0.25">
      <c r="A25" s="28" t="s">
        <v>131</v>
      </c>
      <c r="B25" s="28" t="s">
        <v>135</v>
      </c>
      <c r="C25" s="28" t="s">
        <v>72</v>
      </c>
      <c r="D25" s="28">
        <v>4</v>
      </c>
      <c r="E25" s="32"/>
    </row>
    <row r="26" spans="1:5" x14ac:dyDescent="0.25">
      <c r="A26" s="28" t="s">
        <v>139</v>
      </c>
      <c r="B26" s="28" t="s">
        <v>67</v>
      </c>
      <c r="C26" s="28" t="s">
        <v>138</v>
      </c>
      <c r="D26" s="28" t="s">
        <v>139</v>
      </c>
      <c r="E26" s="32">
        <v>700</v>
      </c>
    </row>
    <row r="27" spans="1:5" x14ac:dyDescent="0.25">
      <c r="A27" s="28" t="s">
        <v>10</v>
      </c>
      <c r="B27" s="28" t="s">
        <v>74</v>
      </c>
      <c r="C27" s="28" t="s">
        <v>73</v>
      </c>
      <c r="D27" s="28" t="s">
        <v>10</v>
      </c>
      <c r="E27" s="32">
        <v>500</v>
      </c>
    </row>
    <row r="28" spans="1:5" x14ac:dyDescent="0.25">
      <c r="A28" s="28" t="s">
        <v>76</v>
      </c>
      <c r="B28" s="28" t="s">
        <v>74</v>
      </c>
      <c r="C28" s="28" t="s">
        <v>75</v>
      </c>
      <c r="D28" s="28" t="s">
        <v>76</v>
      </c>
      <c r="E28" s="32">
        <v>5000</v>
      </c>
    </row>
    <row r="29" spans="1:5" x14ac:dyDescent="0.25">
      <c r="A29" s="28" t="s">
        <v>34</v>
      </c>
      <c r="B29" s="28" t="s">
        <v>74</v>
      </c>
      <c r="C29" s="28" t="s">
        <v>77</v>
      </c>
      <c r="D29" s="28" t="s">
        <v>34</v>
      </c>
      <c r="E29" s="32">
        <v>700</v>
      </c>
    </row>
    <row r="30" spans="1:5" x14ac:dyDescent="0.25">
      <c r="A30" s="28" t="s">
        <v>46</v>
      </c>
      <c r="B30" s="28" t="s">
        <v>74</v>
      </c>
      <c r="C30" s="28" t="s">
        <v>80</v>
      </c>
      <c r="D30" s="28" t="s">
        <v>46</v>
      </c>
      <c r="E30" s="32">
        <v>500</v>
      </c>
    </row>
    <row r="31" spans="1:5" x14ac:dyDescent="0.25">
      <c r="A31" s="28" t="s">
        <v>78</v>
      </c>
      <c r="B31" s="28" t="s">
        <v>74</v>
      </c>
      <c r="C31" s="28" t="s">
        <v>81</v>
      </c>
      <c r="D31" s="28" t="s">
        <v>78</v>
      </c>
      <c r="E31" s="32">
        <v>300</v>
      </c>
    </row>
    <row r="32" spans="1:5" x14ac:dyDescent="0.25">
      <c r="A32" s="28" t="s">
        <v>79</v>
      </c>
      <c r="B32" s="28" t="s">
        <v>74</v>
      </c>
      <c r="C32" s="28" t="s">
        <v>82</v>
      </c>
      <c r="D32" s="28" t="s">
        <v>79</v>
      </c>
      <c r="E32" s="32">
        <v>1000</v>
      </c>
    </row>
    <row r="33" spans="1:5" x14ac:dyDescent="0.25">
      <c r="A33" s="28" t="s">
        <v>18</v>
      </c>
      <c r="B33" s="28" t="s">
        <v>122</v>
      </c>
      <c r="C33" s="28" t="s">
        <v>83</v>
      </c>
      <c r="D33" s="28" t="s">
        <v>18</v>
      </c>
      <c r="E33" s="32">
        <v>3000</v>
      </c>
    </row>
    <row r="34" spans="1:5" x14ac:dyDescent="0.25">
      <c r="A34" s="28" t="s">
        <v>19</v>
      </c>
      <c r="B34" s="28" t="s">
        <v>122</v>
      </c>
      <c r="C34" s="28" t="s">
        <v>84</v>
      </c>
      <c r="D34" s="28" t="s">
        <v>19</v>
      </c>
      <c r="E34" s="32">
        <v>1000</v>
      </c>
    </row>
    <row r="35" spans="1:5" x14ac:dyDescent="0.25">
      <c r="A35" s="28" t="s">
        <v>20</v>
      </c>
      <c r="B35" s="28" t="s">
        <v>122</v>
      </c>
      <c r="C35" s="28" t="s">
        <v>85</v>
      </c>
      <c r="D35" s="28" t="s">
        <v>20</v>
      </c>
      <c r="E35" s="32">
        <v>1000</v>
      </c>
    </row>
    <row r="36" spans="1:5" x14ac:dyDescent="0.25">
      <c r="A36" s="28" t="s">
        <v>90</v>
      </c>
      <c r="B36" s="28" t="s">
        <v>123</v>
      </c>
      <c r="C36" s="28" t="s">
        <v>87</v>
      </c>
      <c r="D36" s="28" t="s">
        <v>90</v>
      </c>
      <c r="E36" s="32">
        <v>30000</v>
      </c>
    </row>
    <row r="37" spans="1:5" x14ac:dyDescent="0.25">
      <c r="A37" s="28" t="s">
        <v>91</v>
      </c>
      <c r="B37" s="28" t="s">
        <v>124</v>
      </c>
      <c r="C37" s="28" t="s">
        <v>88</v>
      </c>
      <c r="D37" s="28" t="s">
        <v>91</v>
      </c>
      <c r="E37" s="32">
        <v>700</v>
      </c>
    </row>
    <row r="38" spans="1:5" x14ac:dyDescent="0.25">
      <c r="A38" s="28" t="s">
        <v>92</v>
      </c>
      <c r="B38" s="28" t="s">
        <v>122</v>
      </c>
      <c r="C38" s="28" t="s">
        <v>89</v>
      </c>
      <c r="D38" s="28" t="s">
        <v>92</v>
      </c>
      <c r="E38" s="32">
        <v>500</v>
      </c>
    </row>
    <row r="39" spans="1:5" x14ac:dyDescent="0.25">
      <c r="A39" s="28" t="s">
        <v>97</v>
      </c>
      <c r="B39" s="28" t="s">
        <v>125</v>
      </c>
      <c r="C39" s="28" t="s">
        <v>94</v>
      </c>
      <c r="D39" s="28" t="s">
        <v>97</v>
      </c>
      <c r="E39" s="32">
        <v>15000</v>
      </c>
    </row>
    <row r="40" spans="1:5" x14ac:dyDescent="0.25">
      <c r="A40" s="28" t="s">
        <v>98</v>
      </c>
      <c r="B40" s="28" t="s">
        <v>126</v>
      </c>
      <c r="C40" s="28" t="s">
        <v>95</v>
      </c>
      <c r="D40" s="28" t="s">
        <v>98</v>
      </c>
      <c r="E40" s="32">
        <v>10000</v>
      </c>
    </row>
    <row r="41" spans="1:5" x14ac:dyDescent="0.25">
      <c r="A41" s="28" t="s">
        <v>100</v>
      </c>
      <c r="B41" s="28" t="s">
        <v>126</v>
      </c>
      <c r="C41" s="28" t="s">
        <v>96</v>
      </c>
      <c r="D41" s="28" t="s">
        <v>100</v>
      </c>
      <c r="E41" s="32">
        <v>10000</v>
      </c>
    </row>
    <row r="42" spans="1:5" x14ac:dyDescent="0.25">
      <c r="A42" s="28" t="s">
        <v>105</v>
      </c>
      <c r="B42" s="28" t="s">
        <v>128</v>
      </c>
      <c r="C42" s="28" t="s">
        <v>102</v>
      </c>
      <c r="D42" s="28" t="s">
        <v>105</v>
      </c>
      <c r="E42" s="32">
        <v>5000</v>
      </c>
    </row>
    <row r="43" spans="1:5" x14ac:dyDescent="0.25">
      <c r="A43" s="28" t="s">
        <v>106</v>
      </c>
      <c r="B43" s="28" t="s">
        <v>128</v>
      </c>
      <c r="C43" s="28" t="s">
        <v>103</v>
      </c>
      <c r="D43" s="28" t="s">
        <v>106</v>
      </c>
      <c r="E43" s="32">
        <v>4000</v>
      </c>
    </row>
    <row r="44" spans="1:5" x14ac:dyDescent="0.25">
      <c r="A44" s="28" t="s">
        <v>107</v>
      </c>
      <c r="B44" s="28" t="s">
        <v>128</v>
      </c>
      <c r="C44" s="28" t="s">
        <v>104</v>
      </c>
      <c r="D44" s="28" t="s">
        <v>107</v>
      </c>
      <c r="E44" s="32">
        <v>1000</v>
      </c>
    </row>
    <row r="45" spans="1:5" x14ac:dyDescent="0.25">
      <c r="A45" s="28" t="s">
        <v>112</v>
      </c>
      <c r="B45" s="28" t="s">
        <v>128</v>
      </c>
      <c r="C45" s="28" t="s">
        <v>109</v>
      </c>
      <c r="D45" s="28" t="s">
        <v>112</v>
      </c>
      <c r="E45" s="32">
        <v>10000</v>
      </c>
    </row>
    <row r="46" spans="1:5" x14ac:dyDescent="0.25">
      <c r="A46" s="28" t="s">
        <v>113</v>
      </c>
      <c r="B46" s="28" t="s">
        <v>128</v>
      </c>
      <c r="C46" s="28" t="s">
        <v>110</v>
      </c>
      <c r="D46" s="28" t="s">
        <v>113</v>
      </c>
      <c r="E46" s="32">
        <v>20000</v>
      </c>
    </row>
    <row r="47" spans="1:5" x14ac:dyDescent="0.25">
      <c r="A47" s="28" t="s">
        <v>114</v>
      </c>
      <c r="B47" s="28" t="s">
        <v>128</v>
      </c>
      <c r="C47" s="28" t="s">
        <v>111</v>
      </c>
      <c r="D47" s="28" t="s">
        <v>114</v>
      </c>
      <c r="E47" s="32">
        <v>10000</v>
      </c>
    </row>
    <row r="48" spans="1:5" x14ac:dyDescent="0.25">
      <c r="A48" s="28" t="s">
        <v>135</v>
      </c>
      <c r="B48" s="28" t="s">
        <v>135</v>
      </c>
      <c r="C48" s="28" t="s">
        <v>115</v>
      </c>
      <c r="D48" s="28">
        <v>10</v>
      </c>
      <c r="E48" s="32"/>
    </row>
    <row r="49" spans="1:5" x14ac:dyDescent="0.25">
      <c r="A49" s="34"/>
      <c r="B49" s="34"/>
      <c r="C49" s="28" t="s">
        <v>55</v>
      </c>
      <c r="D49" s="28">
        <v>1</v>
      </c>
      <c r="E49" s="32"/>
    </row>
    <row r="50" spans="1:5" x14ac:dyDescent="0.25">
      <c r="A50" s="34"/>
      <c r="B50" s="34"/>
      <c r="C50" s="28" t="s">
        <v>62</v>
      </c>
      <c r="D50" s="28">
        <v>5</v>
      </c>
      <c r="E50" s="32"/>
    </row>
    <row r="51" spans="1:5" x14ac:dyDescent="0.25">
      <c r="A51" s="34"/>
      <c r="B51" s="34"/>
      <c r="C51" s="28" t="s">
        <v>93</v>
      </c>
      <c r="D51" s="28">
        <v>7</v>
      </c>
      <c r="E51" s="32"/>
    </row>
    <row r="52" spans="1:5" x14ac:dyDescent="0.25">
      <c r="A52" s="34"/>
      <c r="B52" s="34"/>
      <c r="C52" s="28" t="s">
        <v>108</v>
      </c>
      <c r="D52" s="28">
        <v>9</v>
      </c>
      <c r="E52" s="32"/>
    </row>
    <row r="53" spans="1:5" x14ac:dyDescent="0.25">
      <c r="A53" s="34"/>
      <c r="B53" s="34"/>
      <c r="C53" s="28" t="s">
        <v>101</v>
      </c>
      <c r="D53" s="28">
        <v>8</v>
      </c>
      <c r="E53" s="32"/>
    </row>
    <row r="54" spans="1:5" x14ac:dyDescent="0.25">
      <c r="A54" s="34"/>
      <c r="B54" s="34"/>
      <c r="C54" s="28" t="s">
        <v>86</v>
      </c>
      <c r="D54" s="28">
        <v>6</v>
      </c>
      <c r="E54" s="32"/>
    </row>
    <row r="55" spans="1:5" x14ac:dyDescent="0.25">
      <c r="A55" s="31" t="s">
        <v>136</v>
      </c>
      <c r="B55" s="35"/>
      <c r="C55" s="35"/>
      <c r="D55" s="35"/>
      <c r="E55" s="33">
        <v>150000</v>
      </c>
    </row>
  </sheetData>
  <pageMargins left="0.511811024" right="0.511811024" top="0.78740157499999996" bottom="0.78740157499999996" header="0.31496062000000002" footer="0.3149606200000000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pageSetUpPr fitToPage="1"/>
  </sheetPr>
  <dimension ref="B2:AA18"/>
  <sheetViews>
    <sheetView showGridLines="0" topLeftCell="B1" zoomScale="70" zoomScaleNormal="70" workbookViewId="0">
      <pane ySplit="5" topLeftCell="A6" activePane="bottomLeft" state="frozenSplit"/>
      <selection activeCell="B1" sqref="B1"/>
      <selection pane="bottomLeft" activeCell="H21" sqref="H21"/>
    </sheetView>
  </sheetViews>
  <sheetFormatPr defaultRowHeight="13.2" x14ac:dyDescent="0.25"/>
  <cols>
    <col min="1" max="1" width="3.44140625" customWidth="1"/>
    <col min="2" max="2" width="13" style="1" customWidth="1"/>
    <col min="3" max="3" width="78.44140625" style="3" customWidth="1"/>
    <col min="4" max="4" width="7.88671875" style="1" bestFit="1" customWidth="1"/>
    <col min="5" max="5" width="9.6640625" style="1" bestFit="1" customWidth="1"/>
    <col min="6" max="6" width="8.33203125" style="1" bestFit="1" customWidth="1"/>
    <col min="7" max="7" width="10.5546875" style="1" bestFit="1" customWidth="1"/>
    <col min="8" max="8" width="10.109375" style="1" bestFit="1" customWidth="1"/>
    <col min="9" max="9" width="7.6640625" style="1" bestFit="1" customWidth="1"/>
    <col min="10" max="11" width="3.6640625" style="1" customWidth="1"/>
    <col min="12" max="27" width="3.6640625" customWidth="1"/>
  </cols>
  <sheetData>
    <row r="2" spans="2:27" ht="16.8" x14ac:dyDescent="0.3">
      <c r="B2" s="4" t="s">
        <v>36</v>
      </c>
    </row>
    <row r="4" spans="2:27" ht="13.8" thickBot="1" x14ac:dyDescent="0.3"/>
    <row r="5" spans="2:27" s="14" customFormat="1" ht="16.2" thickBot="1" x14ac:dyDescent="0.3">
      <c r="B5" s="17" t="s">
        <v>0</v>
      </c>
      <c r="C5" s="18" t="s">
        <v>1</v>
      </c>
      <c r="D5" s="800"/>
      <c r="E5" s="800"/>
      <c r="F5" s="800"/>
      <c r="G5" s="800"/>
      <c r="H5" s="800"/>
      <c r="I5" s="800"/>
      <c r="J5" s="800"/>
      <c r="K5" s="800"/>
      <c r="L5" s="800"/>
      <c r="M5" s="800"/>
      <c r="N5" s="800"/>
      <c r="O5" s="800"/>
      <c r="P5" s="800"/>
      <c r="Q5" s="800"/>
      <c r="R5" s="800"/>
      <c r="S5" s="800"/>
      <c r="T5" s="800"/>
      <c r="U5" s="800"/>
      <c r="V5" s="800"/>
      <c r="W5" s="800"/>
      <c r="X5" s="801"/>
      <c r="Y5" s="19"/>
      <c r="Z5" s="19"/>
      <c r="AA5" s="20"/>
    </row>
    <row r="6" spans="2:27" ht="13.8" thickBot="1" x14ac:dyDescent="0.3">
      <c r="B6" s="21"/>
      <c r="C6"/>
      <c r="D6" s="15">
        <v>1</v>
      </c>
      <c r="E6" s="2">
        <v>2</v>
      </c>
      <c r="F6" s="2">
        <v>3</v>
      </c>
      <c r="G6" s="16">
        <v>4</v>
      </c>
      <c r="H6" s="15">
        <v>5</v>
      </c>
      <c r="I6" s="2">
        <v>6</v>
      </c>
      <c r="J6" s="2">
        <v>7</v>
      </c>
      <c r="K6" s="16">
        <v>8</v>
      </c>
      <c r="L6" s="15">
        <v>9</v>
      </c>
      <c r="M6" s="2">
        <v>10</v>
      </c>
      <c r="N6" s="2">
        <v>11</v>
      </c>
      <c r="O6" s="16">
        <v>12</v>
      </c>
      <c r="P6" s="15">
        <v>13</v>
      </c>
      <c r="Q6" s="2">
        <v>14</v>
      </c>
      <c r="R6" s="2">
        <v>15</v>
      </c>
      <c r="S6" s="16">
        <v>16</v>
      </c>
      <c r="T6" s="15">
        <v>17</v>
      </c>
      <c r="U6" s="2">
        <v>18</v>
      </c>
      <c r="V6" s="2">
        <v>19</v>
      </c>
      <c r="W6" s="16">
        <v>20</v>
      </c>
      <c r="X6" s="15">
        <v>21</v>
      </c>
      <c r="Y6" s="2">
        <v>22</v>
      </c>
      <c r="Z6" s="2">
        <v>23</v>
      </c>
      <c r="AA6" s="16">
        <v>24</v>
      </c>
    </row>
    <row r="7" spans="2:27" ht="12.75" customHeight="1" x14ac:dyDescent="0.25">
      <c r="B7" s="21"/>
      <c r="C7"/>
      <c r="D7" s="802" t="s">
        <v>37</v>
      </c>
      <c r="E7" s="803"/>
      <c r="F7" s="803"/>
      <c r="G7" s="804"/>
      <c r="H7" s="805" t="s">
        <v>38</v>
      </c>
      <c r="I7" s="803"/>
      <c r="J7" s="803"/>
      <c r="K7" s="804"/>
      <c r="L7" s="805" t="s">
        <v>39</v>
      </c>
      <c r="M7" s="803"/>
      <c r="N7" s="803"/>
      <c r="O7" s="804"/>
      <c r="P7" s="805" t="s">
        <v>40</v>
      </c>
      <c r="Q7" s="803"/>
      <c r="R7" s="803"/>
      <c r="S7" s="804"/>
      <c r="T7" s="805" t="s">
        <v>41</v>
      </c>
      <c r="U7" s="803"/>
      <c r="V7" s="803"/>
      <c r="W7" s="804"/>
      <c r="X7" s="805" t="s">
        <v>42</v>
      </c>
      <c r="Y7" s="803"/>
      <c r="Z7" s="803"/>
      <c r="AA7" s="804"/>
    </row>
    <row r="8" spans="2:27" s="10" customFormat="1" ht="15.6" x14ac:dyDescent="0.25">
      <c r="B8" s="11" t="s">
        <v>11</v>
      </c>
      <c r="C8" s="9" t="s">
        <v>12</v>
      </c>
      <c r="D8" s="797">
        <v>30000</v>
      </c>
      <c r="E8" s="798"/>
      <c r="F8" s="798"/>
      <c r="G8" s="799"/>
      <c r="H8" s="797"/>
      <c r="I8" s="798"/>
      <c r="J8" s="798"/>
      <c r="K8" s="799"/>
      <c r="L8" s="797"/>
      <c r="M8" s="798"/>
      <c r="N8" s="798"/>
      <c r="O8" s="799"/>
      <c r="P8" s="797"/>
      <c r="Q8" s="798"/>
      <c r="R8" s="798"/>
      <c r="S8" s="799"/>
      <c r="T8" s="797"/>
      <c r="U8" s="798"/>
      <c r="V8" s="798"/>
      <c r="W8" s="799"/>
      <c r="X8" s="797"/>
      <c r="Y8" s="798"/>
      <c r="Z8" s="798"/>
      <c r="AA8" s="799"/>
    </row>
    <row r="9" spans="2:27" s="10" customFormat="1" ht="15.6" x14ac:dyDescent="0.25">
      <c r="B9" s="11" t="s">
        <v>14</v>
      </c>
      <c r="C9" s="9" t="s">
        <v>21</v>
      </c>
      <c r="D9" s="797"/>
      <c r="E9" s="798"/>
      <c r="F9" s="798"/>
      <c r="G9" s="799"/>
      <c r="H9" s="797">
        <v>5000</v>
      </c>
      <c r="I9" s="798"/>
      <c r="J9" s="798"/>
      <c r="K9" s="799"/>
      <c r="L9" s="797">
        <v>5000</v>
      </c>
      <c r="M9" s="798"/>
      <c r="N9" s="798"/>
      <c r="O9" s="799"/>
      <c r="P9" s="797">
        <v>5000</v>
      </c>
      <c r="Q9" s="798"/>
      <c r="R9" s="798"/>
      <c r="S9" s="799"/>
      <c r="T9" s="797">
        <v>5000</v>
      </c>
      <c r="U9" s="798"/>
      <c r="V9" s="798"/>
      <c r="W9" s="799"/>
      <c r="X9" s="797"/>
      <c r="Y9" s="798"/>
      <c r="Z9" s="798"/>
      <c r="AA9" s="799"/>
    </row>
    <row r="10" spans="2:27" s="10" customFormat="1" ht="16.2" thickBot="1" x14ac:dyDescent="0.3">
      <c r="B10" s="11" t="s">
        <v>15</v>
      </c>
      <c r="C10" s="9" t="s">
        <v>22</v>
      </c>
      <c r="D10" s="797"/>
      <c r="E10" s="798"/>
      <c r="F10" s="798"/>
      <c r="G10" s="799"/>
      <c r="H10" s="797"/>
      <c r="I10" s="798"/>
      <c r="J10" s="798"/>
      <c r="K10" s="799"/>
      <c r="L10" s="797"/>
      <c r="M10" s="798"/>
      <c r="N10" s="798"/>
      <c r="O10" s="799"/>
      <c r="P10" s="797"/>
      <c r="Q10" s="798"/>
      <c r="R10" s="798"/>
      <c r="S10" s="799"/>
      <c r="T10" s="797"/>
      <c r="U10" s="798"/>
      <c r="V10" s="798"/>
      <c r="W10" s="799"/>
      <c r="X10" s="797">
        <v>10000</v>
      </c>
      <c r="Y10" s="798"/>
      <c r="Z10" s="798"/>
      <c r="AA10" s="799"/>
    </row>
    <row r="11" spans="2:27" ht="15.6" x14ac:dyDescent="0.25">
      <c r="B11" s="12">
        <v>2</v>
      </c>
      <c r="C11" s="13" t="s">
        <v>26</v>
      </c>
      <c r="D11" s="797"/>
      <c r="E11" s="798"/>
      <c r="F11" s="798"/>
      <c r="G11" s="799"/>
      <c r="H11" s="797"/>
      <c r="I11" s="798"/>
      <c r="J11" s="798"/>
      <c r="K11" s="799"/>
      <c r="L11" s="797">
        <v>20000</v>
      </c>
      <c r="M11" s="798"/>
      <c r="N11" s="798"/>
      <c r="O11" s="799"/>
      <c r="P11" s="797">
        <v>40000</v>
      </c>
      <c r="Q11" s="798"/>
      <c r="R11" s="798"/>
      <c r="S11" s="799"/>
      <c r="T11" s="797">
        <v>10000</v>
      </c>
      <c r="U11" s="798"/>
      <c r="V11" s="798"/>
      <c r="W11" s="799"/>
      <c r="X11" s="797">
        <v>10000</v>
      </c>
      <c r="Y11" s="798"/>
      <c r="Z11" s="798"/>
      <c r="AA11" s="799"/>
    </row>
    <row r="12" spans="2:27" ht="15.6" x14ac:dyDescent="0.25">
      <c r="B12" s="6" t="s">
        <v>16</v>
      </c>
      <c r="C12" s="5" t="s">
        <v>32</v>
      </c>
      <c r="D12" s="797"/>
      <c r="E12" s="798"/>
      <c r="F12" s="798"/>
      <c r="G12" s="799"/>
      <c r="H12" s="806">
        <v>10000</v>
      </c>
      <c r="I12" s="798"/>
      <c r="J12" s="798"/>
      <c r="K12" s="799"/>
      <c r="L12" s="797">
        <v>25000</v>
      </c>
      <c r="M12" s="798"/>
      <c r="N12" s="798"/>
      <c r="O12" s="799"/>
      <c r="P12" s="797">
        <v>25000</v>
      </c>
      <c r="Q12" s="798"/>
      <c r="R12" s="798"/>
      <c r="S12" s="799"/>
      <c r="T12" s="797">
        <v>25000</v>
      </c>
      <c r="U12" s="798"/>
      <c r="V12" s="798"/>
      <c r="W12" s="799"/>
      <c r="X12" s="797">
        <v>5000</v>
      </c>
      <c r="Y12" s="798"/>
      <c r="Z12" s="798"/>
      <c r="AA12" s="799"/>
    </row>
    <row r="13" spans="2:27" s="8" customFormat="1" ht="16.2" thickBot="1" x14ac:dyDescent="0.3">
      <c r="B13" s="6" t="s">
        <v>17</v>
      </c>
      <c r="C13" s="5" t="s">
        <v>33</v>
      </c>
      <c r="D13" s="797"/>
      <c r="E13" s="798"/>
      <c r="F13" s="798"/>
      <c r="G13" s="799"/>
      <c r="H13" s="797"/>
      <c r="I13" s="798"/>
      <c r="J13" s="798"/>
      <c r="K13" s="799"/>
      <c r="L13" s="797">
        <v>15000</v>
      </c>
      <c r="M13" s="798"/>
      <c r="N13" s="798"/>
      <c r="O13" s="799"/>
      <c r="P13" s="797">
        <v>15000</v>
      </c>
      <c r="Q13" s="798"/>
      <c r="R13" s="798"/>
      <c r="S13" s="799"/>
      <c r="T13" s="797">
        <v>20000</v>
      </c>
      <c r="U13" s="798"/>
      <c r="V13" s="798"/>
      <c r="W13" s="799"/>
      <c r="X13" s="797">
        <v>10000</v>
      </c>
      <c r="Y13" s="798"/>
      <c r="Z13" s="798"/>
      <c r="AA13" s="799"/>
    </row>
    <row r="14" spans="2:27" s="7" customFormat="1" ht="15.6" x14ac:dyDescent="0.25">
      <c r="B14" s="12">
        <v>4</v>
      </c>
      <c r="C14" s="13" t="s">
        <v>27</v>
      </c>
      <c r="D14" s="797"/>
      <c r="E14" s="798"/>
      <c r="F14" s="798"/>
      <c r="G14" s="799"/>
      <c r="H14" s="797"/>
      <c r="I14" s="798"/>
      <c r="J14" s="798"/>
      <c r="K14" s="799"/>
      <c r="L14" s="797"/>
      <c r="M14" s="798"/>
      <c r="N14" s="798"/>
      <c r="O14" s="799"/>
      <c r="P14" s="797"/>
      <c r="Q14" s="798"/>
      <c r="R14" s="798"/>
      <c r="S14" s="799"/>
      <c r="T14" s="797"/>
      <c r="U14" s="798"/>
      <c r="V14" s="798"/>
      <c r="W14" s="799"/>
      <c r="X14" s="797">
        <v>7000</v>
      </c>
      <c r="Y14" s="798"/>
      <c r="Z14" s="798"/>
      <c r="AA14" s="799"/>
    </row>
    <row r="15" spans="2:27" s="7" customFormat="1" ht="15.6" x14ac:dyDescent="0.25">
      <c r="B15" s="6" t="s">
        <v>18</v>
      </c>
      <c r="C15" s="5" t="s">
        <v>23</v>
      </c>
      <c r="D15" s="797"/>
      <c r="E15" s="798"/>
      <c r="F15" s="798"/>
      <c r="G15" s="799"/>
      <c r="H15" s="797"/>
      <c r="I15" s="798"/>
      <c r="J15" s="798"/>
      <c r="K15" s="799"/>
      <c r="L15" s="797"/>
      <c r="M15" s="798"/>
      <c r="N15" s="798"/>
      <c r="O15" s="799"/>
      <c r="P15" s="797"/>
      <c r="Q15" s="798"/>
      <c r="R15" s="798"/>
      <c r="S15" s="799"/>
      <c r="T15" s="797">
        <v>4000</v>
      </c>
      <c r="U15" s="798"/>
      <c r="V15" s="798"/>
      <c r="W15" s="799"/>
      <c r="X15" s="797">
        <v>4000</v>
      </c>
      <c r="Y15" s="798"/>
      <c r="Z15" s="798"/>
      <c r="AA15" s="799"/>
    </row>
    <row r="16" spans="2:27" ht="15.6" x14ac:dyDescent="0.25">
      <c r="B16" s="6" t="s">
        <v>19</v>
      </c>
      <c r="C16" s="5" t="s">
        <v>24</v>
      </c>
      <c r="D16" s="797"/>
      <c r="E16" s="798"/>
      <c r="F16" s="798"/>
      <c r="G16" s="799"/>
      <c r="H16" s="797"/>
      <c r="I16" s="798"/>
      <c r="J16" s="798"/>
      <c r="K16" s="799"/>
      <c r="L16" s="797"/>
      <c r="M16" s="798"/>
      <c r="N16" s="798"/>
      <c r="O16" s="799"/>
      <c r="P16" s="797"/>
      <c r="Q16" s="798"/>
      <c r="R16" s="798"/>
      <c r="S16" s="799"/>
      <c r="T16" s="797">
        <v>2500</v>
      </c>
      <c r="U16" s="798"/>
      <c r="V16" s="798"/>
      <c r="W16" s="799"/>
      <c r="X16" s="797">
        <v>2500</v>
      </c>
      <c r="Y16" s="798"/>
      <c r="Z16" s="798"/>
      <c r="AA16" s="799"/>
    </row>
    <row r="17" spans="2:27" s="8" customFormat="1" ht="15.6" x14ac:dyDescent="0.25">
      <c r="B17" s="6" t="s">
        <v>20</v>
      </c>
      <c r="C17" s="5" t="s">
        <v>25</v>
      </c>
      <c r="D17" s="797"/>
      <c r="E17" s="798"/>
      <c r="F17" s="798"/>
      <c r="G17" s="799"/>
      <c r="H17" s="797"/>
      <c r="I17" s="798"/>
      <c r="J17" s="798"/>
      <c r="K17" s="799"/>
      <c r="L17" s="797"/>
      <c r="M17" s="798"/>
      <c r="N17" s="798"/>
      <c r="O17" s="799"/>
      <c r="P17" s="797"/>
      <c r="Q17" s="798"/>
      <c r="R17" s="798"/>
      <c r="S17" s="799"/>
      <c r="T17" s="797"/>
      <c r="U17" s="798"/>
      <c r="V17" s="798"/>
      <c r="W17" s="799"/>
      <c r="X17" s="797">
        <v>0</v>
      </c>
      <c r="Y17" s="798"/>
      <c r="Z17" s="798"/>
      <c r="AA17" s="799"/>
    </row>
    <row r="18" spans="2:27" s="7" customFormat="1" ht="15.6" x14ac:dyDescent="0.25">
      <c r="B18" s="6" t="s">
        <v>29</v>
      </c>
      <c r="C18" s="5" t="s">
        <v>30</v>
      </c>
      <c r="D18" s="797"/>
      <c r="E18" s="798"/>
      <c r="F18" s="798"/>
      <c r="G18" s="799"/>
      <c r="H18" s="797">
        <f>20000*35%</f>
        <v>7000</v>
      </c>
      <c r="I18" s="798"/>
      <c r="J18" s="798"/>
      <c r="K18" s="799"/>
      <c r="L18" s="797">
        <f>13000/4</f>
        <v>3250</v>
      </c>
      <c r="M18" s="798"/>
      <c r="N18" s="798"/>
      <c r="O18" s="799"/>
      <c r="P18" s="797">
        <f>13000/4</f>
        <v>3250</v>
      </c>
      <c r="Q18" s="798"/>
      <c r="R18" s="798"/>
      <c r="S18" s="799"/>
      <c r="T18" s="797">
        <f>13000/4</f>
        <v>3250</v>
      </c>
      <c r="U18" s="798"/>
      <c r="V18" s="798"/>
      <c r="W18" s="799"/>
      <c r="X18" s="797">
        <f>13000/4</f>
        <v>3250</v>
      </c>
      <c r="Y18" s="798"/>
      <c r="Z18" s="798"/>
      <c r="AA18" s="799"/>
    </row>
  </sheetData>
  <mergeCells count="73">
    <mergeCell ref="T18:W18"/>
    <mergeCell ref="X18:AA18"/>
    <mergeCell ref="D18:G18"/>
    <mergeCell ref="H18:K18"/>
    <mergeCell ref="L18:O18"/>
    <mergeCell ref="P18:S18"/>
    <mergeCell ref="X16:AA16"/>
    <mergeCell ref="D17:G17"/>
    <mergeCell ref="H17:K17"/>
    <mergeCell ref="L17:O17"/>
    <mergeCell ref="P17:S17"/>
    <mergeCell ref="T17:W17"/>
    <mergeCell ref="X17:AA17"/>
    <mergeCell ref="D16:G16"/>
    <mergeCell ref="H16:K16"/>
    <mergeCell ref="L16:O16"/>
    <mergeCell ref="P16:S16"/>
    <mergeCell ref="T16:W16"/>
    <mergeCell ref="X15:AA15"/>
    <mergeCell ref="D14:G14"/>
    <mergeCell ref="H14:K14"/>
    <mergeCell ref="L14:O14"/>
    <mergeCell ref="P14:S14"/>
    <mergeCell ref="T14:W14"/>
    <mergeCell ref="D15:G15"/>
    <mergeCell ref="H15:K15"/>
    <mergeCell ref="L15:O15"/>
    <mergeCell ref="P15:S15"/>
    <mergeCell ref="T15:W15"/>
    <mergeCell ref="D13:G13"/>
    <mergeCell ref="H13:K13"/>
    <mergeCell ref="L13:O13"/>
    <mergeCell ref="P13:S13"/>
    <mergeCell ref="X14:AA14"/>
    <mergeCell ref="T13:W13"/>
    <mergeCell ref="X13:AA13"/>
    <mergeCell ref="P11:S11"/>
    <mergeCell ref="P10:S10"/>
    <mergeCell ref="X9:AA9"/>
    <mergeCell ref="D12:G12"/>
    <mergeCell ref="H12:K12"/>
    <mergeCell ref="L12:O12"/>
    <mergeCell ref="P12:S12"/>
    <mergeCell ref="T12:W12"/>
    <mergeCell ref="T10:W10"/>
    <mergeCell ref="X10:AA10"/>
    <mergeCell ref="X12:AA12"/>
    <mergeCell ref="T11:W11"/>
    <mergeCell ref="X11:AA11"/>
    <mergeCell ref="D11:G11"/>
    <mergeCell ref="H11:K11"/>
    <mergeCell ref="L11:O11"/>
    <mergeCell ref="L10:O10"/>
    <mergeCell ref="L9:O9"/>
    <mergeCell ref="T8:W8"/>
    <mergeCell ref="X8:AA8"/>
    <mergeCell ref="L8:O8"/>
    <mergeCell ref="D10:G10"/>
    <mergeCell ref="H10:K10"/>
    <mergeCell ref="P9:S9"/>
    <mergeCell ref="T9:W9"/>
    <mergeCell ref="D5:X5"/>
    <mergeCell ref="D7:G7"/>
    <mergeCell ref="H7:K7"/>
    <mergeCell ref="L7:O7"/>
    <mergeCell ref="P7:S7"/>
    <mergeCell ref="T7:W7"/>
    <mergeCell ref="X7:AA7"/>
    <mergeCell ref="D9:G9"/>
    <mergeCell ref="H9:K9"/>
    <mergeCell ref="D8:G8"/>
    <mergeCell ref="H8:K8"/>
    <mergeCell ref="P8:S8"/>
  </mergeCells>
  <phoneticPr fontId="14" type="noConversion"/>
  <printOptions horizontalCentered="1"/>
  <pageMargins left="0.39370078740157483" right="0.19685039370078741" top="0.39370078740157483" bottom="0.19685039370078741" header="0.51181102362204722" footer="0.51181102362204722"/>
  <pageSetup paperSize="9" scale="61"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25</vt:i4>
      </vt:variant>
      <vt:variant>
        <vt:lpstr>Intervalos Nomeados</vt:lpstr>
      </vt:variant>
      <vt:variant>
        <vt:i4>8</vt:i4>
      </vt:variant>
    </vt:vector>
  </HeadingPairs>
  <TitlesOfParts>
    <vt:vector size="33" baseType="lpstr">
      <vt:lpstr>Project Charter</vt:lpstr>
      <vt:lpstr>WBS-MACRO-ATIVIDADE</vt:lpstr>
      <vt:lpstr>WBS_Detalhado (ordem etapas)</vt:lpstr>
      <vt:lpstr>WBS_Detalhado (ordem depend)</vt:lpstr>
      <vt:lpstr>WBS- PLANILHA</vt:lpstr>
      <vt:lpstr>Segunda Entrega --&gt;</vt:lpstr>
      <vt:lpstr>REDE_PERT_CPM-</vt:lpstr>
      <vt:lpstr>Gestão de Custo</vt:lpstr>
      <vt:lpstr>Orcado</vt:lpstr>
      <vt:lpstr>Realizado</vt:lpstr>
      <vt:lpstr>Gráfico -Status</vt:lpstr>
      <vt:lpstr>Param</vt:lpstr>
      <vt:lpstr>Capa</vt:lpstr>
      <vt:lpstr>Identificar</vt:lpstr>
      <vt:lpstr>Qualificar</vt:lpstr>
      <vt:lpstr>Quantificar</vt:lpstr>
      <vt:lpstr>Sensibilidade ao Risco</vt:lpstr>
      <vt:lpstr>Plano de Comunicação</vt:lpstr>
      <vt:lpstr>Planejamento de RH</vt:lpstr>
      <vt:lpstr>Organograma da Equipe</vt:lpstr>
      <vt:lpstr>Mapa Competência - Equipe</vt:lpstr>
      <vt:lpstr>Mapa de Responsabilidade</vt:lpstr>
      <vt:lpstr>Gráfico de Gantt</vt:lpstr>
      <vt:lpstr>PV_dependência</vt:lpstr>
      <vt:lpstr>Cronograma_de_Custos (2)</vt:lpstr>
      <vt:lpstr>'Cronograma_de_Custos (2)'!Area_de_impressao</vt:lpstr>
      <vt:lpstr>Identificar!Area_de_impressao</vt:lpstr>
      <vt:lpstr>'Mapa Competência - Equipe'!Area_de_impressao</vt:lpstr>
      <vt:lpstr>'Mapa de Responsabilidade'!Area_de_impressao</vt:lpstr>
      <vt:lpstr>Qualificar!Area_de_impressao</vt:lpstr>
      <vt:lpstr>Quantificar!Area_de_impressao</vt:lpstr>
      <vt:lpstr>Início_do_projeto</vt:lpstr>
      <vt:lpstr>Semana_de_exibição</vt:lpstr>
    </vt:vector>
  </TitlesOfParts>
  <Company>FECAP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dmello</dc:creator>
  <cp:lastModifiedBy>Bruna Curralo 24025837</cp:lastModifiedBy>
  <cp:lastPrinted>2024-08-29T21:33:37Z</cp:lastPrinted>
  <dcterms:created xsi:type="dcterms:W3CDTF">2009-09-10T00:53:44Z</dcterms:created>
  <dcterms:modified xsi:type="dcterms:W3CDTF">2025-11-10T08:19:16Z</dcterms:modified>
</cp:coreProperties>
</file>