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5" i="1" l="1"/>
  <c r="J18" i="1"/>
  <c r="J11" i="1"/>
  <c r="J24" i="1" l="1"/>
  <c r="C26" i="1"/>
  <c r="C25" i="1"/>
  <c r="J17" i="1"/>
  <c r="C19" i="1"/>
  <c r="C18" i="1"/>
  <c r="J10" i="1"/>
  <c r="C12" i="1"/>
  <c r="C11" i="1"/>
  <c r="C7" i="1"/>
  <c r="C5" i="1"/>
  <c r="C6" i="1"/>
  <c r="C2" i="1"/>
  <c r="C4" i="1" l="1"/>
  <c r="C3" i="1"/>
  <c r="F28" i="1"/>
  <c r="G28" i="1" s="1"/>
  <c r="G27" i="1"/>
  <c r="G26" i="1"/>
  <c r="G25" i="1"/>
  <c r="G24" i="1"/>
  <c r="F21" i="1"/>
  <c r="G21" i="1" s="1"/>
  <c r="F14" i="1"/>
  <c r="G14" i="1" s="1"/>
  <c r="G18" i="1"/>
  <c r="G19" i="1"/>
  <c r="G20" i="1"/>
  <c r="G17" i="1"/>
  <c r="G11" i="1"/>
  <c r="G12" i="1"/>
  <c r="G13" i="1"/>
  <c r="G10" i="1"/>
  <c r="J16" i="1" l="1"/>
  <c r="J23" i="1"/>
  <c r="J9" i="1"/>
</calcChain>
</file>

<file path=xl/sharedStrings.xml><?xml version="1.0" encoding="utf-8"?>
<sst xmlns="http://schemas.openxmlformats.org/spreadsheetml/2006/main" count="59" uniqueCount="27">
  <si>
    <t>兵庫県伊丹市</t>
    <rPh sb="0" eb="6">
      <t>ヒョウゴケンイタミシ</t>
    </rPh>
    <phoneticPr fontId="1"/>
  </si>
  <si>
    <t>北緯（°）</t>
    <rPh sb="0" eb="2">
      <t>ホクイ</t>
    </rPh>
    <phoneticPr fontId="1"/>
  </si>
  <si>
    <t>東経（°）</t>
    <rPh sb="0" eb="2">
      <t>トウケイ</t>
    </rPh>
    <phoneticPr fontId="1"/>
  </si>
  <si>
    <t>標高（m）</t>
    <rPh sb="0" eb="2">
      <t>ヒョウコウ</t>
    </rPh>
    <phoneticPr fontId="1"/>
  </si>
  <si>
    <t>結果（s）</t>
    <rPh sb="0" eb="2">
      <t>ケッカ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</si>
  <si>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</si>
  <si>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</si>
  <si>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</si>
  <si>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</si>
  <si>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10周期</t>
    <rPh sb="2" eb="4">
      <t>シュウキ</t>
    </rPh>
    <phoneticPr fontId="1"/>
  </si>
  <si>
    <t>1周期</t>
    <rPh sb="1" eb="3">
      <t>シュウキ</t>
    </rPh>
    <phoneticPr fontId="1"/>
  </si>
  <si>
    <t>新潟県佐渡島沖</t>
    <rPh sb="0" eb="3">
      <t>ニイガタケン</t>
    </rPh>
    <rPh sb="3" eb="6">
      <t>サドガシマ</t>
    </rPh>
    <rPh sb="6" eb="7">
      <t>オキ</t>
    </rPh>
    <phoneticPr fontId="1"/>
  </si>
  <si>
    <t>平均</t>
    <rPh sb="0" eb="2">
      <t>ヘイキン</t>
    </rPh>
    <phoneticPr fontId="1"/>
  </si>
  <si>
    <t>北海道利尻町</t>
    <rPh sb="0" eb="3">
      <t>ホッカイドウ</t>
    </rPh>
    <rPh sb="3" eb="6">
      <t>リシリチョウ</t>
    </rPh>
    <phoneticPr fontId="1"/>
  </si>
  <si>
    <t>共通事項</t>
    <rPh sb="0" eb="2">
      <t>キョウツウ</t>
    </rPh>
    <rPh sb="2" eb="4">
      <t>ジコウ</t>
    </rPh>
    <phoneticPr fontId="1"/>
  </si>
  <si>
    <t>糸の長さ（m）</t>
    <rPh sb="0" eb="1">
      <t>イト</t>
    </rPh>
    <rPh sb="2" eb="3">
      <t>ナガ</t>
    </rPh>
    <phoneticPr fontId="1"/>
  </si>
  <si>
    <t>おもりの半径（m）</t>
    <rPh sb="4" eb="6">
      <t>ハンケイ</t>
    </rPh>
    <phoneticPr fontId="1"/>
  </si>
  <si>
    <t>計（m）</t>
    <rPh sb="0" eb="1">
      <t>ケイ</t>
    </rPh>
    <phoneticPr fontId="1"/>
  </si>
  <si>
    <t>実験から求められる重力加速度（m/s^2）</t>
    <rPh sb="0" eb="2">
      <t>ジッケン</t>
    </rPh>
    <rPh sb="4" eb="5">
      <t>モト</t>
    </rPh>
    <rPh sb="9" eb="11">
      <t>ジュウリョク</t>
    </rPh>
    <rPh sb="11" eb="14">
      <t>カソクド</t>
    </rPh>
    <phoneticPr fontId="1"/>
  </si>
  <si>
    <t>理論から求められる重力加速度（m/s^2）</t>
    <rPh sb="0" eb="2">
      <t>リロン</t>
    </rPh>
    <rPh sb="4" eb="5">
      <t>モト</t>
    </rPh>
    <rPh sb="9" eb="11">
      <t>ジュウリョク</t>
    </rPh>
    <rPh sb="11" eb="14">
      <t>カソクド</t>
    </rPh>
    <phoneticPr fontId="1"/>
  </si>
  <si>
    <t>地球の質量（kg）</t>
    <rPh sb="0" eb="2">
      <t>チキュウ</t>
    </rPh>
    <rPh sb="3" eb="5">
      <t>シツリョウ</t>
    </rPh>
    <phoneticPr fontId="1"/>
  </si>
  <si>
    <t>地球の半径（m）</t>
    <rPh sb="0" eb="2">
      <t>チキュウ</t>
    </rPh>
    <rPh sb="3" eb="5">
      <t>ハンケイ</t>
    </rPh>
    <phoneticPr fontId="1"/>
  </si>
  <si>
    <t>万有引力定数（m^3*kg^(-1)*s^(-2)）</t>
    <rPh sb="0" eb="2">
      <t>バンユウ</t>
    </rPh>
    <rPh sb="2" eb="4">
      <t>インリョク</t>
    </rPh>
    <rPh sb="4" eb="6">
      <t>テイスウ</t>
    </rPh>
    <phoneticPr fontId="1"/>
  </si>
  <si>
    <t>地球の角速度（rad/s）</t>
    <rPh sb="0" eb="2">
      <t>チキュウ</t>
    </rPh>
    <rPh sb="3" eb="6">
      <t>カクソクド</t>
    </rPh>
    <phoneticPr fontId="1"/>
  </si>
  <si>
    <t>誤差（%）</t>
    <rPh sb="0" eb="2">
      <t>ゴサ</t>
    </rPh>
    <phoneticPr fontId="1"/>
  </si>
  <si>
    <t>北緯（rad）</t>
    <rPh sb="0" eb="2">
      <t>ホクイ</t>
    </rPh>
    <phoneticPr fontId="1"/>
  </si>
  <si>
    <t>東経（rad）</t>
    <rPh sb="0" eb="2">
      <t>トウケイ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</si>
</sst>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00"/>
    <numFmt numFmtId="178" formatCode="0.000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/>
  </sheetViews>
  <sheetFormatPr defaultRowHeight="13.5" x14ac:dyDescent="0.15"/>
  <cols>
    <col min="1" max="1" width="15" style="1" customWidth="1"/>
    <col min="2" max="2" width="31.25" style="1" customWidth="1"/>
    <col min="3" max="3" width="15" style="1" customWidth="1"/>
    <col min="4" max="4" width="6.25" style="1" customWidth="1"/>
    <col min="5" max="7" width="9" style="1" customWidth="1"/>
    <col min="8" max="8" width="6.25" style="1" customWidth="1"/>
    <col min="9" max="9" width="37.5" style="1" customWidth="1"/>
    <col min="10" max="10" width="9" style="1" customWidth="1"/>
    <col min="11" max="16384" width="9" style="1"/>
  </cols>
  <sheetData>
    <row r="1" spans="1:10" x14ac:dyDescent="0.15">
      <c r="A1" s="1" t="s">
        <v>14</v>
      </c>
      <c r="B1" s="1" t="s">
        <v>15</v>
      </c>
      <c r="C1" s="1">
        <v>1.032</v>
      </c>
    </row>
    <row r="2" spans="1:10" x14ac:dyDescent="0.15">
      <c r="B2" s="1" t="s">
        <v>16</v>
      </c>
      <c r="C2" s="1">
        <f>1.285*10^(-2)</f>
        <v>1.285E-2</v>
      </c>
    </row>
    <row r="3" spans="1:10" x14ac:dyDescent="0.15">
      <c r="B3" s="1" t="s">
        <v>17</v>
      </c>
      <c r="C3" s="1">
        <f>C1+C2</f>
        <v>1.0448500000000001</v>
      </c>
    </row>
    <row r="4" spans="1:10" x14ac:dyDescent="0.15">
      <c r="B4" s="1" t="s">
        <v>20</v>
      </c>
      <c r="C4" s="1">
        <f>5.972*(10^24)</f>
        <v>5.9720000000000003E+24</v>
      </c>
    </row>
    <row r="5" spans="1:10" x14ac:dyDescent="0.15">
      <c r="B5" s="1" t="s">
        <v>21</v>
      </c>
      <c r="C5" s="1">
        <f>6.371*(10^6)</f>
        <v>6371000</v>
      </c>
    </row>
    <row r="6" spans="1:10" x14ac:dyDescent="0.15">
      <c r="B6" s="1" t="s">
        <v>22</v>
      </c>
      <c r="C6" s="1">
        <f>6.674*10^(-11)</f>
        <v>6.6739999999999994E-11</v>
      </c>
    </row>
    <row r="7" spans="1:10" x14ac:dyDescent="0.15">
      <c r="B7" s="1" t="s">
        <v>23</v>
      </c>
      <c r="C7" s="1">
        <f>7.272*10^(-5)</f>
        <v>7.2720000000000008E-5</v>
      </c>
    </row>
    <row r="9" spans="1:10" x14ac:dyDescent="0.15">
      <c r="A9" s="1" t="s">
        <v>0</v>
      </c>
      <c r="B9" s="1" t="s">
        <v>1</v>
      </c>
      <c r="C9" s="1">
        <v>34.780729999999998</v>
      </c>
      <c r="E9" s="1" t="s">
        <v>4</v>
      </c>
      <c r="F9" s="1" t="s">
        <v>9</v>
      </c>
      <c r="G9" s="1" t="s">
        <v>10</v>
      </c>
      <c r="I9" s="1" t="s">
        <v>18</v>
      </c>
      <c r="J9" s="3">
        <f>(4*$C$3*PI()^2)/G14^2</f>
        <v>9.7962299496504244</v>
      </c>
    </row>
    <row r="10" spans="1:10" x14ac:dyDescent="0.15">
      <c r="B10" s="1" t="s">
        <v>2</v>
      </c>
      <c r="C10" s="1">
        <v>135.41943000000001</v>
      </c>
      <c r="E10" s="1" t="s">
        <v>5</v>
      </c>
      <c r="F10" s="2">
        <v>20.48</v>
      </c>
      <c r="G10" s="3">
        <f>F10/10</f>
        <v>2.048</v>
      </c>
      <c r="I10" s="1" t="s">
        <v>19</v>
      </c>
      <c r="J10" s="3">
        <f>($C$6*$C$4)/($C$5+C13)^2-($C$5+C13)*($C$7^2)*COS(C11)</f>
        <v>9.7917545659075067</v>
      </c>
    </row>
    <row r="11" spans="1:10" x14ac:dyDescent="0.15">
      <c r="B11" s="1" t="s">
        <v>25</v>
      </c>
      <c r="C11" s="1">
        <f>RADIANS(34.78073)</f>
        <v>0.60703825474716733</v>
      </c>
      <c r="E11" s="1" t="s">
        <v>6</v>
      </c>
      <c r="F11" s="2">
        <v>20.52</v>
      </c>
      <c r="G11" s="3">
        <f t="shared" ref="G11:G13" si="0">F11/10</f>
        <v>2.052</v>
      </c>
      <c r="I11" s="1" t="s">
        <v>24</v>
      </c>
      <c r="J11" s="3">
        <f>ABS(((J9-J10)/J10)*100)</f>
        <v>4.5705636439253315E-2</v>
      </c>
    </row>
    <row r="12" spans="1:10" x14ac:dyDescent="0.15">
      <c r="B12" s="1" t="s">
        <v>26</v>
      </c>
      <c r="C12" s="1">
        <f>RADIANS(135.41943)</f>
        <v>2.3635149246739848</v>
      </c>
      <c r="E12" s="1" t="s">
        <v>7</v>
      </c>
      <c r="F12" s="2">
        <v>20.51</v>
      </c>
      <c r="G12" s="3">
        <f t="shared" si="0"/>
        <v>2.0510000000000002</v>
      </c>
      <c r="J12" s="5"/>
    </row>
    <row r="13" spans="1:10" x14ac:dyDescent="0.15">
      <c r="B13" s="1" t="s">
        <v>3</v>
      </c>
      <c r="C13" s="1">
        <v>34.200000000000003</v>
      </c>
      <c r="E13" s="1" t="s">
        <v>8</v>
      </c>
      <c r="F13" s="2">
        <v>20.57</v>
      </c>
      <c r="G13" s="3">
        <f t="shared" si="0"/>
        <v>2.0569999999999999</v>
      </c>
      <c r="J13" s="5"/>
    </row>
    <row r="14" spans="1:10" x14ac:dyDescent="0.15">
      <c r="E14" s="1" t="s">
        <v>12</v>
      </c>
      <c r="F14" s="2">
        <f>AVERAGE(F10:F13)</f>
        <v>20.520000000000003</v>
      </c>
      <c r="G14" s="3">
        <f>F14/10</f>
        <v>2.0520000000000005</v>
      </c>
      <c r="J14" s="5"/>
    </row>
    <row r="15" spans="1:10" x14ac:dyDescent="0.15">
      <c r="J15" s="5"/>
    </row>
    <row r="16" spans="1:10" x14ac:dyDescent="0.15">
      <c r="A16" s="1" t="s">
        <v>11</v>
      </c>
      <c r="B16" s="1" t="s">
        <v>1</v>
      </c>
      <c r="C16" s="1">
        <v>37.081919999999997</v>
      </c>
      <c r="E16" s="1" t="s">
        <v>4</v>
      </c>
      <c r="F16" s="1" t="s">
        <v>9</v>
      </c>
      <c r="G16" s="1" t="s">
        <v>10</v>
      </c>
      <c r="I16" s="1" t="s">
        <v>18</v>
      </c>
      <c r="J16" s="3">
        <f>(4*$C$3*PI()^2)/G21^2</f>
        <v>9.751034023988403</v>
      </c>
    </row>
    <row r="17" spans="1:10" x14ac:dyDescent="0.15">
      <c r="B17" s="1" t="s">
        <v>2</v>
      </c>
      <c r="C17" s="1">
        <v>138.47282999999999</v>
      </c>
      <c r="E17" s="1" t="s">
        <v>5</v>
      </c>
      <c r="F17" s="2">
        <v>20.58</v>
      </c>
      <c r="G17" s="3">
        <f>F17/10</f>
        <v>2.0579999999999998</v>
      </c>
      <c r="I17" s="1" t="s">
        <v>19</v>
      </c>
      <c r="J17" s="3">
        <f>($C$6*$C$4)/($C$5+C20)^2-($C$5+C20)*($C$7^2)*COS(C18)</f>
        <v>9.7519821492307059</v>
      </c>
    </row>
    <row r="18" spans="1:10" x14ac:dyDescent="0.15">
      <c r="B18" s="1" t="s">
        <v>25</v>
      </c>
      <c r="C18" s="1">
        <f>RADIANS(37.08192)</f>
        <v>0.64720159696113566</v>
      </c>
      <c r="E18" s="1" t="s">
        <v>6</v>
      </c>
      <c r="F18" s="2">
        <v>20.57</v>
      </c>
      <c r="G18" s="3">
        <f t="shared" ref="G18:G20" si="1">F18/10</f>
        <v>2.0569999999999999</v>
      </c>
      <c r="I18" s="1" t="s">
        <v>24</v>
      </c>
      <c r="J18" s="3">
        <f>ABS(((J16-J17)/J17)*100)</f>
        <v>9.7223849243583318E-3</v>
      </c>
    </row>
    <row r="19" spans="1:10" x14ac:dyDescent="0.15">
      <c r="B19" s="1" t="s">
        <v>26</v>
      </c>
      <c r="C19" s="1">
        <f>RADIANS(138.47283)</f>
        <v>2.4168068080543792</v>
      </c>
      <c r="E19" s="1" t="s">
        <v>7</v>
      </c>
      <c r="F19" s="2">
        <v>20.53</v>
      </c>
      <c r="G19" s="3">
        <f t="shared" si="1"/>
        <v>2.0529999999999999</v>
      </c>
      <c r="J19" s="5"/>
    </row>
    <row r="20" spans="1:10" x14ac:dyDescent="0.15">
      <c r="B20" s="1" t="s">
        <v>3</v>
      </c>
      <c r="C20" s="1">
        <v>13217.1</v>
      </c>
      <c r="E20" s="1" t="s">
        <v>8</v>
      </c>
      <c r="F20" s="2">
        <v>20.59</v>
      </c>
      <c r="G20" s="3">
        <f t="shared" si="1"/>
        <v>2.0590000000000002</v>
      </c>
      <c r="J20" s="5"/>
    </row>
    <row r="21" spans="1:10" x14ac:dyDescent="0.15">
      <c r="E21" s="1" t="s">
        <v>12</v>
      </c>
      <c r="F21" s="2">
        <f>AVERAGE(F17:F20)</f>
        <v>20.567499999999999</v>
      </c>
      <c r="G21" s="3">
        <f>F21/10</f>
        <v>2.0567500000000001</v>
      </c>
      <c r="J21" s="5"/>
    </row>
    <row r="22" spans="1:10" x14ac:dyDescent="0.15">
      <c r="J22" s="5"/>
    </row>
    <row r="23" spans="1:10" x14ac:dyDescent="0.15">
      <c r="A23" s="1" t="s">
        <v>13</v>
      </c>
      <c r="B23" s="1" t="s">
        <v>1</v>
      </c>
      <c r="C23" s="1">
        <v>45.24333</v>
      </c>
      <c r="E23" s="1" t="s">
        <v>4</v>
      </c>
      <c r="F23" s="1" t="s">
        <v>9</v>
      </c>
      <c r="G23" s="1" t="s">
        <v>10</v>
      </c>
      <c r="I23" s="1" t="s">
        <v>18</v>
      </c>
      <c r="J23" s="3">
        <f>(4*$C$3*PI()^2)/G28^2</f>
        <v>9.8033948643494586</v>
      </c>
    </row>
    <row r="24" spans="1:10" x14ac:dyDescent="0.15">
      <c r="B24" s="1" t="s">
        <v>2</v>
      </c>
      <c r="C24" s="1">
        <v>141.22533000000001</v>
      </c>
      <c r="E24" s="1" t="s">
        <v>5</v>
      </c>
      <c r="F24" s="2">
        <v>20.55</v>
      </c>
      <c r="G24" s="3">
        <f>F24/10</f>
        <v>2.0550000000000002</v>
      </c>
      <c r="I24" s="1" t="s">
        <v>19</v>
      </c>
      <c r="J24" s="3">
        <f>($C$6*$C$4)/($C$5+C27)^2-($C$5+C27)*($C$7^2)*COS(C25)</f>
        <v>9.7957361379599295</v>
      </c>
    </row>
    <row r="25" spans="1:10" x14ac:dyDescent="0.15">
      <c r="B25" s="1" t="s">
        <v>25</v>
      </c>
      <c r="C25" s="1">
        <f>RADIANS(45.24333)</f>
        <v>0.78964507306632614</v>
      </c>
      <c r="E25" s="1" t="s">
        <v>6</v>
      </c>
      <c r="F25" s="2">
        <v>20.53</v>
      </c>
      <c r="G25" s="3">
        <f t="shared" ref="G25:G27" si="2">F25/10</f>
        <v>2.0529999999999999</v>
      </c>
      <c r="I25" s="1" t="s">
        <v>24</v>
      </c>
      <c r="J25" s="3">
        <f>ABS(((J23-J24)/J24)*100)</f>
        <v>7.8184286322805663E-2</v>
      </c>
    </row>
    <row r="26" spans="1:10" x14ac:dyDescent="0.15">
      <c r="B26" s="1" t="s">
        <v>26</v>
      </c>
      <c r="C26" s="1">
        <f>RADIANS(141.22533)</f>
        <v>2.4648469957155239</v>
      </c>
      <c r="E26" s="1" t="s">
        <v>7</v>
      </c>
      <c r="F26" s="2">
        <v>20.47</v>
      </c>
      <c r="G26" s="3">
        <f t="shared" si="2"/>
        <v>2.0469999999999997</v>
      </c>
    </row>
    <row r="27" spans="1:10" x14ac:dyDescent="0.15">
      <c r="B27" s="1" t="s">
        <v>3</v>
      </c>
      <c r="C27" s="4">
        <v>24</v>
      </c>
      <c r="E27" s="1" t="s">
        <v>8</v>
      </c>
      <c r="F27" s="2">
        <v>20.5</v>
      </c>
      <c r="G27" s="3">
        <f t="shared" si="2"/>
        <v>2.0499999999999998</v>
      </c>
    </row>
    <row r="28" spans="1:10" x14ac:dyDescent="0.15">
      <c r="E28" s="1" t="s">
        <v>12</v>
      </c>
      <c r="F28" s="2">
        <f>AVERAGE(F24:F27)</f>
        <v>20.512499999999999</v>
      </c>
      <c r="G28" s="3">
        <f>F28/10</f>
        <v>2.05125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2016-07-13T15:26:41Z</dcterms:modified>
</cp:coreProperties>
</file>