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stoc\Downloads\"/>
    </mc:Choice>
  </mc:AlternateContent>
  <xr:revisionPtr revIDLastSave="0" documentId="8_{9E43531A-4A8D-4A89-B766-425649079F45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погода" sheetId="1" r:id="rId1"/>
    <sheet name="Заработная плат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" i="2" l="1"/>
  <c r="C80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F80" i="2" s="1"/>
  <c r="E49" i="2"/>
  <c r="D41" i="2"/>
  <c r="C41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E80" i="2" l="1"/>
  <c r="D83" i="2" s="1"/>
  <c r="D84" i="2" s="1"/>
  <c r="I50" i="2" s="1"/>
  <c r="F41" i="2"/>
  <c r="E41" i="2"/>
  <c r="D43" i="2" s="1"/>
  <c r="D44" i="2" s="1"/>
  <c r="I38" i="2" s="1"/>
  <c r="L50" i="2" l="1"/>
  <c r="M50" i="2" s="1"/>
  <c r="J50" i="2"/>
  <c r="K50" i="2"/>
  <c r="K38" i="2"/>
  <c r="J38" i="2"/>
  <c r="H38" i="2" s="1"/>
  <c r="I55" i="2"/>
  <c r="I57" i="2"/>
  <c r="I59" i="2"/>
  <c r="I61" i="2"/>
  <c r="I63" i="2"/>
  <c r="I65" i="2"/>
  <c r="I67" i="2"/>
  <c r="I69" i="2"/>
  <c r="I71" i="2"/>
  <c r="I73" i="2"/>
  <c r="I75" i="2"/>
  <c r="I77" i="2"/>
  <c r="I78" i="2"/>
  <c r="I53" i="2"/>
  <c r="I51" i="2"/>
  <c r="I49" i="2"/>
  <c r="I54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56" i="2"/>
  <c r="I58" i="2"/>
  <c r="I60" i="2"/>
  <c r="I62" i="2"/>
  <c r="I64" i="2"/>
  <c r="I66" i="2"/>
  <c r="I68" i="2"/>
  <c r="I70" i="2"/>
  <c r="I72" i="2"/>
  <c r="I74" i="2"/>
  <c r="I76" i="2"/>
  <c r="D91" i="2"/>
  <c r="D92" i="2"/>
  <c r="I52" i="2"/>
  <c r="I39" i="2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K34" i="2" l="1"/>
  <c r="J34" i="2"/>
  <c r="H34" i="2" s="1"/>
  <c r="K26" i="2"/>
  <c r="J26" i="2"/>
  <c r="H26" i="2" s="1"/>
  <c r="K18" i="2"/>
  <c r="J18" i="2"/>
  <c r="H18" i="2" s="1"/>
  <c r="K14" i="2"/>
  <c r="J14" i="2"/>
  <c r="H14" i="2" s="1"/>
  <c r="L52" i="2"/>
  <c r="M52" i="2" s="1"/>
  <c r="J52" i="2"/>
  <c r="K52" i="2"/>
  <c r="L74" i="2"/>
  <c r="M74" i="2" s="1"/>
  <c r="J74" i="2"/>
  <c r="K74" i="2"/>
  <c r="L66" i="2"/>
  <c r="M66" i="2" s="1"/>
  <c r="J66" i="2"/>
  <c r="K66" i="2"/>
  <c r="L58" i="2"/>
  <c r="M58" i="2" s="1"/>
  <c r="J58" i="2"/>
  <c r="K58" i="2"/>
  <c r="K33" i="2"/>
  <c r="J33" i="2"/>
  <c r="H33" i="2" s="1"/>
  <c r="K25" i="2"/>
  <c r="J25" i="2"/>
  <c r="H25" i="2" s="1"/>
  <c r="K17" i="2"/>
  <c r="J17" i="2"/>
  <c r="H17" i="2" s="1"/>
  <c r="K9" i="2"/>
  <c r="J9" i="2"/>
  <c r="H9" i="2" s="1"/>
  <c r="L53" i="2"/>
  <c r="M53" i="2" s="1"/>
  <c r="J53" i="2"/>
  <c r="K53" i="2"/>
  <c r="K36" i="2"/>
  <c r="J36" i="2"/>
  <c r="K32" i="2"/>
  <c r="J32" i="2"/>
  <c r="K28" i="2"/>
  <c r="J28" i="2"/>
  <c r="K24" i="2"/>
  <c r="J24" i="2"/>
  <c r="K20" i="2"/>
  <c r="J20" i="2"/>
  <c r="K16" i="2"/>
  <c r="J16" i="2"/>
  <c r="K12" i="2"/>
  <c r="J12" i="2"/>
  <c r="J39" i="2"/>
  <c r="K39" i="2"/>
  <c r="L76" i="2"/>
  <c r="M76" i="2" s="1"/>
  <c r="J76" i="2"/>
  <c r="K76" i="2"/>
  <c r="L72" i="2"/>
  <c r="M72" i="2" s="1"/>
  <c r="J72" i="2"/>
  <c r="K72" i="2"/>
  <c r="L68" i="2"/>
  <c r="M68" i="2" s="1"/>
  <c r="J68" i="2"/>
  <c r="K68" i="2"/>
  <c r="L64" i="2"/>
  <c r="M64" i="2" s="1"/>
  <c r="J64" i="2"/>
  <c r="K64" i="2"/>
  <c r="L60" i="2"/>
  <c r="M60" i="2" s="1"/>
  <c r="J60" i="2"/>
  <c r="K60" i="2"/>
  <c r="L56" i="2"/>
  <c r="M56" i="2" s="1"/>
  <c r="J56" i="2"/>
  <c r="K56" i="2"/>
  <c r="K35" i="2"/>
  <c r="J35" i="2"/>
  <c r="K31" i="2"/>
  <c r="J31" i="2"/>
  <c r="K27" i="2"/>
  <c r="J27" i="2"/>
  <c r="H27" i="2" s="1"/>
  <c r="K23" i="2"/>
  <c r="J23" i="2"/>
  <c r="K19" i="2"/>
  <c r="J19" i="2"/>
  <c r="K15" i="2"/>
  <c r="J15" i="2"/>
  <c r="K11" i="2"/>
  <c r="J11" i="2"/>
  <c r="H11" i="2" s="1"/>
  <c r="L54" i="2"/>
  <c r="M54" i="2" s="1"/>
  <c r="J54" i="2"/>
  <c r="K54" i="2"/>
  <c r="L51" i="2"/>
  <c r="M51" i="2" s="1"/>
  <c r="J51" i="2"/>
  <c r="K51" i="2"/>
  <c r="K78" i="2"/>
  <c r="L78" i="2"/>
  <c r="M78" i="2" s="1"/>
  <c r="J78" i="2"/>
  <c r="L75" i="2"/>
  <c r="M75" i="2" s="1"/>
  <c r="J75" i="2"/>
  <c r="K75" i="2"/>
  <c r="L71" i="2"/>
  <c r="M71" i="2" s="1"/>
  <c r="J71" i="2"/>
  <c r="K71" i="2"/>
  <c r="L67" i="2"/>
  <c r="M67" i="2" s="1"/>
  <c r="J67" i="2"/>
  <c r="K67" i="2"/>
  <c r="L63" i="2"/>
  <c r="M63" i="2" s="1"/>
  <c r="J63" i="2"/>
  <c r="K63" i="2"/>
  <c r="L59" i="2"/>
  <c r="M59" i="2" s="1"/>
  <c r="J59" i="2"/>
  <c r="K59" i="2"/>
  <c r="L55" i="2"/>
  <c r="M55" i="2" s="1"/>
  <c r="K55" i="2"/>
  <c r="J55" i="2"/>
  <c r="K30" i="2"/>
  <c r="J30" i="2"/>
  <c r="K22" i="2"/>
  <c r="J22" i="2"/>
  <c r="K10" i="2"/>
  <c r="J10" i="2"/>
  <c r="L70" i="2"/>
  <c r="M70" i="2" s="1"/>
  <c r="J70" i="2"/>
  <c r="K70" i="2"/>
  <c r="L62" i="2"/>
  <c r="M62" i="2" s="1"/>
  <c r="J62" i="2"/>
  <c r="K62" i="2"/>
  <c r="K37" i="2"/>
  <c r="J37" i="2"/>
  <c r="H37" i="2" s="1"/>
  <c r="K29" i="2"/>
  <c r="J29" i="2"/>
  <c r="H29" i="2" s="1"/>
  <c r="K21" i="2"/>
  <c r="J21" i="2"/>
  <c r="H21" i="2" s="1"/>
  <c r="K13" i="2"/>
  <c r="J13" i="2"/>
  <c r="H13" i="2" s="1"/>
  <c r="L49" i="2"/>
  <c r="J49" i="2"/>
  <c r="K49" i="2"/>
  <c r="L77" i="2"/>
  <c r="M77" i="2" s="1"/>
  <c r="J77" i="2"/>
  <c r="K77" i="2"/>
  <c r="L73" i="2"/>
  <c r="M73" i="2" s="1"/>
  <c r="J73" i="2"/>
  <c r="K73" i="2"/>
  <c r="L69" i="2"/>
  <c r="M69" i="2" s="1"/>
  <c r="J69" i="2"/>
  <c r="K69" i="2"/>
  <c r="L65" i="2"/>
  <c r="M65" i="2" s="1"/>
  <c r="J65" i="2"/>
  <c r="K65" i="2"/>
  <c r="L61" i="2"/>
  <c r="M61" i="2" s="1"/>
  <c r="J61" i="2"/>
  <c r="K61" i="2"/>
  <c r="L57" i="2"/>
  <c r="M57" i="2" s="1"/>
  <c r="J57" i="2"/>
  <c r="K57" i="2"/>
  <c r="H50" i="2"/>
  <c r="H15" i="2" l="1"/>
  <c r="H31" i="2"/>
  <c r="H61" i="2"/>
  <c r="H77" i="2"/>
  <c r="H19" i="2"/>
  <c r="H35" i="2"/>
  <c r="H23" i="2"/>
  <c r="H69" i="2"/>
  <c r="L80" i="2"/>
  <c r="M49" i="2"/>
  <c r="M80" i="2" s="1"/>
  <c r="M82" i="2" s="1"/>
  <c r="M83" i="2" s="1"/>
  <c r="H62" i="2"/>
  <c r="H59" i="2"/>
  <c r="H67" i="2"/>
  <c r="H75" i="2"/>
  <c r="H51" i="2"/>
  <c r="H56" i="2"/>
  <c r="H64" i="2"/>
  <c r="H72" i="2"/>
  <c r="H58" i="2"/>
  <c r="H74" i="2"/>
  <c r="H57" i="2"/>
  <c r="H65" i="2"/>
  <c r="H73" i="2"/>
  <c r="H49" i="2"/>
  <c r="H70" i="2"/>
  <c r="H10" i="2"/>
  <c r="H22" i="2"/>
  <c r="H30" i="2"/>
  <c r="H55" i="2"/>
  <c r="H63" i="2"/>
  <c r="H71" i="2"/>
  <c r="H54" i="2"/>
  <c r="H60" i="2"/>
  <c r="H68" i="2"/>
  <c r="H76" i="2"/>
  <c r="H12" i="2"/>
  <c r="H16" i="2"/>
  <c r="H20" i="2"/>
  <c r="H24" i="2"/>
  <c r="H28" i="2"/>
  <c r="H32" i="2"/>
  <c r="H36" i="2"/>
  <c r="H53" i="2"/>
  <c r="H66" i="2"/>
  <c r="H52" i="2"/>
  <c r="R50" i="2" l="1"/>
  <c r="N50" i="2"/>
  <c r="Q50" i="2"/>
  <c r="P50" i="2"/>
  <c r="S50" i="2"/>
  <c r="O50" i="2"/>
  <c r="R52" i="2"/>
  <c r="N52" i="2"/>
  <c r="Q52" i="2"/>
  <c r="P74" i="2"/>
  <c r="S74" i="2"/>
  <c r="O74" i="2"/>
  <c r="R66" i="2"/>
  <c r="N66" i="2"/>
  <c r="S66" i="2"/>
  <c r="P58" i="2"/>
  <c r="S58" i="2"/>
  <c r="O58" i="2"/>
  <c r="R53" i="2"/>
  <c r="N53" i="2"/>
  <c r="Q53" i="2"/>
  <c r="E92" i="2"/>
  <c r="R76" i="2"/>
  <c r="N76" i="2"/>
  <c r="Q76" i="2"/>
  <c r="P72" i="2"/>
  <c r="S72" i="2"/>
  <c r="O72" i="2"/>
  <c r="R68" i="2"/>
  <c r="N68" i="2"/>
  <c r="S68" i="2"/>
  <c r="P64" i="2"/>
  <c r="S64" i="2"/>
  <c r="O64" i="2"/>
  <c r="R60" i="2"/>
  <c r="N60" i="2"/>
  <c r="Q60" i="2"/>
  <c r="P56" i="2"/>
  <c r="S56" i="2"/>
  <c r="O56" i="2"/>
  <c r="S54" i="2"/>
  <c r="O54" i="2"/>
  <c r="N54" i="2"/>
  <c r="P51" i="2"/>
  <c r="S51" i="2"/>
  <c r="O51" i="2"/>
  <c r="S78" i="2"/>
  <c r="O78" i="2"/>
  <c r="R78" i="2"/>
  <c r="N78" i="2"/>
  <c r="P75" i="2"/>
  <c r="S75" i="2"/>
  <c r="O75" i="2"/>
  <c r="R71" i="2"/>
  <c r="N71" i="2"/>
  <c r="Q71" i="2"/>
  <c r="P67" i="2"/>
  <c r="Q67" i="2"/>
  <c r="O67" i="2"/>
  <c r="R63" i="2"/>
  <c r="N63" i="2"/>
  <c r="Q63" i="2"/>
  <c r="P59" i="2"/>
  <c r="S59" i="2"/>
  <c r="O59" i="2"/>
  <c r="R55" i="2"/>
  <c r="N55" i="2"/>
  <c r="S55" i="2"/>
  <c r="O55" i="2"/>
  <c r="R70" i="2"/>
  <c r="N70" i="2"/>
  <c r="S70" i="2"/>
  <c r="P62" i="2"/>
  <c r="S62" i="2"/>
  <c r="O62" i="2"/>
  <c r="R49" i="2"/>
  <c r="N49" i="2"/>
  <c r="Q49" i="2"/>
  <c r="P77" i="2"/>
  <c r="S77" i="2"/>
  <c r="O77" i="2"/>
  <c r="R73" i="2"/>
  <c r="N73" i="2"/>
  <c r="Q73" i="2"/>
  <c r="P69" i="2"/>
  <c r="Q69" i="2"/>
  <c r="O69" i="2"/>
  <c r="R65" i="2"/>
  <c r="N65" i="2"/>
  <c r="Q65" i="2"/>
  <c r="P61" i="2"/>
  <c r="S61" i="2"/>
  <c r="O61" i="2"/>
  <c r="R57" i="2"/>
  <c r="N57" i="2"/>
  <c r="Q57" i="2"/>
  <c r="S69" i="2"/>
  <c r="S65" i="2"/>
  <c r="O65" i="2"/>
  <c r="R61" i="2"/>
  <c r="O57" i="2"/>
  <c r="P52" i="2"/>
  <c r="S52" i="2"/>
  <c r="O52" i="2"/>
  <c r="R74" i="2"/>
  <c r="N74" i="2"/>
  <c r="Q74" i="2"/>
  <c r="P66" i="2"/>
  <c r="Q66" i="2"/>
  <c r="O66" i="2"/>
  <c r="R58" i="2"/>
  <c r="N58" i="2"/>
  <c r="Q58" i="2"/>
  <c r="P53" i="2"/>
  <c r="S53" i="2"/>
  <c r="O53" i="2"/>
  <c r="F92" i="2"/>
  <c r="F91" i="2"/>
  <c r="P76" i="2"/>
  <c r="S76" i="2"/>
  <c r="O76" i="2"/>
  <c r="R72" i="2"/>
  <c r="N72" i="2"/>
  <c r="Q72" i="2"/>
  <c r="P68" i="2"/>
  <c r="Q68" i="2"/>
  <c r="O68" i="2"/>
  <c r="R64" i="2"/>
  <c r="N64" i="2"/>
  <c r="Q64" i="2"/>
  <c r="P60" i="2"/>
  <c r="S60" i="2"/>
  <c r="O60" i="2"/>
  <c r="R56" i="2"/>
  <c r="N56" i="2"/>
  <c r="Q56" i="2"/>
  <c r="Q54" i="2"/>
  <c r="R54" i="2"/>
  <c r="P54" i="2"/>
  <c r="R51" i="2"/>
  <c r="N51" i="2"/>
  <c r="Q51" i="2"/>
  <c r="Q78" i="2"/>
  <c r="P78" i="2"/>
  <c r="R75" i="2"/>
  <c r="N75" i="2"/>
  <c r="Q75" i="2"/>
  <c r="P71" i="2"/>
  <c r="S71" i="2"/>
  <c r="O71" i="2"/>
  <c r="R67" i="2"/>
  <c r="N67" i="2"/>
  <c r="S67" i="2"/>
  <c r="P63" i="2"/>
  <c r="S63" i="2"/>
  <c r="O63" i="2"/>
  <c r="R59" i="2"/>
  <c r="N59" i="2"/>
  <c r="Q59" i="2"/>
  <c r="P55" i="2"/>
  <c r="Q55" i="2"/>
  <c r="E91" i="2"/>
  <c r="P70" i="2"/>
  <c r="Q70" i="2"/>
  <c r="O70" i="2"/>
  <c r="R62" i="2"/>
  <c r="N62" i="2"/>
  <c r="Q62" i="2"/>
  <c r="P49" i="2"/>
  <c r="S49" i="2"/>
  <c r="O49" i="2"/>
  <c r="R77" i="2"/>
  <c r="N77" i="2"/>
  <c r="Q77" i="2"/>
  <c r="P73" i="2"/>
  <c r="S73" i="2"/>
  <c r="O73" i="2"/>
  <c r="R69" i="2"/>
  <c r="N69" i="2"/>
  <c r="P65" i="2"/>
  <c r="N61" i="2"/>
  <c r="Q61" i="2"/>
  <c r="P57" i="2"/>
  <c r="S57" i="2"/>
  <c r="E13" i="1" l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D13" i="1" s="1"/>
  <c r="D15" i="1" s="1"/>
  <c r="C13" i="1"/>
  <c r="B13" i="1"/>
  <c r="F6" i="1" l="1"/>
  <c r="G24" i="1"/>
  <c r="F4" i="1"/>
  <c r="G22" i="1"/>
  <c r="D16" i="1"/>
  <c r="G30" i="1" s="1"/>
  <c r="F11" i="1" l="1"/>
  <c r="G27" i="1"/>
  <c r="F8" i="1"/>
  <c r="F5" i="1"/>
  <c r="F3" i="1"/>
  <c r="G29" i="1"/>
  <c r="G26" i="1"/>
  <c r="G25" i="1"/>
  <c r="G21" i="1"/>
  <c r="G20" i="1"/>
  <c r="B22" i="1"/>
  <c r="I22" i="1"/>
  <c r="J22" i="1" s="1"/>
  <c r="C22" i="1"/>
  <c r="G23" i="1"/>
  <c r="F2" i="1"/>
  <c r="B24" i="1"/>
  <c r="C24" i="1"/>
  <c r="I24" i="1"/>
  <c r="J24" i="1" s="1"/>
  <c r="F10" i="1"/>
  <c r="F7" i="1"/>
  <c r="F9" i="1"/>
  <c r="G28" i="1"/>
  <c r="C25" i="1" l="1"/>
  <c r="B25" i="1"/>
  <c r="I25" i="1"/>
  <c r="J25" i="1" s="1"/>
  <c r="I29" i="1"/>
  <c r="J29" i="1" s="1"/>
  <c r="C29" i="1"/>
  <c r="B29" i="1"/>
  <c r="I23" i="1"/>
  <c r="J23" i="1" s="1"/>
  <c r="C23" i="1"/>
  <c r="B23" i="1"/>
  <c r="C26" i="1"/>
  <c r="B26" i="1"/>
  <c r="I26" i="1"/>
  <c r="J26" i="1" s="1"/>
  <c r="C20" i="1"/>
  <c r="B20" i="1"/>
  <c r="I20" i="1"/>
  <c r="C28" i="1"/>
  <c r="I28" i="1"/>
  <c r="J28" i="1" s="1"/>
  <c r="B28" i="1"/>
  <c r="C27" i="1"/>
  <c r="B27" i="1"/>
  <c r="I27" i="1"/>
  <c r="J27" i="1" s="1"/>
  <c r="I21" i="1"/>
  <c r="J21" i="1" s="1"/>
  <c r="C21" i="1"/>
  <c r="B21" i="1"/>
  <c r="J20" i="1" l="1"/>
  <c r="J30" i="1" s="1"/>
  <c r="J32" i="1" s="1"/>
  <c r="J33" i="1" s="1"/>
  <c r="I30" i="1"/>
  <c r="M40" i="1" l="1"/>
  <c r="M48" i="1"/>
  <c r="L45" i="1"/>
  <c r="M41" i="1"/>
  <c r="M49" i="1"/>
  <c r="L46" i="1"/>
  <c r="L44" i="1"/>
  <c r="M42" i="1"/>
  <c r="M39" i="1"/>
  <c r="L47" i="1"/>
  <c r="M43" i="1"/>
  <c r="L40" i="1"/>
  <c r="L48" i="1"/>
  <c r="M44" i="1"/>
  <c r="L41" i="1"/>
  <c r="L49" i="1"/>
  <c r="L43" i="1"/>
  <c r="M45" i="1"/>
  <c r="L42" i="1"/>
  <c r="L39" i="1"/>
  <c r="M46" i="1"/>
  <c r="M47" i="1"/>
  <c r="Q22" i="1"/>
  <c r="N24" i="1"/>
  <c r="M22" i="1"/>
  <c r="O24" i="1"/>
  <c r="L22" i="1"/>
  <c r="Q24" i="1"/>
  <c r="N22" i="1"/>
  <c r="M24" i="1"/>
  <c r="P22" i="1"/>
  <c r="L24" i="1"/>
  <c r="O22" i="1"/>
  <c r="P24" i="1"/>
  <c r="L20" i="1"/>
  <c r="Q21" i="1"/>
  <c r="N25" i="1"/>
  <c r="P26" i="1"/>
  <c r="Q23" i="1"/>
  <c r="P29" i="1"/>
  <c r="N28" i="1"/>
  <c r="O25" i="1"/>
  <c r="N26" i="1"/>
  <c r="M23" i="1"/>
  <c r="O29" i="1"/>
  <c r="Q26" i="1"/>
  <c r="L23" i="1"/>
  <c r="N29" i="1"/>
  <c r="N23" i="1"/>
  <c r="M20" i="1"/>
  <c r="P20" i="1"/>
  <c r="N21" i="1"/>
  <c r="M28" i="1"/>
  <c r="O28" i="1"/>
  <c r="O21" i="1"/>
  <c r="Q29" i="1"/>
  <c r="N20" i="1"/>
  <c r="O27" i="1"/>
  <c r="Q25" i="1"/>
  <c r="M27" i="1"/>
  <c r="Q28" i="1"/>
  <c r="L27" i="1"/>
  <c r="O20" i="1"/>
  <c r="N27" i="1"/>
  <c r="M25" i="1"/>
  <c r="M26" i="1"/>
  <c r="P23" i="1"/>
  <c r="L29" i="1"/>
  <c r="Q20" i="1"/>
  <c r="M29" i="1"/>
  <c r="M21" i="1"/>
  <c r="P27" i="1"/>
  <c r="L25" i="1"/>
  <c r="L26" i="1"/>
  <c r="P28" i="1"/>
  <c r="O26" i="1"/>
  <c r="L28" i="1"/>
  <c r="P21" i="1"/>
  <c r="Q27" i="1"/>
  <c r="P25" i="1"/>
  <c r="O23" i="1"/>
  <c r="L21" i="1"/>
</calcChain>
</file>

<file path=xl/sharedStrings.xml><?xml version="1.0" encoding="utf-8"?>
<sst xmlns="http://schemas.openxmlformats.org/spreadsheetml/2006/main" count="92" uniqueCount="66">
  <si>
    <t>k</t>
  </si>
  <si>
    <t>Год</t>
  </si>
  <si>
    <t>Средняя температура, °C</t>
  </si>
  <si>
    <t>ср х</t>
  </si>
  <si>
    <t>ср у</t>
  </si>
  <si>
    <t>ср ух</t>
  </si>
  <si>
    <t>ух</t>
  </si>
  <si>
    <t>х^2</t>
  </si>
  <si>
    <t>ср x^2</t>
  </si>
  <si>
    <t>a=</t>
  </si>
  <si>
    <t>b=</t>
  </si>
  <si>
    <t>тренд</t>
  </si>
  <si>
    <t>Фильтрация данных</t>
  </si>
  <si>
    <t>±ơ</t>
  </si>
  <si>
    <t>выбросов за диапазон нет =&gt; частных случаев в выборке нет</t>
  </si>
  <si>
    <t>прогнозирование</t>
  </si>
  <si>
    <t>отклонения</t>
  </si>
  <si>
    <t>отклон^2</t>
  </si>
  <si>
    <t>D=</t>
  </si>
  <si>
    <r>
      <t>СКО</t>
    </r>
    <r>
      <rPr>
        <sz val="11"/>
        <color theme="1"/>
        <rFont val="Calibri"/>
        <family val="2"/>
        <charset val="204"/>
      </rPr>
      <t>ơ=</t>
    </r>
  </si>
  <si>
    <t>СРЕДНЕЕ ОТКЛОНЕНИЕ</t>
  </si>
  <si>
    <t>±1,5ơ</t>
  </si>
  <si>
    <t>±2ơ</t>
  </si>
  <si>
    <t>±3ơ</t>
  </si>
  <si>
    <t>- 95% точность</t>
  </si>
  <si>
    <t>Известна статистика средней заработной платы в России за период 1991–2021 гг. Необходимо спрогнозировать уровень средней зарплаты на 2022 и 2030 гг.</t>
  </si>
  <si>
    <t>Формальная постановка задачи</t>
  </si>
  <si>
    <t>1. Обозначим год за X, а заработную плату за Y</t>
  </si>
  <si>
    <t>2. Построим точечную диаграмму для исходных данных за 1991-2021 год</t>
  </si>
  <si>
    <t>3. Сформируем столбцы для: Y*X, X^2.По соответствующим формулам найдём средние значения для X, Y, Y*X, X^2</t>
  </si>
  <si>
    <t>Годы (X)</t>
  </si>
  <si>
    <t>ЗП (Y)</t>
  </si>
  <si>
    <t>Y*X</t>
  </si>
  <si>
    <t>X^2</t>
  </si>
  <si>
    <t>Тренд (y)</t>
  </si>
  <si>
    <t xml:space="preserve"> -1,5 сигма</t>
  </si>
  <si>
    <t xml:space="preserve"> +1,5 сигма</t>
  </si>
  <si>
    <t xml:space="preserve">4. Рассчитаем коэффициенты a (наклон прямой) и b (сдвиг прямой по оси Y) по соответствующим формулам </t>
  </si>
  <si>
    <t>5. Построим линию тренда, используя полученные значения a и b</t>
  </si>
  <si>
    <t>6. Произведём фильтрацию данных. Нанесём полученные +- 1,5 сигма на график. Видим, что одна из точек не вышла за диапазон +- 1,5 сигма</t>
  </si>
  <si>
    <t>7. Удаляем выброс из выборки</t>
  </si>
  <si>
    <t>8. Строим график по отфильтрованным данным</t>
  </si>
  <si>
    <t>9. Построим прогноз:</t>
  </si>
  <si>
    <t>10. Продлим линию тренда на графике, используя спрогнозированные данные на 2022 и 2030 годы</t>
  </si>
  <si>
    <t>11. Расчитаем доверительные интервалы и нанесём их на график</t>
  </si>
  <si>
    <t>12. В прогнозировании используем доверительный интервал 2 (с точностью 0.95)</t>
  </si>
  <si>
    <t>средн. X</t>
  </si>
  <si>
    <t>средн. Y</t>
  </si>
  <si>
    <t>средн. Y*X</t>
  </si>
  <si>
    <t>средн. X^2</t>
  </si>
  <si>
    <t>Фильтрация</t>
  </si>
  <si>
    <t>Отклон</t>
  </si>
  <si>
    <t>Отклон^2</t>
  </si>
  <si>
    <t xml:space="preserve"> -сигма</t>
  </si>
  <si>
    <t xml:space="preserve"> +сигма</t>
  </si>
  <si>
    <t xml:space="preserve"> -2 сигма</t>
  </si>
  <si>
    <t xml:space="preserve"> +2 сигма</t>
  </si>
  <si>
    <t xml:space="preserve"> -3 сигма</t>
  </si>
  <si>
    <t xml:space="preserve"> +3 сигма</t>
  </si>
  <si>
    <t>Сумма</t>
  </si>
  <si>
    <t xml:space="preserve">D = </t>
  </si>
  <si>
    <t xml:space="preserve">СКО = </t>
  </si>
  <si>
    <t>Прогнозирование</t>
  </si>
  <si>
    <t xml:space="preserve">Вывод: </t>
  </si>
  <si>
    <t xml:space="preserve">С вероятностью 95% средний уровень заработной платы в 2022 году не опустится ниже 28 986,4 и не будет выше 63 361,4 </t>
  </si>
  <si>
    <t xml:space="preserve">С вероятностью 95% средний уровень заработной платы в 2030 году не опустится ниже 41 654,8 и не будет выше 63 361,4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</si>
</sst>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" fontId="0" fillId="2" borderId="1" xfId="0" applyNumberFormat="1" applyFill="1" applyBorder="1"/>
    <xf numFmtId="2" fontId="0" fillId="4" borderId="0" xfId="0" applyNumberFormat="1" applyFill="1"/>
    <xf numFmtId="0" fontId="0" fillId="0" borderId="0" xfId="0" quotePrefix="1"/>
    <xf numFmtId="0" fontId="0" fillId="0" borderId="0" xfId="0" applyAlignment="1">
      <alignment wrapText="1"/>
    </xf>
    <xf numFmtId="0" fontId="4" fillId="0" borderId="0" xfId="0" applyFont="1"/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6" xfId="0" applyFont="1" applyBorder="1" applyAlignment="1">
      <alignment vertical="center"/>
    </xf>
    <xf numFmtId="164" fontId="7" fillId="0" borderId="7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6" fillId="0" borderId="7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4" fontId="8" fillId="0" borderId="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9" fillId="0" borderId="7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8" fillId="0" borderId="6" xfId="0" applyNumberFormat="1" applyFont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164" fontId="0" fillId="0" borderId="0" xfId="0" applyNumberFormat="1"/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температура в апреле за последние 10 лет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A-45D7-96A2-A75A37F3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5367"/>
        <c:axId val="990592760"/>
      </c:scatterChart>
      <c:scatterChart>
        <c:scatterStyle val="smoothMarker"/>
        <c:varyColors val="0"/>
        <c:ser>
          <c:idx val="1"/>
          <c:order val="1"/>
          <c:tx>
            <c:v>тренд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6B6-47B5-93AC-84DB1E437FDF}"/>
              </c:ext>
            </c:extLst>
          </c:dPt>
          <c:xVal>
            <c:numRef>
              <c:f>(погода!$B$2:$B$11,погода!$F$30)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(погода!$F$2:$F$11,погода!$G$30)</c:f>
              <c:numCache>
                <c:formatCode>0.00</c:formatCode>
                <c:ptCount val="11"/>
                <c:pt idx="0">
                  <c:v>3.8727272727271611</c:v>
                </c:pt>
                <c:pt idx="1">
                  <c:v>4.8121212121209282</c:v>
                </c:pt>
                <c:pt idx="2">
                  <c:v>5.7515151515149228</c:v>
                </c:pt>
                <c:pt idx="3">
                  <c:v>6.6909090909089173</c:v>
                </c:pt>
                <c:pt idx="4">
                  <c:v>7.6303030303029118</c:v>
                </c:pt>
                <c:pt idx="5">
                  <c:v>8.5696969696969063</c:v>
                </c:pt>
                <c:pt idx="6">
                  <c:v>9.5090909090906734</c:v>
                </c:pt>
                <c:pt idx="7">
                  <c:v>10.448484848484668</c:v>
                </c:pt>
                <c:pt idx="8">
                  <c:v>11.387878787878662</c:v>
                </c:pt>
                <c:pt idx="9">
                  <c:v>12.327272727272657</c:v>
                </c:pt>
                <c:pt idx="10">
                  <c:v>13.266666666666424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B6-47B5-93AC-84DB1E437FDF}"/>
            </c:ext>
          </c:extLst>
        </c:ser>
        <c:ser>
          <c:idx val="2"/>
          <c:order val="2"/>
          <c:tx>
            <c:v>+1,5sigma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погода!$C$20:$C$29</c:f>
              <c:numCache>
                <c:formatCode>0.00</c:formatCode>
                <c:ptCount val="10"/>
                <c:pt idx="0">
                  <c:v>8.6919595767357549</c:v>
                </c:pt>
                <c:pt idx="1">
                  <c:v>9.6313535161295221</c:v>
                </c:pt>
                <c:pt idx="2">
                  <c:v>10.570747455523517</c:v>
                </c:pt>
                <c:pt idx="3">
                  <c:v>11.510141394917511</c:v>
                </c:pt>
                <c:pt idx="4">
                  <c:v>12.449535334311506</c:v>
                </c:pt>
                <c:pt idx="5">
                  <c:v>13.3889292737055</c:v>
                </c:pt>
                <c:pt idx="6">
                  <c:v>14.328323213099267</c:v>
                </c:pt>
                <c:pt idx="7">
                  <c:v>15.267717152493262</c:v>
                </c:pt>
                <c:pt idx="8">
                  <c:v>16.207111091887256</c:v>
                </c:pt>
                <c:pt idx="9">
                  <c:v>17.146505031281251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B6-47B5-93AC-84DB1E437FDF}"/>
            </c:ext>
          </c:extLst>
        </c:ser>
        <c:ser>
          <c:idx val="3"/>
          <c:order val="3"/>
          <c:tx>
            <c:v>-1,5sigma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погода!$B$20:$B$29</c:f>
              <c:numCache>
                <c:formatCode>0.00</c:formatCode>
                <c:ptCount val="10"/>
                <c:pt idx="0">
                  <c:v>-0.9465050312814336</c:v>
                </c:pt>
                <c:pt idx="1">
                  <c:v>-7.1110918876664542E-3</c:v>
                </c:pt>
                <c:pt idx="2">
                  <c:v>0.93228284750632806</c:v>
                </c:pt>
                <c:pt idx="3">
                  <c:v>1.8716767869003226</c:v>
                </c:pt>
                <c:pt idx="4">
                  <c:v>2.8110707262943171</c:v>
                </c:pt>
                <c:pt idx="5">
                  <c:v>3.7504646656883116</c:v>
                </c:pt>
                <c:pt idx="6">
                  <c:v>4.6898586050820787</c:v>
                </c:pt>
                <c:pt idx="7">
                  <c:v>5.6292525444760733</c:v>
                </c:pt>
                <c:pt idx="8">
                  <c:v>6.5686464838700678</c:v>
                </c:pt>
                <c:pt idx="9">
                  <c:v>7.5080404232640623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B6-47B5-93AC-84DB1E43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5367"/>
        <c:axId val="990592760"/>
      </c:scatterChart>
      <c:valAx>
        <c:axId val="959155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592760"/>
        <c:crosses val="autoZero"/>
        <c:crossBetween val="midCat"/>
      </c:valAx>
      <c:valAx>
        <c:axId val="990592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55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температура в апреле за последние 10 лет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погода!$C$2:$C$11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7-4157-838F-8551A0F2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5367"/>
        <c:axId val="990592760"/>
      </c:scatterChart>
      <c:scatterChart>
        <c:scatterStyle val="smoothMarker"/>
        <c:varyColors val="0"/>
        <c:ser>
          <c:idx val="1"/>
          <c:order val="1"/>
          <c:tx>
            <c:v>тренд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017-4157-838F-8551A0F29FF1}"/>
              </c:ext>
            </c:extLst>
          </c:dPt>
          <c:xVal>
            <c:numRef>
              <c:f>(погода!$B$2:$B$11,погода!$F$30)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(погода!$F$2:$F$11,погода!$G$30)</c:f>
              <c:numCache>
                <c:formatCode>0.00</c:formatCode>
                <c:ptCount val="11"/>
                <c:pt idx="0">
                  <c:v>3.8727272727271611</c:v>
                </c:pt>
                <c:pt idx="1">
                  <c:v>4.8121212121209282</c:v>
                </c:pt>
                <c:pt idx="2">
                  <c:v>5.7515151515149228</c:v>
                </c:pt>
                <c:pt idx="3">
                  <c:v>6.6909090909089173</c:v>
                </c:pt>
                <c:pt idx="4">
                  <c:v>7.6303030303029118</c:v>
                </c:pt>
                <c:pt idx="5">
                  <c:v>8.5696969696969063</c:v>
                </c:pt>
                <c:pt idx="6">
                  <c:v>9.5090909090906734</c:v>
                </c:pt>
                <c:pt idx="7">
                  <c:v>10.448484848484668</c:v>
                </c:pt>
                <c:pt idx="8">
                  <c:v>11.387878787878662</c:v>
                </c:pt>
                <c:pt idx="9">
                  <c:v>12.327272727272657</c:v>
                </c:pt>
                <c:pt idx="10">
                  <c:v>13.266666666666424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7-4157-838F-8551A0F29FF1}"/>
            </c:ext>
          </c:extLst>
        </c:ser>
        <c:ser>
          <c:idx val="2"/>
          <c:order val="2"/>
          <c:tx>
            <c:v>+sigma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погода!$M$20:$M$29</c:f>
              <c:numCache>
                <c:formatCode>0.00</c:formatCode>
                <c:ptCount val="10"/>
                <c:pt idx="0">
                  <c:v>5.2903650860267826</c:v>
                </c:pt>
                <c:pt idx="1">
                  <c:v>6.2297590254205497</c:v>
                </c:pt>
                <c:pt idx="2">
                  <c:v>7.1691529648145442</c:v>
                </c:pt>
                <c:pt idx="3">
                  <c:v>8.1085469042085396</c:v>
                </c:pt>
                <c:pt idx="4">
                  <c:v>9.0479408436025341</c:v>
                </c:pt>
                <c:pt idx="5">
                  <c:v>9.9873347829965287</c:v>
                </c:pt>
                <c:pt idx="6">
                  <c:v>10.926728722390296</c:v>
                </c:pt>
                <c:pt idx="7">
                  <c:v>11.86612266178429</c:v>
                </c:pt>
                <c:pt idx="8">
                  <c:v>12.805516601178285</c:v>
                </c:pt>
                <c:pt idx="9">
                  <c:v>13.744910540572279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7-4157-838F-8551A0F29FF1}"/>
            </c:ext>
          </c:extLst>
        </c:ser>
        <c:ser>
          <c:idx val="3"/>
          <c:order val="3"/>
          <c:tx>
            <c:v>-sigma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погода!$L$20:$L$29</c:f>
              <c:numCache>
                <c:formatCode>0.00</c:formatCode>
                <c:ptCount val="10"/>
                <c:pt idx="0">
                  <c:v>2.4550894594275396</c:v>
                </c:pt>
                <c:pt idx="1">
                  <c:v>3.3944833988213068</c:v>
                </c:pt>
                <c:pt idx="2">
                  <c:v>4.3338773382153013</c:v>
                </c:pt>
                <c:pt idx="3">
                  <c:v>5.2732712776092958</c:v>
                </c:pt>
                <c:pt idx="4">
                  <c:v>6.2126652170032903</c:v>
                </c:pt>
                <c:pt idx="5">
                  <c:v>7.1520591563972848</c:v>
                </c:pt>
                <c:pt idx="6">
                  <c:v>8.0914530957910511</c:v>
                </c:pt>
                <c:pt idx="7">
                  <c:v>9.0308470351850456</c:v>
                </c:pt>
                <c:pt idx="8">
                  <c:v>9.9702409745790401</c:v>
                </c:pt>
                <c:pt idx="9">
                  <c:v>10.909634913973035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7-4157-838F-8551A0F29FF1}"/>
            </c:ext>
          </c:extLst>
        </c:ser>
        <c:ser>
          <c:idx val="4"/>
          <c:order val="4"/>
          <c:tx>
            <c:v>+2sigma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(погода!$B$2:$B$11,погода!$J$49)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(погода!$O$20:$O$29,погода!$M$49)</c:f>
              <c:numCache>
                <c:formatCode>0.00</c:formatCode>
                <c:ptCount val="11"/>
                <c:pt idx="0">
                  <c:v>6.708002899326404</c:v>
                </c:pt>
                <c:pt idx="1">
                  <c:v>7.6473968387201712</c:v>
                </c:pt>
                <c:pt idx="2">
                  <c:v>8.5867907781141657</c:v>
                </c:pt>
                <c:pt idx="3">
                  <c:v>9.5261847175081602</c:v>
                </c:pt>
                <c:pt idx="4">
                  <c:v>10.465578656902155</c:v>
                </c:pt>
                <c:pt idx="5">
                  <c:v>11.404972596296149</c:v>
                </c:pt>
                <c:pt idx="6">
                  <c:v>12.344366535689916</c:v>
                </c:pt>
                <c:pt idx="7">
                  <c:v>13.283760475083911</c:v>
                </c:pt>
                <c:pt idx="8">
                  <c:v>14.223154414477905</c:v>
                </c:pt>
                <c:pt idx="9">
                  <c:v>15.1625483538719</c:v>
                </c:pt>
                <c:pt idx="10">
                  <c:v>16.101942293265669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7-4157-838F-8551A0F29FF1}"/>
            </c:ext>
          </c:extLst>
        </c:ser>
        <c:ser>
          <c:idx val="5"/>
          <c:order val="5"/>
          <c:tx>
            <c:v>-2sigma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(погода!$B$2:$B$11,погода!$J$49)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xVal>
          <c:yVal>
            <c:numRef>
              <c:f>(погода!$N$20:$N$29,погода!$L$49)</c:f>
              <c:numCache>
                <c:formatCode>0.00</c:formatCode>
                <c:ptCount val="11"/>
                <c:pt idx="0">
                  <c:v>1.0374516461279177</c:v>
                </c:pt>
                <c:pt idx="1">
                  <c:v>1.9768455855216849</c:v>
                </c:pt>
                <c:pt idx="2">
                  <c:v>2.9162395249156794</c:v>
                </c:pt>
                <c:pt idx="3">
                  <c:v>3.8556334643096739</c:v>
                </c:pt>
                <c:pt idx="4">
                  <c:v>4.7950274037036689</c:v>
                </c:pt>
                <c:pt idx="5">
                  <c:v>5.7344213430976634</c:v>
                </c:pt>
                <c:pt idx="6">
                  <c:v>6.6738152824914305</c:v>
                </c:pt>
                <c:pt idx="7">
                  <c:v>7.613209221885425</c:v>
                </c:pt>
                <c:pt idx="8">
                  <c:v>8.5526031612794196</c:v>
                </c:pt>
                <c:pt idx="9">
                  <c:v>9.4919971006734141</c:v>
                </c:pt>
                <c:pt idx="10">
                  <c:v>10.431391040067181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7-4157-838F-8551A0F29FF1}"/>
            </c:ext>
          </c:extLst>
        </c:ser>
        <c:ser>
          <c:idx val="6"/>
          <c:order val="6"/>
          <c:tx>
            <c:v>+3sigma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погода!$Q$20:$Q$29</c:f>
              <c:numCache>
                <c:formatCode>0.00</c:formatCode>
                <c:ptCount val="10"/>
                <c:pt idx="0">
                  <c:v>8.1256407126260264</c:v>
                </c:pt>
                <c:pt idx="1">
                  <c:v>9.0650346520197935</c:v>
                </c:pt>
                <c:pt idx="2">
                  <c:v>10.004428591413788</c:v>
                </c:pt>
                <c:pt idx="3">
                  <c:v>10.943822530807783</c:v>
                </c:pt>
                <c:pt idx="4">
                  <c:v>11.883216470201777</c:v>
                </c:pt>
                <c:pt idx="5">
                  <c:v>12.822610409595772</c:v>
                </c:pt>
                <c:pt idx="6">
                  <c:v>13.762004348989539</c:v>
                </c:pt>
                <c:pt idx="7">
                  <c:v>14.701398288383533</c:v>
                </c:pt>
                <c:pt idx="8">
                  <c:v>15.640792227777528</c:v>
                </c:pt>
                <c:pt idx="9">
                  <c:v>16.580186167171522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7-4157-838F-8551A0F29FF1}"/>
            </c:ext>
          </c:extLst>
        </c:ser>
        <c:ser>
          <c:idx val="7"/>
          <c:order val="7"/>
          <c:tx>
            <c:v>-3sigma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погода!$B$2:$B$11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погода!$P$20:$P$29</c:f>
              <c:numCache>
                <c:formatCode>0.00</c:formatCode>
                <c:ptCount val="10"/>
                <c:pt idx="0">
                  <c:v>-0.38018616717170417</c:v>
                </c:pt>
                <c:pt idx="1">
                  <c:v>0.55920777222206297</c:v>
                </c:pt>
                <c:pt idx="2">
                  <c:v>1.4986017116160575</c:v>
                </c:pt>
                <c:pt idx="3">
                  <c:v>2.437995651010052</c:v>
                </c:pt>
                <c:pt idx="4">
                  <c:v>3.3773895904040465</c:v>
                </c:pt>
                <c:pt idx="5">
                  <c:v>4.316783529798041</c:v>
                </c:pt>
                <c:pt idx="6">
                  <c:v>5.2561774691918082</c:v>
                </c:pt>
                <c:pt idx="7">
                  <c:v>6.1955714085858027</c:v>
                </c:pt>
                <c:pt idx="8">
                  <c:v>7.1349653479797972</c:v>
                </c:pt>
                <c:pt idx="9">
                  <c:v>8.0743592873737917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7-4157-838F-8551A0F2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155367"/>
        <c:axId val="990592760"/>
      </c:scatterChart>
      <c:valAx>
        <c:axId val="959155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592760"/>
        <c:crosses val="autoZero"/>
        <c:crossBetween val="midCat"/>
      </c:valAx>
      <c:valAx>
        <c:axId val="99059276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155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Статистика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'Заработная плата'!$C$9:$C$39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xVal>
          <c:yVal>
            <c:numRef>
              <c:f>'Заработная плата'!$D$9:$D$39</c:f>
              <c:numCache>
                <c:formatCode>#\ ##0.0</c:formatCode>
                <c:ptCount val="31"/>
                <c:pt idx="0">
                  <c:v>0.748</c:v>
                </c:pt>
                <c:pt idx="1">
                  <c:v>10</c:v>
                </c:pt>
                <c:pt idx="2">
                  <c:v>158.69999999999999</c:v>
                </c:pt>
                <c:pt idx="3">
                  <c:v>140.4</c:v>
                </c:pt>
                <c:pt idx="4">
                  <c:v>772.4</c:v>
                </c:pt>
                <c:pt idx="5">
                  <c:v>450.2</c:v>
                </c:pt>
                <c:pt idx="6">
                  <c:v>1050.2</c:v>
                </c:pt>
                <c:pt idx="7">
                  <c:v>1201</c:v>
                </c:pt>
                <c:pt idx="8">
                  <c:v>1523</c:v>
                </c:pt>
                <c:pt idx="9">
                  <c:v>1023</c:v>
                </c:pt>
                <c:pt idx="10">
                  <c:v>1740</c:v>
                </c:pt>
                <c:pt idx="11">
                  <c:v>4360</c:v>
                </c:pt>
                <c:pt idx="12">
                  <c:v>4299</c:v>
                </c:pt>
                <c:pt idx="13">
                  <c:v>6740</c:v>
                </c:pt>
                <c:pt idx="14">
                  <c:v>5555</c:v>
                </c:pt>
                <c:pt idx="15">
                  <c:v>8734</c:v>
                </c:pt>
                <c:pt idx="16">
                  <c:v>6593</c:v>
                </c:pt>
                <c:pt idx="17">
                  <c:v>8920</c:v>
                </c:pt>
                <c:pt idx="18">
                  <c:v>15638</c:v>
                </c:pt>
                <c:pt idx="19">
                  <c:v>20952</c:v>
                </c:pt>
                <c:pt idx="20">
                  <c:v>19369</c:v>
                </c:pt>
                <c:pt idx="21">
                  <c:v>22629</c:v>
                </c:pt>
                <c:pt idx="22">
                  <c:v>21792</c:v>
                </c:pt>
                <c:pt idx="23">
                  <c:v>27495</c:v>
                </c:pt>
                <c:pt idx="24">
                  <c:v>34030</c:v>
                </c:pt>
                <c:pt idx="25">
                  <c:v>31709</c:v>
                </c:pt>
                <c:pt idx="26">
                  <c:v>35167</c:v>
                </c:pt>
                <c:pt idx="27">
                  <c:v>43724</c:v>
                </c:pt>
                <c:pt idx="28">
                  <c:v>38867</c:v>
                </c:pt>
                <c:pt idx="29">
                  <c:v>68352</c:v>
                </c:pt>
                <c:pt idx="30">
                  <c:v>48278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4-4D0A-9350-FC9E30FAE3D8}"/>
            </c:ext>
          </c:extLst>
        </c:ser>
        <c:ser>
          <c:idx val="1"/>
          <c:order val="1"/>
          <c:tx>
            <c:v>Тренд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плата'!$C$9:$C$39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xVal>
          <c:yVal>
            <c:numRef>
              <c:f>'Заработная плата'!$I$9:$I$39</c:f>
              <c:numCache>
                <c:formatCode>#\ ##0.0</c:formatCode>
                <c:ptCount val="31"/>
                <c:pt idx="0">
                  <c:v>-10910.783612904139</c:v>
                </c:pt>
                <c:pt idx="1">
                  <c:v>-9148.4030967750587</c:v>
                </c:pt>
                <c:pt idx="2">
                  <c:v>-7386.0225806459785</c:v>
                </c:pt>
                <c:pt idx="3">
                  <c:v>-5623.6420645168982</c:v>
                </c:pt>
                <c:pt idx="4">
                  <c:v>-3861.261548387818</c:v>
                </c:pt>
                <c:pt idx="5">
                  <c:v>-2098.8810322587378</c:v>
                </c:pt>
                <c:pt idx="6">
                  <c:v>-336.50051612965763</c:v>
                </c:pt>
                <c:pt idx="7">
                  <c:v>1425.8799999994226</c:v>
                </c:pt>
                <c:pt idx="8">
                  <c:v>3188.2605161285028</c:v>
                </c:pt>
                <c:pt idx="9">
                  <c:v>4950.641032257583</c:v>
                </c:pt>
                <c:pt idx="10">
                  <c:v>6713.0215483866632</c:v>
                </c:pt>
                <c:pt idx="11">
                  <c:v>8475.4020645157434</c:v>
                </c:pt>
                <c:pt idx="12">
                  <c:v>10237.782580644824</c:v>
                </c:pt>
                <c:pt idx="13">
                  <c:v>12000.163096773904</c:v>
                </c:pt>
                <c:pt idx="14">
                  <c:v>13762.543612902984</c:v>
                </c:pt>
                <c:pt idx="15">
                  <c:v>15524.924129032064</c:v>
                </c:pt>
                <c:pt idx="16">
                  <c:v>17287.304645161144</c:v>
                </c:pt>
                <c:pt idx="17">
                  <c:v>19049.685161290225</c:v>
                </c:pt>
                <c:pt idx="18">
                  <c:v>20812.065677419305</c:v>
                </c:pt>
                <c:pt idx="19">
                  <c:v>22574.446193548385</c:v>
                </c:pt>
                <c:pt idx="20">
                  <c:v>24336.826709677465</c:v>
                </c:pt>
                <c:pt idx="21">
                  <c:v>26099.207225806545</c:v>
                </c:pt>
                <c:pt idx="22">
                  <c:v>27861.587741935626</c:v>
                </c:pt>
                <c:pt idx="23">
                  <c:v>29623.968258064706</c:v>
                </c:pt>
                <c:pt idx="24">
                  <c:v>31386.348774193786</c:v>
                </c:pt>
                <c:pt idx="25">
                  <c:v>33148.729290322866</c:v>
                </c:pt>
                <c:pt idx="26">
                  <c:v>34911.109806451946</c:v>
                </c:pt>
                <c:pt idx="27">
                  <c:v>36673.490322581027</c:v>
                </c:pt>
                <c:pt idx="28">
                  <c:v>38435.870838710107</c:v>
                </c:pt>
                <c:pt idx="29">
                  <c:v>40198.251354839187</c:v>
                </c:pt>
                <c:pt idx="30">
                  <c:v>41960.631870968267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4-4D0A-9350-FC9E30FAE3D8}"/>
            </c:ext>
          </c:extLst>
        </c:ser>
        <c:ser>
          <c:idx val="2"/>
          <c:order val="2"/>
          <c:tx>
            <c:v>-1,5 сигма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плата'!$C$9:$C$39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xVal>
          <c:yVal>
            <c:numRef>
              <c:f>'Заработная плата'!$J$9:$J$39</c:f>
              <c:numCache>
                <c:formatCode>General</c:formatCode>
                <c:ptCount val="31"/>
                <c:pt idx="0">
                  <c:v>-37572.83150874907</c:v>
                </c:pt>
                <c:pt idx="1">
                  <c:v>-35810.45099261999</c:v>
                </c:pt>
                <c:pt idx="2">
                  <c:v>-34048.07047649091</c:v>
                </c:pt>
                <c:pt idx="3">
                  <c:v>-32285.689960361829</c:v>
                </c:pt>
                <c:pt idx="4">
                  <c:v>-30523.309444232749</c:v>
                </c:pt>
                <c:pt idx="5">
                  <c:v>-28760.928928103669</c:v>
                </c:pt>
                <c:pt idx="6">
                  <c:v>-26998.548411974589</c:v>
                </c:pt>
                <c:pt idx="7">
                  <c:v>-25236.167895845509</c:v>
                </c:pt>
                <c:pt idx="8">
                  <c:v>-23473.787379716428</c:v>
                </c:pt>
                <c:pt idx="9">
                  <c:v>-21711.406863587348</c:v>
                </c:pt>
                <c:pt idx="10">
                  <c:v>-19949.026347458268</c:v>
                </c:pt>
                <c:pt idx="11">
                  <c:v>-18186.645831329188</c:v>
                </c:pt>
                <c:pt idx="12">
                  <c:v>-16424.265315200108</c:v>
                </c:pt>
                <c:pt idx="13">
                  <c:v>-14661.884799071027</c:v>
                </c:pt>
                <c:pt idx="14">
                  <c:v>-12899.504282941947</c:v>
                </c:pt>
                <c:pt idx="15">
                  <c:v>-11137.123766812867</c:v>
                </c:pt>
                <c:pt idx="16">
                  <c:v>-9374.7432506837868</c:v>
                </c:pt>
                <c:pt idx="17">
                  <c:v>-7612.3627345547065</c:v>
                </c:pt>
                <c:pt idx="18">
                  <c:v>-5849.9822184256263</c:v>
                </c:pt>
                <c:pt idx="19">
                  <c:v>-4087.6017022965461</c:v>
                </c:pt>
                <c:pt idx="20">
                  <c:v>-2325.2211861674659</c:v>
                </c:pt>
                <c:pt idx="21">
                  <c:v>-562.84067003838572</c:v>
                </c:pt>
                <c:pt idx="22">
                  <c:v>1199.5398460906945</c:v>
                </c:pt>
                <c:pt idx="23">
                  <c:v>2961.9203622197747</c:v>
                </c:pt>
                <c:pt idx="24">
                  <c:v>4724.3008783488549</c:v>
                </c:pt>
                <c:pt idx="25">
                  <c:v>6486.6813944779351</c:v>
                </c:pt>
                <c:pt idx="26">
                  <c:v>8249.0619106070153</c:v>
                </c:pt>
                <c:pt idx="27">
                  <c:v>10011.442426736096</c:v>
                </c:pt>
                <c:pt idx="28">
                  <c:v>11773.822942865176</c:v>
                </c:pt>
                <c:pt idx="29">
                  <c:v>13536.203458994256</c:v>
                </c:pt>
                <c:pt idx="30">
                  <c:v>15298.583975123336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4-4D0A-9350-FC9E30FAE3D8}"/>
            </c:ext>
          </c:extLst>
        </c:ser>
        <c:ser>
          <c:idx val="3"/>
          <c:order val="3"/>
          <c:tx>
            <c:v>+1,5 сигма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плата'!$C$9:$C$39</c:f>
              <c:numCache>
                <c:formatCode>General</c:formatCode>
                <c:ptCount val="31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</c:numCache>
            </c:numRef>
          </c:xVal>
          <c:yVal>
            <c:numRef>
              <c:f>'Заработная плата'!$K$9:$K$39</c:f>
              <c:numCache>
                <c:formatCode>General</c:formatCode>
                <c:ptCount val="31"/>
                <c:pt idx="0">
                  <c:v>15751.264282940792</c:v>
                </c:pt>
                <c:pt idx="1">
                  <c:v>17513.644799069873</c:v>
                </c:pt>
                <c:pt idx="2">
                  <c:v>19276.025315198953</c:v>
                </c:pt>
                <c:pt idx="3">
                  <c:v>21038.405831328033</c:v>
                </c:pt>
                <c:pt idx="4">
                  <c:v>22800.786347457113</c:v>
                </c:pt>
                <c:pt idx="5">
                  <c:v>24563.166863586193</c:v>
                </c:pt>
                <c:pt idx="6">
                  <c:v>26325.547379715274</c:v>
                </c:pt>
                <c:pt idx="7">
                  <c:v>28087.927895844354</c:v>
                </c:pt>
                <c:pt idx="8">
                  <c:v>29850.308411973434</c:v>
                </c:pt>
                <c:pt idx="9">
                  <c:v>31612.688928102514</c:v>
                </c:pt>
                <c:pt idx="10">
                  <c:v>33375.069444231594</c:v>
                </c:pt>
                <c:pt idx="11">
                  <c:v>35137.449960360675</c:v>
                </c:pt>
                <c:pt idx="12">
                  <c:v>36899.830476489755</c:v>
                </c:pt>
                <c:pt idx="13">
                  <c:v>38662.210992618835</c:v>
                </c:pt>
                <c:pt idx="14">
                  <c:v>40424.591508747915</c:v>
                </c:pt>
                <c:pt idx="15">
                  <c:v>42186.972024876995</c:v>
                </c:pt>
                <c:pt idx="16">
                  <c:v>43949.352541006076</c:v>
                </c:pt>
                <c:pt idx="17">
                  <c:v>45711.733057135156</c:v>
                </c:pt>
                <c:pt idx="18">
                  <c:v>47474.113573264236</c:v>
                </c:pt>
                <c:pt idx="19">
                  <c:v>49236.494089393316</c:v>
                </c:pt>
                <c:pt idx="20">
                  <c:v>50998.874605522396</c:v>
                </c:pt>
                <c:pt idx="21">
                  <c:v>52761.255121651477</c:v>
                </c:pt>
                <c:pt idx="22">
                  <c:v>54523.635637780557</c:v>
                </c:pt>
                <c:pt idx="23">
                  <c:v>56286.016153909637</c:v>
                </c:pt>
                <c:pt idx="24">
                  <c:v>58048.396670038717</c:v>
                </c:pt>
                <c:pt idx="25">
                  <c:v>59810.777186167797</c:v>
                </c:pt>
                <c:pt idx="26">
                  <c:v>61573.157702296878</c:v>
                </c:pt>
                <c:pt idx="27">
                  <c:v>63335.538218425958</c:v>
                </c:pt>
                <c:pt idx="28">
                  <c:v>65097.918734555038</c:v>
                </c:pt>
                <c:pt idx="29">
                  <c:v>66860.299250684126</c:v>
                </c:pt>
                <c:pt idx="30">
                  <c:v>68622.679766813206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4-4D0A-9350-FC9E30FA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2848"/>
        <c:axId val="565799568"/>
      </c:scatterChart>
      <c:valAx>
        <c:axId val="565802848"/>
        <c:scaling>
          <c:orientation val="minMax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99568"/>
        <c:crosses val="autoZero"/>
        <c:crossBetween val="midCat"/>
      </c:valAx>
      <c:valAx>
        <c:axId val="565799568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02848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Статистика отфильтрованная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плата'!$D$49:$D$78</c:f>
              <c:numCache>
                <c:formatCode>#\ ##0.0</c:formatCode>
                <c:ptCount val="30"/>
                <c:pt idx="0">
                  <c:v>0.748</c:v>
                </c:pt>
                <c:pt idx="1">
                  <c:v>10</c:v>
                </c:pt>
                <c:pt idx="2">
                  <c:v>158.69999999999999</c:v>
                </c:pt>
                <c:pt idx="3">
                  <c:v>140.4</c:v>
                </c:pt>
                <c:pt idx="4">
                  <c:v>772.4</c:v>
                </c:pt>
                <c:pt idx="5">
                  <c:v>450.2</c:v>
                </c:pt>
                <c:pt idx="6">
                  <c:v>1050.2</c:v>
                </c:pt>
                <c:pt idx="7">
                  <c:v>1201</c:v>
                </c:pt>
                <c:pt idx="8">
                  <c:v>1523</c:v>
                </c:pt>
                <c:pt idx="9">
                  <c:v>1023</c:v>
                </c:pt>
                <c:pt idx="10">
                  <c:v>1740</c:v>
                </c:pt>
                <c:pt idx="11">
                  <c:v>4360</c:v>
                </c:pt>
                <c:pt idx="12">
                  <c:v>4299</c:v>
                </c:pt>
                <c:pt idx="13">
                  <c:v>6740</c:v>
                </c:pt>
                <c:pt idx="14">
                  <c:v>5555</c:v>
                </c:pt>
                <c:pt idx="15">
                  <c:v>8734</c:v>
                </c:pt>
                <c:pt idx="16">
                  <c:v>6593</c:v>
                </c:pt>
                <c:pt idx="17">
                  <c:v>8920</c:v>
                </c:pt>
                <c:pt idx="18">
                  <c:v>15638</c:v>
                </c:pt>
                <c:pt idx="19">
                  <c:v>20952</c:v>
                </c:pt>
                <c:pt idx="20">
                  <c:v>19369</c:v>
                </c:pt>
                <c:pt idx="21">
                  <c:v>22629</c:v>
                </c:pt>
                <c:pt idx="22">
                  <c:v>21792</c:v>
                </c:pt>
                <c:pt idx="23">
                  <c:v>27495</c:v>
                </c:pt>
                <c:pt idx="24">
                  <c:v>34030</c:v>
                </c:pt>
                <c:pt idx="25">
                  <c:v>31709</c:v>
                </c:pt>
                <c:pt idx="26">
                  <c:v>35167</c:v>
                </c:pt>
                <c:pt idx="27">
                  <c:v>43724</c:v>
                </c:pt>
                <c:pt idx="28">
                  <c:v>38867</c:v>
                </c:pt>
                <c:pt idx="29">
                  <c:v>48278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B-42C9-B8BA-F37FD8E43149}"/>
            </c:ext>
          </c:extLst>
        </c:ser>
        <c:ser>
          <c:idx val="1"/>
          <c:order val="1"/>
          <c:tx>
            <c:v>Тренд отфильтрованный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AB-42C9-B8BA-F37FD8E43149}"/>
              </c:ext>
            </c:extLst>
          </c:dPt>
          <c:dPt>
            <c:idx val="3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AB-42C9-B8BA-F37FD8E43149}"/>
              </c:ext>
            </c:extLst>
          </c:dPt>
          <c:xVal>
            <c:numRef>
              <c:f>('Заработная плата'!$C$49:$C$78,'Заработная плата'!$C$91:$C$92)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  <c:pt idx="30">
                  <c:v>2022</c:v>
                </c:pt>
                <c:pt idx="31">
                  <c:v>2030</c:v>
                </c:pt>
              </c:numCache>
            </c:numRef>
          </c:xVal>
          <c:yVal>
            <c:numRef>
              <c:f>('Заработная плата'!$I$49:$I$78,'Заработная плата'!$D$91:$D$92)</c:f>
              <c:numCache>
                <c:formatCode>#\ ##0.0</c:formatCode>
                <c:ptCount val="32"/>
                <c:pt idx="0">
                  <c:v>-9250.1723043457605</c:v>
                </c:pt>
                <c:pt idx="1">
                  <c:v>-7666.6268522120081</c:v>
                </c:pt>
                <c:pt idx="2">
                  <c:v>-6083.0814000782557</c:v>
                </c:pt>
                <c:pt idx="3">
                  <c:v>-4499.5359479440376</c:v>
                </c:pt>
                <c:pt idx="4">
                  <c:v>-2915.9904958102852</c:v>
                </c:pt>
                <c:pt idx="5">
                  <c:v>-1332.4450436765328</c:v>
                </c:pt>
                <c:pt idx="6">
                  <c:v>251.10040845768526</c:v>
                </c:pt>
                <c:pt idx="7">
                  <c:v>1834.6458605914377</c:v>
                </c:pt>
                <c:pt idx="8">
                  <c:v>3418.1913127251901</c:v>
                </c:pt>
                <c:pt idx="9">
                  <c:v>5001.7367648594081</c:v>
                </c:pt>
                <c:pt idx="10">
                  <c:v>6585.2822169931605</c:v>
                </c:pt>
                <c:pt idx="11">
                  <c:v>8168.827669126913</c:v>
                </c:pt>
                <c:pt idx="12">
                  <c:v>9752.373121261131</c:v>
                </c:pt>
                <c:pt idx="13">
                  <c:v>11335.918573394883</c:v>
                </c:pt>
                <c:pt idx="14">
                  <c:v>12919.464025528636</c:v>
                </c:pt>
                <c:pt idx="15">
                  <c:v>14503.009477662854</c:v>
                </c:pt>
                <c:pt idx="16">
                  <c:v>16086.554929796606</c:v>
                </c:pt>
                <c:pt idx="17">
                  <c:v>17670.100381930359</c:v>
                </c:pt>
                <c:pt idx="18">
                  <c:v>19253.645834064577</c:v>
                </c:pt>
                <c:pt idx="19">
                  <c:v>20837.191286198329</c:v>
                </c:pt>
                <c:pt idx="20">
                  <c:v>22420.736738332082</c:v>
                </c:pt>
                <c:pt idx="21">
                  <c:v>24004.2821904663</c:v>
                </c:pt>
                <c:pt idx="22">
                  <c:v>25587.827642600052</c:v>
                </c:pt>
                <c:pt idx="23">
                  <c:v>27171.37309473427</c:v>
                </c:pt>
                <c:pt idx="24">
                  <c:v>28754.918546868023</c:v>
                </c:pt>
                <c:pt idx="25">
                  <c:v>30338.463999001775</c:v>
                </c:pt>
                <c:pt idx="26">
                  <c:v>31922.009451135993</c:v>
                </c:pt>
                <c:pt idx="27">
                  <c:v>33505.554903269745</c:v>
                </c:pt>
                <c:pt idx="28">
                  <c:v>35089.100355403498</c:v>
                </c:pt>
                <c:pt idx="29">
                  <c:v>38256.191259671468</c:v>
                </c:pt>
                <c:pt idx="30" formatCode="General">
                  <c:v>39839.736711805221</c:v>
                </c:pt>
                <c:pt idx="31" formatCode="General">
                  <c:v>52508.100328876637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B-42C9-B8BA-F37FD8E43149}"/>
            </c:ext>
          </c:extLst>
        </c:ser>
        <c:ser>
          <c:idx val="2"/>
          <c:order val="2"/>
          <c:tx>
            <c:v>-сигма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плата'!$N$49:$N$78</c:f>
              <c:numCache>
                <c:formatCode>#\ ##0.0</c:formatCode>
                <c:ptCount val="30"/>
                <c:pt idx="0">
                  <c:v>-14676.84017113212</c:v>
                </c:pt>
                <c:pt idx="1">
                  <c:v>-13093.294718998368</c:v>
                </c:pt>
                <c:pt idx="2">
                  <c:v>-11509.749266864615</c:v>
                </c:pt>
                <c:pt idx="3">
                  <c:v>-9926.2038147303974</c:v>
                </c:pt>
                <c:pt idx="4">
                  <c:v>-8342.658362596645</c:v>
                </c:pt>
                <c:pt idx="5">
                  <c:v>-6759.1129104628926</c:v>
                </c:pt>
                <c:pt idx="6">
                  <c:v>-5175.5674583286745</c:v>
                </c:pt>
                <c:pt idx="7">
                  <c:v>-3592.0220061949221</c:v>
                </c:pt>
                <c:pt idx="8">
                  <c:v>-2008.4765540611697</c:v>
                </c:pt>
                <c:pt idx="9">
                  <c:v>-424.93110192695167</c:v>
                </c:pt>
                <c:pt idx="10">
                  <c:v>1158.6143502068007</c:v>
                </c:pt>
                <c:pt idx="11">
                  <c:v>2742.1598023405531</c:v>
                </c:pt>
                <c:pt idx="12">
                  <c:v>4325.7052544747712</c:v>
                </c:pt>
                <c:pt idx="13">
                  <c:v>5909.2507066085236</c:v>
                </c:pt>
                <c:pt idx="14">
                  <c:v>7492.796158742276</c:v>
                </c:pt>
                <c:pt idx="15">
                  <c:v>9076.3416108764941</c:v>
                </c:pt>
                <c:pt idx="16">
                  <c:v>10659.887063010246</c:v>
                </c:pt>
                <c:pt idx="17">
                  <c:v>12243.432515143999</c:v>
                </c:pt>
                <c:pt idx="18">
                  <c:v>13826.977967278217</c:v>
                </c:pt>
                <c:pt idx="19">
                  <c:v>15410.523419411969</c:v>
                </c:pt>
                <c:pt idx="20">
                  <c:v>16994.068871545722</c:v>
                </c:pt>
                <c:pt idx="21">
                  <c:v>18577.61432367994</c:v>
                </c:pt>
                <c:pt idx="22">
                  <c:v>20161.159775813692</c:v>
                </c:pt>
                <c:pt idx="23">
                  <c:v>21744.70522794791</c:v>
                </c:pt>
                <c:pt idx="24">
                  <c:v>23328.250680081663</c:v>
                </c:pt>
                <c:pt idx="25">
                  <c:v>24911.796132215415</c:v>
                </c:pt>
                <c:pt idx="26">
                  <c:v>26495.341584349633</c:v>
                </c:pt>
                <c:pt idx="27">
                  <c:v>28078.887036483386</c:v>
                </c:pt>
                <c:pt idx="28">
                  <c:v>29662.432488617138</c:v>
                </c:pt>
                <c:pt idx="29">
                  <c:v>32829.523392885108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AB-42C9-B8BA-F37FD8E43149}"/>
            </c:ext>
          </c:extLst>
        </c:ser>
        <c:ser>
          <c:idx val="3"/>
          <c:order val="3"/>
          <c:tx>
            <c:v>+сигма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плата'!$O$49:$O$78</c:f>
              <c:numCache>
                <c:formatCode>#\ ##0.0</c:formatCode>
                <c:ptCount val="30"/>
                <c:pt idx="0">
                  <c:v>-3823.5044375594007</c:v>
                </c:pt>
                <c:pt idx="1">
                  <c:v>-2239.9589854256483</c:v>
                </c:pt>
                <c:pt idx="2">
                  <c:v>-656.41353329189587</c:v>
                </c:pt>
                <c:pt idx="3">
                  <c:v>927.13191884232219</c:v>
                </c:pt>
                <c:pt idx="4">
                  <c:v>2510.6773709760746</c:v>
                </c:pt>
                <c:pt idx="5">
                  <c:v>4094.222823109827</c:v>
                </c:pt>
                <c:pt idx="6">
                  <c:v>5677.7682752440451</c:v>
                </c:pt>
                <c:pt idx="7">
                  <c:v>7261.3137273777975</c:v>
                </c:pt>
                <c:pt idx="8">
                  <c:v>8844.8591795115499</c:v>
                </c:pt>
                <c:pt idx="9">
                  <c:v>10428.404631645768</c:v>
                </c:pt>
                <c:pt idx="10">
                  <c:v>12011.95008377952</c:v>
                </c:pt>
                <c:pt idx="11">
                  <c:v>13595.495535913273</c:v>
                </c:pt>
                <c:pt idx="12">
                  <c:v>15179.040988047491</c:v>
                </c:pt>
                <c:pt idx="13">
                  <c:v>16762.586440181243</c:v>
                </c:pt>
                <c:pt idx="14">
                  <c:v>18346.131892314996</c:v>
                </c:pt>
                <c:pt idx="15">
                  <c:v>19929.677344449214</c:v>
                </c:pt>
                <c:pt idx="16">
                  <c:v>21513.222796582966</c:v>
                </c:pt>
                <c:pt idx="17">
                  <c:v>23096.768248716719</c:v>
                </c:pt>
                <c:pt idx="18">
                  <c:v>24680.313700850937</c:v>
                </c:pt>
                <c:pt idx="19">
                  <c:v>26263.859152984689</c:v>
                </c:pt>
                <c:pt idx="20">
                  <c:v>27847.404605118441</c:v>
                </c:pt>
                <c:pt idx="21">
                  <c:v>29430.950057252659</c:v>
                </c:pt>
                <c:pt idx="22">
                  <c:v>31014.495509386412</c:v>
                </c:pt>
                <c:pt idx="23">
                  <c:v>32598.04096152063</c:v>
                </c:pt>
                <c:pt idx="24">
                  <c:v>34181.586413654382</c:v>
                </c:pt>
                <c:pt idx="25">
                  <c:v>35765.131865788135</c:v>
                </c:pt>
                <c:pt idx="26">
                  <c:v>37348.677317922353</c:v>
                </c:pt>
                <c:pt idx="27">
                  <c:v>38932.222770056105</c:v>
                </c:pt>
                <c:pt idx="28">
                  <c:v>40515.768222189858</c:v>
                </c:pt>
                <c:pt idx="29">
                  <c:v>43682.859126457828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B-42C9-B8BA-F37FD8E43149}"/>
            </c:ext>
          </c:extLst>
        </c:ser>
        <c:ser>
          <c:idx val="4"/>
          <c:order val="4"/>
          <c:tx>
            <c:v>-2сигма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плата'!$P$49:$P$78</c:f>
              <c:numCache>
                <c:formatCode>#\ ##0.0</c:formatCode>
                <c:ptCount val="30"/>
                <c:pt idx="0">
                  <c:v>-20103.50803791848</c:v>
                </c:pt>
                <c:pt idx="1">
                  <c:v>-18519.962585784728</c:v>
                </c:pt>
                <c:pt idx="2">
                  <c:v>-16936.417133650975</c:v>
                </c:pt>
                <c:pt idx="3">
                  <c:v>-15352.871681516757</c:v>
                </c:pt>
                <c:pt idx="4">
                  <c:v>-13769.326229383005</c:v>
                </c:pt>
                <c:pt idx="5">
                  <c:v>-12185.780777249252</c:v>
                </c:pt>
                <c:pt idx="6">
                  <c:v>-10602.235325115034</c:v>
                </c:pt>
                <c:pt idx="7">
                  <c:v>-9018.689872981282</c:v>
                </c:pt>
                <c:pt idx="8">
                  <c:v>-7435.1444208475295</c:v>
                </c:pt>
                <c:pt idx="9">
                  <c:v>-5851.5989687133115</c:v>
                </c:pt>
                <c:pt idx="10">
                  <c:v>-4268.0535165795591</c:v>
                </c:pt>
                <c:pt idx="11">
                  <c:v>-2684.5080644458067</c:v>
                </c:pt>
                <c:pt idx="12">
                  <c:v>-1100.9626123115886</c:v>
                </c:pt>
                <c:pt idx="13">
                  <c:v>482.58283982216381</c:v>
                </c:pt>
                <c:pt idx="14">
                  <c:v>2066.1282919559162</c:v>
                </c:pt>
                <c:pt idx="15">
                  <c:v>3649.6737440901343</c:v>
                </c:pt>
                <c:pt idx="16">
                  <c:v>5233.2191962238867</c:v>
                </c:pt>
                <c:pt idx="17">
                  <c:v>6816.7646483576391</c:v>
                </c:pt>
                <c:pt idx="18">
                  <c:v>8400.3101004918572</c:v>
                </c:pt>
                <c:pt idx="19">
                  <c:v>9983.8555526256096</c:v>
                </c:pt>
                <c:pt idx="20">
                  <c:v>11567.401004759362</c:v>
                </c:pt>
                <c:pt idx="21">
                  <c:v>13150.94645689358</c:v>
                </c:pt>
                <c:pt idx="22">
                  <c:v>14734.491909027332</c:v>
                </c:pt>
                <c:pt idx="23">
                  <c:v>16318.037361161551</c:v>
                </c:pt>
                <c:pt idx="24">
                  <c:v>17901.582813295303</c:v>
                </c:pt>
                <c:pt idx="25">
                  <c:v>19485.128265429055</c:v>
                </c:pt>
                <c:pt idx="26">
                  <c:v>21068.673717563273</c:v>
                </c:pt>
                <c:pt idx="27">
                  <c:v>22652.219169697026</c:v>
                </c:pt>
                <c:pt idx="28">
                  <c:v>24235.764621830778</c:v>
                </c:pt>
                <c:pt idx="29">
                  <c:v>27402.855526098749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AB-42C9-B8BA-F37FD8E43149}"/>
            </c:ext>
          </c:extLst>
        </c:ser>
        <c:ser>
          <c:idx val="5"/>
          <c:order val="5"/>
          <c:tx>
            <c:v>+2 сигма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плата'!$Q$49:$Q$78</c:f>
              <c:numCache>
                <c:formatCode>#\ ##0.0</c:formatCode>
                <c:ptCount val="30"/>
                <c:pt idx="0">
                  <c:v>1603.1634292269591</c:v>
                </c:pt>
                <c:pt idx="1">
                  <c:v>3186.7088813607115</c:v>
                </c:pt>
                <c:pt idx="2">
                  <c:v>4770.2543334944639</c:v>
                </c:pt>
                <c:pt idx="3">
                  <c:v>6353.799785628682</c:v>
                </c:pt>
                <c:pt idx="4">
                  <c:v>7937.3452377624344</c:v>
                </c:pt>
                <c:pt idx="5">
                  <c:v>9520.8906898961868</c:v>
                </c:pt>
                <c:pt idx="6">
                  <c:v>11104.436142030405</c:v>
                </c:pt>
                <c:pt idx="7">
                  <c:v>12687.981594164157</c:v>
                </c:pt>
                <c:pt idx="8">
                  <c:v>14271.52704629791</c:v>
                </c:pt>
                <c:pt idx="9">
                  <c:v>15855.072498432128</c:v>
                </c:pt>
                <c:pt idx="10">
                  <c:v>17438.61795056588</c:v>
                </c:pt>
                <c:pt idx="11">
                  <c:v>19022.163402699633</c:v>
                </c:pt>
                <c:pt idx="12">
                  <c:v>20605.708854833851</c:v>
                </c:pt>
                <c:pt idx="13">
                  <c:v>22189.254306967603</c:v>
                </c:pt>
                <c:pt idx="14">
                  <c:v>23772.799759101355</c:v>
                </c:pt>
                <c:pt idx="15">
                  <c:v>25356.345211235574</c:v>
                </c:pt>
                <c:pt idx="16">
                  <c:v>26939.890663369326</c:v>
                </c:pt>
                <c:pt idx="17">
                  <c:v>28523.436115503078</c:v>
                </c:pt>
                <c:pt idx="18">
                  <c:v>30106.981567637296</c:v>
                </c:pt>
                <c:pt idx="19">
                  <c:v>31690.527019771049</c:v>
                </c:pt>
                <c:pt idx="20">
                  <c:v>33274.072471904801</c:v>
                </c:pt>
                <c:pt idx="21">
                  <c:v>34857.617924039019</c:v>
                </c:pt>
                <c:pt idx="22">
                  <c:v>36441.163376172772</c:v>
                </c:pt>
                <c:pt idx="23">
                  <c:v>38024.70882830699</c:v>
                </c:pt>
                <c:pt idx="24">
                  <c:v>39608.254280440742</c:v>
                </c:pt>
                <c:pt idx="25">
                  <c:v>41191.799732574495</c:v>
                </c:pt>
                <c:pt idx="26">
                  <c:v>42775.345184708713</c:v>
                </c:pt>
                <c:pt idx="27">
                  <c:v>44358.890636842465</c:v>
                </c:pt>
                <c:pt idx="28">
                  <c:v>45942.436088976217</c:v>
                </c:pt>
                <c:pt idx="29">
                  <c:v>49109.526993244188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AB-42C9-B8BA-F37FD8E43149}"/>
            </c:ext>
          </c:extLst>
        </c:ser>
        <c:ser>
          <c:idx val="6"/>
          <c:order val="6"/>
          <c:tx>
            <c:v>-3 сигма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плата'!$R$49:$R$78</c:f>
              <c:numCache>
                <c:formatCode>#\ ##0.0</c:formatCode>
                <c:ptCount val="30"/>
                <c:pt idx="0">
                  <c:v>-25530.17590470484</c:v>
                </c:pt>
                <c:pt idx="1">
                  <c:v>-23946.630452571088</c:v>
                </c:pt>
                <c:pt idx="2">
                  <c:v>-22363.085000437335</c:v>
                </c:pt>
                <c:pt idx="3">
                  <c:v>-20779.539548303117</c:v>
                </c:pt>
                <c:pt idx="4">
                  <c:v>-19195.994096169365</c:v>
                </c:pt>
                <c:pt idx="5">
                  <c:v>-17612.448644035612</c:v>
                </c:pt>
                <c:pt idx="6">
                  <c:v>-16028.903191901394</c:v>
                </c:pt>
                <c:pt idx="7">
                  <c:v>-14445.357739767642</c:v>
                </c:pt>
                <c:pt idx="8">
                  <c:v>-12861.812287633889</c:v>
                </c:pt>
                <c:pt idx="9">
                  <c:v>-11278.266835499671</c:v>
                </c:pt>
                <c:pt idx="10">
                  <c:v>-9694.7213833659189</c:v>
                </c:pt>
                <c:pt idx="11">
                  <c:v>-8111.1759312321665</c:v>
                </c:pt>
                <c:pt idx="12">
                  <c:v>-6527.6304790979484</c:v>
                </c:pt>
                <c:pt idx="13">
                  <c:v>-4944.085026964196</c:v>
                </c:pt>
                <c:pt idx="14">
                  <c:v>-3360.5395748304436</c:v>
                </c:pt>
                <c:pt idx="15">
                  <c:v>-1776.9941226962255</c:v>
                </c:pt>
                <c:pt idx="16">
                  <c:v>-193.44867056247313</c:v>
                </c:pt>
                <c:pt idx="17">
                  <c:v>1390.0967815712793</c:v>
                </c:pt>
                <c:pt idx="18">
                  <c:v>2973.6422337054973</c:v>
                </c:pt>
                <c:pt idx="19">
                  <c:v>4557.1876858392498</c:v>
                </c:pt>
                <c:pt idx="20">
                  <c:v>6140.7331379730022</c:v>
                </c:pt>
                <c:pt idx="21">
                  <c:v>7724.2785901072202</c:v>
                </c:pt>
                <c:pt idx="22">
                  <c:v>9307.8240422409726</c:v>
                </c:pt>
                <c:pt idx="23">
                  <c:v>10891.369494375191</c:v>
                </c:pt>
                <c:pt idx="24">
                  <c:v>12474.914946508943</c:v>
                </c:pt>
                <c:pt idx="25">
                  <c:v>14058.460398642696</c:v>
                </c:pt>
                <c:pt idx="26">
                  <c:v>15642.005850776914</c:v>
                </c:pt>
                <c:pt idx="27">
                  <c:v>17225.551302910666</c:v>
                </c:pt>
                <c:pt idx="28">
                  <c:v>18809.096755044418</c:v>
                </c:pt>
                <c:pt idx="29">
                  <c:v>21976.187659312389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AB-42C9-B8BA-F37FD8E43149}"/>
            </c:ext>
          </c:extLst>
        </c:ser>
        <c:ser>
          <c:idx val="7"/>
          <c:order val="7"/>
          <c:tx>
            <c:v>+3 сигма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'Заработная плата'!$C$49:$C$78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2021</c:v>
                </c:pt>
              </c:numCache>
            </c:numRef>
          </c:xVal>
          <c:yVal>
            <c:numRef>
              <c:f>'Заработная плата'!$S$49:$S$78</c:f>
              <c:numCache>
                <c:formatCode>#\ ##0.0</c:formatCode>
                <c:ptCount val="30"/>
                <c:pt idx="0">
                  <c:v>7029.8312960133189</c:v>
                </c:pt>
                <c:pt idx="1">
                  <c:v>8613.3767481470713</c:v>
                </c:pt>
                <c:pt idx="2">
                  <c:v>10196.922200280824</c:v>
                </c:pt>
                <c:pt idx="3">
                  <c:v>11780.467652415042</c:v>
                </c:pt>
                <c:pt idx="4">
                  <c:v>13364.013104548794</c:v>
                </c:pt>
                <c:pt idx="5">
                  <c:v>14947.558556682547</c:v>
                </c:pt>
                <c:pt idx="6">
                  <c:v>16531.104008816765</c:v>
                </c:pt>
                <c:pt idx="7">
                  <c:v>18114.649460950517</c:v>
                </c:pt>
                <c:pt idx="8">
                  <c:v>19698.19491308427</c:v>
                </c:pt>
                <c:pt idx="9">
                  <c:v>21281.740365218488</c:v>
                </c:pt>
                <c:pt idx="10">
                  <c:v>22865.28581735224</c:v>
                </c:pt>
                <c:pt idx="11">
                  <c:v>24448.831269485992</c:v>
                </c:pt>
                <c:pt idx="12">
                  <c:v>26032.37672162021</c:v>
                </c:pt>
                <c:pt idx="13">
                  <c:v>27615.922173753963</c:v>
                </c:pt>
                <c:pt idx="14">
                  <c:v>29199.467625887715</c:v>
                </c:pt>
                <c:pt idx="15">
                  <c:v>30783.013078021933</c:v>
                </c:pt>
                <c:pt idx="16">
                  <c:v>32366.558530155686</c:v>
                </c:pt>
                <c:pt idx="17">
                  <c:v>33950.103982289438</c:v>
                </c:pt>
                <c:pt idx="18">
                  <c:v>35533.649434423656</c:v>
                </c:pt>
                <c:pt idx="19">
                  <c:v>37117.194886557409</c:v>
                </c:pt>
                <c:pt idx="20">
                  <c:v>38700.740338691161</c:v>
                </c:pt>
                <c:pt idx="21">
                  <c:v>40284.285790825379</c:v>
                </c:pt>
                <c:pt idx="22">
                  <c:v>41867.831242959131</c:v>
                </c:pt>
                <c:pt idx="23">
                  <c:v>43451.37669509335</c:v>
                </c:pt>
                <c:pt idx="24">
                  <c:v>45034.922147227102</c:v>
                </c:pt>
                <c:pt idx="25">
                  <c:v>46618.467599360854</c:v>
                </c:pt>
                <c:pt idx="26">
                  <c:v>48202.013051495072</c:v>
                </c:pt>
                <c:pt idx="27">
                  <c:v>49785.558503628825</c:v>
                </c:pt>
                <c:pt idx="28">
                  <c:v>51369.103955762577</c:v>
                </c:pt>
                <c:pt idx="29">
                  <c:v>54536.194860030548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AB-42C9-B8BA-F37FD8E4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02848"/>
        <c:axId val="565799568"/>
      </c:scatterChart>
      <c:valAx>
        <c:axId val="565802848"/>
        <c:scaling>
          <c:orientation val="minMax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99568"/>
        <c:crosses val="autoZero"/>
        <c:crossBetween val="midCat"/>
      </c:valAx>
      <c:valAx>
        <c:axId val="565799568"/>
        <c:scaling>
          <c:orientation val="minMax"/>
          <c:max val="7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802848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8873</xdr:colOff>
      <xdr:row>0</xdr:row>
      <xdr:rowOff>10438</xdr:rowOff>
    </xdr:from>
    <xdr:to>
      <xdr:col>15</xdr:col>
      <xdr:colOff>309497</xdr:colOff>
      <xdr:row>17</xdr:row>
      <xdr:rowOff>18057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7BF287-4A72-2F09-A511-B2A8EBAAC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502920</xdr:colOff>
      <xdr:row>34</xdr:row>
      <xdr:rowOff>152400</xdr:rowOff>
    </xdr:from>
    <xdr:to>
      <xdr:col>7</xdr:col>
      <xdr:colOff>335280</xdr:colOff>
      <xdr:row>64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A4029E-3AE2-4A20-8C8F-B5E8941F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234133</xdr:colOff>
      <xdr:row>43</xdr:row>
      <xdr:rowOff>108897</xdr:rowOff>
    </xdr:from>
    <xdr:to>
      <xdr:col>5</xdr:col>
      <xdr:colOff>109904</xdr:colOff>
      <xdr:row>45</xdr:row>
      <xdr:rowOff>14707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86F60A-5A48-4302-8587-D4393A73D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9233" y="8338497"/>
          <a:ext cx="820651" cy="271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201865</xdr:colOff>
      <xdr:row>41</xdr:row>
      <xdr:rowOff>69283</xdr:rowOff>
    </xdr:from>
    <xdr:to>
      <xdr:col>5</xdr:col>
      <xdr:colOff>85232</xdr:colOff>
      <xdr:row>43</xdr:row>
      <xdr:rowOff>128289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8434C9D-9176-41C3-B1EC-221735C9C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6965" y="7933123"/>
          <a:ext cx="828247" cy="424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394996</xdr:colOff>
      <xdr:row>5</xdr:row>
      <xdr:rowOff>119613</xdr:rowOff>
    </xdr:from>
    <xdr:to>
      <xdr:col>10</xdr:col>
      <xdr:colOff>351971</xdr:colOff>
      <xdr:row>6</xdr:row>
      <xdr:rowOff>120672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4D6FDE7-2765-4993-959F-78987F676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336" y="1140693"/>
          <a:ext cx="924715" cy="18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557988</xdr:colOff>
      <xdr:row>17</xdr:row>
      <xdr:rowOff>121561</xdr:rowOff>
    </xdr:from>
    <xdr:to>
      <xdr:col>22</xdr:col>
      <xdr:colOff>80275</xdr:colOff>
      <xdr:row>40</xdr:row>
      <xdr:rowOff>112451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05A440-78B1-4418-90D3-EDFB1F583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25917</xdr:colOff>
      <xdr:row>88</xdr:row>
      <xdr:rowOff>1</xdr:rowOff>
    </xdr:from>
    <xdr:to>
      <xdr:col>3</xdr:col>
      <xdr:colOff>498150</xdr:colOff>
      <xdr:row>88</xdr:row>
      <xdr:rowOff>178742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A6373A8-2EEA-4B56-A09C-349362EC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877" y="16710661"/>
          <a:ext cx="1142793" cy="178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356248</xdr:colOff>
      <xdr:row>83</xdr:row>
      <xdr:rowOff>145532</xdr:rowOff>
    </xdr:from>
    <xdr:to>
      <xdr:col>5</xdr:col>
      <xdr:colOff>70368</xdr:colOff>
      <xdr:row>84</xdr:row>
      <xdr:rowOff>180910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A4D4677-B6BB-4DD6-A6B7-7436BADFF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348" y="15941792"/>
          <a:ext cx="659000" cy="21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323980</xdr:colOff>
      <xdr:row>81</xdr:row>
      <xdr:rowOff>142552</xdr:rowOff>
    </xdr:from>
    <xdr:to>
      <xdr:col>5</xdr:col>
      <xdr:colOff>47065</xdr:colOff>
      <xdr:row>83</xdr:row>
      <xdr:rowOff>119873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239EF27-5172-4AD0-BB65-3B1BBD3C7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80" y="15573052"/>
          <a:ext cx="667965" cy="343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610139</xdr:colOff>
      <xdr:row>46</xdr:row>
      <xdr:rowOff>107176</xdr:rowOff>
    </xdr:from>
    <xdr:to>
      <xdr:col>30</xdr:col>
      <xdr:colOff>85834</xdr:colOff>
      <xdr:row>69</xdr:row>
      <xdr:rowOff>101954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7FAD03F-FCAE-4C48-8B00-48730AE80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zoomScale="73" zoomScaleNormal="73" workbookViewId="0">
      <selection activeCell="H7" sqref="H7"/>
    </sheetView>
  </sheetViews>
  <sheetFormatPr defaultRowHeight="14.25" x14ac:dyDescent="0.45"/>
  <cols>
    <col min="1" max="1" width="19.796875" customWidth="1"/>
    <col min="2" max="2" width="12.6640625" customWidth="1"/>
    <col min="3" max="3" width="23.46484375" customWidth="1"/>
    <col min="4" max="4" width="9" bestFit="1" customWidth="1"/>
    <col min="5" max="5" width="11.796875" customWidth="1"/>
    <col min="6" max="6" width="9" bestFit="1" customWidth="1"/>
    <col min="9" max="9" width="13.19921875" bestFit="1" customWidth="1"/>
  </cols>
  <sheetData>
    <row r="1" spans="1:6" x14ac:dyDescent="0.45">
      <c r="A1" s="5" t="s">
        <v>0</v>
      </c>
      <c r="B1" s="5" t="s">
        <v>1</v>
      </c>
      <c r="C1" s="5" t="s">
        <v>2</v>
      </c>
      <c r="D1" s="4" t="s">
        <v>6</v>
      </c>
      <c r="E1" s="4" t="s">
        <v>7</v>
      </c>
      <c r="F1" s="4" t="s">
        <v>11</v>
      </c>
    </row>
    <row r="2" spans="1:6" x14ac:dyDescent="0.45">
      <c r="A2" s="1">
        <v>1</v>
      </c>
      <c r="B2" s="1">
        <v>2012</v>
      </c>
      <c r="C2" s="1">
        <v>3</v>
      </c>
      <c r="D2" s="12">
        <f>B2*C2</f>
        <v>6036</v>
      </c>
      <c r="E2" s="12">
        <f>B2^2</f>
        <v>4048144</v>
      </c>
      <c r="F2" s="11">
        <f>$D$15*B2+$D$16</f>
        <v>3.8727272727271611</v>
      </c>
    </row>
    <row r="3" spans="1:6" x14ac:dyDescent="0.45">
      <c r="A3" s="1">
        <v>2</v>
      </c>
      <c r="B3" s="1">
        <v>2013</v>
      </c>
      <c r="C3" s="1">
        <v>3</v>
      </c>
      <c r="D3" s="12">
        <f t="shared" ref="D3:D11" si="0">B3*C3</f>
        <v>6039</v>
      </c>
      <c r="E3" s="12">
        <f t="shared" ref="E3:E11" si="1">B3^2</f>
        <v>4052169</v>
      </c>
      <c r="F3" s="11">
        <f t="shared" ref="F3:F11" si="2">$D$15*B3+$D$16</f>
        <v>4.8121212121209282</v>
      </c>
    </row>
    <row r="4" spans="1:6" x14ac:dyDescent="0.45">
      <c r="A4" s="1">
        <v>3</v>
      </c>
      <c r="B4" s="1">
        <v>2014</v>
      </c>
      <c r="C4" s="1">
        <v>6</v>
      </c>
      <c r="D4" s="12">
        <f t="shared" si="0"/>
        <v>12084</v>
      </c>
      <c r="E4" s="12">
        <f t="shared" si="1"/>
        <v>4056196</v>
      </c>
      <c r="F4" s="11">
        <f t="shared" si="2"/>
        <v>5.7515151515149228</v>
      </c>
    </row>
    <row r="5" spans="1:6" x14ac:dyDescent="0.45">
      <c r="A5" s="1">
        <v>4</v>
      </c>
      <c r="B5" s="1">
        <v>2015</v>
      </c>
      <c r="C5" s="1">
        <v>8</v>
      </c>
      <c r="D5" s="12">
        <f t="shared" si="0"/>
        <v>16120</v>
      </c>
      <c r="E5" s="12">
        <f t="shared" si="1"/>
        <v>4060225</v>
      </c>
      <c r="F5" s="11">
        <f t="shared" si="2"/>
        <v>6.6909090909089173</v>
      </c>
    </row>
    <row r="6" spans="1:6" x14ac:dyDescent="0.45">
      <c r="A6" s="1">
        <v>5</v>
      </c>
      <c r="B6" s="1">
        <v>2016</v>
      </c>
      <c r="C6" s="1">
        <v>11</v>
      </c>
      <c r="D6" s="12">
        <f t="shared" si="0"/>
        <v>22176</v>
      </c>
      <c r="E6" s="12">
        <f t="shared" si="1"/>
        <v>4064256</v>
      </c>
      <c r="F6" s="11">
        <f t="shared" si="2"/>
        <v>7.6303030303029118</v>
      </c>
    </row>
    <row r="7" spans="1:6" x14ac:dyDescent="0.45">
      <c r="A7" s="1">
        <v>6</v>
      </c>
      <c r="B7" s="1">
        <v>2017</v>
      </c>
      <c r="C7" s="1">
        <v>8</v>
      </c>
      <c r="D7" s="12">
        <f t="shared" si="0"/>
        <v>16136</v>
      </c>
      <c r="E7" s="12">
        <f t="shared" si="1"/>
        <v>4068289</v>
      </c>
      <c r="F7" s="11">
        <f t="shared" si="2"/>
        <v>8.5696969696969063</v>
      </c>
    </row>
    <row r="8" spans="1:6" x14ac:dyDescent="0.45">
      <c r="A8" s="1">
        <v>7</v>
      </c>
      <c r="B8" s="1">
        <v>2018</v>
      </c>
      <c r="C8" s="1">
        <v>9</v>
      </c>
      <c r="D8" s="12">
        <f t="shared" si="0"/>
        <v>18162</v>
      </c>
      <c r="E8" s="12">
        <f t="shared" si="1"/>
        <v>4072324</v>
      </c>
      <c r="F8" s="11">
        <f t="shared" si="2"/>
        <v>9.5090909090906734</v>
      </c>
    </row>
    <row r="9" spans="1:6" x14ac:dyDescent="0.45">
      <c r="A9" s="1">
        <v>8</v>
      </c>
      <c r="B9" s="1">
        <v>2019</v>
      </c>
      <c r="C9" s="1">
        <v>11</v>
      </c>
      <c r="D9" s="12">
        <f t="shared" si="0"/>
        <v>22209</v>
      </c>
      <c r="E9" s="12">
        <f t="shared" si="1"/>
        <v>4076361</v>
      </c>
      <c r="F9" s="11">
        <f t="shared" si="2"/>
        <v>10.448484848484668</v>
      </c>
    </row>
    <row r="10" spans="1:6" x14ac:dyDescent="0.45">
      <c r="A10" s="1">
        <v>9</v>
      </c>
      <c r="B10" s="1">
        <v>2020</v>
      </c>
      <c r="C10" s="1">
        <v>10</v>
      </c>
      <c r="D10" s="12">
        <f t="shared" si="0"/>
        <v>20200</v>
      </c>
      <c r="E10" s="12">
        <f t="shared" si="1"/>
        <v>4080400</v>
      </c>
      <c r="F10" s="11">
        <f t="shared" si="2"/>
        <v>11.387878787878662</v>
      </c>
    </row>
    <row r="11" spans="1:6" x14ac:dyDescent="0.45">
      <c r="A11" s="1">
        <v>10</v>
      </c>
      <c r="B11" s="1">
        <v>2021</v>
      </c>
      <c r="C11" s="1">
        <v>12</v>
      </c>
      <c r="D11" s="12">
        <f t="shared" si="0"/>
        <v>24252</v>
      </c>
      <c r="E11" s="12">
        <f t="shared" si="1"/>
        <v>4084441</v>
      </c>
      <c r="F11" s="11">
        <f t="shared" si="2"/>
        <v>12.327272727272657</v>
      </c>
    </row>
    <row r="12" spans="1:6" x14ac:dyDescent="0.45">
      <c r="B12" s="3" t="s">
        <v>3</v>
      </c>
      <c r="C12" s="3" t="s">
        <v>4</v>
      </c>
      <c r="D12" s="3" t="s">
        <v>5</v>
      </c>
      <c r="E12" s="3" t="s">
        <v>8</v>
      </c>
    </row>
    <row r="13" spans="1:6" x14ac:dyDescent="0.45">
      <c r="B13" s="13">
        <f>AVERAGE(B2:B11)</f>
        <v>2016.5</v>
      </c>
      <c r="C13" s="13">
        <f>AVERAGE(C2:C11)</f>
        <v>8.1</v>
      </c>
      <c r="D13" s="13">
        <f>AVERAGE(D2:D11)</f>
        <v>16341.4</v>
      </c>
      <c r="E13" s="14">
        <f>AVERAGE(E2:E11)</f>
        <v>4066280.5</v>
      </c>
    </row>
    <row r="15" spans="1:6" x14ac:dyDescent="0.45">
      <c r="C15" s="6" t="s">
        <v>9</v>
      </c>
      <c r="D15" s="15">
        <f>(D13-C13*B13)/(E13-B13^2)</f>
        <v>0.93939393939393945</v>
      </c>
    </row>
    <row r="16" spans="1:6" x14ac:dyDescent="0.45">
      <c r="C16" s="7" t="s">
        <v>10</v>
      </c>
      <c r="D16" s="11">
        <f>C13-D15*B13</f>
        <v>-1886.1878787878791</v>
      </c>
    </row>
    <row r="18" spans="1:17" x14ac:dyDescent="0.45">
      <c r="B18" s="48" t="s">
        <v>12</v>
      </c>
      <c r="C18" s="48"/>
      <c r="F18" s="48" t="s">
        <v>15</v>
      </c>
      <c r="G18" s="48"/>
      <c r="H18" s="9"/>
    </row>
    <row r="19" spans="1:17" x14ac:dyDescent="0.45">
      <c r="B19" s="49" t="s">
        <v>21</v>
      </c>
      <c r="C19" s="49"/>
      <c r="F19" s="5" t="s">
        <v>1</v>
      </c>
      <c r="G19" t="s">
        <v>11</v>
      </c>
      <c r="I19" t="s">
        <v>16</v>
      </c>
      <c r="J19" t="s">
        <v>17</v>
      </c>
      <c r="L19" s="49" t="s">
        <v>13</v>
      </c>
      <c r="M19" s="49"/>
      <c r="N19" s="49" t="s">
        <v>22</v>
      </c>
      <c r="O19" s="49"/>
      <c r="P19" s="49" t="s">
        <v>23</v>
      </c>
      <c r="Q19" s="49"/>
    </row>
    <row r="20" spans="1:17" x14ac:dyDescent="0.45">
      <c r="A20" s="8">
        <v>1</v>
      </c>
      <c r="B20" s="11">
        <f>F2-1.5*_xlfn.STDEV.S($C$2:$C$11)</f>
        <v>-0.9465050312814336</v>
      </c>
      <c r="C20" s="11">
        <f>F2+1.5*_xlfn.STDEV.S($C$2:$C$11)</f>
        <v>8.6919595767357549</v>
      </c>
      <c r="F20" s="1">
        <v>2012</v>
      </c>
      <c r="G20" s="11">
        <f>$D$15*F20+$D$16</f>
        <v>3.8727272727271611</v>
      </c>
      <c r="I20" s="11">
        <f>C2-F2</f>
        <v>-0.87272727272716111</v>
      </c>
      <c r="J20" s="11">
        <f>I20^2</f>
        <v>0.7616528925617887</v>
      </c>
      <c r="L20" s="11">
        <f>G20-$J$33</f>
        <v>2.4550894594275396</v>
      </c>
      <c r="M20" s="11">
        <f>G20+$J$33</f>
        <v>5.2903650860267826</v>
      </c>
      <c r="N20" s="11">
        <f>G20-2*$J$33</f>
        <v>1.0374516461279177</v>
      </c>
      <c r="O20" s="11">
        <f>G20+2*$J$33</f>
        <v>6.708002899326404</v>
      </c>
      <c r="P20" s="11">
        <f>G20-3*$J$33</f>
        <v>-0.38018616717170417</v>
      </c>
      <c r="Q20" s="11">
        <f>G20+3*$J$33</f>
        <v>8.1256407126260264</v>
      </c>
    </row>
    <row r="21" spans="1:17" x14ac:dyDescent="0.45">
      <c r="A21" s="8">
        <v>2</v>
      </c>
      <c r="B21" s="11">
        <f t="shared" ref="B21:B29" si="3">F3-1.5*_xlfn.STDEV.S($C$2:$C$11)</f>
        <v>-7.1110918876664542E-3</v>
      </c>
      <c r="C21" s="11">
        <f t="shared" ref="C21:C29" si="4">F3+1.5*_xlfn.STDEV.S($C$2:$C$11)</f>
        <v>9.6313535161295221</v>
      </c>
      <c r="F21" s="1">
        <v>2013</v>
      </c>
      <c r="G21" s="11">
        <f t="shared" ref="G21:G29" si="5">$D$15*F21+$D$16</f>
        <v>4.8121212121209282</v>
      </c>
      <c r="I21" s="11">
        <f t="shared" ref="I21:I29" si="6">C3-F3</f>
        <v>-1.8121212121209282</v>
      </c>
      <c r="J21" s="11">
        <f t="shared" ref="J21:J29" si="7">I21^2</f>
        <v>3.2837832874186224</v>
      </c>
      <c r="L21" s="11">
        <f t="shared" ref="L21:L29" si="8">G21-$J$33</f>
        <v>3.3944833988213068</v>
      </c>
      <c r="M21" s="11">
        <f t="shared" ref="M21:M28" si="9">G21+$J$33</f>
        <v>6.2297590254205497</v>
      </c>
      <c r="N21" s="11">
        <f t="shared" ref="N21:N29" si="10">G21-2*$J$33</f>
        <v>1.9768455855216849</v>
      </c>
      <c r="O21" s="11">
        <f t="shared" ref="O21:O29" si="11">G21+2*$J$33</f>
        <v>7.6473968387201712</v>
      </c>
      <c r="P21" s="11">
        <f t="shared" ref="P21:P29" si="12">G21-3*$J$33</f>
        <v>0.55920777222206297</v>
      </c>
      <c r="Q21" s="11">
        <f t="shared" ref="Q21:Q29" si="13">G21+3*$J$33</f>
        <v>9.0650346520197935</v>
      </c>
    </row>
    <row r="22" spans="1:17" x14ac:dyDescent="0.45">
      <c r="A22" s="8">
        <v>3</v>
      </c>
      <c r="B22" s="11">
        <f t="shared" si="3"/>
        <v>0.93228284750632806</v>
      </c>
      <c r="C22" s="11">
        <f t="shared" si="4"/>
        <v>10.570747455523517</v>
      </c>
      <c r="F22" s="1">
        <v>2014</v>
      </c>
      <c r="G22" s="11">
        <f t="shared" si="5"/>
        <v>5.7515151515149228</v>
      </c>
      <c r="I22" s="11">
        <f t="shared" si="6"/>
        <v>0.24848484848507724</v>
      </c>
      <c r="J22" s="11">
        <f t="shared" si="7"/>
        <v>6.1744719926651793E-2</v>
      </c>
      <c r="L22" s="11">
        <f t="shared" si="8"/>
        <v>4.3338773382153013</v>
      </c>
      <c r="M22" s="11">
        <f t="shared" si="9"/>
        <v>7.1691529648145442</v>
      </c>
      <c r="N22" s="11">
        <f t="shared" si="10"/>
        <v>2.9162395249156794</v>
      </c>
      <c r="O22" s="11">
        <f t="shared" si="11"/>
        <v>8.5867907781141657</v>
      </c>
      <c r="P22" s="11">
        <f t="shared" si="12"/>
        <v>1.4986017116160575</v>
      </c>
      <c r="Q22" s="11">
        <f t="shared" si="13"/>
        <v>10.004428591413788</v>
      </c>
    </row>
    <row r="23" spans="1:17" x14ac:dyDescent="0.45">
      <c r="A23" s="8">
        <v>4</v>
      </c>
      <c r="B23" s="11">
        <f t="shared" si="3"/>
        <v>1.8716767869003226</v>
      </c>
      <c r="C23" s="11">
        <f t="shared" si="4"/>
        <v>11.510141394917511</v>
      </c>
      <c r="F23" s="1">
        <v>2015</v>
      </c>
      <c r="G23" s="11">
        <f t="shared" si="5"/>
        <v>6.6909090909089173</v>
      </c>
      <c r="I23" s="11">
        <f t="shared" si="6"/>
        <v>1.3090909090910827</v>
      </c>
      <c r="J23" s="11">
        <f t="shared" si="7"/>
        <v>1.7137190082649174</v>
      </c>
      <c r="L23" s="11">
        <f t="shared" si="8"/>
        <v>5.2732712776092958</v>
      </c>
      <c r="M23" s="11">
        <f t="shared" si="9"/>
        <v>8.1085469042085396</v>
      </c>
      <c r="N23" s="11">
        <f t="shared" si="10"/>
        <v>3.8556334643096739</v>
      </c>
      <c r="O23" s="11">
        <f t="shared" si="11"/>
        <v>9.5261847175081602</v>
      </c>
      <c r="P23" s="11">
        <f t="shared" si="12"/>
        <v>2.437995651010052</v>
      </c>
      <c r="Q23" s="11">
        <f t="shared" si="13"/>
        <v>10.943822530807783</v>
      </c>
    </row>
    <row r="24" spans="1:17" x14ac:dyDescent="0.45">
      <c r="A24" s="8">
        <v>5</v>
      </c>
      <c r="B24" s="11">
        <f t="shared" si="3"/>
        <v>2.8110707262943171</v>
      </c>
      <c r="C24" s="11">
        <f t="shared" si="4"/>
        <v>12.449535334311506</v>
      </c>
      <c r="F24" s="1">
        <v>2016</v>
      </c>
      <c r="G24" s="11">
        <f t="shared" si="5"/>
        <v>7.6303030303029118</v>
      </c>
      <c r="I24" s="11">
        <f t="shared" si="6"/>
        <v>3.3696969696970882</v>
      </c>
      <c r="J24" s="11">
        <f t="shared" si="7"/>
        <v>11.354857667585739</v>
      </c>
      <c r="L24" s="11">
        <f t="shared" si="8"/>
        <v>6.2126652170032903</v>
      </c>
      <c r="M24" s="11">
        <f t="shared" si="9"/>
        <v>9.0479408436025341</v>
      </c>
      <c r="N24" s="11">
        <f t="shared" si="10"/>
        <v>4.7950274037036689</v>
      </c>
      <c r="O24" s="11">
        <f t="shared" si="11"/>
        <v>10.465578656902155</v>
      </c>
      <c r="P24" s="11">
        <f t="shared" si="12"/>
        <v>3.3773895904040465</v>
      </c>
      <c r="Q24" s="11">
        <f t="shared" si="13"/>
        <v>11.883216470201777</v>
      </c>
    </row>
    <row r="25" spans="1:17" x14ac:dyDescent="0.45">
      <c r="A25" s="8">
        <v>6</v>
      </c>
      <c r="B25" s="11">
        <f t="shared" si="3"/>
        <v>3.7504646656883116</v>
      </c>
      <c r="C25" s="11">
        <f t="shared" si="4"/>
        <v>13.3889292737055</v>
      </c>
      <c r="F25" s="1">
        <v>2017</v>
      </c>
      <c r="G25" s="11">
        <f t="shared" si="5"/>
        <v>8.5696969696969063</v>
      </c>
      <c r="I25" s="11">
        <f t="shared" si="6"/>
        <v>-0.56969696969690631</v>
      </c>
      <c r="J25" s="11">
        <f t="shared" si="7"/>
        <v>0.32455463728183781</v>
      </c>
      <c r="L25" s="11">
        <f t="shared" si="8"/>
        <v>7.1520591563972848</v>
      </c>
      <c r="M25" s="11">
        <f t="shared" si="9"/>
        <v>9.9873347829965287</v>
      </c>
      <c r="N25" s="11">
        <f t="shared" si="10"/>
        <v>5.7344213430976634</v>
      </c>
      <c r="O25" s="11">
        <f t="shared" si="11"/>
        <v>11.404972596296149</v>
      </c>
      <c r="P25" s="11">
        <f t="shared" si="12"/>
        <v>4.316783529798041</v>
      </c>
      <c r="Q25" s="11">
        <f t="shared" si="13"/>
        <v>12.822610409595772</v>
      </c>
    </row>
    <row r="26" spans="1:17" x14ac:dyDescent="0.45">
      <c r="A26" s="8">
        <v>7</v>
      </c>
      <c r="B26" s="11">
        <f t="shared" si="3"/>
        <v>4.6898586050820787</v>
      </c>
      <c r="C26" s="11">
        <f t="shared" si="4"/>
        <v>14.328323213099267</v>
      </c>
      <c r="F26" s="1">
        <v>2018</v>
      </c>
      <c r="G26" s="11">
        <f t="shared" si="5"/>
        <v>9.5090909090906734</v>
      </c>
      <c r="I26" s="11">
        <f t="shared" si="6"/>
        <v>-0.50909090909067345</v>
      </c>
      <c r="J26" s="11">
        <f t="shared" si="7"/>
        <v>0.25917355371876832</v>
      </c>
      <c r="L26" s="11">
        <f t="shared" si="8"/>
        <v>8.0914530957910511</v>
      </c>
      <c r="M26" s="11">
        <f t="shared" si="9"/>
        <v>10.926728722390296</v>
      </c>
      <c r="N26" s="11">
        <f t="shared" si="10"/>
        <v>6.6738152824914305</v>
      </c>
      <c r="O26" s="11">
        <f t="shared" si="11"/>
        <v>12.344366535689916</v>
      </c>
      <c r="P26" s="11">
        <f t="shared" si="12"/>
        <v>5.2561774691918082</v>
      </c>
      <c r="Q26" s="11">
        <f t="shared" si="13"/>
        <v>13.762004348989539</v>
      </c>
    </row>
    <row r="27" spans="1:17" x14ac:dyDescent="0.45">
      <c r="A27" s="8">
        <v>8</v>
      </c>
      <c r="B27" s="11">
        <f t="shared" si="3"/>
        <v>5.6292525444760733</v>
      </c>
      <c r="C27" s="11">
        <f t="shared" si="4"/>
        <v>15.267717152493262</v>
      </c>
      <c r="F27" s="1">
        <v>2019</v>
      </c>
      <c r="G27" s="11">
        <f t="shared" si="5"/>
        <v>10.448484848484668</v>
      </c>
      <c r="I27" s="11">
        <f t="shared" si="6"/>
        <v>0.55151515151533204</v>
      </c>
      <c r="J27" s="11">
        <f t="shared" si="7"/>
        <v>0.30416896235097968</v>
      </c>
      <c r="L27" s="11">
        <f t="shared" si="8"/>
        <v>9.0308470351850456</v>
      </c>
      <c r="M27" s="11">
        <f t="shared" si="9"/>
        <v>11.86612266178429</v>
      </c>
      <c r="N27" s="11">
        <f t="shared" si="10"/>
        <v>7.613209221885425</v>
      </c>
      <c r="O27" s="11">
        <f t="shared" si="11"/>
        <v>13.283760475083911</v>
      </c>
      <c r="P27" s="11">
        <f t="shared" si="12"/>
        <v>6.1955714085858027</v>
      </c>
      <c r="Q27" s="11">
        <f t="shared" si="13"/>
        <v>14.701398288383533</v>
      </c>
    </row>
    <row r="28" spans="1:17" x14ac:dyDescent="0.45">
      <c r="A28" s="8">
        <v>9</v>
      </c>
      <c r="B28" s="11">
        <f t="shared" si="3"/>
        <v>6.5686464838700678</v>
      </c>
      <c r="C28" s="11">
        <f t="shared" si="4"/>
        <v>16.207111091887256</v>
      </c>
      <c r="F28" s="1">
        <v>2020</v>
      </c>
      <c r="G28" s="11">
        <f t="shared" si="5"/>
        <v>11.387878787878662</v>
      </c>
      <c r="I28" s="11">
        <f t="shared" si="6"/>
        <v>-1.3878787878786625</v>
      </c>
      <c r="J28" s="11">
        <f t="shared" si="7"/>
        <v>1.9262075298435455</v>
      </c>
      <c r="L28" s="11">
        <f t="shared" si="8"/>
        <v>9.9702409745790401</v>
      </c>
      <c r="M28" s="11">
        <f t="shared" si="9"/>
        <v>12.805516601178285</v>
      </c>
      <c r="N28" s="11">
        <f t="shared" si="10"/>
        <v>8.5526031612794196</v>
      </c>
      <c r="O28" s="11">
        <f t="shared" si="11"/>
        <v>14.223154414477905</v>
      </c>
      <c r="P28" s="11">
        <f t="shared" si="12"/>
        <v>7.1349653479797972</v>
      </c>
      <c r="Q28" s="11">
        <f t="shared" si="13"/>
        <v>15.640792227777528</v>
      </c>
    </row>
    <row r="29" spans="1:17" x14ac:dyDescent="0.45">
      <c r="A29" s="8">
        <v>10</v>
      </c>
      <c r="B29" s="11">
        <f t="shared" si="3"/>
        <v>7.5080404232640623</v>
      </c>
      <c r="C29" s="11">
        <f t="shared" si="4"/>
        <v>17.146505031281251</v>
      </c>
      <c r="F29" s="1">
        <v>2021</v>
      </c>
      <c r="G29" s="11">
        <f t="shared" si="5"/>
        <v>12.327272727272657</v>
      </c>
      <c r="I29" s="11">
        <f t="shared" si="6"/>
        <v>-0.32727272727265699</v>
      </c>
      <c r="J29" s="11">
        <f t="shared" si="7"/>
        <v>0.10710743801648293</v>
      </c>
      <c r="L29" s="11">
        <f t="shared" si="8"/>
        <v>10.909634913973035</v>
      </c>
      <c r="M29" s="11">
        <f>G29+$J$33</f>
        <v>13.744910540572279</v>
      </c>
      <c r="N29" s="11">
        <f t="shared" si="10"/>
        <v>9.4919971006734141</v>
      </c>
      <c r="O29" s="11">
        <f t="shared" si="11"/>
        <v>15.1625483538719</v>
      </c>
      <c r="P29" s="11">
        <f t="shared" si="12"/>
        <v>8.0743592873737917</v>
      </c>
      <c r="Q29" s="11">
        <f t="shared" si="13"/>
        <v>16.580186167171522</v>
      </c>
    </row>
    <row r="30" spans="1:17" x14ac:dyDescent="0.45">
      <c r="A30" s="50" t="s">
        <v>14</v>
      </c>
      <c r="B30" s="50"/>
      <c r="C30" s="50"/>
      <c r="F30" s="10">
        <v>2022</v>
      </c>
      <c r="G30" s="11">
        <f>$D$15*F30+$D$16</f>
        <v>13.266666666666424</v>
      </c>
      <c r="I30" s="16">
        <f>SUM(I20:I29)</f>
        <v>1.5916157281026244E-12</v>
      </c>
      <c r="J30" s="15">
        <f>SUM(J20:J29)</f>
        <v>20.096969696969335</v>
      </c>
    </row>
    <row r="31" spans="1:17" x14ac:dyDescent="0.45">
      <c r="A31" s="50"/>
      <c r="B31" s="50"/>
      <c r="C31" s="50"/>
    </row>
    <row r="32" spans="1:17" x14ac:dyDescent="0.45">
      <c r="A32" s="50"/>
      <c r="B32" s="50"/>
      <c r="C32" s="50"/>
      <c r="I32" s="7" t="s">
        <v>18</v>
      </c>
      <c r="J32">
        <f>J30/COUNT(J20:J29)</f>
        <v>2.0096969696969333</v>
      </c>
    </row>
    <row r="33" spans="9:14" x14ac:dyDescent="0.45">
      <c r="I33" t="s">
        <v>19</v>
      </c>
      <c r="J33">
        <f>SQRT(J32)</f>
        <v>1.4176378132996217</v>
      </c>
    </row>
    <row r="34" spans="9:14" x14ac:dyDescent="0.45">
      <c r="J34" s="8" t="s">
        <v>20</v>
      </c>
    </row>
    <row r="37" spans="9:14" x14ac:dyDescent="0.45">
      <c r="J37" t="s">
        <v>15</v>
      </c>
    </row>
    <row r="38" spans="9:14" x14ac:dyDescent="0.45">
      <c r="J38" t="s">
        <v>1</v>
      </c>
      <c r="K38" t="s">
        <v>11</v>
      </c>
      <c r="L38" s="49" t="s">
        <v>22</v>
      </c>
      <c r="M38" s="49"/>
      <c r="N38" s="18" t="s">
        <v>24</v>
      </c>
    </row>
    <row r="39" spans="9:14" x14ac:dyDescent="0.45">
      <c r="J39">
        <v>2012</v>
      </c>
      <c r="K39">
        <v>3.8727272727271611</v>
      </c>
      <c r="L39" s="11">
        <f>K39-2*$J$33</f>
        <v>1.0374516461279177</v>
      </c>
      <c r="M39" s="11">
        <f>K39+2*$J$33</f>
        <v>6.708002899326404</v>
      </c>
    </row>
    <row r="40" spans="9:14" x14ac:dyDescent="0.45">
      <c r="J40">
        <v>2013</v>
      </c>
      <c r="K40">
        <v>4.8121212121209282</v>
      </c>
      <c r="L40" s="11">
        <f t="shared" ref="L40:L49" si="14">K40-2*$J$33</f>
        <v>1.9768455855216849</v>
      </c>
      <c r="M40" s="11">
        <f t="shared" ref="M40:M49" si="15">K40+2*$J$33</f>
        <v>7.6473968387201712</v>
      </c>
    </row>
    <row r="41" spans="9:14" x14ac:dyDescent="0.45">
      <c r="J41">
        <v>2014</v>
      </c>
      <c r="K41">
        <v>5.7515151515149228</v>
      </c>
      <c r="L41" s="11">
        <f t="shared" si="14"/>
        <v>2.9162395249156794</v>
      </c>
      <c r="M41" s="11">
        <f t="shared" si="15"/>
        <v>8.5867907781141657</v>
      </c>
    </row>
    <row r="42" spans="9:14" x14ac:dyDescent="0.45">
      <c r="J42">
        <v>2015</v>
      </c>
      <c r="K42">
        <v>6.6909090909089173</v>
      </c>
      <c r="L42" s="11">
        <f t="shared" si="14"/>
        <v>3.8556334643096739</v>
      </c>
      <c r="M42" s="11">
        <f t="shared" si="15"/>
        <v>9.5261847175081602</v>
      </c>
    </row>
    <row r="43" spans="9:14" x14ac:dyDescent="0.45">
      <c r="J43">
        <v>2016</v>
      </c>
      <c r="K43">
        <v>7.6303030303029118</v>
      </c>
      <c r="L43" s="11">
        <f t="shared" si="14"/>
        <v>4.7950274037036689</v>
      </c>
      <c r="M43" s="11">
        <f t="shared" si="15"/>
        <v>10.465578656902155</v>
      </c>
    </row>
    <row r="44" spans="9:14" x14ac:dyDescent="0.45">
      <c r="J44">
        <v>2017</v>
      </c>
      <c r="K44">
        <v>8.5696969696969063</v>
      </c>
      <c r="L44" s="11">
        <f t="shared" si="14"/>
        <v>5.7344213430976634</v>
      </c>
      <c r="M44" s="11">
        <f t="shared" si="15"/>
        <v>11.404972596296149</v>
      </c>
    </row>
    <row r="45" spans="9:14" x14ac:dyDescent="0.45">
      <c r="J45">
        <v>2018</v>
      </c>
      <c r="K45">
        <v>9.5090909090906734</v>
      </c>
      <c r="L45" s="11">
        <f t="shared" si="14"/>
        <v>6.6738152824914305</v>
      </c>
      <c r="M45" s="11">
        <f t="shared" si="15"/>
        <v>12.344366535689916</v>
      </c>
    </row>
    <row r="46" spans="9:14" x14ac:dyDescent="0.45">
      <c r="J46">
        <v>2019</v>
      </c>
      <c r="K46">
        <v>10.448484848484668</v>
      </c>
      <c r="L46" s="11">
        <f t="shared" si="14"/>
        <v>7.613209221885425</v>
      </c>
      <c r="M46" s="11">
        <f t="shared" si="15"/>
        <v>13.283760475083911</v>
      </c>
    </row>
    <row r="47" spans="9:14" x14ac:dyDescent="0.45">
      <c r="J47">
        <v>2020</v>
      </c>
      <c r="K47">
        <v>11.387878787878662</v>
      </c>
      <c r="L47" s="11">
        <f t="shared" si="14"/>
        <v>8.5526031612794196</v>
      </c>
      <c r="M47" s="11">
        <f t="shared" si="15"/>
        <v>14.223154414477905</v>
      </c>
    </row>
    <row r="48" spans="9:14" x14ac:dyDescent="0.45">
      <c r="J48">
        <v>2021</v>
      </c>
      <c r="K48">
        <v>12.327272727272657</v>
      </c>
      <c r="L48" s="11">
        <f t="shared" si="14"/>
        <v>9.4919971006734141</v>
      </c>
      <c r="M48" s="11">
        <f t="shared" si="15"/>
        <v>15.1625483538719</v>
      </c>
    </row>
    <row r="49" spans="10:13" x14ac:dyDescent="0.45">
      <c r="J49" s="2">
        <v>2022</v>
      </c>
      <c r="K49" s="2">
        <v>13.266666666666424</v>
      </c>
      <c r="L49" s="17">
        <f t="shared" si="14"/>
        <v>10.431391040067181</v>
      </c>
      <c r="M49" s="17">
        <f t="shared" si="15"/>
        <v>16.101942293265669</v>
      </c>
    </row>
  </sheetData>
  <mergeCells count="8">
    <mergeCell ref="N19:O19"/>
    <mergeCell ref="P19:Q19"/>
    <mergeCell ref="B18:C18"/>
    <mergeCell ref="B19:C19"/>
    <mergeCell ref="A30:C32"/>
    <mergeCell ref="L38:M38"/>
    <mergeCell ref="F18:G18"/>
    <mergeCell ref="L19:M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97"/>
  <sheetViews>
    <sheetView zoomScale="52" zoomScaleNormal="85" workbookViewId="0">
      <selection activeCell="J93" sqref="J93"/>
    </sheetView>
  </sheetViews>
  <sheetFormatPr defaultColWidth="8.796875" defaultRowHeight="14.25" x14ac:dyDescent="0.45"/>
  <cols>
    <col min="3" max="3" width="9.796875" bestFit="1" customWidth="1"/>
    <col min="4" max="4" width="12.1328125" bestFit="1" customWidth="1"/>
    <col min="5" max="5" width="13.796875" bestFit="1" customWidth="1"/>
    <col min="6" max="6" width="11.46484375" bestFit="1" customWidth="1"/>
    <col min="7" max="7" width="10.33203125" customWidth="1"/>
    <col min="9" max="9" width="11.46484375" bestFit="1" customWidth="1"/>
    <col min="10" max="10" width="14.1328125" bestFit="1" customWidth="1"/>
    <col min="11" max="11" width="13.53125" bestFit="1" customWidth="1"/>
    <col min="12" max="12" width="8" bestFit="1" customWidth="1"/>
    <col min="13" max="13" width="12.796875" bestFit="1" customWidth="1"/>
    <col min="14" max="14" width="8.796875" bestFit="1" customWidth="1"/>
    <col min="15" max="15" width="8" bestFit="1" customWidth="1"/>
    <col min="16" max="16" width="9" bestFit="1" customWidth="1"/>
    <col min="17" max="17" width="9.53125" bestFit="1" customWidth="1"/>
    <col min="18" max="18" width="9" bestFit="1" customWidth="1"/>
    <col min="19" max="19" width="9.53125" bestFit="1" customWidth="1"/>
  </cols>
  <sheetData>
    <row r="2" spans="2:18" x14ac:dyDescent="0.45">
      <c r="B2" s="51" t="s">
        <v>25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2:18" x14ac:dyDescent="0.45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2:18" x14ac:dyDescent="0.45">
      <c r="B4" s="19"/>
      <c r="C4" s="20" t="s">
        <v>26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2:18" ht="23" customHeight="1" x14ac:dyDescent="0.45">
      <c r="B5" s="19"/>
      <c r="C5" s="19"/>
      <c r="D5" s="19"/>
      <c r="E5" s="19"/>
      <c r="G5" s="19"/>
      <c r="I5" s="19"/>
      <c r="K5" s="19"/>
      <c r="L5" s="19"/>
      <c r="M5" t="s">
        <v>27</v>
      </c>
      <c r="N5" s="19"/>
      <c r="O5" s="19"/>
      <c r="P5" s="19"/>
      <c r="Q5" s="19"/>
      <c r="R5" s="19"/>
    </row>
    <row r="6" spans="2:18" x14ac:dyDescent="0.45">
      <c r="B6" s="19"/>
      <c r="C6" s="19"/>
      <c r="D6" s="19"/>
      <c r="E6" s="19"/>
      <c r="G6" s="19"/>
      <c r="H6" s="19"/>
      <c r="I6" s="19"/>
      <c r="J6" s="19"/>
      <c r="K6" s="19"/>
      <c r="L6" s="19"/>
      <c r="M6" t="s">
        <v>28</v>
      </c>
      <c r="N6" s="19"/>
      <c r="O6" s="19"/>
      <c r="P6" s="19"/>
      <c r="Q6" s="19"/>
      <c r="R6" s="19"/>
    </row>
    <row r="7" spans="2:18" ht="14.65" thickBot="1" x14ac:dyDescent="0.5">
      <c r="M7" t="s">
        <v>29</v>
      </c>
    </row>
    <row r="8" spans="2:18" ht="14.65" thickBot="1" x14ac:dyDescent="0.5">
      <c r="C8" s="21" t="s">
        <v>30</v>
      </c>
      <c r="D8" s="22" t="s">
        <v>31</v>
      </c>
      <c r="E8" s="22" t="s">
        <v>32</v>
      </c>
      <c r="F8" s="22" t="s">
        <v>33</v>
      </c>
      <c r="G8" s="23"/>
      <c r="H8" s="23"/>
      <c r="I8" s="21" t="s">
        <v>34</v>
      </c>
      <c r="J8" s="21" t="s">
        <v>35</v>
      </c>
      <c r="K8" s="21" t="s">
        <v>36</v>
      </c>
      <c r="L8" s="23"/>
      <c r="M8" s="23" t="s">
        <v>37</v>
      </c>
    </row>
    <row r="9" spans="2:18" ht="14.65" thickBot="1" x14ac:dyDescent="0.5">
      <c r="C9" s="24">
        <v>1991</v>
      </c>
      <c r="D9" s="25">
        <v>0.748</v>
      </c>
      <c r="E9" s="26">
        <f t="shared" ref="E9:E39" si="0">D9*C9</f>
        <v>1489.268</v>
      </c>
      <c r="F9" s="26">
        <f t="shared" ref="F9:F39" si="1">C9^2</f>
        <v>3964081</v>
      </c>
      <c r="G9" s="23"/>
      <c r="H9" s="23" t="str">
        <f t="shared" ref="H9:H38" si="2">IF(OR(D9&lt;J9,D9&gt;K9),"-","")</f>
        <v/>
      </c>
      <c r="I9" s="26">
        <f t="shared" ref="I9:I39" si="3">$D$43*C9+$D$44</f>
        <v>-10910.783612904139</v>
      </c>
      <c r="J9" s="23">
        <f>I9-1.5*_xlfn.STDEV.S(D$9:D$39)</f>
        <v>-37572.83150874907</v>
      </c>
      <c r="K9" s="23">
        <f>I9+1.5*_xlfn.STDEV.S(D$9:D$39)</f>
        <v>15751.264282940792</v>
      </c>
      <c r="L9" s="23"/>
      <c r="M9" s="23" t="s">
        <v>38</v>
      </c>
    </row>
    <row r="10" spans="2:18" ht="14.65" thickBot="1" x14ac:dyDescent="0.5">
      <c r="C10" s="24">
        <v>1992</v>
      </c>
      <c r="D10" s="27">
        <v>10</v>
      </c>
      <c r="E10" s="26">
        <f t="shared" si="0"/>
        <v>19920</v>
      </c>
      <c r="F10" s="26">
        <f t="shared" si="1"/>
        <v>3968064</v>
      </c>
      <c r="G10" s="23"/>
      <c r="H10" s="23" t="str">
        <f t="shared" si="2"/>
        <v/>
      </c>
      <c r="I10" s="26">
        <f t="shared" si="3"/>
        <v>-9148.4030967750587</v>
      </c>
      <c r="J10" s="23">
        <f t="shared" ref="J10:J39" si="4">I10-1.5*_xlfn.STDEV.S(D$9:D$39)</f>
        <v>-35810.45099261999</v>
      </c>
      <c r="K10" s="23">
        <f t="shared" ref="K10:K39" si="5">I10+1.5*_xlfn.STDEV.S(D$9:D$39)</f>
        <v>17513.644799069873</v>
      </c>
      <c r="L10" s="23"/>
      <c r="M10" s="23" t="s">
        <v>39</v>
      </c>
    </row>
    <row r="11" spans="2:18" ht="14.65" thickBot="1" x14ac:dyDescent="0.5">
      <c r="C11" s="24">
        <v>1993</v>
      </c>
      <c r="D11" s="27">
        <v>158.69999999999999</v>
      </c>
      <c r="E11" s="26">
        <f t="shared" si="0"/>
        <v>316289.09999999998</v>
      </c>
      <c r="F11" s="26">
        <f t="shared" si="1"/>
        <v>3972049</v>
      </c>
      <c r="G11" s="23"/>
      <c r="H11" s="23" t="str">
        <f t="shared" si="2"/>
        <v/>
      </c>
      <c r="I11" s="26">
        <f t="shared" si="3"/>
        <v>-7386.0225806459785</v>
      </c>
      <c r="J11" s="23">
        <f t="shared" si="4"/>
        <v>-34048.07047649091</v>
      </c>
      <c r="K11" s="23">
        <f t="shared" si="5"/>
        <v>19276.025315198953</v>
      </c>
      <c r="L11" s="23"/>
      <c r="M11" s="23" t="s">
        <v>40</v>
      </c>
    </row>
    <row r="12" spans="2:18" ht="14.65" thickBot="1" x14ac:dyDescent="0.5">
      <c r="C12" s="24">
        <v>1994</v>
      </c>
      <c r="D12" s="27">
        <v>140.4</v>
      </c>
      <c r="E12" s="26">
        <f t="shared" si="0"/>
        <v>279957.60000000003</v>
      </c>
      <c r="F12" s="26">
        <f t="shared" si="1"/>
        <v>3976036</v>
      </c>
      <c r="G12" s="23"/>
      <c r="H12" s="23" t="str">
        <f t="shared" si="2"/>
        <v/>
      </c>
      <c r="I12" s="26">
        <f t="shared" si="3"/>
        <v>-5623.6420645168982</v>
      </c>
      <c r="J12" s="23">
        <f t="shared" si="4"/>
        <v>-32285.689960361829</v>
      </c>
      <c r="K12" s="23">
        <f t="shared" si="5"/>
        <v>21038.405831328033</v>
      </c>
      <c r="L12" s="23"/>
      <c r="M12" s="23" t="s">
        <v>41</v>
      </c>
    </row>
    <row r="13" spans="2:18" ht="14.65" thickBot="1" x14ac:dyDescent="0.5">
      <c r="C13" s="24">
        <v>1995</v>
      </c>
      <c r="D13" s="27">
        <v>772.4</v>
      </c>
      <c r="E13" s="26">
        <f t="shared" si="0"/>
        <v>1540938</v>
      </c>
      <c r="F13" s="26">
        <f t="shared" si="1"/>
        <v>3980025</v>
      </c>
      <c r="G13" s="23"/>
      <c r="H13" s="23" t="str">
        <f t="shared" si="2"/>
        <v/>
      </c>
      <c r="I13" s="26">
        <f t="shared" si="3"/>
        <v>-3861.261548387818</v>
      </c>
      <c r="J13" s="23">
        <f t="shared" si="4"/>
        <v>-30523.309444232749</v>
      </c>
      <c r="K13" s="23">
        <f t="shared" si="5"/>
        <v>22800.786347457113</v>
      </c>
      <c r="L13" s="23"/>
      <c r="M13" s="23" t="s">
        <v>42</v>
      </c>
    </row>
    <row r="14" spans="2:18" ht="14.65" thickBot="1" x14ac:dyDescent="0.5">
      <c r="C14" s="24">
        <v>1996</v>
      </c>
      <c r="D14" s="27">
        <v>450.2</v>
      </c>
      <c r="E14" s="26">
        <f t="shared" si="0"/>
        <v>898599.2</v>
      </c>
      <c r="F14" s="26">
        <f t="shared" si="1"/>
        <v>3984016</v>
      </c>
      <c r="G14" s="23"/>
      <c r="H14" s="23" t="str">
        <f t="shared" si="2"/>
        <v/>
      </c>
      <c r="I14" s="26">
        <f t="shared" si="3"/>
        <v>-2098.8810322587378</v>
      </c>
      <c r="J14" s="23">
        <f t="shared" si="4"/>
        <v>-28760.928928103669</v>
      </c>
      <c r="K14" s="23">
        <f t="shared" si="5"/>
        <v>24563.166863586193</v>
      </c>
      <c r="L14" s="23"/>
      <c r="M14" s="23" t="s">
        <v>43</v>
      </c>
    </row>
    <row r="15" spans="2:18" ht="14.65" thickBot="1" x14ac:dyDescent="0.5">
      <c r="C15" s="24">
        <v>1997</v>
      </c>
      <c r="D15" s="27">
        <v>1050.2</v>
      </c>
      <c r="E15" s="26">
        <f t="shared" si="0"/>
        <v>2097249.4</v>
      </c>
      <c r="F15" s="26">
        <f t="shared" si="1"/>
        <v>3988009</v>
      </c>
      <c r="G15" s="23"/>
      <c r="H15" s="23" t="str">
        <f t="shared" si="2"/>
        <v/>
      </c>
      <c r="I15" s="26">
        <f t="shared" si="3"/>
        <v>-336.50051612965763</v>
      </c>
      <c r="J15" s="23">
        <f t="shared" si="4"/>
        <v>-26998.548411974589</v>
      </c>
      <c r="K15" s="23">
        <f t="shared" si="5"/>
        <v>26325.547379715274</v>
      </c>
      <c r="L15" s="23"/>
      <c r="M15" s="23" t="s">
        <v>44</v>
      </c>
    </row>
    <row r="16" spans="2:18" ht="14.65" thickBot="1" x14ac:dyDescent="0.5">
      <c r="C16" s="24">
        <v>1998</v>
      </c>
      <c r="D16" s="27">
        <v>1201</v>
      </c>
      <c r="E16" s="26">
        <f t="shared" si="0"/>
        <v>2399598</v>
      </c>
      <c r="F16" s="26">
        <f t="shared" si="1"/>
        <v>3992004</v>
      </c>
      <c r="G16" s="23"/>
      <c r="H16" s="23" t="str">
        <f t="shared" si="2"/>
        <v/>
      </c>
      <c r="I16" s="26">
        <f t="shared" si="3"/>
        <v>1425.8799999994226</v>
      </c>
      <c r="J16" s="23">
        <f t="shared" si="4"/>
        <v>-25236.167895845509</v>
      </c>
      <c r="K16" s="23">
        <f t="shared" si="5"/>
        <v>28087.927895844354</v>
      </c>
      <c r="L16" s="23"/>
      <c r="M16" s="23" t="s">
        <v>45</v>
      </c>
    </row>
    <row r="17" spans="3:13" ht="14.65" thickBot="1" x14ac:dyDescent="0.5">
      <c r="C17" s="24">
        <v>1999</v>
      </c>
      <c r="D17" s="27">
        <v>1523</v>
      </c>
      <c r="E17" s="26">
        <f t="shared" si="0"/>
        <v>3044477</v>
      </c>
      <c r="F17" s="26">
        <f t="shared" si="1"/>
        <v>3996001</v>
      </c>
      <c r="G17" s="23"/>
      <c r="H17" s="23" t="str">
        <f t="shared" si="2"/>
        <v/>
      </c>
      <c r="I17" s="26">
        <f t="shared" si="3"/>
        <v>3188.2605161285028</v>
      </c>
      <c r="J17" s="23">
        <f t="shared" si="4"/>
        <v>-23473.787379716428</v>
      </c>
      <c r="K17" s="23">
        <f t="shared" si="5"/>
        <v>29850.308411973434</v>
      </c>
      <c r="L17" s="23"/>
      <c r="M17" s="23"/>
    </row>
    <row r="18" spans="3:13" ht="14.65" thickBot="1" x14ac:dyDescent="0.5">
      <c r="C18" s="24">
        <v>2000</v>
      </c>
      <c r="D18" s="27">
        <v>1023</v>
      </c>
      <c r="E18" s="26">
        <f t="shared" si="0"/>
        <v>2046000</v>
      </c>
      <c r="F18" s="26">
        <f t="shared" si="1"/>
        <v>4000000</v>
      </c>
      <c r="G18" s="23"/>
      <c r="H18" s="23" t="str">
        <f t="shared" si="2"/>
        <v/>
      </c>
      <c r="I18" s="26">
        <f t="shared" si="3"/>
        <v>4950.641032257583</v>
      </c>
      <c r="J18" s="23">
        <f t="shared" si="4"/>
        <v>-21711.406863587348</v>
      </c>
      <c r="K18" s="23">
        <f t="shared" si="5"/>
        <v>31612.688928102514</v>
      </c>
      <c r="L18" s="23"/>
      <c r="M18" s="23"/>
    </row>
    <row r="19" spans="3:13" ht="14.65" thickBot="1" x14ac:dyDescent="0.5">
      <c r="C19" s="24">
        <v>2001</v>
      </c>
      <c r="D19" s="27">
        <v>1740</v>
      </c>
      <c r="E19" s="26">
        <f t="shared" si="0"/>
        <v>3481740</v>
      </c>
      <c r="F19" s="26">
        <f t="shared" si="1"/>
        <v>4004001</v>
      </c>
      <c r="G19" s="23"/>
      <c r="H19" s="23" t="str">
        <f t="shared" si="2"/>
        <v/>
      </c>
      <c r="I19" s="26">
        <f t="shared" si="3"/>
        <v>6713.0215483866632</v>
      </c>
      <c r="J19" s="23">
        <f t="shared" si="4"/>
        <v>-19949.026347458268</v>
      </c>
      <c r="K19" s="23">
        <f t="shared" si="5"/>
        <v>33375.069444231594</v>
      </c>
      <c r="L19" s="23"/>
      <c r="M19" s="23"/>
    </row>
    <row r="20" spans="3:13" ht="14.65" thickBot="1" x14ac:dyDescent="0.5">
      <c r="C20" s="28">
        <v>2002</v>
      </c>
      <c r="D20" s="29">
        <v>4360</v>
      </c>
      <c r="E20" s="26">
        <f t="shared" si="0"/>
        <v>8728720</v>
      </c>
      <c r="F20" s="26">
        <f t="shared" si="1"/>
        <v>4008004</v>
      </c>
      <c r="G20" s="23"/>
      <c r="H20" s="23" t="str">
        <f t="shared" si="2"/>
        <v/>
      </c>
      <c r="I20" s="26">
        <f t="shared" si="3"/>
        <v>8475.4020645157434</v>
      </c>
      <c r="J20" s="23">
        <f t="shared" si="4"/>
        <v>-18186.645831329188</v>
      </c>
      <c r="K20" s="23">
        <f t="shared" si="5"/>
        <v>35137.449960360675</v>
      </c>
      <c r="L20" s="23"/>
      <c r="M20" s="23"/>
    </row>
    <row r="21" spans="3:13" ht="14.65" thickBot="1" x14ac:dyDescent="0.5">
      <c r="C21" s="28">
        <v>2003</v>
      </c>
      <c r="D21" s="29">
        <v>4299</v>
      </c>
      <c r="E21" s="26">
        <f t="shared" si="0"/>
        <v>8610897</v>
      </c>
      <c r="F21" s="26">
        <f t="shared" si="1"/>
        <v>4012009</v>
      </c>
      <c r="G21" s="23"/>
      <c r="H21" s="23" t="str">
        <f t="shared" si="2"/>
        <v/>
      </c>
      <c r="I21" s="26">
        <f t="shared" si="3"/>
        <v>10237.782580644824</v>
      </c>
      <c r="J21" s="23">
        <f t="shared" si="4"/>
        <v>-16424.265315200108</v>
      </c>
      <c r="K21" s="23">
        <f t="shared" si="5"/>
        <v>36899.830476489755</v>
      </c>
      <c r="L21" s="23"/>
      <c r="M21" s="23"/>
    </row>
    <row r="22" spans="3:13" ht="14.65" thickBot="1" x14ac:dyDescent="0.5">
      <c r="C22" s="28">
        <v>2004</v>
      </c>
      <c r="D22" s="29">
        <v>6740</v>
      </c>
      <c r="E22" s="26">
        <f t="shared" si="0"/>
        <v>13506960</v>
      </c>
      <c r="F22" s="26">
        <f t="shared" si="1"/>
        <v>4016016</v>
      </c>
      <c r="G22" s="23"/>
      <c r="H22" s="23" t="str">
        <f t="shared" si="2"/>
        <v/>
      </c>
      <c r="I22" s="26">
        <f t="shared" si="3"/>
        <v>12000.163096773904</v>
      </c>
      <c r="J22" s="23">
        <f t="shared" si="4"/>
        <v>-14661.884799071027</v>
      </c>
      <c r="K22" s="23">
        <f t="shared" si="5"/>
        <v>38662.210992618835</v>
      </c>
      <c r="L22" s="23"/>
      <c r="M22" s="23"/>
    </row>
    <row r="23" spans="3:13" ht="14.65" thickBot="1" x14ac:dyDescent="0.5">
      <c r="C23" s="28">
        <v>2005</v>
      </c>
      <c r="D23" s="29">
        <v>5555</v>
      </c>
      <c r="E23" s="26">
        <f t="shared" si="0"/>
        <v>11137775</v>
      </c>
      <c r="F23" s="26">
        <f t="shared" si="1"/>
        <v>4020025</v>
      </c>
      <c r="G23" s="23"/>
      <c r="H23" s="23" t="str">
        <f t="shared" si="2"/>
        <v/>
      </c>
      <c r="I23" s="26">
        <f t="shared" si="3"/>
        <v>13762.543612902984</v>
      </c>
      <c r="J23" s="23">
        <f t="shared" si="4"/>
        <v>-12899.504282941947</v>
      </c>
      <c r="K23" s="23">
        <f t="shared" si="5"/>
        <v>40424.591508747915</v>
      </c>
      <c r="L23" s="23"/>
      <c r="M23" s="23"/>
    </row>
    <row r="24" spans="3:13" ht="14.65" thickBot="1" x14ac:dyDescent="0.5">
      <c r="C24" s="28">
        <v>2006</v>
      </c>
      <c r="D24" s="29">
        <v>8734</v>
      </c>
      <c r="E24" s="26">
        <f t="shared" si="0"/>
        <v>17520404</v>
      </c>
      <c r="F24" s="26">
        <f t="shared" si="1"/>
        <v>4024036</v>
      </c>
      <c r="G24" s="23"/>
      <c r="H24" s="23" t="str">
        <f t="shared" si="2"/>
        <v/>
      </c>
      <c r="I24" s="26">
        <f t="shared" si="3"/>
        <v>15524.924129032064</v>
      </c>
      <c r="J24" s="23">
        <f t="shared" si="4"/>
        <v>-11137.123766812867</v>
      </c>
      <c r="K24" s="23">
        <f t="shared" si="5"/>
        <v>42186.972024876995</v>
      </c>
      <c r="L24" s="23"/>
      <c r="M24" s="23"/>
    </row>
    <row r="25" spans="3:13" ht="14.65" thickBot="1" x14ac:dyDescent="0.5">
      <c r="C25" s="28">
        <v>2007</v>
      </c>
      <c r="D25" s="29">
        <v>6593</v>
      </c>
      <c r="E25" s="26">
        <f t="shared" si="0"/>
        <v>13232151</v>
      </c>
      <c r="F25" s="26">
        <f t="shared" si="1"/>
        <v>4028049</v>
      </c>
      <c r="G25" s="23"/>
      <c r="H25" s="23" t="str">
        <f t="shared" si="2"/>
        <v/>
      </c>
      <c r="I25" s="26">
        <f t="shared" si="3"/>
        <v>17287.304645161144</v>
      </c>
      <c r="J25" s="23">
        <f t="shared" si="4"/>
        <v>-9374.7432506837868</v>
      </c>
      <c r="K25" s="23">
        <f t="shared" si="5"/>
        <v>43949.352541006076</v>
      </c>
      <c r="L25" s="23"/>
      <c r="M25" s="23"/>
    </row>
    <row r="26" spans="3:13" ht="14.65" thickBot="1" x14ac:dyDescent="0.5">
      <c r="C26" s="28">
        <v>2008</v>
      </c>
      <c r="D26" s="29">
        <v>8920</v>
      </c>
      <c r="E26" s="26">
        <f t="shared" si="0"/>
        <v>17911360</v>
      </c>
      <c r="F26" s="26">
        <f t="shared" si="1"/>
        <v>4032064</v>
      </c>
      <c r="G26" s="23"/>
      <c r="H26" s="23" t="str">
        <f t="shared" si="2"/>
        <v/>
      </c>
      <c r="I26" s="26">
        <f t="shared" si="3"/>
        <v>19049.685161290225</v>
      </c>
      <c r="J26" s="23">
        <f t="shared" si="4"/>
        <v>-7612.3627345547065</v>
      </c>
      <c r="K26" s="23">
        <f t="shared" si="5"/>
        <v>45711.733057135156</v>
      </c>
      <c r="L26" s="23"/>
      <c r="M26" s="23"/>
    </row>
    <row r="27" spans="3:13" ht="14.65" thickBot="1" x14ac:dyDescent="0.5">
      <c r="C27" s="28">
        <v>2009</v>
      </c>
      <c r="D27" s="29">
        <v>15638</v>
      </c>
      <c r="E27" s="26">
        <f t="shared" si="0"/>
        <v>31416742</v>
      </c>
      <c r="F27" s="26">
        <f t="shared" si="1"/>
        <v>4036081</v>
      </c>
      <c r="G27" s="23"/>
      <c r="H27" s="23" t="str">
        <f t="shared" si="2"/>
        <v/>
      </c>
      <c r="I27" s="26">
        <f t="shared" si="3"/>
        <v>20812.065677419305</v>
      </c>
      <c r="J27" s="23">
        <f t="shared" si="4"/>
        <v>-5849.9822184256263</v>
      </c>
      <c r="K27" s="23">
        <f t="shared" si="5"/>
        <v>47474.113573264236</v>
      </c>
      <c r="L27" s="23"/>
      <c r="M27" s="23"/>
    </row>
    <row r="28" spans="3:13" ht="14.65" thickBot="1" x14ac:dyDescent="0.5">
      <c r="C28" s="28">
        <v>2010</v>
      </c>
      <c r="D28" s="29">
        <v>20952</v>
      </c>
      <c r="E28" s="26">
        <f t="shared" si="0"/>
        <v>42113520</v>
      </c>
      <c r="F28" s="26">
        <f t="shared" si="1"/>
        <v>4040100</v>
      </c>
      <c r="G28" s="23"/>
      <c r="H28" s="23" t="str">
        <f t="shared" si="2"/>
        <v/>
      </c>
      <c r="I28" s="26">
        <f t="shared" si="3"/>
        <v>22574.446193548385</v>
      </c>
      <c r="J28" s="23">
        <f t="shared" si="4"/>
        <v>-4087.6017022965461</v>
      </c>
      <c r="K28" s="23">
        <f t="shared" si="5"/>
        <v>49236.494089393316</v>
      </c>
      <c r="L28" s="23"/>
      <c r="M28" s="23"/>
    </row>
    <row r="29" spans="3:13" ht="14.65" thickBot="1" x14ac:dyDescent="0.5">
      <c r="C29" s="28">
        <v>2011</v>
      </c>
      <c r="D29" s="29">
        <v>19369</v>
      </c>
      <c r="E29" s="26">
        <f t="shared" si="0"/>
        <v>38951059</v>
      </c>
      <c r="F29" s="26">
        <f t="shared" si="1"/>
        <v>4044121</v>
      </c>
      <c r="G29" s="23"/>
      <c r="H29" s="23" t="str">
        <f t="shared" si="2"/>
        <v/>
      </c>
      <c r="I29" s="26">
        <f t="shared" si="3"/>
        <v>24336.826709677465</v>
      </c>
      <c r="J29" s="23">
        <f t="shared" si="4"/>
        <v>-2325.2211861674659</v>
      </c>
      <c r="K29" s="23">
        <f t="shared" si="5"/>
        <v>50998.874605522396</v>
      </c>
      <c r="L29" s="23"/>
      <c r="M29" s="23"/>
    </row>
    <row r="30" spans="3:13" ht="14.65" thickBot="1" x14ac:dyDescent="0.5">
      <c r="C30" s="28">
        <v>2012</v>
      </c>
      <c r="D30" s="29">
        <v>22629</v>
      </c>
      <c r="E30" s="26">
        <f t="shared" si="0"/>
        <v>45529548</v>
      </c>
      <c r="F30" s="26">
        <f t="shared" si="1"/>
        <v>4048144</v>
      </c>
      <c r="G30" s="23"/>
      <c r="H30" s="23" t="str">
        <f t="shared" si="2"/>
        <v/>
      </c>
      <c r="I30" s="26">
        <f t="shared" si="3"/>
        <v>26099.207225806545</v>
      </c>
      <c r="J30" s="23">
        <f t="shared" si="4"/>
        <v>-562.84067003838572</v>
      </c>
      <c r="K30" s="23">
        <f t="shared" si="5"/>
        <v>52761.255121651477</v>
      </c>
      <c r="L30" s="23"/>
      <c r="M30" s="23"/>
    </row>
    <row r="31" spans="3:13" ht="14.65" thickBot="1" x14ac:dyDescent="0.5">
      <c r="C31" s="28">
        <v>2013</v>
      </c>
      <c r="D31" s="29">
        <v>21792</v>
      </c>
      <c r="E31" s="26">
        <f t="shared" si="0"/>
        <v>43867296</v>
      </c>
      <c r="F31" s="26">
        <f t="shared" si="1"/>
        <v>4052169</v>
      </c>
      <c r="G31" s="23"/>
      <c r="H31" s="23" t="str">
        <f t="shared" si="2"/>
        <v/>
      </c>
      <c r="I31" s="26">
        <f t="shared" si="3"/>
        <v>27861.587741935626</v>
      </c>
      <c r="J31" s="23">
        <f t="shared" si="4"/>
        <v>1199.5398460906945</v>
      </c>
      <c r="K31" s="23">
        <f t="shared" si="5"/>
        <v>54523.635637780557</v>
      </c>
      <c r="L31" s="23"/>
      <c r="M31" s="23"/>
    </row>
    <row r="32" spans="3:13" ht="14.65" thickBot="1" x14ac:dyDescent="0.5">
      <c r="C32" s="28">
        <v>2014</v>
      </c>
      <c r="D32" s="29">
        <v>27495</v>
      </c>
      <c r="E32" s="26">
        <f t="shared" si="0"/>
        <v>55374930</v>
      </c>
      <c r="F32" s="26">
        <f t="shared" si="1"/>
        <v>4056196</v>
      </c>
      <c r="G32" s="23"/>
      <c r="H32" s="23" t="str">
        <f t="shared" si="2"/>
        <v/>
      </c>
      <c r="I32" s="26">
        <f t="shared" si="3"/>
        <v>29623.968258064706</v>
      </c>
      <c r="J32" s="23">
        <f t="shared" si="4"/>
        <v>2961.9203622197747</v>
      </c>
      <c r="K32" s="23">
        <f t="shared" si="5"/>
        <v>56286.016153909637</v>
      </c>
      <c r="L32" s="23"/>
      <c r="M32" s="23"/>
    </row>
    <row r="33" spans="3:19" ht="14.65" thickBot="1" x14ac:dyDescent="0.5">
      <c r="C33" s="28">
        <v>2015</v>
      </c>
      <c r="D33" s="29">
        <v>34030</v>
      </c>
      <c r="E33" s="26">
        <f t="shared" si="0"/>
        <v>68570450</v>
      </c>
      <c r="F33" s="26">
        <f t="shared" si="1"/>
        <v>4060225</v>
      </c>
      <c r="G33" s="23"/>
      <c r="H33" s="23" t="str">
        <f t="shared" si="2"/>
        <v/>
      </c>
      <c r="I33" s="26">
        <f t="shared" si="3"/>
        <v>31386.348774193786</v>
      </c>
      <c r="J33" s="23">
        <f t="shared" si="4"/>
        <v>4724.3008783488549</v>
      </c>
      <c r="K33" s="23">
        <f t="shared" si="5"/>
        <v>58048.396670038717</v>
      </c>
      <c r="L33" s="23"/>
      <c r="M33" s="23"/>
    </row>
    <row r="34" spans="3:19" ht="14.65" thickBot="1" x14ac:dyDescent="0.5">
      <c r="C34" s="28">
        <v>2016</v>
      </c>
      <c r="D34" s="29">
        <v>31709</v>
      </c>
      <c r="E34" s="26">
        <f t="shared" si="0"/>
        <v>63925344</v>
      </c>
      <c r="F34" s="26">
        <f t="shared" si="1"/>
        <v>4064256</v>
      </c>
      <c r="G34" s="23"/>
      <c r="H34" s="23" t="str">
        <f t="shared" si="2"/>
        <v/>
      </c>
      <c r="I34" s="26">
        <f t="shared" si="3"/>
        <v>33148.729290322866</v>
      </c>
      <c r="J34" s="23">
        <f t="shared" si="4"/>
        <v>6486.6813944779351</v>
      </c>
      <c r="K34" s="23">
        <f t="shared" si="5"/>
        <v>59810.777186167797</v>
      </c>
      <c r="L34" s="23"/>
      <c r="M34" s="23"/>
    </row>
    <row r="35" spans="3:19" ht="14.65" thickBot="1" x14ac:dyDescent="0.5">
      <c r="C35" s="28">
        <v>2017</v>
      </c>
      <c r="D35" s="29">
        <v>35167</v>
      </c>
      <c r="E35" s="26">
        <f t="shared" si="0"/>
        <v>70931839</v>
      </c>
      <c r="F35" s="26">
        <f t="shared" si="1"/>
        <v>4068289</v>
      </c>
      <c r="G35" s="23"/>
      <c r="H35" s="23" t="str">
        <f t="shared" si="2"/>
        <v/>
      </c>
      <c r="I35" s="26">
        <f t="shared" si="3"/>
        <v>34911.109806451946</v>
      </c>
      <c r="J35" s="23">
        <f t="shared" si="4"/>
        <v>8249.0619106070153</v>
      </c>
      <c r="K35" s="23">
        <f t="shared" si="5"/>
        <v>61573.157702296878</v>
      </c>
      <c r="L35" s="23"/>
      <c r="M35" s="23"/>
    </row>
    <row r="36" spans="3:19" ht="14.65" thickBot="1" x14ac:dyDescent="0.5">
      <c r="C36" s="28">
        <v>2018</v>
      </c>
      <c r="D36" s="29">
        <v>43724</v>
      </c>
      <c r="E36" s="26">
        <f t="shared" si="0"/>
        <v>88235032</v>
      </c>
      <c r="F36" s="26">
        <f t="shared" si="1"/>
        <v>4072324</v>
      </c>
      <c r="G36" s="23"/>
      <c r="H36" s="23" t="str">
        <f t="shared" si="2"/>
        <v/>
      </c>
      <c r="I36" s="26">
        <f t="shared" si="3"/>
        <v>36673.490322581027</v>
      </c>
      <c r="J36" s="23">
        <f t="shared" si="4"/>
        <v>10011.442426736096</v>
      </c>
      <c r="K36" s="23">
        <f t="shared" si="5"/>
        <v>63335.538218425958</v>
      </c>
      <c r="L36" s="23"/>
      <c r="M36" s="23"/>
    </row>
    <row r="37" spans="3:19" ht="14.65" thickBot="1" x14ac:dyDescent="0.5">
      <c r="C37" s="28">
        <v>2019</v>
      </c>
      <c r="D37" s="29">
        <v>38867</v>
      </c>
      <c r="E37" s="26">
        <f t="shared" si="0"/>
        <v>78472473</v>
      </c>
      <c r="F37" s="26">
        <f t="shared" si="1"/>
        <v>4076361</v>
      </c>
      <c r="G37" s="23"/>
      <c r="H37" s="23" t="str">
        <f t="shared" si="2"/>
        <v/>
      </c>
      <c r="I37" s="26">
        <f t="shared" si="3"/>
        <v>38435.870838710107</v>
      </c>
      <c r="J37" s="23">
        <f t="shared" si="4"/>
        <v>11773.822942865176</v>
      </c>
      <c r="K37" s="23">
        <f t="shared" si="5"/>
        <v>65097.918734555038</v>
      </c>
      <c r="L37" s="23"/>
      <c r="M37" s="23"/>
    </row>
    <row r="38" spans="3:19" ht="14.65" thickBot="1" x14ac:dyDescent="0.5">
      <c r="C38" s="30">
        <v>2020</v>
      </c>
      <c r="D38" s="31">
        <v>68352</v>
      </c>
      <c r="E38" s="32">
        <f t="shared" si="0"/>
        <v>138071040</v>
      </c>
      <c r="F38" s="32">
        <f t="shared" si="1"/>
        <v>4080400</v>
      </c>
      <c r="G38" s="23"/>
      <c r="H38" s="23" t="str">
        <f t="shared" si="2"/>
        <v>-</v>
      </c>
      <c r="I38" s="26">
        <f t="shared" si="3"/>
        <v>40198.251354839187</v>
      </c>
      <c r="J38" s="23">
        <f t="shared" si="4"/>
        <v>13536.203458994256</v>
      </c>
      <c r="K38" s="23">
        <f t="shared" si="5"/>
        <v>66860.299250684126</v>
      </c>
      <c r="L38" s="23"/>
      <c r="M38" s="23"/>
    </row>
    <row r="39" spans="3:19" ht="14.65" thickBot="1" x14ac:dyDescent="0.5">
      <c r="C39" s="28">
        <v>2021</v>
      </c>
      <c r="D39" s="33">
        <v>48278</v>
      </c>
      <c r="E39" s="26">
        <f t="shared" si="0"/>
        <v>97569838</v>
      </c>
      <c r="F39" s="26">
        <f t="shared" si="1"/>
        <v>4084441</v>
      </c>
      <c r="G39" s="23"/>
      <c r="H39" s="23"/>
      <c r="I39" s="26">
        <f t="shared" si="3"/>
        <v>41960.631870968267</v>
      </c>
      <c r="J39" s="23">
        <f t="shared" si="4"/>
        <v>15298.583975123336</v>
      </c>
      <c r="K39" s="23">
        <f t="shared" si="5"/>
        <v>68622.679766813206</v>
      </c>
      <c r="L39" s="23"/>
      <c r="M39" s="23"/>
    </row>
    <row r="40" spans="3:19" ht="14.65" thickBot="1" x14ac:dyDescent="0.5">
      <c r="C40" s="34" t="s">
        <v>46</v>
      </c>
      <c r="D40" s="34" t="s">
        <v>47</v>
      </c>
      <c r="E40" s="35" t="s">
        <v>48</v>
      </c>
      <c r="F40" s="35" t="s">
        <v>49</v>
      </c>
      <c r="G40" s="23"/>
      <c r="H40" s="23"/>
      <c r="I40" s="36"/>
      <c r="J40" s="23"/>
      <c r="K40" s="23"/>
      <c r="L40" s="23"/>
      <c r="M40" s="23"/>
    </row>
    <row r="41" spans="3:19" x14ac:dyDescent="0.45">
      <c r="C41" s="23">
        <f>AVERAGE(C9:C39)</f>
        <v>2006</v>
      </c>
      <c r="D41" s="26">
        <f>AVERAGE(D9:D39)</f>
        <v>15524.924129032257</v>
      </c>
      <c r="E41" s="26">
        <f>AVERAGE(E9:E39)</f>
        <v>31283988.244129036</v>
      </c>
      <c r="F41" s="26">
        <f>AVERAGE(F9:F39)</f>
        <v>4024116</v>
      </c>
      <c r="G41" s="23"/>
      <c r="H41" s="23"/>
      <c r="I41" s="26"/>
      <c r="J41" s="23"/>
      <c r="K41" s="23"/>
      <c r="L41" s="23"/>
      <c r="M41" s="23"/>
    </row>
    <row r="42" spans="3:19" x14ac:dyDescent="0.45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3:19" x14ac:dyDescent="0.45">
      <c r="C43" s="23" t="s">
        <v>9</v>
      </c>
      <c r="D43" s="26">
        <f>(E41-D41*C41)/(F41-C41^2)</f>
        <v>1762.3805161290802</v>
      </c>
      <c r="E43" s="23"/>
      <c r="F43" s="23"/>
      <c r="G43" s="23"/>
      <c r="H43" s="23"/>
      <c r="I43" s="23"/>
      <c r="J43" s="23"/>
      <c r="K43" s="23"/>
      <c r="L43" s="23"/>
      <c r="M43" s="23"/>
    </row>
    <row r="44" spans="3:19" x14ac:dyDescent="0.45">
      <c r="C44" s="23" t="s">
        <v>10</v>
      </c>
      <c r="D44" s="26">
        <f>D41-D43*C41</f>
        <v>-3519810.3912259028</v>
      </c>
      <c r="E44" s="23"/>
      <c r="F44" s="23"/>
      <c r="G44" s="23"/>
      <c r="H44" s="23"/>
      <c r="I44" s="23"/>
      <c r="J44" s="23"/>
      <c r="K44" s="23"/>
      <c r="L44" s="23"/>
      <c r="M44" s="23"/>
    </row>
    <row r="45" spans="3:19" x14ac:dyDescent="0.45">
      <c r="C45" s="37"/>
      <c r="D45" s="37"/>
      <c r="E45" s="23"/>
      <c r="F45" s="23"/>
      <c r="G45" s="23"/>
      <c r="H45" s="23"/>
      <c r="I45" s="23"/>
      <c r="J45" s="23"/>
      <c r="K45" s="23"/>
      <c r="L45" s="23"/>
      <c r="M45" s="23"/>
    </row>
    <row r="46" spans="3:19" x14ac:dyDescent="0.45">
      <c r="C46" s="37"/>
      <c r="D46" s="37"/>
      <c r="E46" s="23"/>
      <c r="F46" s="23"/>
      <c r="G46" s="23"/>
      <c r="H46" s="23"/>
      <c r="I46" s="23"/>
      <c r="J46" s="23"/>
      <c r="K46" s="23"/>
      <c r="L46" s="23"/>
      <c r="M46" s="23"/>
    </row>
    <row r="47" spans="3:19" ht="14.65" thickBot="1" x14ac:dyDescent="0.5">
      <c r="C47" s="37" t="s">
        <v>50</v>
      </c>
      <c r="D47" s="37"/>
      <c r="E47" s="23"/>
      <c r="F47" s="23"/>
      <c r="G47" s="23"/>
      <c r="H47" s="23"/>
      <c r="I47" s="23"/>
      <c r="J47" s="23"/>
      <c r="K47" s="23"/>
      <c r="L47" s="23"/>
      <c r="M47" s="23"/>
    </row>
    <row r="48" spans="3:19" ht="14.65" thickBot="1" x14ac:dyDescent="0.5">
      <c r="C48" s="21" t="s">
        <v>30</v>
      </c>
      <c r="D48" s="22" t="s">
        <v>31</v>
      </c>
      <c r="E48" s="22" t="s">
        <v>32</v>
      </c>
      <c r="F48" s="22" t="s">
        <v>33</v>
      </c>
      <c r="G48" s="23"/>
      <c r="H48" s="23"/>
      <c r="I48" s="21" t="s">
        <v>34</v>
      </c>
      <c r="J48" s="21" t="s">
        <v>35</v>
      </c>
      <c r="K48" s="21" t="s">
        <v>36</v>
      </c>
      <c r="L48" s="21" t="s">
        <v>51</v>
      </c>
      <c r="M48" s="21" t="s">
        <v>52</v>
      </c>
      <c r="N48" s="38" t="s">
        <v>53</v>
      </c>
      <c r="O48" s="38" t="s">
        <v>54</v>
      </c>
      <c r="P48" s="38" t="s">
        <v>55</v>
      </c>
      <c r="Q48" s="38" t="s">
        <v>56</v>
      </c>
      <c r="R48" s="38" t="s">
        <v>57</v>
      </c>
      <c r="S48" s="38" t="s">
        <v>58</v>
      </c>
    </row>
    <row r="49" spans="3:19" ht="14.65" thickBot="1" x14ac:dyDescent="0.5">
      <c r="C49" s="24">
        <v>1991</v>
      </c>
      <c r="D49" s="25">
        <v>0.748</v>
      </c>
      <c r="E49" s="26">
        <f t="shared" ref="E49:E78" si="6">D49*C49</f>
        <v>1489.268</v>
      </c>
      <c r="F49" s="26">
        <f t="shared" ref="F49:F78" si="7">C49^2</f>
        <v>3964081</v>
      </c>
      <c r="G49" s="23"/>
      <c r="H49" s="23" t="str">
        <f t="shared" ref="H49:H77" si="8">IF(OR(D49&lt;J49,D49&gt;K49),"-","")</f>
        <v/>
      </c>
      <c r="I49" s="26">
        <f>$D$83*C49+$D$84</f>
        <v>-9250.1723043457605</v>
      </c>
      <c r="J49" s="23">
        <f>I49-1.5*_xlfn.STDEV.S(D$49:D$78)</f>
        <v>-31869.637958348663</v>
      </c>
      <c r="K49" s="23">
        <f>I49+1.5*_xlfn.STDEV.S(D$49:D$78)</f>
        <v>13369.293349657142</v>
      </c>
      <c r="L49" s="26">
        <f t="shared" ref="L49:L78" si="9">D49-I49</f>
        <v>9250.9203043457601</v>
      </c>
      <c r="M49" s="26">
        <f>L49^2</f>
        <v>85579526.477356657</v>
      </c>
      <c r="N49" s="39">
        <f t="shared" ref="N49:N78" si="10">I49-$M$83</f>
        <v>-14676.84017113212</v>
      </c>
      <c r="O49" s="39">
        <f t="shared" ref="O49:O78" si="11">I49+$M$83</f>
        <v>-3823.5044375594007</v>
      </c>
      <c r="P49" s="39">
        <f>I49-2*$M$83</f>
        <v>-20103.50803791848</v>
      </c>
      <c r="Q49" s="39">
        <f>I49+2*$M$83</f>
        <v>1603.1634292269591</v>
      </c>
      <c r="R49" s="39">
        <f>I49-3*$M$83</f>
        <v>-25530.17590470484</v>
      </c>
      <c r="S49" s="39">
        <f>I49+3*$M$83</f>
        <v>7029.8312960133189</v>
      </c>
    </row>
    <row r="50" spans="3:19" ht="14.65" thickBot="1" x14ac:dyDescent="0.5">
      <c r="C50" s="24">
        <v>1992</v>
      </c>
      <c r="D50" s="27">
        <v>10</v>
      </c>
      <c r="E50" s="26">
        <f t="shared" si="6"/>
        <v>19920</v>
      </c>
      <c r="F50" s="26">
        <f t="shared" si="7"/>
        <v>3968064</v>
      </c>
      <c r="G50" s="23"/>
      <c r="H50" s="23" t="str">
        <f t="shared" si="8"/>
        <v/>
      </c>
      <c r="I50" s="26">
        <f t="shared" ref="I50:I78" si="12">$D$83*C50+$D$84</f>
        <v>-7666.6268522120081</v>
      </c>
      <c r="J50" s="23">
        <f t="shared" ref="J50:J78" si="13">I50-1.5*_xlfn.STDEV.S(D$49:D$78)</f>
        <v>-30286.092506214911</v>
      </c>
      <c r="K50" s="23">
        <f t="shared" ref="K50:K78" si="14">I50+1.5*_xlfn.STDEV.S(D$49:D$78)</f>
        <v>14952.838801790895</v>
      </c>
      <c r="L50" s="26">
        <f t="shared" si="9"/>
        <v>7676.6268522120081</v>
      </c>
      <c r="M50" s="26">
        <f t="shared" ref="M50:M78" si="15">L50^2</f>
        <v>58930599.828102447</v>
      </c>
      <c r="N50" s="39">
        <f t="shared" si="10"/>
        <v>-13093.294718998368</v>
      </c>
      <c r="O50" s="39">
        <f t="shared" si="11"/>
        <v>-2239.9589854256483</v>
      </c>
      <c r="P50" s="39">
        <f t="shared" ref="P50:P78" si="16">I50-2*$M$83</f>
        <v>-18519.962585784728</v>
      </c>
      <c r="Q50" s="39">
        <f t="shared" ref="Q50:Q78" si="17">I50+2*$M$83</f>
        <v>3186.7088813607115</v>
      </c>
      <c r="R50" s="39">
        <f t="shared" ref="R50:R78" si="18">I50-3*$M$83</f>
        <v>-23946.630452571088</v>
      </c>
      <c r="S50" s="39">
        <f t="shared" ref="S50:S78" si="19">I50+3*$M$83</f>
        <v>8613.3767481470713</v>
      </c>
    </row>
    <row r="51" spans="3:19" ht="14.65" thickBot="1" x14ac:dyDescent="0.5">
      <c r="C51" s="24">
        <v>1993</v>
      </c>
      <c r="D51" s="27">
        <v>158.69999999999999</v>
      </c>
      <c r="E51" s="26">
        <f t="shared" si="6"/>
        <v>316289.09999999998</v>
      </c>
      <c r="F51" s="26">
        <f t="shared" si="7"/>
        <v>3972049</v>
      </c>
      <c r="G51" s="23"/>
      <c r="H51" s="23" t="str">
        <f t="shared" si="8"/>
        <v/>
      </c>
      <c r="I51" s="26">
        <f t="shared" si="12"/>
        <v>-6083.0814000782557</v>
      </c>
      <c r="J51" s="23">
        <f t="shared" si="13"/>
        <v>-28702.547054081158</v>
      </c>
      <c r="K51" s="23">
        <f t="shared" si="14"/>
        <v>16536.384253924647</v>
      </c>
      <c r="L51" s="26">
        <f t="shared" si="9"/>
        <v>6241.7814000782555</v>
      </c>
      <c r="M51" s="26">
        <f t="shared" si="15"/>
        <v>38959835.046362869</v>
      </c>
      <c r="N51" s="39">
        <f t="shared" si="10"/>
        <v>-11509.749266864615</v>
      </c>
      <c r="O51" s="39">
        <f t="shared" si="11"/>
        <v>-656.41353329189587</v>
      </c>
      <c r="P51" s="39">
        <f t="shared" si="16"/>
        <v>-16936.417133650975</v>
      </c>
      <c r="Q51" s="39">
        <f t="shared" si="17"/>
        <v>4770.2543334944639</v>
      </c>
      <c r="R51" s="39">
        <f t="shared" si="18"/>
        <v>-22363.085000437335</v>
      </c>
      <c r="S51" s="39">
        <f t="shared" si="19"/>
        <v>10196.922200280824</v>
      </c>
    </row>
    <row r="52" spans="3:19" ht="14.65" thickBot="1" x14ac:dyDescent="0.5">
      <c r="C52" s="24">
        <v>1994</v>
      </c>
      <c r="D52" s="27">
        <v>140.4</v>
      </c>
      <c r="E52" s="26">
        <f t="shared" si="6"/>
        <v>279957.60000000003</v>
      </c>
      <c r="F52" s="26">
        <f t="shared" si="7"/>
        <v>3976036</v>
      </c>
      <c r="G52" s="23"/>
      <c r="H52" s="23" t="str">
        <f t="shared" si="8"/>
        <v/>
      </c>
      <c r="I52" s="26">
        <f t="shared" si="12"/>
        <v>-4499.5359479440376</v>
      </c>
      <c r="J52" s="23">
        <f t="shared" si="13"/>
        <v>-27119.00160194694</v>
      </c>
      <c r="K52" s="23">
        <f t="shared" si="14"/>
        <v>18119.929706058865</v>
      </c>
      <c r="L52" s="26">
        <f t="shared" si="9"/>
        <v>4639.9359479440373</v>
      </c>
      <c r="M52" s="26">
        <f t="shared" si="15"/>
        <v>21529005.601023331</v>
      </c>
      <c r="N52" s="39">
        <f t="shared" si="10"/>
        <v>-9926.2038147303974</v>
      </c>
      <c r="O52" s="39">
        <f t="shared" si="11"/>
        <v>927.13191884232219</v>
      </c>
      <c r="P52" s="39">
        <f t="shared" si="16"/>
        <v>-15352.871681516757</v>
      </c>
      <c r="Q52" s="39">
        <f t="shared" si="17"/>
        <v>6353.799785628682</v>
      </c>
      <c r="R52" s="39">
        <f t="shared" si="18"/>
        <v>-20779.539548303117</v>
      </c>
      <c r="S52" s="39">
        <f t="shared" si="19"/>
        <v>11780.467652415042</v>
      </c>
    </row>
    <row r="53" spans="3:19" ht="14.65" thickBot="1" x14ac:dyDescent="0.5">
      <c r="C53" s="24">
        <v>1995</v>
      </c>
      <c r="D53" s="27">
        <v>772.4</v>
      </c>
      <c r="E53" s="26">
        <f t="shared" si="6"/>
        <v>1540938</v>
      </c>
      <c r="F53" s="26">
        <f t="shared" si="7"/>
        <v>3980025</v>
      </c>
      <c r="G53" s="23"/>
      <c r="H53" s="23" t="str">
        <f t="shared" si="8"/>
        <v/>
      </c>
      <c r="I53" s="26">
        <f t="shared" si="12"/>
        <v>-2915.9904958102852</v>
      </c>
      <c r="J53" s="23">
        <f t="shared" si="13"/>
        <v>-25535.456149813188</v>
      </c>
      <c r="K53" s="23">
        <f t="shared" si="14"/>
        <v>19703.475158192618</v>
      </c>
      <c r="L53" s="26">
        <f t="shared" si="9"/>
        <v>3688.3904958102853</v>
      </c>
      <c r="M53" s="26">
        <f t="shared" si="15"/>
        <v>13604224.449583642</v>
      </c>
      <c r="N53" s="39">
        <f t="shared" si="10"/>
        <v>-8342.658362596645</v>
      </c>
      <c r="O53" s="39">
        <f t="shared" si="11"/>
        <v>2510.6773709760746</v>
      </c>
      <c r="P53" s="39">
        <f t="shared" si="16"/>
        <v>-13769.326229383005</v>
      </c>
      <c r="Q53" s="39">
        <f t="shared" si="17"/>
        <v>7937.3452377624344</v>
      </c>
      <c r="R53" s="39">
        <f t="shared" si="18"/>
        <v>-19195.994096169365</v>
      </c>
      <c r="S53" s="39">
        <f t="shared" si="19"/>
        <v>13364.013104548794</v>
      </c>
    </row>
    <row r="54" spans="3:19" ht="14.65" thickBot="1" x14ac:dyDescent="0.5">
      <c r="C54" s="24">
        <v>1996</v>
      </c>
      <c r="D54" s="27">
        <v>450.2</v>
      </c>
      <c r="E54" s="26">
        <f t="shared" si="6"/>
        <v>898599.2</v>
      </c>
      <c r="F54" s="26">
        <f t="shared" si="7"/>
        <v>3984016</v>
      </c>
      <c r="G54" s="23"/>
      <c r="H54" s="23" t="str">
        <f t="shared" si="8"/>
        <v/>
      </c>
      <c r="I54" s="26">
        <f t="shared" si="12"/>
        <v>-1332.4450436765328</v>
      </c>
      <c r="J54" s="23">
        <f t="shared" si="13"/>
        <v>-23951.910697679436</v>
      </c>
      <c r="K54" s="23">
        <f t="shared" si="14"/>
        <v>21287.02061032637</v>
      </c>
      <c r="L54" s="26">
        <f t="shared" si="9"/>
        <v>1782.6450436765329</v>
      </c>
      <c r="M54" s="26">
        <f t="shared" si="15"/>
        <v>3177823.3517445079</v>
      </c>
      <c r="N54" s="39">
        <f t="shared" si="10"/>
        <v>-6759.1129104628926</v>
      </c>
      <c r="O54" s="39">
        <f t="shared" si="11"/>
        <v>4094.222823109827</v>
      </c>
      <c r="P54" s="39">
        <f t="shared" si="16"/>
        <v>-12185.780777249252</v>
      </c>
      <c r="Q54" s="39">
        <f t="shared" si="17"/>
        <v>9520.8906898961868</v>
      </c>
      <c r="R54" s="39">
        <f t="shared" si="18"/>
        <v>-17612.448644035612</v>
      </c>
      <c r="S54" s="39">
        <f t="shared" si="19"/>
        <v>14947.558556682547</v>
      </c>
    </row>
    <row r="55" spans="3:19" ht="14.65" thickBot="1" x14ac:dyDescent="0.5">
      <c r="C55" s="24">
        <v>1997</v>
      </c>
      <c r="D55" s="27">
        <v>1050.2</v>
      </c>
      <c r="E55" s="26">
        <f t="shared" si="6"/>
        <v>2097249.4</v>
      </c>
      <c r="F55" s="26">
        <f t="shared" si="7"/>
        <v>3988009</v>
      </c>
      <c r="G55" s="23"/>
      <c r="H55" s="23" t="str">
        <f t="shared" si="8"/>
        <v/>
      </c>
      <c r="I55" s="26">
        <f t="shared" si="12"/>
        <v>251.10040845768526</v>
      </c>
      <c r="J55" s="23">
        <f t="shared" si="13"/>
        <v>-22368.365245545217</v>
      </c>
      <c r="K55" s="23">
        <f t="shared" si="14"/>
        <v>22870.566062460588</v>
      </c>
      <c r="L55" s="26">
        <f t="shared" si="9"/>
        <v>799.09959154231478</v>
      </c>
      <c r="M55" s="26">
        <f t="shared" si="15"/>
        <v>638560.15720309434</v>
      </c>
      <c r="N55" s="39">
        <f t="shared" si="10"/>
        <v>-5175.5674583286745</v>
      </c>
      <c r="O55" s="39">
        <f t="shared" si="11"/>
        <v>5677.7682752440451</v>
      </c>
      <c r="P55" s="39">
        <f t="shared" si="16"/>
        <v>-10602.235325115034</v>
      </c>
      <c r="Q55" s="39">
        <f t="shared" si="17"/>
        <v>11104.436142030405</v>
      </c>
      <c r="R55" s="39">
        <f t="shared" si="18"/>
        <v>-16028.903191901394</v>
      </c>
      <c r="S55" s="39">
        <f t="shared" si="19"/>
        <v>16531.104008816765</v>
      </c>
    </row>
    <row r="56" spans="3:19" ht="14.65" thickBot="1" x14ac:dyDescent="0.5">
      <c r="C56" s="24">
        <v>1998</v>
      </c>
      <c r="D56" s="27">
        <v>1201</v>
      </c>
      <c r="E56" s="26">
        <f t="shared" si="6"/>
        <v>2399598</v>
      </c>
      <c r="F56" s="26">
        <f t="shared" si="7"/>
        <v>3992004</v>
      </c>
      <c r="G56" s="23"/>
      <c r="H56" s="23" t="str">
        <f t="shared" si="8"/>
        <v/>
      </c>
      <c r="I56" s="26">
        <f t="shared" si="12"/>
        <v>1834.6458605914377</v>
      </c>
      <c r="J56" s="23">
        <f t="shared" si="13"/>
        <v>-20784.819793411465</v>
      </c>
      <c r="K56" s="23">
        <f t="shared" si="14"/>
        <v>24454.11151459434</v>
      </c>
      <c r="L56" s="26">
        <f t="shared" si="9"/>
        <v>-633.64586059143767</v>
      </c>
      <c r="M56" s="26">
        <f t="shared" si="15"/>
        <v>401507.07664466364</v>
      </c>
      <c r="N56" s="39">
        <f t="shared" si="10"/>
        <v>-3592.0220061949221</v>
      </c>
      <c r="O56" s="39">
        <f t="shared" si="11"/>
        <v>7261.3137273777975</v>
      </c>
      <c r="P56" s="39">
        <f t="shared" si="16"/>
        <v>-9018.689872981282</v>
      </c>
      <c r="Q56" s="39">
        <f t="shared" si="17"/>
        <v>12687.981594164157</v>
      </c>
      <c r="R56" s="39">
        <f t="shared" si="18"/>
        <v>-14445.357739767642</v>
      </c>
      <c r="S56" s="39">
        <f t="shared" si="19"/>
        <v>18114.649460950517</v>
      </c>
    </row>
    <row r="57" spans="3:19" ht="14.65" thickBot="1" x14ac:dyDescent="0.5">
      <c r="C57" s="24">
        <v>1999</v>
      </c>
      <c r="D57" s="27">
        <v>1523</v>
      </c>
      <c r="E57" s="26">
        <f t="shared" si="6"/>
        <v>3044477</v>
      </c>
      <c r="F57" s="26">
        <f t="shared" si="7"/>
        <v>3996001</v>
      </c>
      <c r="G57" s="23"/>
      <c r="H57" s="23" t="str">
        <f t="shared" si="8"/>
        <v/>
      </c>
      <c r="I57" s="26">
        <f t="shared" si="12"/>
        <v>3418.1913127251901</v>
      </c>
      <c r="J57" s="23">
        <f t="shared" si="13"/>
        <v>-19201.274341277713</v>
      </c>
      <c r="K57" s="23">
        <f t="shared" si="14"/>
        <v>26037.656966728093</v>
      </c>
      <c r="L57" s="26">
        <f t="shared" si="9"/>
        <v>-1895.1913127251901</v>
      </c>
      <c r="M57" s="26">
        <f t="shared" si="15"/>
        <v>3591750.1118290294</v>
      </c>
      <c r="N57" s="39">
        <f t="shared" si="10"/>
        <v>-2008.4765540611697</v>
      </c>
      <c r="O57" s="39">
        <f t="shared" si="11"/>
        <v>8844.8591795115499</v>
      </c>
      <c r="P57" s="39">
        <f t="shared" si="16"/>
        <v>-7435.1444208475295</v>
      </c>
      <c r="Q57" s="39">
        <f t="shared" si="17"/>
        <v>14271.52704629791</v>
      </c>
      <c r="R57" s="39">
        <f t="shared" si="18"/>
        <v>-12861.812287633889</v>
      </c>
      <c r="S57" s="39">
        <f t="shared" si="19"/>
        <v>19698.19491308427</v>
      </c>
    </row>
    <row r="58" spans="3:19" ht="14.65" thickBot="1" x14ac:dyDescent="0.5">
      <c r="C58" s="24">
        <v>2000</v>
      </c>
      <c r="D58" s="27">
        <v>1023</v>
      </c>
      <c r="E58" s="26">
        <f t="shared" si="6"/>
        <v>2046000</v>
      </c>
      <c r="F58" s="26">
        <f t="shared" si="7"/>
        <v>4000000</v>
      </c>
      <c r="G58" s="23"/>
      <c r="H58" s="23" t="str">
        <f t="shared" si="8"/>
        <v/>
      </c>
      <c r="I58" s="26">
        <f t="shared" si="12"/>
        <v>5001.7367648594081</v>
      </c>
      <c r="J58" s="23">
        <f t="shared" si="13"/>
        <v>-17617.728889143495</v>
      </c>
      <c r="K58" s="23">
        <f t="shared" si="14"/>
        <v>27621.202418862311</v>
      </c>
      <c r="L58" s="26">
        <f t="shared" si="9"/>
        <v>-3978.7367648594081</v>
      </c>
      <c r="M58" s="26">
        <f t="shared" si="15"/>
        <v>15830346.244043909</v>
      </c>
      <c r="N58" s="39">
        <f t="shared" si="10"/>
        <v>-424.93110192695167</v>
      </c>
      <c r="O58" s="39">
        <f t="shared" si="11"/>
        <v>10428.404631645768</v>
      </c>
      <c r="P58" s="39">
        <f t="shared" si="16"/>
        <v>-5851.5989687133115</v>
      </c>
      <c r="Q58" s="39">
        <f t="shared" si="17"/>
        <v>15855.072498432128</v>
      </c>
      <c r="R58" s="39">
        <f t="shared" si="18"/>
        <v>-11278.266835499671</v>
      </c>
      <c r="S58" s="39">
        <f t="shared" si="19"/>
        <v>21281.740365218488</v>
      </c>
    </row>
    <row r="59" spans="3:19" ht="14.65" thickBot="1" x14ac:dyDescent="0.5">
      <c r="C59" s="24">
        <v>2001</v>
      </c>
      <c r="D59" s="27">
        <v>1740</v>
      </c>
      <c r="E59" s="26">
        <f t="shared" si="6"/>
        <v>3481740</v>
      </c>
      <c r="F59" s="26">
        <f t="shared" si="7"/>
        <v>4004001</v>
      </c>
      <c r="G59" s="23"/>
      <c r="H59" s="23" t="str">
        <f t="shared" si="8"/>
        <v/>
      </c>
      <c r="I59" s="26">
        <f t="shared" si="12"/>
        <v>6585.2822169931605</v>
      </c>
      <c r="J59" s="23">
        <f t="shared" si="13"/>
        <v>-16034.183437009742</v>
      </c>
      <c r="K59" s="23">
        <f t="shared" si="14"/>
        <v>29204.747870996063</v>
      </c>
      <c r="L59" s="26">
        <f t="shared" si="9"/>
        <v>-4845.2822169931605</v>
      </c>
      <c r="M59" s="26">
        <f t="shared" si="15"/>
        <v>23476759.762310158</v>
      </c>
      <c r="N59" s="39">
        <f t="shared" si="10"/>
        <v>1158.6143502068007</v>
      </c>
      <c r="O59" s="39">
        <f t="shared" si="11"/>
        <v>12011.95008377952</v>
      </c>
      <c r="P59" s="39">
        <f t="shared" si="16"/>
        <v>-4268.0535165795591</v>
      </c>
      <c r="Q59" s="39">
        <f t="shared" si="17"/>
        <v>17438.61795056588</v>
      </c>
      <c r="R59" s="39">
        <f t="shared" si="18"/>
        <v>-9694.7213833659189</v>
      </c>
      <c r="S59" s="39">
        <f t="shared" si="19"/>
        <v>22865.28581735224</v>
      </c>
    </row>
    <row r="60" spans="3:19" ht="14.65" thickBot="1" x14ac:dyDescent="0.5">
      <c r="C60" s="28">
        <v>2002</v>
      </c>
      <c r="D60" s="29">
        <v>4360</v>
      </c>
      <c r="E60" s="26">
        <f t="shared" si="6"/>
        <v>8728720</v>
      </c>
      <c r="F60" s="26">
        <f t="shared" si="7"/>
        <v>4008004</v>
      </c>
      <c r="G60" s="23"/>
      <c r="H60" s="23" t="str">
        <f t="shared" si="8"/>
        <v/>
      </c>
      <c r="I60" s="26">
        <f t="shared" si="12"/>
        <v>8168.827669126913</v>
      </c>
      <c r="J60" s="23">
        <f t="shared" si="13"/>
        <v>-14450.63798487599</v>
      </c>
      <c r="K60" s="23">
        <f t="shared" si="14"/>
        <v>30788.293323129816</v>
      </c>
      <c r="L60" s="26">
        <f t="shared" si="9"/>
        <v>-3808.827669126913</v>
      </c>
      <c r="M60" s="26">
        <f t="shared" si="15"/>
        <v>14507168.213106753</v>
      </c>
      <c r="N60" s="39">
        <f t="shared" si="10"/>
        <v>2742.1598023405531</v>
      </c>
      <c r="O60" s="39">
        <f t="shared" si="11"/>
        <v>13595.495535913273</v>
      </c>
      <c r="P60" s="39">
        <f t="shared" si="16"/>
        <v>-2684.5080644458067</v>
      </c>
      <c r="Q60" s="39">
        <f t="shared" si="17"/>
        <v>19022.163402699633</v>
      </c>
      <c r="R60" s="39">
        <f t="shared" si="18"/>
        <v>-8111.1759312321665</v>
      </c>
      <c r="S60" s="39">
        <f t="shared" si="19"/>
        <v>24448.831269485992</v>
      </c>
    </row>
    <row r="61" spans="3:19" ht="14.65" thickBot="1" x14ac:dyDescent="0.5">
      <c r="C61" s="28">
        <v>2003</v>
      </c>
      <c r="D61" s="29">
        <v>4299</v>
      </c>
      <c r="E61" s="26">
        <f t="shared" si="6"/>
        <v>8610897</v>
      </c>
      <c r="F61" s="26">
        <f t="shared" si="7"/>
        <v>4012009</v>
      </c>
      <c r="G61" s="23"/>
      <c r="H61" s="23" t="str">
        <f t="shared" si="8"/>
        <v/>
      </c>
      <c r="I61" s="26">
        <f t="shared" si="12"/>
        <v>9752.373121261131</v>
      </c>
      <c r="J61" s="23">
        <f t="shared" si="13"/>
        <v>-12867.092532741772</v>
      </c>
      <c r="K61" s="23">
        <f t="shared" si="14"/>
        <v>32371.838775264034</v>
      </c>
      <c r="L61" s="26">
        <f t="shared" si="9"/>
        <v>-5453.373121261131</v>
      </c>
      <c r="M61" s="26">
        <f t="shared" si="15"/>
        <v>29739278.39969337</v>
      </c>
      <c r="N61" s="39">
        <f t="shared" si="10"/>
        <v>4325.7052544747712</v>
      </c>
      <c r="O61" s="39">
        <f t="shared" si="11"/>
        <v>15179.040988047491</v>
      </c>
      <c r="P61" s="39">
        <f t="shared" si="16"/>
        <v>-1100.9626123115886</v>
      </c>
      <c r="Q61" s="39">
        <f t="shared" si="17"/>
        <v>20605.708854833851</v>
      </c>
      <c r="R61" s="39">
        <f t="shared" si="18"/>
        <v>-6527.6304790979484</v>
      </c>
      <c r="S61" s="39">
        <f t="shared" si="19"/>
        <v>26032.37672162021</v>
      </c>
    </row>
    <row r="62" spans="3:19" ht="14.65" thickBot="1" x14ac:dyDescent="0.5">
      <c r="C62" s="28">
        <v>2004</v>
      </c>
      <c r="D62" s="29">
        <v>6740</v>
      </c>
      <c r="E62" s="26">
        <f t="shared" si="6"/>
        <v>13506960</v>
      </c>
      <c r="F62" s="26">
        <f t="shared" si="7"/>
        <v>4016016</v>
      </c>
      <c r="G62" s="23"/>
      <c r="H62" s="23" t="str">
        <f t="shared" si="8"/>
        <v/>
      </c>
      <c r="I62" s="26">
        <f t="shared" si="12"/>
        <v>11335.918573394883</v>
      </c>
      <c r="J62" s="23">
        <f t="shared" si="13"/>
        <v>-11283.547080608019</v>
      </c>
      <c r="K62" s="23">
        <f t="shared" si="14"/>
        <v>33955.384227397786</v>
      </c>
      <c r="L62" s="26">
        <f t="shared" si="9"/>
        <v>-4595.9185733948834</v>
      </c>
      <c r="M62" s="26">
        <f t="shared" si="15"/>
        <v>21122467.533276059</v>
      </c>
      <c r="N62" s="39">
        <f t="shared" si="10"/>
        <v>5909.2507066085236</v>
      </c>
      <c r="O62" s="39">
        <f t="shared" si="11"/>
        <v>16762.586440181243</v>
      </c>
      <c r="P62" s="39">
        <f t="shared" si="16"/>
        <v>482.58283982216381</v>
      </c>
      <c r="Q62" s="39">
        <f t="shared" si="17"/>
        <v>22189.254306967603</v>
      </c>
      <c r="R62" s="39">
        <f t="shared" si="18"/>
        <v>-4944.085026964196</v>
      </c>
      <c r="S62" s="39">
        <f t="shared" si="19"/>
        <v>27615.922173753963</v>
      </c>
    </row>
    <row r="63" spans="3:19" ht="14.65" thickBot="1" x14ac:dyDescent="0.5">
      <c r="C63" s="28">
        <v>2005</v>
      </c>
      <c r="D63" s="29">
        <v>5555</v>
      </c>
      <c r="E63" s="26">
        <f t="shared" si="6"/>
        <v>11137775</v>
      </c>
      <c r="F63" s="26">
        <f t="shared" si="7"/>
        <v>4020025</v>
      </c>
      <c r="G63" s="23"/>
      <c r="H63" s="23" t="str">
        <f t="shared" si="8"/>
        <v/>
      </c>
      <c r="I63" s="26">
        <f t="shared" si="12"/>
        <v>12919.464025528636</v>
      </c>
      <c r="J63" s="23">
        <f t="shared" si="13"/>
        <v>-9700.0016284742669</v>
      </c>
      <c r="K63" s="23">
        <f t="shared" si="14"/>
        <v>35538.929679531539</v>
      </c>
      <c r="L63" s="26">
        <f t="shared" si="9"/>
        <v>-7364.4640255286358</v>
      </c>
      <c r="M63" s="26">
        <f t="shared" si="15"/>
        <v>54235330.383305438</v>
      </c>
      <c r="N63" s="39">
        <f t="shared" si="10"/>
        <v>7492.796158742276</v>
      </c>
      <c r="O63" s="39">
        <f t="shared" si="11"/>
        <v>18346.131892314996</v>
      </c>
      <c r="P63" s="39">
        <f t="shared" si="16"/>
        <v>2066.1282919559162</v>
      </c>
      <c r="Q63" s="39">
        <f t="shared" si="17"/>
        <v>23772.799759101355</v>
      </c>
      <c r="R63" s="39">
        <f t="shared" si="18"/>
        <v>-3360.5395748304436</v>
      </c>
      <c r="S63" s="39">
        <f t="shared" si="19"/>
        <v>29199.467625887715</v>
      </c>
    </row>
    <row r="64" spans="3:19" ht="14.65" thickBot="1" x14ac:dyDescent="0.5">
      <c r="C64" s="28">
        <v>2006</v>
      </c>
      <c r="D64" s="29">
        <v>8734</v>
      </c>
      <c r="E64" s="26">
        <f t="shared" si="6"/>
        <v>17520404</v>
      </c>
      <c r="F64" s="26">
        <f t="shared" si="7"/>
        <v>4024036</v>
      </c>
      <c r="G64" s="23"/>
      <c r="H64" s="23" t="str">
        <f t="shared" si="8"/>
        <v/>
      </c>
      <c r="I64" s="26">
        <f t="shared" si="12"/>
        <v>14503.009477662854</v>
      </c>
      <c r="J64" s="23">
        <f t="shared" si="13"/>
        <v>-8116.4561763400488</v>
      </c>
      <c r="K64" s="23">
        <f t="shared" si="14"/>
        <v>37122.475131665757</v>
      </c>
      <c r="L64" s="26">
        <f t="shared" si="9"/>
        <v>-5769.0094776628539</v>
      </c>
      <c r="M64" s="26">
        <f t="shared" si="15"/>
        <v>33281470.353363834</v>
      </c>
      <c r="N64" s="39">
        <f t="shared" si="10"/>
        <v>9076.3416108764941</v>
      </c>
      <c r="O64" s="39">
        <f t="shared" si="11"/>
        <v>19929.677344449214</v>
      </c>
      <c r="P64" s="39">
        <f t="shared" si="16"/>
        <v>3649.6737440901343</v>
      </c>
      <c r="Q64" s="39">
        <f t="shared" si="17"/>
        <v>25356.345211235574</v>
      </c>
      <c r="R64" s="39">
        <f t="shared" si="18"/>
        <v>-1776.9941226962255</v>
      </c>
      <c r="S64" s="39">
        <f t="shared" si="19"/>
        <v>30783.013078021933</v>
      </c>
    </row>
    <row r="65" spans="3:19" ht="14.65" thickBot="1" x14ac:dyDescent="0.5">
      <c r="C65" s="28">
        <v>2007</v>
      </c>
      <c r="D65" s="29">
        <v>6593</v>
      </c>
      <c r="E65" s="26">
        <f t="shared" si="6"/>
        <v>13232151</v>
      </c>
      <c r="F65" s="26">
        <f t="shared" si="7"/>
        <v>4028049</v>
      </c>
      <c r="G65" s="23"/>
      <c r="H65" s="23" t="str">
        <f t="shared" si="8"/>
        <v/>
      </c>
      <c r="I65" s="26">
        <f t="shared" si="12"/>
        <v>16086.554929796606</v>
      </c>
      <c r="J65" s="23">
        <f t="shared" si="13"/>
        <v>-6532.9107242062964</v>
      </c>
      <c r="K65" s="23">
        <f t="shared" si="14"/>
        <v>38706.020583799509</v>
      </c>
      <c r="L65" s="26">
        <f t="shared" si="9"/>
        <v>-9493.5549297966063</v>
      </c>
      <c r="M65" s="26">
        <f t="shared" si="15"/>
        <v>90127585.205065444</v>
      </c>
      <c r="N65" s="39">
        <f t="shared" si="10"/>
        <v>10659.887063010246</v>
      </c>
      <c r="O65" s="39">
        <f t="shared" si="11"/>
        <v>21513.222796582966</v>
      </c>
      <c r="P65" s="39">
        <f t="shared" si="16"/>
        <v>5233.2191962238867</v>
      </c>
      <c r="Q65" s="39">
        <f t="shared" si="17"/>
        <v>26939.890663369326</v>
      </c>
      <c r="R65" s="39">
        <f t="shared" si="18"/>
        <v>-193.44867056247313</v>
      </c>
      <c r="S65" s="39">
        <f t="shared" si="19"/>
        <v>32366.558530155686</v>
      </c>
    </row>
    <row r="66" spans="3:19" ht="14.65" thickBot="1" x14ac:dyDescent="0.5">
      <c r="C66" s="28">
        <v>2008</v>
      </c>
      <c r="D66" s="29">
        <v>8920</v>
      </c>
      <c r="E66" s="26">
        <f t="shared" si="6"/>
        <v>17911360</v>
      </c>
      <c r="F66" s="26">
        <f t="shared" si="7"/>
        <v>4032064</v>
      </c>
      <c r="G66" s="23"/>
      <c r="H66" s="23" t="str">
        <f t="shared" si="8"/>
        <v/>
      </c>
      <c r="I66" s="26">
        <f t="shared" si="12"/>
        <v>17670.100381930359</v>
      </c>
      <c r="J66" s="23">
        <f t="shared" si="13"/>
        <v>-4949.365272072544</v>
      </c>
      <c r="K66" s="23">
        <f t="shared" si="14"/>
        <v>40289.566035933261</v>
      </c>
      <c r="L66" s="26">
        <f t="shared" si="9"/>
        <v>-8750.1003819303587</v>
      </c>
      <c r="M66" s="26">
        <f t="shared" si="15"/>
        <v>76564256.693857804</v>
      </c>
      <c r="N66" s="39">
        <f t="shared" si="10"/>
        <v>12243.432515143999</v>
      </c>
      <c r="O66" s="39">
        <f t="shared" si="11"/>
        <v>23096.768248716719</v>
      </c>
      <c r="P66" s="39">
        <f t="shared" si="16"/>
        <v>6816.7646483576391</v>
      </c>
      <c r="Q66" s="39">
        <f t="shared" si="17"/>
        <v>28523.436115503078</v>
      </c>
      <c r="R66" s="39">
        <f t="shared" si="18"/>
        <v>1390.0967815712793</v>
      </c>
      <c r="S66" s="39">
        <f t="shared" si="19"/>
        <v>33950.103982289438</v>
      </c>
    </row>
    <row r="67" spans="3:19" ht="14.65" thickBot="1" x14ac:dyDescent="0.5">
      <c r="C67" s="28">
        <v>2009</v>
      </c>
      <c r="D67" s="29">
        <v>15638</v>
      </c>
      <c r="E67" s="26">
        <f t="shared" si="6"/>
        <v>31416742</v>
      </c>
      <c r="F67" s="26">
        <f t="shared" si="7"/>
        <v>4036081</v>
      </c>
      <c r="G67" s="23"/>
      <c r="H67" s="23" t="str">
        <f t="shared" si="8"/>
        <v/>
      </c>
      <c r="I67" s="26">
        <f t="shared" si="12"/>
        <v>19253.645834064577</v>
      </c>
      <c r="J67" s="23">
        <f t="shared" si="13"/>
        <v>-3365.819819938326</v>
      </c>
      <c r="K67" s="23">
        <f t="shared" si="14"/>
        <v>41873.11148806748</v>
      </c>
      <c r="L67" s="26">
        <f t="shared" si="9"/>
        <v>-3615.6458340645768</v>
      </c>
      <c r="M67" s="26">
        <f t="shared" si="15"/>
        <v>13072894.797388529</v>
      </c>
      <c r="N67" s="39">
        <f t="shared" si="10"/>
        <v>13826.977967278217</v>
      </c>
      <c r="O67" s="39">
        <f t="shared" si="11"/>
        <v>24680.313700850937</v>
      </c>
      <c r="P67" s="39">
        <f t="shared" si="16"/>
        <v>8400.3101004918572</v>
      </c>
      <c r="Q67" s="39">
        <f t="shared" si="17"/>
        <v>30106.981567637296</v>
      </c>
      <c r="R67" s="39">
        <f t="shared" si="18"/>
        <v>2973.6422337054973</v>
      </c>
      <c r="S67" s="39">
        <f t="shared" si="19"/>
        <v>35533.649434423656</v>
      </c>
    </row>
    <row r="68" spans="3:19" ht="14.65" thickBot="1" x14ac:dyDescent="0.5">
      <c r="C68" s="28">
        <v>2010</v>
      </c>
      <c r="D68" s="29">
        <v>20952</v>
      </c>
      <c r="E68" s="26">
        <f t="shared" si="6"/>
        <v>42113520</v>
      </c>
      <c r="F68" s="26">
        <f t="shared" si="7"/>
        <v>4040100</v>
      </c>
      <c r="G68" s="23"/>
      <c r="H68" s="23" t="str">
        <f t="shared" si="8"/>
        <v/>
      </c>
      <c r="I68" s="26">
        <f t="shared" si="12"/>
        <v>20837.191286198329</v>
      </c>
      <c r="J68" s="23">
        <f t="shared" si="13"/>
        <v>-1782.2743678045736</v>
      </c>
      <c r="K68" s="23">
        <f t="shared" si="14"/>
        <v>43456.656940201232</v>
      </c>
      <c r="L68" s="26">
        <f t="shared" si="9"/>
        <v>114.80871380167082</v>
      </c>
      <c r="M68" s="26">
        <f t="shared" si="15"/>
        <v>13181.040764793959</v>
      </c>
      <c r="N68" s="39">
        <f t="shared" si="10"/>
        <v>15410.523419411969</v>
      </c>
      <c r="O68" s="39">
        <f t="shared" si="11"/>
        <v>26263.859152984689</v>
      </c>
      <c r="P68" s="39">
        <f t="shared" si="16"/>
        <v>9983.8555526256096</v>
      </c>
      <c r="Q68" s="39">
        <f t="shared" si="17"/>
        <v>31690.527019771049</v>
      </c>
      <c r="R68" s="39">
        <f t="shared" si="18"/>
        <v>4557.1876858392498</v>
      </c>
      <c r="S68" s="39">
        <f t="shared" si="19"/>
        <v>37117.194886557409</v>
      </c>
    </row>
    <row r="69" spans="3:19" ht="14.65" thickBot="1" x14ac:dyDescent="0.5">
      <c r="C69" s="28">
        <v>2011</v>
      </c>
      <c r="D69" s="29">
        <v>19369</v>
      </c>
      <c r="E69" s="26">
        <f t="shared" si="6"/>
        <v>38951059</v>
      </c>
      <c r="F69" s="26">
        <f t="shared" si="7"/>
        <v>4044121</v>
      </c>
      <c r="G69" s="23"/>
      <c r="H69" s="23" t="str">
        <f t="shared" si="8"/>
        <v/>
      </c>
      <c r="I69" s="26">
        <f t="shared" si="12"/>
        <v>22420.736738332082</v>
      </c>
      <c r="J69" s="23">
        <f t="shared" si="13"/>
        <v>-198.72891567082115</v>
      </c>
      <c r="K69" s="23">
        <f t="shared" si="14"/>
        <v>45040.202392334984</v>
      </c>
      <c r="L69" s="26">
        <f t="shared" si="9"/>
        <v>-3051.7367383320816</v>
      </c>
      <c r="M69" s="26">
        <f t="shared" si="15"/>
        <v>9313097.1200857311</v>
      </c>
      <c r="N69" s="39">
        <f t="shared" si="10"/>
        <v>16994.068871545722</v>
      </c>
      <c r="O69" s="39">
        <f t="shared" si="11"/>
        <v>27847.404605118441</v>
      </c>
      <c r="P69" s="39">
        <f t="shared" si="16"/>
        <v>11567.401004759362</v>
      </c>
      <c r="Q69" s="39">
        <f t="shared" si="17"/>
        <v>33274.072471904801</v>
      </c>
      <c r="R69" s="39">
        <f t="shared" si="18"/>
        <v>6140.7331379730022</v>
      </c>
      <c r="S69" s="39">
        <f t="shared" si="19"/>
        <v>38700.740338691161</v>
      </c>
    </row>
    <row r="70" spans="3:19" ht="14.65" thickBot="1" x14ac:dyDescent="0.5">
      <c r="C70" s="28">
        <v>2012</v>
      </c>
      <c r="D70" s="29">
        <v>22629</v>
      </c>
      <c r="E70" s="26">
        <f t="shared" si="6"/>
        <v>45529548</v>
      </c>
      <c r="F70" s="26">
        <f t="shared" si="7"/>
        <v>4048144</v>
      </c>
      <c r="G70" s="23"/>
      <c r="H70" s="23" t="str">
        <f t="shared" si="8"/>
        <v/>
      </c>
      <c r="I70" s="26">
        <f t="shared" si="12"/>
        <v>24004.2821904663</v>
      </c>
      <c r="J70" s="23">
        <f t="shared" si="13"/>
        <v>1384.8165364633969</v>
      </c>
      <c r="K70" s="23">
        <f t="shared" si="14"/>
        <v>46623.747844469202</v>
      </c>
      <c r="L70" s="26">
        <f t="shared" si="9"/>
        <v>-1375.2821904662997</v>
      </c>
      <c r="M70" s="26">
        <f t="shared" si="15"/>
        <v>1891401.1034137832</v>
      </c>
      <c r="N70" s="39">
        <f t="shared" si="10"/>
        <v>18577.61432367994</v>
      </c>
      <c r="O70" s="39">
        <f t="shared" si="11"/>
        <v>29430.950057252659</v>
      </c>
      <c r="P70" s="39">
        <f t="shared" si="16"/>
        <v>13150.94645689358</v>
      </c>
      <c r="Q70" s="39">
        <f t="shared" si="17"/>
        <v>34857.617924039019</v>
      </c>
      <c r="R70" s="39">
        <f t="shared" si="18"/>
        <v>7724.2785901072202</v>
      </c>
      <c r="S70" s="39">
        <f t="shared" si="19"/>
        <v>40284.285790825379</v>
      </c>
    </row>
    <row r="71" spans="3:19" ht="14.65" thickBot="1" x14ac:dyDescent="0.5">
      <c r="C71" s="28">
        <v>2013</v>
      </c>
      <c r="D71" s="29">
        <v>21792</v>
      </c>
      <c r="E71" s="26">
        <f t="shared" si="6"/>
        <v>43867296</v>
      </c>
      <c r="F71" s="26">
        <f t="shared" si="7"/>
        <v>4052169</v>
      </c>
      <c r="G71" s="23"/>
      <c r="H71" s="23" t="str">
        <f t="shared" si="8"/>
        <v/>
      </c>
      <c r="I71" s="26">
        <f t="shared" si="12"/>
        <v>25587.827642600052</v>
      </c>
      <c r="J71" s="23">
        <f t="shared" si="13"/>
        <v>2968.3619885971493</v>
      </c>
      <c r="K71" s="23">
        <f t="shared" si="14"/>
        <v>48207.293296602955</v>
      </c>
      <c r="L71" s="26">
        <f t="shared" si="9"/>
        <v>-3795.8276426000521</v>
      </c>
      <c r="M71" s="26">
        <f t="shared" si="15"/>
        <v>14408307.492326669</v>
      </c>
      <c r="N71" s="39">
        <f t="shared" si="10"/>
        <v>20161.159775813692</v>
      </c>
      <c r="O71" s="39">
        <f t="shared" si="11"/>
        <v>31014.495509386412</v>
      </c>
      <c r="P71" s="39">
        <f t="shared" si="16"/>
        <v>14734.491909027332</v>
      </c>
      <c r="Q71" s="39">
        <f t="shared" si="17"/>
        <v>36441.163376172772</v>
      </c>
      <c r="R71" s="39">
        <f t="shared" si="18"/>
        <v>9307.8240422409726</v>
      </c>
      <c r="S71" s="39">
        <f t="shared" si="19"/>
        <v>41867.831242959131</v>
      </c>
    </row>
    <row r="72" spans="3:19" ht="14.65" thickBot="1" x14ac:dyDescent="0.5">
      <c r="C72" s="28">
        <v>2014</v>
      </c>
      <c r="D72" s="29">
        <v>27495</v>
      </c>
      <c r="E72" s="26">
        <f t="shared" si="6"/>
        <v>55374930</v>
      </c>
      <c r="F72" s="26">
        <f t="shared" si="7"/>
        <v>4056196</v>
      </c>
      <c r="G72" s="23"/>
      <c r="H72" s="23" t="str">
        <f t="shared" si="8"/>
        <v/>
      </c>
      <c r="I72" s="26">
        <f t="shared" si="12"/>
        <v>27171.37309473427</v>
      </c>
      <c r="J72" s="23">
        <f t="shared" si="13"/>
        <v>4551.9074407313674</v>
      </c>
      <c r="K72" s="23">
        <f t="shared" si="14"/>
        <v>49790.838748737173</v>
      </c>
      <c r="L72" s="26">
        <f t="shared" si="9"/>
        <v>323.62690526572987</v>
      </c>
      <c r="M72" s="26">
        <f t="shared" si="15"/>
        <v>104734.37381187369</v>
      </c>
      <c r="N72" s="39">
        <f t="shared" si="10"/>
        <v>21744.70522794791</v>
      </c>
      <c r="O72" s="39">
        <f t="shared" si="11"/>
        <v>32598.04096152063</v>
      </c>
      <c r="P72" s="39">
        <f t="shared" si="16"/>
        <v>16318.037361161551</v>
      </c>
      <c r="Q72" s="39">
        <f t="shared" si="17"/>
        <v>38024.70882830699</v>
      </c>
      <c r="R72" s="39">
        <f t="shared" si="18"/>
        <v>10891.369494375191</v>
      </c>
      <c r="S72" s="39">
        <f t="shared" si="19"/>
        <v>43451.37669509335</v>
      </c>
    </row>
    <row r="73" spans="3:19" ht="14.65" thickBot="1" x14ac:dyDescent="0.5">
      <c r="C73" s="28">
        <v>2015</v>
      </c>
      <c r="D73" s="29">
        <v>34030</v>
      </c>
      <c r="E73" s="26">
        <f t="shared" si="6"/>
        <v>68570450</v>
      </c>
      <c r="F73" s="26">
        <f t="shared" si="7"/>
        <v>4060225</v>
      </c>
      <c r="G73" s="23"/>
      <c r="H73" s="23" t="str">
        <f t="shared" si="8"/>
        <v/>
      </c>
      <c r="I73" s="26">
        <f t="shared" si="12"/>
        <v>28754.918546868023</v>
      </c>
      <c r="J73" s="23">
        <f t="shared" si="13"/>
        <v>6135.4528928651198</v>
      </c>
      <c r="K73" s="23">
        <f t="shared" si="14"/>
        <v>51374.384200870925</v>
      </c>
      <c r="L73" s="26">
        <f t="shared" si="9"/>
        <v>5275.0814531319775</v>
      </c>
      <c r="M73" s="26">
        <f t="shared" si="15"/>
        <v>27826484.337176975</v>
      </c>
      <c r="N73" s="39">
        <f t="shared" si="10"/>
        <v>23328.250680081663</v>
      </c>
      <c r="O73" s="39">
        <f t="shared" si="11"/>
        <v>34181.586413654382</v>
      </c>
      <c r="P73" s="39">
        <f t="shared" si="16"/>
        <v>17901.582813295303</v>
      </c>
      <c r="Q73" s="39">
        <f t="shared" si="17"/>
        <v>39608.254280440742</v>
      </c>
      <c r="R73" s="39">
        <f t="shared" si="18"/>
        <v>12474.914946508943</v>
      </c>
      <c r="S73" s="39">
        <f t="shared" si="19"/>
        <v>45034.922147227102</v>
      </c>
    </row>
    <row r="74" spans="3:19" ht="14.65" thickBot="1" x14ac:dyDescent="0.5">
      <c r="C74" s="28">
        <v>2016</v>
      </c>
      <c r="D74" s="29">
        <v>31709</v>
      </c>
      <c r="E74" s="26">
        <f t="shared" si="6"/>
        <v>63925344</v>
      </c>
      <c r="F74" s="26">
        <f t="shared" si="7"/>
        <v>4064256</v>
      </c>
      <c r="G74" s="23"/>
      <c r="H74" s="23" t="str">
        <f t="shared" si="8"/>
        <v/>
      </c>
      <c r="I74" s="26">
        <f t="shared" si="12"/>
        <v>30338.463999001775</v>
      </c>
      <c r="J74" s="23">
        <f t="shared" si="13"/>
        <v>7718.9983449988722</v>
      </c>
      <c r="K74" s="23">
        <f t="shared" si="14"/>
        <v>52957.929653004678</v>
      </c>
      <c r="L74" s="26">
        <f t="shared" si="9"/>
        <v>1370.5360009982251</v>
      </c>
      <c r="M74" s="26">
        <f t="shared" si="15"/>
        <v>1878368.9300322067</v>
      </c>
      <c r="N74" s="39">
        <f t="shared" si="10"/>
        <v>24911.796132215415</v>
      </c>
      <c r="O74" s="39">
        <f t="shared" si="11"/>
        <v>35765.131865788135</v>
      </c>
      <c r="P74" s="39">
        <f t="shared" si="16"/>
        <v>19485.128265429055</v>
      </c>
      <c r="Q74" s="39">
        <f t="shared" si="17"/>
        <v>41191.799732574495</v>
      </c>
      <c r="R74" s="39">
        <f t="shared" si="18"/>
        <v>14058.460398642696</v>
      </c>
      <c r="S74" s="39">
        <f t="shared" si="19"/>
        <v>46618.467599360854</v>
      </c>
    </row>
    <row r="75" spans="3:19" ht="14.65" thickBot="1" x14ac:dyDescent="0.5">
      <c r="C75" s="28">
        <v>2017</v>
      </c>
      <c r="D75" s="29">
        <v>35167</v>
      </c>
      <c r="E75" s="26">
        <f t="shared" si="6"/>
        <v>70931839</v>
      </c>
      <c r="F75" s="26">
        <f t="shared" si="7"/>
        <v>4068289</v>
      </c>
      <c r="G75" s="23"/>
      <c r="H75" s="23" t="str">
        <f t="shared" si="8"/>
        <v/>
      </c>
      <c r="I75" s="26">
        <f t="shared" si="12"/>
        <v>31922.009451135993</v>
      </c>
      <c r="J75" s="23">
        <f t="shared" si="13"/>
        <v>9302.5437971330903</v>
      </c>
      <c r="K75" s="23">
        <f t="shared" si="14"/>
        <v>54541.475105138896</v>
      </c>
      <c r="L75" s="26">
        <f t="shared" si="9"/>
        <v>3244.990548864007</v>
      </c>
      <c r="M75" s="26">
        <f t="shared" si="15"/>
        <v>10529963.662216729</v>
      </c>
      <c r="N75" s="39">
        <f t="shared" si="10"/>
        <v>26495.341584349633</v>
      </c>
      <c r="O75" s="39">
        <f t="shared" si="11"/>
        <v>37348.677317922353</v>
      </c>
      <c r="P75" s="39">
        <f t="shared" si="16"/>
        <v>21068.673717563273</v>
      </c>
      <c r="Q75" s="39">
        <f t="shared" si="17"/>
        <v>42775.345184708713</v>
      </c>
      <c r="R75" s="39">
        <f t="shared" si="18"/>
        <v>15642.005850776914</v>
      </c>
      <c r="S75" s="39">
        <f t="shared" si="19"/>
        <v>48202.013051495072</v>
      </c>
    </row>
    <row r="76" spans="3:19" ht="14.65" thickBot="1" x14ac:dyDescent="0.5">
      <c r="C76" s="28">
        <v>2018</v>
      </c>
      <c r="D76" s="29">
        <v>43724</v>
      </c>
      <c r="E76" s="26">
        <f t="shared" si="6"/>
        <v>88235032</v>
      </c>
      <c r="F76" s="26">
        <f t="shared" si="7"/>
        <v>4072324</v>
      </c>
      <c r="G76" s="23"/>
      <c r="H76" s="23" t="str">
        <f t="shared" si="8"/>
        <v/>
      </c>
      <c r="I76" s="26">
        <f t="shared" si="12"/>
        <v>33505.554903269745</v>
      </c>
      <c r="J76" s="23">
        <f t="shared" si="13"/>
        <v>10886.089249266843</v>
      </c>
      <c r="K76" s="23">
        <f t="shared" si="14"/>
        <v>56125.020557272648</v>
      </c>
      <c r="L76" s="26">
        <f t="shared" si="9"/>
        <v>10218.445096730255</v>
      </c>
      <c r="M76" s="26">
        <f t="shared" si="15"/>
        <v>104416620.19489059</v>
      </c>
      <c r="N76" s="39">
        <f t="shared" si="10"/>
        <v>28078.887036483386</v>
      </c>
      <c r="O76" s="39">
        <f t="shared" si="11"/>
        <v>38932.222770056105</v>
      </c>
      <c r="P76" s="39">
        <f t="shared" si="16"/>
        <v>22652.219169697026</v>
      </c>
      <c r="Q76" s="39">
        <f t="shared" si="17"/>
        <v>44358.890636842465</v>
      </c>
      <c r="R76" s="39">
        <f t="shared" si="18"/>
        <v>17225.551302910666</v>
      </c>
      <c r="S76" s="39">
        <f t="shared" si="19"/>
        <v>49785.558503628825</v>
      </c>
    </row>
    <row r="77" spans="3:19" ht="14.65" thickBot="1" x14ac:dyDescent="0.5">
      <c r="C77" s="28">
        <v>2019</v>
      </c>
      <c r="D77" s="29">
        <v>38867</v>
      </c>
      <c r="E77" s="26">
        <f t="shared" si="6"/>
        <v>78472473</v>
      </c>
      <c r="F77" s="26">
        <f t="shared" si="7"/>
        <v>4076361</v>
      </c>
      <c r="G77" s="23"/>
      <c r="H77" s="23" t="str">
        <f t="shared" si="8"/>
        <v/>
      </c>
      <c r="I77" s="26">
        <f t="shared" si="12"/>
        <v>35089.100355403498</v>
      </c>
      <c r="J77" s="23">
        <f t="shared" si="13"/>
        <v>12469.634701400595</v>
      </c>
      <c r="K77" s="23">
        <f t="shared" si="14"/>
        <v>57708.566009406401</v>
      </c>
      <c r="L77" s="26">
        <f t="shared" si="9"/>
        <v>3777.8996445965022</v>
      </c>
      <c r="M77" s="26">
        <f t="shared" si="15"/>
        <v>14272525.724642377</v>
      </c>
      <c r="N77" s="39">
        <f t="shared" si="10"/>
        <v>29662.432488617138</v>
      </c>
      <c r="O77" s="39">
        <f t="shared" si="11"/>
        <v>40515.768222189858</v>
      </c>
      <c r="P77" s="39">
        <f t="shared" si="16"/>
        <v>24235.764621830778</v>
      </c>
      <c r="Q77" s="39">
        <f t="shared" si="17"/>
        <v>45942.436088976217</v>
      </c>
      <c r="R77" s="39">
        <f t="shared" si="18"/>
        <v>18809.096755044418</v>
      </c>
      <c r="S77" s="39">
        <f t="shared" si="19"/>
        <v>51369.103955762577</v>
      </c>
    </row>
    <row r="78" spans="3:19" ht="14.65" thickBot="1" x14ac:dyDescent="0.5">
      <c r="C78" s="28">
        <v>2021</v>
      </c>
      <c r="D78" s="33">
        <v>48278</v>
      </c>
      <c r="E78" s="26">
        <f t="shared" si="6"/>
        <v>97569838</v>
      </c>
      <c r="F78" s="26">
        <f t="shared" si="7"/>
        <v>4084441</v>
      </c>
      <c r="G78" s="23"/>
      <c r="H78" s="23"/>
      <c r="I78" s="26">
        <f t="shared" si="12"/>
        <v>38256.191259671468</v>
      </c>
      <c r="J78" s="23">
        <f t="shared" si="13"/>
        <v>15636.725605668566</v>
      </c>
      <c r="K78" s="23">
        <f t="shared" si="14"/>
        <v>60875.656913674371</v>
      </c>
      <c r="L78" s="26">
        <f t="shared" si="9"/>
        <v>10021.808740328532</v>
      </c>
      <c r="M78" s="26">
        <f t="shared" si="15"/>
        <v>100436650.42772534</v>
      </c>
      <c r="N78" s="39">
        <f t="shared" si="10"/>
        <v>32829.523392885108</v>
      </c>
      <c r="O78" s="39">
        <f t="shared" si="11"/>
        <v>43682.859126457828</v>
      </c>
      <c r="P78" s="39">
        <f t="shared" si="16"/>
        <v>27402.855526098749</v>
      </c>
      <c r="Q78" s="39">
        <f t="shared" si="17"/>
        <v>49109.526993244188</v>
      </c>
      <c r="R78" s="39">
        <f t="shared" si="18"/>
        <v>21976.187659312389</v>
      </c>
      <c r="S78" s="39">
        <f t="shared" si="19"/>
        <v>54536.194860030548</v>
      </c>
    </row>
    <row r="79" spans="3:19" ht="14.65" thickBot="1" x14ac:dyDescent="0.5">
      <c r="C79" s="40" t="s">
        <v>46</v>
      </c>
      <c r="D79" s="40" t="s">
        <v>47</v>
      </c>
      <c r="E79" s="41" t="s">
        <v>48</v>
      </c>
      <c r="F79" s="41" t="s">
        <v>49</v>
      </c>
      <c r="I79" s="42"/>
      <c r="L79" s="41" t="s">
        <v>59</v>
      </c>
      <c r="M79" s="41" t="s">
        <v>59</v>
      </c>
      <c r="N79" s="39"/>
      <c r="O79" s="39"/>
      <c r="P79" s="39"/>
      <c r="Q79" s="39"/>
      <c r="R79" s="39"/>
      <c r="S79" s="39"/>
    </row>
    <row r="80" spans="3:19" x14ac:dyDescent="0.45">
      <c r="C80" s="43">
        <f>AVERAGE(C49:C78)</f>
        <v>2005.5333333333333</v>
      </c>
      <c r="D80" s="44">
        <f>AVERAGE(D49:D78)</f>
        <v>13764.0216</v>
      </c>
      <c r="E80" s="44">
        <f>AVERAGE(E49:E78)</f>
        <v>27724419.852266669</v>
      </c>
      <c r="F80" s="44">
        <f>AVERAGE(F49:F78)</f>
        <v>4022239.8666666667</v>
      </c>
      <c r="G80" s="43"/>
      <c r="H80" s="43"/>
      <c r="I80" s="44"/>
      <c r="J80" s="43"/>
      <c r="K80" s="43"/>
      <c r="L80" s="45">
        <f>SUM(L49:L78)</f>
        <v>-7.5015123002231121E-9</v>
      </c>
      <c r="M80" s="45">
        <f>SUM(M49:M78)</f>
        <v>883461724.09234869</v>
      </c>
    </row>
    <row r="81" spans="3:13" x14ac:dyDescent="0.45">
      <c r="M81" s="39"/>
    </row>
    <row r="82" spans="3:13" x14ac:dyDescent="0.45">
      <c r="L82" t="s">
        <v>60</v>
      </c>
      <c r="M82" s="39">
        <f>M80/COUNT(M49:M78)</f>
        <v>29448724.136411622</v>
      </c>
    </row>
    <row r="83" spans="3:13" x14ac:dyDescent="0.45">
      <c r="C83" s="7" t="s">
        <v>9</v>
      </c>
      <c r="D83" s="39">
        <f>(E80-D80*C80)/(F80-C80^2)</f>
        <v>1583.5454521339097</v>
      </c>
      <c r="L83" t="s">
        <v>61</v>
      </c>
      <c r="M83" s="39">
        <f>SQRT(M82)</f>
        <v>5426.6678667863598</v>
      </c>
    </row>
    <row r="84" spans="3:13" x14ac:dyDescent="0.45">
      <c r="C84" s="7" t="s">
        <v>10</v>
      </c>
      <c r="D84" s="39">
        <f>D80-D83*C80</f>
        <v>-3162089.1675029602</v>
      </c>
    </row>
    <row r="85" spans="3:13" x14ac:dyDescent="0.45">
      <c r="C85" s="46"/>
      <c r="D85" s="46"/>
    </row>
    <row r="86" spans="3:13" x14ac:dyDescent="0.45">
      <c r="C86" s="46"/>
      <c r="D86" s="46"/>
    </row>
    <row r="87" spans="3:13" x14ac:dyDescent="0.45">
      <c r="C87" s="46"/>
      <c r="D87" s="46"/>
    </row>
    <row r="88" spans="3:13" x14ac:dyDescent="0.45">
      <c r="C88" t="s">
        <v>62</v>
      </c>
    </row>
    <row r="89" spans="3:13" ht="14.65" thickBot="1" x14ac:dyDescent="0.5"/>
    <row r="90" spans="3:13" ht="14.65" thickBot="1" x14ac:dyDescent="0.5">
      <c r="C90" s="38" t="s">
        <v>30</v>
      </c>
      <c r="D90" s="38" t="s">
        <v>34</v>
      </c>
      <c r="E90" s="38" t="s">
        <v>55</v>
      </c>
      <c r="F90" s="38" t="s">
        <v>56</v>
      </c>
    </row>
    <row r="91" spans="3:13" ht="14.65" thickBot="1" x14ac:dyDescent="0.5">
      <c r="C91" s="47">
        <v>2022</v>
      </c>
      <c r="D91" s="47">
        <f>$D$83*C91+$D$84</f>
        <v>39839.736711805221</v>
      </c>
      <c r="E91" s="39">
        <f>D91-2*$M$83</f>
        <v>28986.400978232501</v>
      </c>
      <c r="F91" s="39">
        <f>D92+2*$M$83</f>
        <v>63361.436062449357</v>
      </c>
    </row>
    <row r="92" spans="3:13" ht="14.65" thickBot="1" x14ac:dyDescent="0.5">
      <c r="C92" s="47">
        <v>2030</v>
      </c>
      <c r="D92" s="47">
        <f>$D$83*C92+$D$84</f>
        <v>52508.100328876637</v>
      </c>
      <c r="E92" s="39">
        <f>D92-2*$M$83</f>
        <v>41654.764595303917</v>
      </c>
      <c r="F92" s="39">
        <f>D92+2*$M$83</f>
        <v>63361.436062449357</v>
      </c>
    </row>
    <row r="95" spans="3:13" x14ac:dyDescent="0.45">
      <c r="C95" t="s">
        <v>63</v>
      </c>
    </row>
    <row r="96" spans="3:13" x14ac:dyDescent="0.45">
      <c r="C96" t="s">
        <v>64</v>
      </c>
    </row>
    <row r="97" spans="3:3" x14ac:dyDescent="0.45">
      <c r="C97" t="s">
        <v>65</v>
      </c>
    </row>
  </sheetData>
  <mergeCells count="1">
    <mergeCell ref="B2:R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B3361574D1AE041BC04ED31BE3A1C44" ma:contentTypeVersion="10" ma:contentTypeDescription="Создание документа." ma:contentTypeScope="" ma:versionID="0c23af2ef69250ad58bfc0850019f676">
  <xsd:schema xmlns:xsd="http://www.w3.org/2001/XMLSchema" xmlns:xs="http://www.w3.org/2001/XMLSchema" xmlns:p="http://schemas.microsoft.com/office/2006/metadata/properties" xmlns:ns3="5031731d-264e-464f-8658-dc13b55f78d8" xmlns:ns4="f6135517-a359-4566-b77a-97acec47cec0" targetNamespace="http://schemas.microsoft.com/office/2006/metadata/properties" ma:root="true" ma:fieldsID="6a1a9e0ae3a4191d92d43f1412b9730a" ns3:_="" ns4:_="">
    <xsd:import namespace="5031731d-264e-464f-8658-dc13b55f78d8"/>
    <xsd:import namespace="f6135517-a359-4566-b77a-97acec47c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31731d-264e-464f-8658-dc13b55f7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35517-a359-4566-b77a-97acec47c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0D732-D9B2-4138-AC85-857A41F2B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31731d-264e-464f-8658-dc13b55f78d8"/>
    <ds:schemaRef ds:uri="f6135517-a359-4566-b77a-97acec47c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6E3068-DC07-444A-85E5-5E741B987BDF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f6135517-a359-4566-b77a-97acec47cec0"/>
    <ds:schemaRef ds:uri="http://schemas.microsoft.com/office/2006/documentManagement/types"/>
    <ds:schemaRef ds:uri="http://schemas.microsoft.com/office/infopath/2007/PartnerControls"/>
    <ds:schemaRef ds:uri="5031731d-264e-464f-8658-dc13b55f78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DC1D57B-0CE6-41AC-96E9-543CAF25E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погода</vt:lpstr>
      <vt:lpstr>Заработная плата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 Windows</dc:creator>
  <cp:keywords/>
  <dc:description/>
  <cp:lastModifiedBy>Arina Petrova</cp:lastModifiedBy>
  <cp:revision/>
  <dcterms:created xsi:type="dcterms:W3CDTF">2022-04-28T09:41:17Z</dcterms:created>
  <dcterms:modified xsi:type="dcterms:W3CDTF">2022-05-17T23:42:00Z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0x0101001B3361574D1AE041BC04ED31BE3A1C44</vt:lpwstr>
  </property>
</Properties>
</file>