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rf-my.sharepoint.com/personal/206164_edu_fa_ru/Documents/Документы/"/>
    </mc:Choice>
  </mc:AlternateContent>
  <xr:revisionPtr revIDLastSave="0" documentId="13_ncr:1_{BF8A5935-00DB-4910-9583-4DB634ECC812}" xr6:coauthVersionLast="47" xr6:coauthVersionMax="47" xr10:uidLastSave="{00000000-0000-0000-0000-000000000000}"/>
  <bookViews>
    <workbookView xWindow="-110" yWindow="-110" windowWidth="19420" windowHeight="10420" activeTab="4" xr2:uid="{87DE2525-F8BB-4B6F-B312-F93570717A50}"/>
  </bookViews>
  <sheets>
    <sheet name="Аренда квартир" sheetId="2" r:id="rId1"/>
    <sheet name="Выбор телефона" sheetId="3" r:id="rId2"/>
    <sheet name="Спортсмены" sheetId="4" r:id="rId3"/>
    <sheet name="Блюдо" sheetId="5" r:id="rId4"/>
    <sheet name="Выбор отеля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6" i="2" l="1"/>
  <c r="C46" i="2"/>
  <c r="X132" i="6"/>
  <c r="S133" i="6"/>
  <c r="S134" i="6"/>
  <c r="S135" i="6"/>
  <c r="S136" i="6"/>
  <c r="S137" i="6"/>
  <c r="S138" i="6"/>
  <c r="S139" i="6"/>
  <c r="S132" i="6"/>
  <c r="S126" i="6"/>
  <c r="R126" i="6"/>
  <c r="Q80" i="6"/>
  <c r="Q91" i="6" s="1"/>
  <c r="P80" i="6"/>
  <c r="P91" i="6" s="1"/>
  <c r="U126" i="4"/>
  <c r="T126" i="4"/>
  <c r="S126" i="4"/>
  <c r="P126" i="4"/>
  <c r="P135" i="4" s="1"/>
  <c r="S80" i="4"/>
  <c r="S88" i="4" s="1"/>
  <c r="Q80" i="4"/>
  <c r="Q88" i="4" s="1"/>
  <c r="R80" i="4"/>
  <c r="R88" i="4" s="1"/>
  <c r="N80" i="4"/>
  <c r="O54" i="5"/>
  <c r="P54" i="5"/>
  <c r="Q54" i="5"/>
  <c r="F50" i="5" s="1"/>
  <c r="R54" i="5"/>
  <c r="G52" i="5" s="1"/>
  <c r="S54" i="5"/>
  <c r="U126" i="5"/>
  <c r="R126" i="5"/>
  <c r="S80" i="5"/>
  <c r="S88" i="5" s="1"/>
  <c r="P80" i="5"/>
  <c r="P89" i="5" s="1"/>
  <c r="P126" i="6"/>
  <c r="P137" i="6" s="1"/>
  <c r="X137" i="6" s="1"/>
  <c r="K135" i="6"/>
  <c r="K139" i="6" s="1"/>
  <c r="H131" i="6"/>
  <c r="F132" i="6"/>
  <c r="F133" i="6"/>
  <c r="F134" i="6"/>
  <c r="K134" i="6" s="1"/>
  <c r="F135" i="6"/>
  <c r="F136" i="6"/>
  <c r="F137" i="6"/>
  <c r="F138" i="6"/>
  <c r="F131" i="6"/>
  <c r="E137" i="6"/>
  <c r="E132" i="6"/>
  <c r="E133" i="6"/>
  <c r="E134" i="6"/>
  <c r="E135" i="6"/>
  <c r="E136" i="6"/>
  <c r="E138" i="6"/>
  <c r="E131" i="6"/>
  <c r="D131" i="6"/>
  <c r="S87" i="6"/>
  <c r="R87" i="6"/>
  <c r="O87" i="6"/>
  <c r="N87" i="6"/>
  <c r="O80" i="6"/>
  <c r="O92" i="6" s="1"/>
  <c r="N80" i="6"/>
  <c r="N92" i="6" s="1"/>
  <c r="H86" i="6"/>
  <c r="G90" i="6"/>
  <c r="G86" i="6"/>
  <c r="F87" i="6"/>
  <c r="F88" i="6"/>
  <c r="F89" i="6"/>
  <c r="F90" i="6"/>
  <c r="F91" i="6"/>
  <c r="F92" i="6"/>
  <c r="F93" i="6"/>
  <c r="F86" i="6"/>
  <c r="E91" i="6"/>
  <c r="E87" i="6"/>
  <c r="E88" i="6"/>
  <c r="E89" i="6"/>
  <c r="E90" i="6"/>
  <c r="E92" i="6"/>
  <c r="E93" i="6"/>
  <c r="E86" i="6"/>
  <c r="D86" i="6"/>
  <c r="C86" i="6"/>
  <c r="K51" i="6"/>
  <c r="F59" i="6"/>
  <c r="E59" i="6"/>
  <c r="C53" i="6"/>
  <c r="U139" i="6"/>
  <c r="T139" i="6"/>
  <c r="R139" i="6"/>
  <c r="Q139" i="6"/>
  <c r="U138" i="6"/>
  <c r="T138" i="6"/>
  <c r="R138" i="6"/>
  <c r="Q138" i="6"/>
  <c r="H138" i="6"/>
  <c r="G138" i="6"/>
  <c r="K138" i="6"/>
  <c r="D138" i="6"/>
  <c r="C138" i="6"/>
  <c r="U137" i="6"/>
  <c r="T137" i="6"/>
  <c r="R137" i="6"/>
  <c r="Q137" i="6"/>
  <c r="H137" i="6"/>
  <c r="G137" i="6"/>
  <c r="D137" i="6"/>
  <c r="C137" i="6"/>
  <c r="U136" i="6"/>
  <c r="T136" i="6"/>
  <c r="R136" i="6"/>
  <c r="Q136" i="6"/>
  <c r="H136" i="6"/>
  <c r="G136" i="6"/>
  <c r="D136" i="6"/>
  <c r="C136" i="6"/>
  <c r="U135" i="6"/>
  <c r="T135" i="6"/>
  <c r="R135" i="6"/>
  <c r="Q135" i="6"/>
  <c r="H135" i="6"/>
  <c r="G135" i="6"/>
  <c r="D135" i="6"/>
  <c r="C135" i="6"/>
  <c r="U134" i="6"/>
  <c r="T134" i="6"/>
  <c r="R134" i="6"/>
  <c r="Q134" i="6"/>
  <c r="H134" i="6"/>
  <c r="G134" i="6"/>
  <c r="D134" i="6"/>
  <c r="C134" i="6"/>
  <c r="U133" i="6"/>
  <c r="T133" i="6"/>
  <c r="R133" i="6"/>
  <c r="Q133" i="6"/>
  <c r="H133" i="6"/>
  <c r="G133" i="6"/>
  <c r="D133" i="6"/>
  <c r="C133" i="6"/>
  <c r="U132" i="6"/>
  <c r="T132" i="6"/>
  <c r="R132" i="6"/>
  <c r="Q132" i="6"/>
  <c r="H132" i="6"/>
  <c r="G132" i="6"/>
  <c r="D132" i="6"/>
  <c r="C132" i="6"/>
  <c r="G131" i="6"/>
  <c r="C131" i="6"/>
  <c r="U126" i="6"/>
  <c r="T126" i="6"/>
  <c r="Q126" i="6"/>
  <c r="H93" i="6"/>
  <c r="G93" i="6"/>
  <c r="D93" i="6"/>
  <c r="C93" i="6"/>
  <c r="H92" i="6"/>
  <c r="G92" i="6"/>
  <c r="D92" i="6"/>
  <c r="C92" i="6"/>
  <c r="K92" i="6" s="1"/>
  <c r="H91" i="6"/>
  <c r="G91" i="6"/>
  <c r="D91" i="6"/>
  <c r="C91" i="6"/>
  <c r="H90" i="6"/>
  <c r="D90" i="6"/>
  <c r="C90" i="6"/>
  <c r="H89" i="6"/>
  <c r="G89" i="6"/>
  <c r="D89" i="6"/>
  <c r="C89" i="6"/>
  <c r="S88" i="6"/>
  <c r="H88" i="6"/>
  <c r="G88" i="6"/>
  <c r="D88" i="6"/>
  <c r="C88" i="6"/>
  <c r="H87" i="6"/>
  <c r="G87" i="6"/>
  <c r="K87" i="6"/>
  <c r="D87" i="6"/>
  <c r="C87" i="6"/>
  <c r="S80" i="6"/>
  <c r="S92" i="6" s="1"/>
  <c r="R80" i="6"/>
  <c r="R92" i="6" s="1"/>
  <c r="I58" i="6"/>
  <c r="S54" i="6"/>
  <c r="H50" i="6" s="1"/>
  <c r="R54" i="6"/>
  <c r="G53" i="6" s="1"/>
  <c r="Q54" i="6"/>
  <c r="F50" i="6" s="1"/>
  <c r="P54" i="6"/>
  <c r="E50" i="6" s="1"/>
  <c r="O54" i="6"/>
  <c r="D50" i="6" s="1"/>
  <c r="N54" i="6"/>
  <c r="H53" i="6"/>
  <c r="E53" i="6"/>
  <c r="D53" i="6"/>
  <c r="H52" i="6"/>
  <c r="G52" i="6"/>
  <c r="E52" i="6"/>
  <c r="H51" i="6"/>
  <c r="G51" i="6"/>
  <c r="G50" i="6"/>
  <c r="C50" i="6"/>
  <c r="E49" i="6"/>
  <c r="H48" i="6"/>
  <c r="G48" i="6"/>
  <c r="E48" i="6"/>
  <c r="D48" i="6"/>
  <c r="C48" i="6"/>
  <c r="H47" i="6"/>
  <c r="D47" i="6"/>
  <c r="C47" i="6"/>
  <c r="H46" i="6"/>
  <c r="E46" i="6"/>
  <c r="D46" i="6"/>
  <c r="C46" i="6"/>
  <c r="X140" i="5"/>
  <c r="U133" i="5"/>
  <c r="U134" i="5"/>
  <c r="U135" i="5"/>
  <c r="U136" i="5"/>
  <c r="U137" i="5"/>
  <c r="U138" i="5"/>
  <c r="U139" i="5"/>
  <c r="U132" i="5"/>
  <c r="R132" i="5"/>
  <c r="K139" i="5"/>
  <c r="K137" i="5"/>
  <c r="H132" i="5"/>
  <c r="H133" i="5"/>
  <c r="H134" i="5"/>
  <c r="H135" i="5"/>
  <c r="H136" i="5"/>
  <c r="H137" i="5"/>
  <c r="H138" i="5"/>
  <c r="H131" i="5"/>
  <c r="F131" i="5"/>
  <c r="E132" i="5"/>
  <c r="E133" i="5"/>
  <c r="E134" i="5"/>
  <c r="E135" i="5"/>
  <c r="E136" i="5"/>
  <c r="E137" i="5"/>
  <c r="E138" i="5"/>
  <c r="E131" i="5"/>
  <c r="O87" i="5"/>
  <c r="N80" i="5"/>
  <c r="N94" i="5" s="1"/>
  <c r="H87" i="5"/>
  <c r="H88" i="5"/>
  <c r="H89" i="5"/>
  <c r="H90" i="5"/>
  <c r="H91" i="5"/>
  <c r="H92" i="5"/>
  <c r="H93" i="5"/>
  <c r="H86" i="5"/>
  <c r="G86" i="5"/>
  <c r="F86" i="5"/>
  <c r="E87" i="5"/>
  <c r="E88" i="5"/>
  <c r="E89" i="5"/>
  <c r="E90" i="5"/>
  <c r="E91" i="5"/>
  <c r="E92" i="5"/>
  <c r="E93" i="5"/>
  <c r="E86" i="5"/>
  <c r="C86" i="5"/>
  <c r="E49" i="5"/>
  <c r="H59" i="5"/>
  <c r="E59" i="5"/>
  <c r="T139" i="5"/>
  <c r="S139" i="5"/>
  <c r="R139" i="5"/>
  <c r="Q139" i="5"/>
  <c r="T138" i="5"/>
  <c r="S138" i="5"/>
  <c r="R138" i="5"/>
  <c r="Q138" i="5"/>
  <c r="G138" i="5"/>
  <c r="F138" i="5"/>
  <c r="D138" i="5"/>
  <c r="C138" i="5"/>
  <c r="T137" i="5"/>
  <c r="S137" i="5"/>
  <c r="R137" i="5"/>
  <c r="Q137" i="5"/>
  <c r="G137" i="5"/>
  <c r="F137" i="5"/>
  <c r="D137" i="5"/>
  <c r="C137" i="5"/>
  <c r="T136" i="5"/>
  <c r="S136" i="5"/>
  <c r="R136" i="5"/>
  <c r="Q136" i="5"/>
  <c r="G136" i="5"/>
  <c r="F136" i="5"/>
  <c r="D136" i="5"/>
  <c r="C136" i="5"/>
  <c r="T135" i="5"/>
  <c r="S135" i="5"/>
  <c r="R135" i="5"/>
  <c r="Q135" i="5"/>
  <c r="G135" i="5"/>
  <c r="F135" i="5"/>
  <c r="D135" i="5"/>
  <c r="C135" i="5"/>
  <c r="T134" i="5"/>
  <c r="S134" i="5"/>
  <c r="R134" i="5"/>
  <c r="Q134" i="5"/>
  <c r="G134" i="5"/>
  <c r="F134" i="5"/>
  <c r="D134" i="5"/>
  <c r="C134" i="5"/>
  <c r="T133" i="5"/>
  <c r="S133" i="5"/>
  <c r="R133" i="5"/>
  <c r="Q133" i="5"/>
  <c r="G133" i="5"/>
  <c r="F133" i="5"/>
  <c r="D133" i="5"/>
  <c r="C133" i="5"/>
  <c r="T132" i="5"/>
  <c r="S132" i="5"/>
  <c r="Q132" i="5"/>
  <c r="G132" i="5"/>
  <c r="F132" i="5"/>
  <c r="D132" i="5"/>
  <c r="C132" i="5"/>
  <c r="G131" i="5"/>
  <c r="D131" i="5"/>
  <c r="C131" i="5"/>
  <c r="T126" i="5"/>
  <c r="S126" i="5"/>
  <c r="Q126" i="5"/>
  <c r="P126" i="5"/>
  <c r="P134" i="5" s="1"/>
  <c r="G93" i="5"/>
  <c r="F93" i="5"/>
  <c r="D93" i="5"/>
  <c r="C93" i="5"/>
  <c r="G92" i="5"/>
  <c r="F92" i="5"/>
  <c r="D92" i="5"/>
  <c r="C92" i="5"/>
  <c r="G91" i="5"/>
  <c r="F91" i="5"/>
  <c r="D91" i="5"/>
  <c r="C91" i="5"/>
  <c r="G90" i="5"/>
  <c r="F90" i="5"/>
  <c r="D90" i="5"/>
  <c r="C90" i="5"/>
  <c r="G89" i="5"/>
  <c r="F89" i="5"/>
  <c r="D89" i="5"/>
  <c r="C89" i="5"/>
  <c r="G88" i="5"/>
  <c r="F88" i="5"/>
  <c r="D88" i="5"/>
  <c r="C88" i="5"/>
  <c r="G87" i="5"/>
  <c r="F87" i="5"/>
  <c r="D87" i="5"/>
  <c r="C87" i="5"/>
  <c r="D86" i="5"/>
  <c r="R80" i="5"/>
  <c r="R89" i="5" s="1"/>
  <c r="Q80" i="5"/>
  <c r="Q94" i="5" s="1"/>
  <c r="O80" i="5"/>
  <c r="O92" i="5" s="1"/>
  <c r="I58" i="5"/>
  <c r="F59" i="5" s="1"/>
  <c r="H52" i="5"/>
  <c r="E53" i="5"/>
  <c r="D52" i="5"/>
  <c r="N54" i="5"/>
  <c r="H53" i="5"/>
  <c r="C53" i="5"/>
  <c r="C52" i="5"/>
  <c r="H51" i="5"/>
  <c r="G51" i="5"/>
  <c r="D51" i="5"/>
  <c r="C51" i="5"/>
  <c r="C50" i="5"/>
  <c r="H49" i="5"/>
  <c r="D49" i="5"/>
  <c r="C49" i="5"/>
  <c r="H48" i="5"/>
  <c r="D48" i="5"/>
  <c r="C48" i="5"/>
  <c r="H47" i="5"/>
  <c r="E47" i="5"/>
  <c r="D47" i="5"/>
  <c r="C47" i="5"/>
  <c r="H46" i="5"/>
  <c r="D46" i="5"/>
  <c r="C46" i="5"/>
  <c r="U133" i="4"/>
  <c r="U134" i="4"/>
  <c r="U135" i="4"/>
  <c r="U136" i="4"/>
  <c r="U137" i="4"/>
  <c r="U138" i="4"/>
  <c r="U139" i="4"/>
  <c r="U132" i="4"/>
  <c r="T133" i="4"/>
  <c r="T134" i="4"/>
  <c r="T135" i="4"/>
  <c r="T136" i="4"/>
  <c r="T137" i="4"/>
  <c r="T138" i="4"/>
  <c r="T139" i="4"/>
  <c r="T132" i="4"/>
  <c r="S133" i="4"/>
  <c r="S134" i="4"/>
  <c r="S135" i="4"/>
  <c r="S136" i="4"/>
  <c r="S137" i="4"/>
  <c r="S138" i="4"/>
  <c r="S139" i="4"/>
  <c r="S132" i="4"/>
  <c r="R133" i="4"/>
  <c r="R134" i="4"/>
  <c r="R135" i="4"/>
  <c r="R136" i="4"/>
  <c r="R137" i="4"/>
  <c r="R138" i="4"/>
  <c r="R139" i="4"/>
  <c r="R132" i="4"/>
  <c r="Q132" i="4"/>
  <c r="P134" i="4"/>
  <c r="P138" i="4"/>
  <c r="H132" i="4"/>
  <c r="H133" i="4"/>
  <c r="H134" i="4"/>
  <c r="H135" i="4"/>
  <c r="H136" i="4"/>
  <c r="H137" i="4"/>
  <c r="H138" i="4"/>
  <c r="H131" i="4"/>
  <c r="G132" i="4"/>
  <c r="G133" i="4"/>
  <c r="G134" i="4"/>
  <c r="G135" i="4"/>
  <c r="G136" i="4"/>
  <c r="G137" i="4"/>
  <c r="G138" i="4"/>
  <c r="G131" i="4"/>
  <c r="F132" i="4"/>
  <c r="F133" i="4"/>
  <c r="F134" i="4"/>
  <c r="F135" i="4"/>
  <c r="F136" i="4"/>
  <c r="F137" i="4"/>
  <c r="F138" i="4"/>
  <c r="F131" i="4"/>
  <c r="D131" i="4"/>
  <c r="C132" i="4"/>
  <c r="C133" i="4"/>
  <c r="C134" i="4"/>
  <c r="C135" i="4"/>
  <c r="C136" i="4"/>
  <c r="C137" i="4"/>
  <c r="C138" i="4"/>
  <c r="C131" i="4"/>
  <c r="H86" i="4"/>
  <c r="K87" i="4"/>
  <c r="H87" i="4"/>
  <c r="H88" i="4"/>
  <c r="H89" i="4"/>
  <c r="H90" i="4"/>
  <c r="H91" i="4"/>
  <c r="H92" i="4"/>
  <c r="H93" i="4"/>
  <c r="G93" i="4"/>
  <c r="G87" i="4"/>
  <c r="G88" i="4"/>
  <c r="G89" i="4"/>
  <c r="G90" i="4"/>
  <c r="G91" i="4"/>
  <c r="G92" i="4"/>
  <c r="G86" i="4"/>
  <c r="F87" i="4"/>
  <c r="F88" i="4"/>
  <c r="F89" i="4"/>
  <c r="F90" i="4"/>
  <c r="F91" i="4"/>
  <c r="F92" i="4"/>
  <c r="F93" i="4"/>
  <c r="F86" i="4"/>
  <c r="E86" i="4"/>
  <c r="D86" i="4"/>
  <c r="C87" i="4"/>
  <c r="C88" i="4"/>
  <c r="C89" i="4"/>
  <c r="C90" i="4"/>
  <c r="C91" i="4"/>
  <c r="C92" i="4"/>
  <c r="C93" i="4"/>
  <c r="C86" i="4"/>
  <c r="O88" i="4"/>
  <c r="O89" i="4"/>
  <c r="O90" i="4"/>
  <c r="O91" i="4"/>
  <c r="O92" i="4"/>
  <c r="O93" i="4"/>
  <c r="O94" i="4"/>
  <c r="O87" i="4"/>
  <c r="N88" i="4"/>
  <c r="K54" i="4"/>
  <c r="K46" i="4"/>
  <c r="C59" i="4"/>
  <c r="H59" i="4"/>
  <c r="G59" i="4"/>
  <c r="F59" i="4"/>
  <c r="I58" i="4"/>
  <c r="C46" i="4"/>
  <c r="Q87" i="6" l="1"/>
  <c r="P137" i="4"/>
  <c r="P132" i="4"/>
  <c r="P136" i="4"/>
  <c r="P133" i="4"/>
  <c r="P139" i="4"/>
  <c r="S87" i="4"/>
  <c r="S91" i="4"/>
  <c r="G47" i="5"/>
  <c r="G48" i="5"/>
  <c r="G49" i="5"/>
  <c r="G46" i="5"/>
  <c r="G50" i="5"/>
  <c r="G53" i="5"/>
  <c r="K131" i="6"/>
  <c r="K132" i="6"/>
  <c r="K136" i="6"/>
  <c r="K133" i="6"/>
  <c r="K137" i="6"/>
  <c r="Q94" i="6"/>
  <c r="Q90" i="6"/>
  <c r="Q93" i="6"/>
  <c r="Q89" i="6"/>
  <c r="Q92" i="6"/>
  <c r="V92" i="6" s="1"/>
  <c r="Q88" i="6"/>
  <c r="P94" i="6"/>
  <c r="P90" i="6"/>
  <c r="P93" i="6"/>
  <c r="P89" i="6"/>
  <c r="P92" i="6"/>
  <c r="P88" i="6"/>
  <c r="P87" i="6"/>
  <c r="K88" i="6"/>
  <c r="K91" i="6"/>
  <c r="O88" i="6"/>
  <c r="K93" i="6"/>
  <c r="K86" i="6"/>
  <c r="K89" i="6"/>
  <c r="K90" i="6"/>
  <c r="G59" i="6"/>
  <c r="C59" i="6"/>
  <c r="F49" i="6"/>
  <c r="C49" i="6"/>
  <c r="F53" i="6"/>
  <c r="G49" i="6"/>
  <c r="C51" i="6"/>
  <c r="C52" i="6"/>
  <c r="G46" i="6"/>
  <c r="G47" i="6"/>
  <c r="D49" i="6"/>
  <c r="H49" i="6"/>
  <c r="D51" i="6"/>
  <c r="D52" i="6"/>
  <c r="R89" i="6"/>
  <c r="N93" i="6"/>
  <c r="N94" i="6"/>
  <c r="R94" i="6"/>
  <c r="P134" i="6"/>
  <c r="X134" i="6" s="1"/>
  <c r="P138" i="6"/>
  <c r="X138" i="6" s="1"/>
  <c r="E47" i="6"/>
  <c r="F48" i="6"/>
  <c r="E51" i="6"/>
  <c r="F52" i="6"/>
  <c r="D59" i="6"/>
  <c r="H59" i="6"/>
  <c r="O89" i="6"/>
  <c r="S89" i="6"/>
  <c r="O91" i="6"/>
  <c r="S91" i="6"/>
  <c r="O93" i="6"/>
  <c r="S93" i="6"/>
  <c r="O94" i="6"/>
  <c r="S94" i="6"/>
  <c r="N89" i="6"/>
  <c r="N91" i="6"/>
  <c r="R91" i="6"/>
  <c r="R93" i="6"/>
  <c r="P132" i="6"/>
  <c r="P136" i="6"/>
  <c r="X136" i="6" s="1"/>
  <c r="P139" i="6"/>
  <c r="X139" i="6" s="1"/>
  <c r="F47" i="6"/>
  <c r="F51" i="6"/>
  <c r="N88" i="6"/>
  <c r="R88" i="6"/>
  <c r="N90" i="6"/>
  <c r="R90" i="6"/>
  <c r="P133" i="6"/>
  <c r="X133" i="6" s="1"/>
  <c r="P135" i="6"/>
  <c r="X135" i="6" s="1"/>
  <c r="F46" i="6"/>
  <c r="K46" i="6" s="1"/>
  <c r="O90" i="6"/>
  <c r="S90" i="6"/>
  <c r="K132" i="5"/>
  <c r="K136" i="5"/>
  <c r="X134" i="5"/>
  <c r="K131" i="5"/>
  <c r="K135" i="5"/>
  <c r="K134" i="5"/>
  <c r="K133" i="5"/>
  <c r="K138" i="5"/>
  <c r="S94" i="5"/>
  <c r="S90" i="5"/>
  <c r="S87" i="5"/>
  <c r="S91" i="5"/>
  <c r="S93" i="5"/>
  <c r="S89" i="5"/>
  <c r="S92" i="5"/>
  <c r="P94" i="5"/>
  <c r="P90" i="5"/>
  <c r="P92" i="5"/>
  <c r="P88" i="5"/>
  <c r="P87" i="5"/>
  <c r="P91" i="5"/>
  <c r="P93" i="5"/>
  <c r="K91" i="5"/>
  <c r="K93" i="5"/>
  <c r="K88" i="5"/>
  <c r="K90" i="5"/>
  <c r="K86" i="5"/>
  <c r="K87" i="5"/>
  <c r="K89" i="5"/>
  <c r="K92" i="5"/>
  <c r="C59" i="5"/>
  <c r="G59" i="5"/>
  <c r="E48" i="5"/>
  <c r="D53" i="5"/>
  <c r="E46" i="5"/>
  <c r="F49" i="5"/>
  <c r="E50" i="5"/>
  <c r="E51" i="5"/>
  <c r="E52" i="5"/>
  <c r="N87" i="5"/>
  <c r="R91" i="5"/>
  <c r="N93" i="5"/>
  <c r="R94" i="5"/>
  <c r="P136" i="5"/>
  <c r="X136" i="5" s="1"/>
  <c r="P138" i="5"/>
  <c r="X138" i="5" s="1"/>
  <c r="P139" i="5"/>
  <c r="X139" i="5" s="1"/>
  <c r="F48" i="5"/>
  <c r="D50" i="5"/>
  <c r="H50" i="5"/>
  <c r="F52" i="5"/>
  <c r="D59" i="5"/>
  <c r="Q88" i="5"/>
  <c r="O89" i="5"/>
  <c r="Q90" i="5"/>
  <c r="O91" i="5"/>
  <c r="Q92" i="5"/>
  <c r="O93" i="5"/>
  <c r="O94" i="5"/>
  <c r="F53" i="5"/>
  <c r="N89" i="5"/>
  <c r="R93" i="5"/>
  <c r="F47" i="5"/>
  <c r="K47" i="5" s="1"/>
  <c r="F51" i="5"/>
  <c r="N88" i="5"/>
  <c r="R88" i="5"/>
  <c r="N90" i="5"/>
  <c r="R90" i="5"/>
  <c r="N92" i="5"/>
  <c r="R92" i="5"/>
  <c r="P133" i="5"/>
  <c r="X133" i="5" s="1"/>
  <c r="P135" i="5"/>
  <c r="X135" i="5" s="1"/>
  <c r="P137" i="5"/>
  <c r="X137" i="5" s="1"/>
  <c r="R87" i="5"/>
  <c r="N91" i="5"/>
  <c r="P132" i="5"/>
  <c r="X132" i="5" s="1"/>
  <c r="F46" i="5"/>
  <c r="Q87" i="5"/>
  <c r="O88" i="5"/>
  <c r="Q89" i="5"/>
  <c r="O90" i="5"/>
  <c r="Q91" i="5"/>
  <c r="Q93" i="5"/>
  <c r="S94" i="4"/>
  <c r="S90" i="4"/>
  <c r="S93" i="4"/>
  <c r="S89" i="4"/>
  <c r="S92" i="4"/>
  <c r="R94" i="4"/>
  <c r="R90" i="4"/>
  <c r="R87" i="4"/>
  <c r="R91" i="4"/>
  <c r="R93" i="4"/>
  <c r="R89" i="4"/>
  <c r="R92" i="4"/>
  <c r="Q94" i="4"/>
  <c r="Q90" i="4"/>
  <c r="Q87" i="4"/>
  <c r="Q91" i="4"/>
  <c r="Q93" i="4"/>
  <c r="Q89" i="4"/>
  <c r="Q92" i="4"/>
  <c r="N94" i="4"/>
  <c r="N90" i="4"/>
  <c r="N87" i="4"/>
  <c r="N91" i="4"/>
  <c r="N93" i="4"/>
  <c r="N89" i="4"/>
  <c r="N92" i="4"/>
  <c r="Q139" i="4"/>
  <c r="Q138" i="4"/>
  <c r="E138" i="4"/>
  <c r="D138" i="4"/>
  <c r="Q137" i="4"/>
  <c r="E137" i="4"/>
  <c r="D137" i="4"/>
  <c r="Q136" i="4"/>
  <c r="E136" i="4"/>
  <c r="D136" i="4"/>
  <c r="Q135" i="4"/>
  <c r="E135" i="4"/>
  <c r="D135" i="4"/>
  <c r="Q134" i="4"/>
  <c r="E134" i="4"/>
  <c r="D134" i="4"/>
  <c r="Q133" i="4"/>
  <c r="E133" i="4"/>
  <c r="D133" i="4"/>
  <c r="E132" i="4"/>
  <c r="D132" i="4"/>
  <c r="E131" i="4"/>
  <c r="R126" i="4"/>
  <c r="Q126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P80" i="4"/>
  <c r="P94" i="4" s="1"/>
  <c r="O80" i="4"/>
  <c r="S54" i="4"/>
  <c r="H52" i="4" s="1"/>
  <c r="R54" i="4"/>
  <c r="G51" i="4" s="1"/>
  <c r="Q54" i="4"/>
  <c r="F53" i="4" s="1"/>
  <c r="P54" i="4"/>
  <c r="E46" i="4" s="1"/>
  <c r="O54" i="4"/>
  <c r="D52" i="4" s="1"/>
  <c r="N54" i="4"/>
  <c r="C51" i="4" s="1"/>
  <c r="H53" i="4"/>
  <c r="G53" i="4"/>
  <c r="D53" i="4"/>
  <c r="C53" i="4"/>
  <c r="F51" i="4"/>
  <c r="E51" i="4"/>
  <c r="H50" i="4"/>
  <c r="D50" i="4"/>
  <c r="H49" i="4"/>
  <c r="G49" i="4"/>
  <c r="F49" i="4"/>
  <c r="E49" i="4"/>
  <c r="D49" i="4"/>
  <c r="C49" i="4"/>
  <c r="F48" i="4"/>
  <c r="E48" i="4"/>
  <c r="H46" i="4"/>
  <c r="F46" i="4"/>
  <c r="D46" i="4"/>
  <c r="P126" i="3"/>
  <c r="R126" i="3"/>
  <c r="S126" i="3"/>
  <c r="T126" i="3"/>
  <c r="U126" i="3"/>
  <c r="Q126" i="3"/>
  <c r="H131" i="3"/>
  <c r="G132" i="3"/>
  <c r="G133" i="3"/>
  <c r="G134" i="3"/>
  <c r="G135" i="3"/>
  <c r="G136" i="3"/>
  <c r="G137" i="3"/>
  <c r="G138" i="3"/>
  <c r="G131" i="3"/>
  <c r="E133" i="3"/>
  <c r="E132" i="3"/>
  <c r="E134" i="3"/>
  <c r="E135" i="3"/>
  <c r="E136" i="3"/>
  <c r="E137" i="3"/>
  <c r="E138" i="3"/>
  <c r="E131" i="3"/>
  <c r="D131" i="3"/>
  <c r="C131" i="3"/>
  <c r="K131" i="3" s="1"/>
  <c r="C137" i="3"/>
  <c r="C135" i="3"/>
  <c r="K135" i="3" s="1"/>
  <c r="C133" i="3"/>
  <c r="K133" i="3" s="1"/>
  <c r="R89" i="3"/>
  <c r="R93" i="3"/>
  <c r="Q88" i="3"/>
  <c r="Q89" i="3"/>
  <c r="Q92" i="3"/>
  <c r="Q93" i="3"/>
  <c r="P89" i="3"/>
  <c r="P87" i="3"/>
  <c r="N92" i="3"/>
  <c r="N87" i="3"/>
  <c r="AE99" i="2"/>
  <c r="AE100" i="2"/>
  <c r="AE101" i="2"/>
  <c r="AE102" i="2"/>
  <c r="AE103" i="2"/>
  <c r="AE104" i="2"/>
  <c r="AE105" i="2"/>
  <c r="AE106" i="2"/>
  <c r="AE107" i="2"/>
  <c r="AE92" i="2"/>
  <c r="AE98" i="2" s="1"/>
  <c r="AD103" i="2"/>
  <c r="AD99" i="2"/>
  <c r="AD100" i="2"/>
  <c r="AD101" i="2"/>
  <c r="AD102" i="2"/>
  <c r="AD104" i="2"/>
  <c r="AD105" i="2"/>
  <c r="AD106" i="2"/>
  <c r="AD107" i="2"/>
  <c r="AD98" i="2"/>
  <c r="AC99" i="2"/>
  <c r="AC100" i="2"/>
  <c r="AC101" i="2"/>
  <c r="AC102" i="2"/>
  <c r="AC103" i="2"/>
  <c r="AC104" i="2"/>
  <c r="AC105" i="2"/>
  <c r="AC106" i="2"/>
  <c r="AC107" i="2"/>
  <c r="AC98" i="2"/>
  <c r="AB99" i="2"/>
  <c r="AB100" i="2"/>
  <c r="AB101" i="2"/>
  <c r="AB102" i="2"/>
  <c r="AB103" i="2"/>
  <c r="AB104" i="2"/>
  <c r="AB105" i="2"/>
  <c r="AB106" i="2"/>
  <c r="AB107" i="2"/>
  <c r="AB98" i="2"/>
  <c r="AA99" i="2"/>
  <c r="AA100" i="2"/>
  <c r="AA101" i="2"/>
  <c r="AA102" i="2"/>
  <c r="AA103" i="2"/>
  <c r="AA104" i="2"/>
  <c r="AA105" i="2"/>
  <c r="AA106" i="2"/>
  <c r="AA107" i="2"/>
  <c r="AA98" i="2"/>
  <c r="Z92" i="2"/>
  <c r="Z99" i="2" s="1"/>
  <c r="Y99" i="2"/>
  <c r="Y100" i="2"/>
  <c r="Y101" i="2"/>
  <c r="Y102" i="2"/>
  <c r="Y103" i="2"/>
  <c r="Y104" i="2"/>
  <c r="Y105" i="2"/>
  <c r="Y106" i="2"/>
  <c r="Y107" i="2"/>
  <c r="Y98" i="2"/>
  <c r="X98" i="2"/>
  <c r="X92" i="2"/>
  <c r="P88" i="3"/>
  <c r="P93" i="3"/>
  <c r="P94" i="3"/>
  <c r="S80" i="3"/>
  <c r="S91" i="3" s="1"/>
  <c r="P80" i="3"/>
  <c r="P90" i="3" s="1"/>
  <c r="Q80" i="3"/>
  <c r="Q90" i="3" s="1"/>
  <c r="R80" i="3"/>
  <c r="R90" i="3" s="1"/>
  <c r="O80" i="3"/>
  <c r="O92" i="3" s="1"/>
  <c r="N80" i="3"/>
  <c r="E86" i="3"/>
  <c r="E87" i="3"/>
  <c r="E88" i="3"/>
  <c r="K88" i="3" s="1"/>
  <c r="E89" i="3"/>
  <c r="E90" i="3"/>
  <c r="E91" i="3"/>
  <c r="E92" i="3"/>
  <c r="E93" i="3"/>
  <c r="D86" i="3"/>
  <c r="C86" i="3"/>
  <c r="K86" i="3" s="1"/>
  <c r="H91" i="3"/>
  <c r="I58" i="3"/>
  <c r="C60" i="2"/>
  <c r="C46" i="3"/>
  <c r="O54" i="3"/>
  <c r="P54" i="3"/>
  <c r="Q54" i="3"/>
  <c r="R54" i="3"/>
  <c r="S54" i="3"/>
  <c r="H46" i="3" s="1"/>
  <c r="N54" i="3"/>
  <c r="U139" i="3"/>
  <c r="T139" i="3"/>
  <c r="S139" i="3"/>
  <c r="R139" i="3"/>
  <c r="Q139" i="3"/>
  <c r="H138" i="3"/>
  <c r="F138" i="3"/>
  <c r="D138" i="3"/>
  <c r="C138" i="3"/>
  <c r="K138" i="3" s="1"/>
  <c r="U138" i="3"/>
  <c r="T138" i="3"/>
  <c r="S138" i="3"/>
  <c r="R138" i="3"/>
  <c r="Q138" i="3"/>
  <c r="H137" i="3"/>
  <c r="F137" i="3"/>
  <c r="D137" i="3"/>
  <c r="K137" i="3" s="1"/>
  <c r="U137" i="3"/>
  <c r="T137" i="3"/>
  <c r="S137" i="3"/>
  <c r="R137" i="3"/>
  <c r="Q137" i="3"/>
  <c r="H136" i="3"/>
  <c r="F136" i="3"/>
  <c r="D136" i="3"/>
  <c r="C136" i="3"/>
  <c r="K136" i="3" s="1"/>
  <c r="U136" i="3"/>
  <c r="T136" i="3"/>
  <c r="S136" i="3"/>
  <c r="R136" i="3"/>
  <c r="Q136" i="3"/>
  <c r="H135" i="3"/>
  <c r="F135" i="3"/>
  <c r="D135" i="3"/>
  <c r="U135" i="3"/>
  <c r="T135" i="3"/>
  <c r="S135" i="3"/>
  <c r="R135" i="3"/>
  <c r="Q135" i="3"/>
  <c r="H134" i="3"/>
  <c r="F134" i="3"/>
  <c r="D134" i="3"/>
  <c r="C134" i="3"/>
  <c r="K134" i="3" s="1"/>
  <c r="U134" i="3"/>
  <c r="T134" i="3"/>
  <c r="S134" i="3"/>
  <c r="R134" i="3"/>
  <c r="Q134" i="3"/>
  <c r="H133" i="3"/>
  <c r="F133" i="3"/>
  <c r="D133" i="3"/>
  <c r="U133" i="3"/>
  <c r="T133" i="3"/>
  <c r="S133" i="3"/>
  <c r="R133" i="3"/>
  <c r="Q133" i="3"/>
  <c r="H132" i="3"/>
  <c r="F132" i="3"/>
  <c r="D132" i="3"/>
  <c r="K132" i="3" s="1"/>
  <c r="C132" i="3"/>
  <c r="U132" i="3"/>
  <c r="T132" i="3"/>
  <c r="S132" i="3"/>
  <c r="R132" i="3"/>
  <c r="Q132" i="3"/>
  <c r="F131" i="3"/>
  <c r="H93" i="3"/>
  <c r="G93" i="3"/>
  <c r="F93" i="3"/>
  <c r="K93" i="3" s="1"/>
  <c r="D93" i="3"/>
  <c r="C93" i="3"/>
  <c r="H92" i="3"/>
  <c r="G92" i="3"/>
  <c r="F92" i="3"/>
  <c r="D92" i="3"/>
  <c r="C92" i="3"/>
  <c r="K92" i="3" s="1"/>
  <c r="G91" i="3"/>
  <c r="F91" i="3"/>
  <c r="D91" i="3"/>
  <c r="C91" i="3"/>
  <c r="K91" i="3" s="1"/>
  <c r="H90" i="3"/>
  <c r="G90" i="3"/>
  <c r="F90" i="3"/>
  <c r="D90" i="3"/>
  <c r="C90" i="3"/>
  <c r="K90" i="3" s="1"/>
  <c r="H89" i="3"/>
  <c r="G89" i="3"/>
  <c r="F89" i="3"/>
  <c r="D89" i="3"/>
  <c r="K89" i="3" s="1"/>
  <c r="C89" i="3"/>
  <c r="H88" i="3"/>
  <c r="G88" i="3"/>
  <c r="F88" i="3"/>
  <c r="D88" i="3"/>
  <c r="C88" i="3"/>
  <c r="H87" i="3"/>
  <c r="G87" i="3"/>
  <c r="F87" i="3"/>
  <c r="D87" i="3"/>
  <c r="C87" i="3"/>
  <c r="K87" i="3" s="1"/>
  <c r="H86" i="3"/>
  <c r="G86" i="3"/>
  <c r="F86" i="3"/>
  <c r="X138" i="2"/>
  <c r="X144" i="2" s="1"/>
  <c r="Y92" i="2"/>
  <c r="AA92" i="2"/>
  <c r="AB92" i="2"/>
  <c r="AC92" i="2"/>
  <c r="AD92" i="2"/>
  <c r="V94" i="5" l="1"/>
  <c r="K94" i="6"/>
  <c r="K50" i="6"/>
  <c r="K49" i="6"/>
  <c r="K47" i="6"/>
  <c r="V88" i="6"/>
  <c r="V91" i="6"/>
  <c r="K48" i="6"/>
  <c r="V90" i="6"/>
  <c r="X140" i="6"/>
  <c r="V89" i="6"/>
  <c r="V94" i="6"/>
  <c r="K53" i="6"/>
  <c r="V87" i="6"/>
  <c r="K52" i="6"/>
  <c r="V93" i="6"/>
  <c r="K94" i="5"/>
  <c r="V92" i="5"/>
  <c r="K51" i="5"/>
  <c r="K53" i="5"/>
  <c r="K49" i="5"/>
  <c r="K50" i="5"/>
  <c r="K46" i="5"/>
  <c r="K52" i="5"/>
  <c r="V88" i="5"/>
  <c r="V90" i="5"/>
  <c r="V87" i="5"/>
  <c r="V89" i="5"/>
  <c r="K48" i="5"/>
  <c r="V91" i="5"/>
  <c r="V93" i="5"/>
  <c r="X137" i="4"/>
  <c r="K132" i="4"/>
  <c r="K136" i="4"/>
  <c r="K133" i="4"/>
  <c r="K131" i="4"/>
  <c r="K137" i="4"/>
  <c r="K134" i="4"/>
  <c r="K135" i="4"/>
  <c r="K138" i="4"/>
  <c r="V87" i="4"/>
  <c r="K93" i="4"/>
  <c r="K88" i="4"/>
  <c r="K86" i="4"/>
  <c r="K91" i="4"/>
  <c r="K92" i="4"/>
  <c r="K89" i="4"/>
  <c r="K90" i="4"/>
  <c r="D59" i="4"/>
  <c r="E59" i="4"/>
  <c r="E50" i="4"/>
  <c r="F50" i="4"/>
  <c r="E52" i="4"/>
  <c r="E53" i="4"/>
  <c r="E47" i="4"/>
  <c r="F47" i="4"/>
  <c r="F52" i="4"/>
  <c r="C48" i="4"/>
  <c r="G48" i="4"/>
  <c r="P87" i="4"/>
  <c r="P91" i="4"/>
  <c r="G46" i="4"/>
  <c r="D47" i="4"/>
  <c r="H47" i="4"/>
  <c r="C50" i="4"/>
  <c r="G50" i="4"/>
  <c r="D51" i="4"/>
  <c r="H51" i="4"/>
  <c r="P88" i="4"/>
  <c r="P90" i="4"/>
  <c r="P92" i="4"/>
  <c r="V92" i="4" s="1"/>
  <c r="X132" i="4"/>
  <c r="X134" i="4"/>
  <c r="X136" i="4"/>
  <c r="X138" i="4"/>
  <c r="X139" i="4"/>
  <c r="V94" i="4"/>
  <c r="X133" i="4"/>
  <c r="X135" i="4"/>
  <c r="C52" i="4"/>
  <c r="G52" i="4"/>
  <c r="P89" i="4"/>
  <c r="P93" i="4"/>
  <c r="C47" i="4"/>
  <c r="G47" i="4"/>
  <c r="D48" i="4"/>
  <c r="H48" i="4"/>
  <c r="K139" i="3"/>
  <c r="K94" i="3"/>
  <c r="O90" i="3"/>
  <c r="S90" i="3"/>
  <c r="S93" i="3"/>
  <c r="O93" i="3"/>
  <c r="O88" i="3"/>
  <c r="P91" i="3"/>
  <c r="O87" i="3"/>
  <c r="P92" i="3"/>
  <c r="Q91" i="3"/>
  <c r="Q87" i="3"/>
  <c r="R91" i="3"/>
  <c r="R94" i="3"/>
  <c r="S92" i="3"/>
  <c r="S88" i="3"/>
  <c r="S94" i="3"/>
  <c r="O94" i="3"/>
  <c r="O89" i="3"/>
  <c r="R92" i="3"/>
  <c r="R88" i="3"/>
  <c r="S89" i="3"/>
  <c r="O91" i="3"/>
  <c r="Q94" i="3"/>
  <c r="R87" i="3"/>
  <c r="S87" i="3"/>
  <c r="V87" i="3" s="1"/>
  <c r="Z106" i="2"/>
  <c r="Z102" i="2"/>
  <c r="Z105" i="2"/>
  <c r="Z101" i="2"/>
  <c r="Z100" i="2"/>
  <c r="Z98" i="2"/>
  <c r="Z104" i="2"/>
  <c r="Z107" i="2"/>
  <c r="Z103" i="2"/>
  <c r="X99" i="2"/>
  <c r="N90" i="3"/>
  <c r="N94" i="3"/>
  <c r="V94" i="3" s="1"/>
  <c r="N88" i="3"/>
  <c r="N91" i="3"/>
  <c r="N89" i="3"/>
  <c r="N93" i="3"/>
  <c r="P138" i="3"/>
  <c r="X138" i="3" s="1"/>
  <c r="P132" i="3"/>
  <c r="X132" i="3" s="1"/>
  <c r="X140" i="3" s="1"/>
  <c r="P134" i="3"/>
  <c r="X134" i="3" s="1"/>
  <c r="P139" i="3"/>
  <c r="X139" i="3" s="1"/>
  <c r="P136" i="3"/>
  <c r="X136" i="3" s="1"/>
  <c r="P133" i="3"/>
  <c r="X133" i="3" s="1"/>
  <c r="P135" i="3"/>
  <c r="X135" i="3" s="1"/>
  <c r="P137" i="3"/>
  <c r="X137" i="3" s="1"/>
  <c r="K54" i="6" l="1"/>
  <c r="V95" i="6"/>
  <c r="K54" i="5"/>
  <c r="V95" i="5"/>
  <c r="K139" i="4"/>
  <c r="V90" i="4"/>
  <c r="V88" i="4"/>
  <c r="K94" i="4"/>
  <c r="K51" i="4"/>
  <c r="X140" i="4"/>
  <c r="V89" i="4"/>
  <c r="V91" i="4"/>
  <c r="K53" i="4"/>
  <c r="K49" i="4"/>
  <c r="K50" i="4"/>
  <c r="K48" i="4"/>
  <c r="K47" i="4"/>
  <c r="K52" i="4"/>
  <c r="V93" i="4"/>
  <c r="V89" i="3"/>
  <c r="V92" i="3"/>
  <c r="V88" i="3"/>
  <c r="V95" i="3" s="1"/>
  <c r="V91" i="3"/>
  <c r="V90" i="3"/>
  <c r="V93" i="3"/>
  <c r="X100" i="2"/>
  <c r="X101" i="2"/>
  <c r="X102" i="2"/>
  <c r="X103" i="2"/>
  <c r="X104" i="2"/>
  <c r="X105" i="2"/>
  <c r="X106" i="2"/>
  <c r="X107" i="2"/>
  <c r="AE138" i="2"/>
  <c r="AD138" i="2"/>
  <c r="AC138" i="2"/>
  <c r="AB138" i="2"/>
  <c r="AA138" i="2"/>
  <c r="Z138" i="2"/>
  <c r="Y138" i="2"/>
  <c r="X151" i="2"/>
  <c r="AH151" i="2" s="1"/>
  <c r="X145" i="2"/>
  <c r="AH145" i="2" s="1"/>
  <c r="X146" i="2"/>
  <c r="AH146" i="2" s="1"/>
  <c r="X147" i="2"/>
  <c r="AH147" i="2" s="1"/>
  <c r="X148" i="2"/>
  <c r="AH148" i="2" s="1"/>
  <c r="X150" i="2"/>
  <c r="X152" i="2"/>
  <c r="AH152" i="2" s="1"/>
  <c r="X153" i="2"/>
  <c r="AE153" i="2"/>
  <c r="AD153" i="2"/>
  <c r="AC153" i="2"/>
  <c r="AB153" i="2"/>
  <c r="AA153" i="2"/>
  <c r="Z153" i="2"/>
  <c r="Y153" i="2"/>
  <c r="AH153" i="2"/>
  <c r="AE152" i="2"/>
  <c r="AD152" i="2"/>
  <c r="AC152" i="2"/>
  <c r="AB152" i="2"/>
  <c r="AA152" i="2"/>
  <c r="Z152" i="2"/>
  <c r="Y152" i="2"/>
  <c r="AE151" i="2"/>
  <c r="AD151" i="2"/>
  <c r="AC151" i="2"/>
  <c r="AB151" i="2"/>
  <c r="AA151" i="2"/>
  <c r="Z151" i="2"/>
  <c r="Y151" i="2"/>
  <c r="AE150" i="2"/>
  <c r="AD150" i="2"/>
  <c r="AC150" i="2"/>
  <c r="AB150" i="2"/>
  <c r="AA150" i="2"/>
  <c r="Z150" i="2"/>
  <c r="Y150" i="2"/>
  <c r="AE149" i="2"/>
  <c r="AD149" i="2"/>
  <c r="AC149" i="2"/>
  <c r="AB149" i="2"/>
  <c r="AA149" i="2"/>
  <c r="Z149" i="2"/>
  <c r="Y149" i="2"/>
  <c r="AE148" i="2"/>
  <c r="AD148" i="2"/>
  <c r="AC148" i="2"/>
  <c r="AB148" i="2"/>
  <c r="AA148" i="2"/>
  <c r="Z148" i="2"/>
  <c r="Y148" i="2"/>
  <c r="AE147" i="2"/>
  <c r="AD147" i="2"/>
  <c r="AC147" i="2"/>
  <c r="AB147" i="2"/>
  <c r="AA147" i="2"/>
  <c r="Z147" i="2"/>
  <c r="Y147" i="2"/>
  <c r="AE146" i="2"/>
  <c r="AD146" i="2"/>
  <c r="AC146" i="2"/>
  <c r="AB146" i="2"/>
  <c r="AA146" i="2"/>
  <c r="Z146" i="2"/>
  <c r="Y146" i="2"/>
  <c r="AE145" i="2"/>
  <c r="AD145" i="2"/>
  <c r="AC145" i="2"/>
  <c r="AB145" i="2"/>
  <c r="AA145" i="2"/>
  <c r="Z145" i="2"/>
  <c r="Y145" i="2"/>
  <c r="AE144" i="2"/>
  <c r="AD144" i="2"/>
  <c r="AC144" i="2"/>
  <c r="AB144" i="2"/>
  <c r="AA144" i="2"/>
  <c r="Z144" i="2"/>
  <c r="Y144" i="2"/>
  <c r="AH144" i="2"/>
  <c r="C103" i="2"/>
  <c r="C99" i="2"/>
  <c r="C151" i="2"/>
  <c r="E100" i="2"/>
  <c r="D60" i="2"/>
  <c r="P57" i="2"/>
  <c r="C47" i="2"/>
  <c r="D47" i="2"/>
  <c r="E47" i="2"/>
  <c r="F47" i="2"/>
  <c r="G47" i="2"/>
  <c r="H47" i="2"/>
  <c r="I47" i="2"/>
  <c r="J47" i="2"/>
  <c r="C48" i="2"/>
  <c r="D48" i="2"/>
  <c r="E48" i="2"/>
  <c r="F48" i="2"/>
  <c r="G48" i="2"/>
  <c r="H48" i="2"/>
  <c r="I48" i="2"/>
  <c r="J48" i="2"/>
  <c r="C49" i="2"/>
  <c r="D49" i="2"/>
  <c r="E49" i="2"/>
  <c r="F49" i="2"/>
  <c r="G49" i="2"/>
  <c r="H49" i="2"/>
  <c r="I49" i="2"/>
  <c r="J49" i="2"/>
  <c r="C50" i="2"/>
  <c r="D50" i="2"/>
  <c r="E50" i="2"/>
  <c r="F50" i="2"/>
  <c r="G50" i="2"/>
  <c r="H50" i="2"/>
  <c r="I50" i="2"/>
  <c r="J50" i="2"/>
  <c r="C51" i="2"/>
  <c r="D51" i="2"/>
  <c r="E51" i="2"/>
  <c r="F51" i="2"/>
  <c r="G51" i="2"/>
  <c r="H51" i="2"/>
  <c r="I51" i="2"/>
  <c r="J51" i="2"/>
  <c r="C52" i="2"/>
  <c r="D52" i="2"/>
  <c r="E52" i="2"/>
  <c r="F52" i="2"/>
  <c r="G52" i="2"/>
  <c r="H52" i="2"/>
  <c r="I52" i="2"/>
  <c r="J52" i="2"/>
  <c r="C53" i="2"/>
  <c r="D53" i="2"/>
  <c r="E53" i="2"/>
  <c r="F53" i="2"/>
  <c r="G53" i="2"/>
  <c r="H53" i="2"/>
  <c r="I53" i="2"/>
  <c r="J53" i="2"/>
  <c r="C54" i="2"/>
  <c r="D54" i="2"/>
  <c r="E54" i="2"/>
  <c r="F54" i="2"/>
  <c r="G54" i="2"/>
  <c r="H54" i="2"/>
  <c r="I54" i="2"/>
  <c r="J54" i="2"/>
  <c r="C55" i="2"/>
  <c r="D55" i="2"/>
  <c r="E55" i="2"/>
  <c r="F55" i="2"/>
  <c r="G55" i="2"/>
  <c r="H55" i="2"/>
  <c r="I55" i="2"/>
  <c r="J55" i="2"/>
  <c r="D46" i="2"/>
  <c r="E46" i="2"/>
  <c r="F46" i="2"/>
  <c r="G46" i="2"/>
  <c r="H46" i="2"/>
  <c r="I46" i="2"/>
  <c r="J46" i="2"/>
  <c r="Q57" i="2"/>
  <c r="R57" i="2"/>
  <c r="S57" i="2"/>
  <c r="T57" i="2"/>
  <c r="U57" i="2"/>
  <c r="V57" i="2"/>
  <c r="W57" i="2"/>
  <c r="K60" i="2" a="1"/>
  <c r="K60" i="2" s="1"/>
  <c r="J60" i="2"/>
  <c r="I60" i="2"/>
  <c r="H60" i="2"/>
  <c r="G60" i="2"/>
  <c r="E60" i="2"/>
  <c r="K59" i="2"/>
  <c r="F146" i="2"/>
  <c r="J145" i="2"/>
  <c r="J146" i="2"/>
  <c r="J147" i="2"/>
  <c r="J148" i="2"/>
  <c r="J149" i="2"/>
  <c r="J150" i="2"/>
  <c r="J151" i="2"/>
  <c r="J152" i="2"/>
  <c r="J153" i="2"/>
  <c r="J144" i="2"/>
  <c r="J100" i="2"/>
  <c r="J101" i="2"/>
  <c r="J102" i="2"/>
  <c r="J103" i="2"/>
  <c r="J104" i="2"/>
  <c r="J105" i="2"/>
  <c r="J106" i="2"/>
  <c r="J107" i="2"/>
  <c r="J108" i="2"/>
  <c r="J99" i="2"/>
  <c r="C101" i="2"/>
  <c r="I144" i="2"/>
  <c r="E145" i="2"/>
  <c r="E146" i="2"/>
  <c r="E147" i="2"/>
  <c r="E148" i="2"/>
  <c r="E149" i="2"/>
  <c r="E150" i="2"/>
  <c r="E151" i="2"/>
  <c r="E152" i="2"/>
  <c r="E153" i="2"/>
  <c r="E144" i="2"/>
  <c r="C145" i="2"/>
  <c r="C146" i="2"/>
  <c r="C147" i="2"/>
  <c r="C148" i="2"/>
  <c r="C149" i="2"/>
  <c r="M149" i="2" s="1"/>
  <c r="C150" i="2"/>
  <c r="C152" i="2"/>
  <c r="C153" i="2"/>
  <c r="C144" i="2"/>
  <c r="G144" i="2"/>
  <c r="I145" i="2"/>
  <c r="I146" i="2"/>
  <c r="I147" i="2"/>
  <c r="I148" i="2"/>
  <c r="I149" i="2"/>
  <c r="I150" i="2"/>
  <c r="I151" i="2"/>
  <c r="I152" i="2"/>
  <c r="I153" i="2"/>
  <c r="H145" i="2"/>
  <c r="H146" i="2"/>
  <c r="H147" i="2"/>
  <c r="H148" i="2"/>
  <c r="H149" i="2"/>
  <c r="H150" i="2"/>
  <c r="H151" i="2"/>
  <c r="H152" i="2"/>
  <c r="H153" i="2"/>
  <c r="H144" i="2"/>
  <c r="G145" i="2"/>
  <c r="G146" i="2"/>
  <c r="G147" i="2"/>
  <c r="G148" i="2"/>
  <c r="G149" i="2"/>
  <c r="G150" i="2"/>
  <c r="G151" i="2"/>
  <c r="G152" i="2"/>
  <c r="G153" i="2"/>
  <c r="F145" i="2"/>
  <c r="F147" i="2"/>
  <c r="F148" i="2"/>
  <c r="F149" i="2"/>
  <c r="F150" i="2"/>
  <c r="F151" i="2"/>
  <c r="M151" i="2" s="1"/>
  <c r="F152" i="2"/>
  <c r="F153" i="2"/>
  <c r="F144" i="2"/>
  <c r="D152" i="2"/>
  <c r="D144" i="2"/>
  <c r="D145" i="2"/>
  <c r="M145" i="2" s="1"/>
  <c r="D146" i="2"/>
  <c r="M146" i="2" s="1"/>
  <c r="D147" i="2"/>
  <c r="D148" i="2"/>
  <c r="D149" i="2"/>
  <c r="D150" i="2"/>
  <c r="D151" i="2"/>
  <c r="D153" i="2"/>
  <c r="E101" i="2"/>
  <c r="E102" i="2"/>
  <c r="E103" i="2"/>
  <c r="E104" i="2"/>
  <c r="E105" i="2"/>
  <c r="E106" i="2"/>
  <c r="E107" i="2"/>
  <c r="E108" i="2"/>
  <c r="E99" i="2"/>
  <c r="C100" i="2"/>
  <c r="C102" i="2"/>
  <c r="C104" i="2"/>
  <c r="C105" i="2"/>
  <c r="C106" i="2"/>
  <c r="C107" i="2"/>
  <c r="C108" i="2"/>
  <c r="I100" i="2"/>
  <c r="I101" i="2"/>
  <c r="I102" i="2"/>
  <c r="I103" i="2"/>
  <c r="I104" i="2"/>
  <c r="I105" i="2"/>
  <c r="I106" i="2"/>
  <c r="I107" i="2"/>
  <c r="I108" i="2"/>
  <c r="I99" i="2"/>
  <c r="H100" i="2"/>
  <c r="H101" i="2"/>
  <c r="H102" i="2"/>
  <c r="H103" i="2"/>
  <c r="H104" i="2"/>
  <c r="H105" i="2"/>
  <c r="H106" i="2"/>
  <c r="H107" i="2"/>
  <c r="H108" i="2"/>
  <c r="H99" i="2"/>
  <c r="G100" i="2"/>
  <c r="G101" i="2"/>
  <c r="G102" i="2"/>
  <c r="G103" i="2"/>
  <c r="G104" i="2"/>
  <c r="G105" i="2"/>
  <c r="G106" i="2"/>
  <c r="G107" i="2"/>
  <c r="G108" i="2"/>
  <c r="G99" i="2"/>
  <c r="F100" i="2"/>
  <c r="F101" i="2"/>
  <c r="F102" i="2"/>
  <c r="F103" i="2"/>
  <c r="F104" i="2"/>
  <c r="F105" i="2"/>
  <c r="F106" i="2"/>
  <c r="F107" i="2"/>
  <c r="F108" i="2"/>
  <c r="F99" i="2"/>
  <c r="D108" i="2"/>
  <c r="D100" i="2"/>
  <c r="D101" i="2"/>
  <c r="D102" i="2"/>
  <c r="D103" i="2"/>
  <c r="D104" i="2"/>
  <c r="D105" i="2"/>
  <c r="D106" i="2"/>
  <c r="D107" i="2"/>
  <c r="D99" i="2"/>
  <c r="V95" i="4" l="1"/>
  <c r="AH98" i="2"/>
  <c r="X149" i="2"/>
  <c r="AH149" i="2" s="1"/>
  <c r="AH154" i="2" s="1"/>
  <c r="AH100" i="2"/>
  <c r="AH106" i="2"/>
  <c r="AH105" i="2"/>
  <c r="AH101" i="2"/>
  <c r="AH99" i="2"/>
  <c r="AH107" i="2"/>
  <c r="AH103" i="2"/>
  <c r="AH102" i="2"/>
  <c r="AH104" i="2"/>
  <c r="M147" i="2"/>
  <c r="M144" i="2"/>
  <c r="M153" i="2"/>
  <c r="M152" i="2"/>
  <c r="M148" i="2"/>
  <c r="M154" i="2"/>
  <c r="M100" i="2"/>
  <c r="M107" i="2"/>
  <c r="M103" i="2"/>
  <c r="M108" i="2"/>
  <c r="M106" i="2"/>
  <c r="M102" i="2"/>
  <c r="M104" i="2"/>
  <c r="M99" i="2"/>
  <c r="M105" i="2"/>
  <c r="M101" i="2"/>
  <c r="F60" i="2"/>
  <c r="M51" i="2"/>
  <c r="AH108" i="2" l="1"/>
  <c r="M109" i="2"/>
  <c r="M50" i="2"/>
  <c r="M52" i="2"/>
  <c r="M48" i="2"/>
  <c r="M53" i="2"/>
  <c r="M49" i="2"/>
  <c r="M55" i="2"/>
  <c r="M47" i="2"/>
  <c r="M54" i="2"/>
  <c r="M56" i="2" l="1"/>
  <c r="C52" i="3" l="1"/>
  <c r="C51" i="3"/>
  <c r="C48" i="3"/>
  <c r="C53" i="3"/>
  <c r="C47" i="3"/>
  <c r="C50" i="3"/>
  <c r="C49" i="3"/>
  <c r="D50" i="3"/>
  <c r="D49" i="3"/>
  <c r="D48" i="3"/>
  <c r="D52" i="3"/>
  <c r="D47" i="3"/>
  <c r="D53" i="3"/>
  <c r="D51" i="3"/>
  <c r="D46" i="3"/>
  <c r="H48" i="3"/>
  <c r="H49" i="3"/>
  <c r="H47" i="3"/>
  <c r="H52" i="3"/>
  <c r="H53" i="3"/>
  <c r="H50" i="3"/>
  <c r="H51" i="3"/>
  <c r="G46" i="3"/>
  <c r="G52" i="3"/>
  <c r="G53" i="3"/>
  <c r="G51" i="3"/>
  <c r="G47" i="3"/>
  <c r="G50" i="3"/>
  <c r="G48" i="3"/>
  <c r="G49" i="3"/>
  <c r="F46" i="3"/>
  <c r="F50" i="3"/>
  <c r="F49" i="3"/>
  <c r="F47" i="3"/>
  <c r="F53" i="3"/>
  <c r="F48" i="3"/>
  <c r="F52" i="3"/>
  <c r="F51" i="3"/>
  <c r="E53" i="3"/>
  <c r="E49" i="3"/>
  <c r="E51" i="3"/>
  <c r="E48" i="3"/>
  <c r="E52" i="3"/>
  <c r="E50" i="3"/>
  <c r="E46" i="3"/>
  <c r="E47" i="3"/>
  <c r="G59" i="3"/>
  <c r="E59" i="3"/>
  <c r="H59" i="3"/>
  <c r="D59" i="3"/>
  <c r="F59" i="3"/>
  <c r="C59" i="3"/>
  <c r="K51" i="3" l="1"/>
  <c r="K52" i="3"/>
  <c r="K50" i="3"/>
  <c r="K53" i="3"/>
  <c r="K49" i="3"/>
  <c r="K47" i="3"/>
  <c r="K46" i="3"/>
  <c r="K48" i="3"/>
  <c r="K54" i="3" l="1"/>
  <c r="I59" i="4"/>
  <c r="I59" i="4" a="1"/>
  <c r="I59" i="3"/>
  <c r="I59" i="3" a="1"/>
  <c r="I59" i="5"/>
  <c r="I59" i="5" a="1"/>
  <c r="I59" i="6"/>
  <c r="I59" i="6" a="1"/>
</calcChain>
</file>

<file path=xl/sharedStrings.xml><?xml version="1.0" encoding="utf-8"?>
<sst xmlns="http://schemas.openxmlformats.org/spreadsheetml/2006/main" count="1364" uniqueCount="165">
  <si>
    <t>Аренда квартир</t>
  </si>
  <si>
    <t>Год постройки</t>
  </si>
  <si>
    <t>Оценка постояльцев (от 1 до 10)</t>
  </si>
  <si>
    <t>Этаж</t>
  </si>
  <si>
    <t>№</t>
  </si>
  <si>
    <t>Площадь (м^2)</t>
  </si>
  <si>
    <t>До метро (мин.)</t>
  </si>
  <si>
    <t>Высота потолков (м)</t>
  </si>
  <si>
    <t>Основные характеристики</t>
  </si>
  <si>
    <t>Вспомогательные характеристики</t>
  </si>
  <si>
    <t>Стоимость(руб./мес.)</t>
  </si>
  <si>
    <t>Построим линии из каждой точки (в данном случае изобразим линии только из 1 точки) в направлении минимальной цены и максимальной площади.</t>
  </si>
  <si>
    <t>Выберем четверть пространства, которые они отделяют. Если в четверти пространства, отделяемой линиями есть другие точки, то точка не является оптимальной</t>
  </si>
  <si>
    <t xml:space="preserve">В данном случае линии на диаграмме проведены из неулучшаемого значения (оптимальной точки) с координатами [45 000; 40]. </t>
  </si>
  <si>
    <t>Ход решения:</t>
  </si>
  <si>
    <t>Значим.</t>
  </si>
  <si>
    <t>Свёртка</t>
  </si>
  <si>
    <t>5. Сделаем вывод: можно выбрать 1 из 4 вариантов квартир (№1, 3, 6, 10)</t>
  </si>
  <si>
    <t>Таким образом из нескольких критериев получаем 1 мультикритерий</t>
  </si>
  <si>
    <t>MAX</t>
  </si>
  <si>
    <t>min</t>
  </si>
  <si>
    <t>max</t>
  </si>
  <si>
    <t>[35 000; 30], [50 500; 44], [42 500; 35]. Выделим все эти точки цветом</t>
  </si>
  <si>
    <t>Линейная свёртка всех критериев</t>
  </si>
  <si>
    <t>1. Выберем из полученного множества квартир наилучший вариант, используя линейную свёртку:</t>
  </si>
  <si>
    <t>При этом необходимо домножить значение всех критериев, которые стремятся к min на -1, так как критерии разноимённые (max и min) и складывать их мы не можем,</t>
  </si>
  <si>
    <t>Критерии сравнения</t>
  </si>
  <si>
    <t>Укажем значимость каждого из критериев от 1 до 10. Затем приведём значимость к процентному формату</t>
  </si>
  <si>
    <t xml:space="preserve">a (%) = </t>
  </si>
  <si>
    <t>2. Присвоим каждому из критериев вес и выберем, какой из критериев наиболее, а какой наименее важен при выборе квартиры</t>
  </si>
  <si>
    <t>5. При указанной значимости каждого из кртериев наилучшей является квартира № 2</t>
  </si>
  <si>
    <t>Метод идеальной точки</t>
  </si>
  <si>
    <t>Вывод: подходит вариант квартиры №2</t>
  </si>
  <si>
    <t>Таким образом находим оптимальный вариант исходя из значимости каждого критерия</t>
  </si>
  <si>
    <t>Идеальн.</t>
  </si>
  <si>
    <t>2. Найдём нормированые значения: из максимального (идеального) значения вычитаем текущее и делим полученное значение на максимальное (идеальное). Для значений, которые стремятся к min перевернём дробь</t>
  </si>
  <si>
    <t>Расстояние</t>
  </si>
  <si>
    <t>3. Найдём расстояние от идеальной точки, до каждой из других точек, путём нахождения суммы квадратов значений каждого из критериев для соответствующей точки-квартиры</t>
  </si>
  <si>
    <t>4. Найдём минимальное из этих расстояний</t>
  </si>
  <si>
    <t>MIN</t>
  </si>
  <si>
    <t>6. Построим лепестковую диаграмму</t>
  </si>
  <si>
    <t>Метод контрольных показателей</t>
  </si>
  <si>
    <t>Контр. п.</t>
  </si>
  <si>
    <t xml:space="preserve">1. Для каждого показателя зададим контрольное значение, ниже/выше которого мы не будем рассматривать квартиру </t>
  </si>
  <si>
    <t>Размер залога (руб.)</t>
  </si>
  <si>
    <t>Вывод: подходит несколько вариантов квартир (№ 1, 3, 6, 10)</t>
  </si>
  <si>
    <t>4. Найдём минимум и максимум</t>
  </si>
  <si>
    <t>МИН</t>
  </si>
  <si>
    <t>5. Для каждой квартиры найдём, по какому критерию она ближе всего к контрольному показателю:</t>
  </si>
  <si>
    <t>Для всех квартир этим показателем является год постройки</t>
  </si>
  <si>
    <t>МАКС</t>
  </si>
  <si>
    <t>6. Среди этих значний найдём максимум. Квартира, которой он соответствует находится дальше всех от контрольного показателя. Следовательно, она является наилучшим вариантом</t>
  </si>
  <si>
    <t>Найден наиболее сбалансированно удалённый вариант по всем показателям от того контрольного значения, которое нельзя переступать - квартира № 9</t>
  </si>
  <si>
    <t>7. Построим лепестковую диаграмму</t>
  </si>
  <si>
    <t xml:space="preserve">Студент ищет наиболее оптимальный вариант однокомнотной квартиры для съема у университета </t>
  </si>
  <si>
    <t>2. Выделим 2 основные характеристики: арендная плата (цена(руб./мес.)) и площадь(м^2). Остальные - вспомогательные характеристики</t>
  </si>
  <si>
    <t xml:space="preserve">4. Наилучшим вариантом будет считаться квартира меньшая по цене, но большая по площади. </t>
  </si>
  <si>
    <t>Парето</t>
  </si>
  <si>
    <t>Контр.п.</t>
  </si>
  <si>
    <t>Макс.</t>
  </si>
  <si>
    <t>Ввод идеальных критериев производит пользователь</t>
  </si>
  <si>
    <t>Ввод контрольных показателей производит пользователь</t>
  </si>
  <si>
    <t>Контрольные показатели задаются по умолчанию</t>
  </si>
  <si>
    <t>Идеальная точка задаются по умолчанию</t>
  </si>
  <si>
    <t>Вывод: при задании идеальной точки пользователем, подходит вариант квартиры №6</t>
  </si>
  <si>
    <t>Вывод: при задании контрольных показателей пользователем, оптимальным вариантом явялется квартира №9</t>
  </si>
  <si>
    <t>Вывод: при задании контрольных показателей по умолчанию, оптимальным вариантом явялется квартира №9</t>
  </si>
  <si>
    <t>Марка</t>
  </si>
  <si>
    <t>Iphone 13</t>
  </si>
  <si>
    <t>Iphone 12</t>
  </si>
  <si>
    <t>Iphone SE</t>
  </si>
  <si>
    <t>Galaxy Fold</t>
  </si>
  <si>
    <t>Galaxy S21</t>
  </si>
  <si>
    <t>Redmi Note 10 Pro</t>
  </si>
  <si>
    <t>Honor 9 Lite</t>
  </si>
  <si>
    <t>Nokia 3310</t>
  </si>
  <si>
    <t>Выбор мобильного телефона</t>
  </si>
  <si>
    <t>Стоимость(руб.)</t>
  </si>
  <si>
    <t>Память</t>
  </si>
  <si>
    <t>Диагональ</t>
  </si>
  <si>
    <t>Камера</t>
  </si>
  <si>
    <t>Отзывы (от 1 до 10)</t>
  </si>
  <si>
    <t>Батарея (ч.)</t>
  </si>
  <si>
    <t>Вывод: подходит несколько вариантов мобильных телефонов: Nokia 3310, Honor 9 Lite, Redmi Note 10 Pro, Iphone 13</t>
  </si>
  <si>
    <t>Вывод: подходит мобильный телефон Redmi Note 10 Pro</t>
  </si>
  <si>
    <t>Вывод: при задании идеальной точки пользователем, подходит мобильный телефон Galaxy Fold</t>
  </si>
  <si>
    <t>Вывод: при задании идеальной точки по умолчанию, подходит вариант квартиры №6</t>
  </si>
  <si>
    <t>Вывод: при задании идеальной точки по умолчанию, подходит мобильный телефон Iphone 13</t>
  </si>
  <si>
    <t>Вывод: при задании контрольных показателей пользователем, оптимальным вариантом явялется мобильный телефон Galaxy S21</t>
  </si>
  <si>
    <t>Вывод: при задании контрольных показателей по умолчанию, оптимальным вариантом явялется мобильный телефон Iphone SE</t>
  </si>
  <si>
    <t>Спортсмены</t>
  </si>
  <si>
    <t>Оценка футболистов по основным показателям за 2021 год</t>
  </si>
  <si>
    <t>Забитые голы</t>
  </si>
  <si>
    <t>Голевые передачи</t>
  </si>
  <si>
    <t>Возраст</t>
  </si>
  <si>
    <t>Рейтинг</t>
  </si>
  <si>
    <t>Лионель Месси</t>
  </si>
  <si>
    <t>Мохаммед Салах</t>
  </si>
  <si>
    <t>Неймар</t>
  </si>
  <si>
    <t>Килиан Мбаппе</t>
  </si>
  <si>
    <t>Криштиану Роналду</t>
  </si>
  <si>
    <t>Эрлинг Холанд</t>
  </si>
  <si>
    <t>Ромелу Лукаку</t>
  </si>
  <si>
    <t>Роберт Левандовский</t>
  </si>
  <si>
    <t>Вес (кг.)</t>
  </si>
  <si>
    <t>Рост (см.)</t>
  </si>
  <si>
    <t>Вывод: лучшими спортсменами являются Криштиану Роналду и Роберт Левандовский</t>
  </si>
  <si>
    <t>Вывод: лучшим спортсменом является Лионель Месси</t>
  </si>
  <si>
    <t>Вывод: лучшим спортсменом является Роберт Левандовский</t>
  </si>
  <si>
    <t>Спортсмен</t>
  </si>
  <si>
    <t>Вывод: лучшим спортсменом является Ромелу Лукаку</t>
  </si>
  <si>
    <t>Оливье</t>
  </si>
  <si>
    <t>Выбор салата на праздничный стол</t>
  </si>
  <si>
    <t>Охотничий</t>
  </si>
  <si>
    <t>Винегрет</t>
  </si>
  <si>
    <t>Цезарь</t>
  </si>
  <si>
    <t>Крабовый</t>
  </si>
  <si>
    <t>Морской</t>
  </si>
  <si>
    <t>Мясной</t>
  </si>
  <si>
    <t>Общая стоимость ингредиентов</t>
  </si>
  <si>
    <t>Сырный</t>
  </si>
  <si>
    <t>Соответствие пожеланиям гостей (от 1 до 10)</t>
  </si>
  <si>
    <t>Количество ингредиентов</t>
  </si>
  <si>
    <t>Белки</t>
  </si>
  <si>
    <t>Жиры</t>
  </si>
  <si>
    <t>Углеводы</t>
  </si>
  <si>
    <t>Вывод: подходит несколько вариантов  салатов: Сырный, Оливье, Винегрет, Морской</t>
  </si>
  <si>
    <t>Салат</t>
  </si>
  <si>
    <t>Вывод: подходит салат Морской</t>
  </si>
  <si>
    <t>Вывод: при задании идеальной точки пользователем, подходит салат Крабовый</t>
  </si>
  <si>
    <t>Вывод: при задании контрольных показателей пользователем, подходит салат Сырный</t>
  </si>
  <si>
    <t>Вывод: при задании контрольных показателей по умолчанию, подходит салат Сырный</t>
  </si>
  <si>
    <t>Количество звёзд</t>
  </si>
  <si>
    <t>До моря (мин.)</t>
  </si>
  <si>
    <t>Выбор отеля для отдыха в Сочи</t>
  </si>
  <si>
    <t>Стоимость за ночь (руб.)</t>
  </si>
  <si>
    <t>До центра города (мин.)</t>
  </si>
  <si>
    <t>"Южный"</t>
  </si>
  <si>
    <t>"Жемчужина"</t>
  </si>
  <si>
    <t>"Гранд"</t>
  </si>
  <si>
    <t>"Портобелло"</t>
  </si>
  <si>
    <t>"Сочи парк"</t>
  </si>
  <si>
    <t>"Меркури"</t>
  </si>
  <si>
    <t>"Роза ветров"</t>
  </si>
  <si>
    <t>"Магнолия"</t>
  </si>
  <si>
    <t>Вывод: подходит несколько вариантов отелей: "Сочи парк", "Магнолия", "Жемчужина", "Южный"</t>
  </si>
  <si>
    <t>Отель</t>
  </si>
  <si>
    <t>Вывод: подходит отель "Меркури"</t>
  </si>
  <si>
    <t>Вывод: при задании идеальной точки пользователем, подходит отель "Магнолия"</t>
  </si>
  <si>
    <t>Вывод: при задании контрольных показателей пользователем, подходит отель "Сочи парк"</t>
  </si>
  <si>
    <t>Вывод: при задании идеальной точки по умолчанию, подходит салат Крабовый</t>
  </si>
  <si>
    <t>Вывод: при задании идеальной точки по умолчанию, лучшим спортсменом является Роберт Левандовский</t>
  </si>
  <si>
    <t>Вывод: лучшим спортсменом является Эрлинг Холанд</t>
  </si>
  <si>
    <t>Вывод: при задании идеальной точки по умолчанию, подходит отель "Жемчужина"</t>
  </si>
  <si>
    <t>Вывод: при задании контрольных показателей по умолчанию, подходит отель "Гранд"</t>
  </si>
  <si>
    <t>1. Заполним исходные данные исходя из информации на портале Циан</t>
  </si>
  <si>
    <t xml:space="preserve">3. Построим точечную диаграмму по основным характеристикам </t>
  </si>
  <si>
    <t xml:space="preserve">Неулучшаемыми значениями в данной задаче являются также точки с координатами: </t>
  </si>
  <si>
    <t>3. Произведём нормировку: в отдельной таблице разделить каждый столбец на максимальное по данному столбцу значение (нормировка по максимуму)</t>
  </si>
  <si>
    <t>4. Используем формулу СУММПРОИЗВ (каждая строка таблицы; строка % значимости). Среди полученных значений выберем максимальное</t>
  </si>
  <si>
    <t>но если мы домножим min на -1, то получим -1*(min) = max.</t>
  </si>
  <si>
    <t>1. Зададим идеальные критерии квартиры</t>
  </si>
  <si>
    <t>5. Для данного условия точка-квартира №6 имеет наименьшее расстояние до идеальной точки-квартиры</t>
  </si>
  <si>
    <t>2. Найдём нормированные значения: во сколько раз текущее значение лучше минимально опасного (контрольного показателя) = текущее/контр. п. Для значений, которые стремятся к min перевернём дробь</t>
  </si>
  <si>
    <t>3. Проверим, не заходит ли какое-то значение за контрольный показатель (число &lt; 1). Для квартиры №7 по показателю год значение критерия сравнения оказалось меньше 1. Следовательно, далее мы их не рассматриваем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</si>
</sst>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0"/>
    <numFmt numFmtId="166" formatCode="0.0000"/>
    <numFmt numFmtId="167" formatCode="#,##0.000000000"/>
    <numFmt numFmtId="168" formatCode="#,##0.00000000000000"/>
    <numFmt numFmtId="169" formatCode="0.00000000"/>
    <numFmt numFmtId="170" formatCode="0.000000"/>
  </numFmts>
  <fonts count="4" x14ac:knownFonts="1">
    <font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trike/>
      <sz val="11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7" borderId="2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3" fontId="0" fillId="8" borderId="2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3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4" fontId="0" fillId="8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4" fontId="1" fillId="8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3" fontId="0" fillId="8" borderId="2" xfId="0" applyNumberFormat="1" applyFont="1" applyFill="1" applyBorder="1" applyAlignment="1">
      <alignment horizontal="center"/>
    </xf>
    <xf numFmtId="4" fontId="0" fillId="8" borderId="1" xfId="0" applyNumberFormat="1" applyFont="1" applyFill="1" applyBorder="1" applyAlignment="1">
      <alignment horizontal="center"/>
    </xf>
    <xf numFmtId="165" fontId="0" fillId="8" borderId="1" xfId="0" applyNumberFormat="1" applyFont="1" applyFill="1" applyBorder="1" applyAlignment="1">
      <alignment horizontal="center"/>
    </xf>
    <xf numFmtId="3" fontId="0" fillId="0" borderId="2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/>
    <xf numFmtId="10" fontId="0" fillId="0" borderId="0" xfId="0" applyNumberFormat="1"/>
    <xf numFmtId="0" fontId="0" fillId="8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0" fontId="0" fillId="0" borderId="0" xfId="0" applyFill="1"/>
    <xf numFmtId="3" fontId="0" fillId="4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2" fillId="0" borderId="2" xfId="0" applyFon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3" fontId="0" fillId="8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0" fontId="0" fillId="0" borderId="0" xfId="0" applyNumberFormat="1" applyBorder="1"/>
    <xf numFmtId="0" fontId="0" fillId="0" borderId="0" xfId="0" applyBorder="1"/>
    <xf numFmtId="3" fontId="0" fillId="0" borderId="1" xfId="0" applyNumberFormat="1" applyBorder="1"/>
    <xf numFmtId="0" fontId="2" fillId="0" borderId="1" xfId="0" applyFont="1" applyBorder="1" applyAlignment="1">
      <alignment vertical="center"/>
    </xf>
    <xf numFmtId="167" fontId="0" fillId="0" borderId="0" xfId="0" applyNumberFormat="1" applyFill="1" applyBorder="1" applyAlignment="1">
      <alignment horizontal="center"/>
    </xf>
    <xf numFmtId="0" fontId="2" fillId="7" borderId="2" xfId="0" applyFont="1" applyFill="1" applyBorder="1" applyAlignment="1">
      <alignment vertical="center"/>
    </xf>
    <xf numFmtId="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6" fontId="0" fillId="0" borderId="0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7" borderId="1" xfId="0" applyNumberFormat="1" applyFill="1" applyBorder="1" applyAlignment="1">
      <alignment horizontal="center"/>
    </xf>
    <xf numFmtId="168" fontId="1" fillId="8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3" fontId="0" fillId="0" borderId="15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8" borderId="1" xfId="0" applyNumberFormat="1" applyFont="1" applyFill="1" applyBorder="1" applyAlignment="1">
      <alignment horizontal="center"/>
    </xf>
    <xf numFmtId="0" fontId="0" fillId="0" borderId="0" xfId="0" applyFont="1"/>
    <xf numFmtId="170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8" fontId="0" fillId="8" borderId="1" xfId="0" applyNumberFormat="1" applyFont="1" applyFill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70" fontId="0" fillId="0" borderId="1" xfId="0" applyNumberForma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/>
    </xf>
    <xf numFmtId="0" fontId="0" fillId="7" borderId="1" xfId="0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7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Обычный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Точечная диаграмма Парето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539859723499364"/>
          <c:y val="0.16785125816373947"/>
          <c:w val="0.80959702144671153"/>
          <c:h val="0.63120102112666021"/>
        </c:manualLayout>
      </c:layout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3C8-40F9-BF56-6868826E894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3C8-40F9-BF56-6868826E894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3C8-40F9-BF56-6868826E894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3C8-40F9-BF56-6868826E8946}"/>
              </c:ext>
            </c:extLst>
          </c:dPt>
          <c:xVal>
            <c:numRef>
              <c:f>'Аренда квартир'!$C$11:$C$20</c:f>
              <c:numCache>
                <c:formatCode>#,##0</c:formatCode>
                <c:ptCount val="10"/>
                <c:pt idx="0">
                  <c:v>35000</c:v>
                </c:pt>
                <c:pt idx="1">
                  <c:v>47000</c:v>
                </c:pt>
                <c:pt idx="2">
                  <c:v>42500</c:v>
                </c:pt>
                <c:pt idx="3">
                  <c:v>65000</c:v>
                </c:pt>
                <c:pt idx="4">
                  <c:v>38000</c:v>
                </c:pt>
                <c:pt idx="5">
                  <c:v>50500</c:v>
                </c:pt>
                <c:pt idx="6">
                  <c:v>48000</c:v>
                </c:pt>
                <c:pt idx="7">
                  <c:v>58000</c:v>
                </c:pt>
                <c:pt idx="8">
                  <c:v>54500</c:v>
                </c:pt>
                <c:pt idx="9">
                  <c:v>45000</c:v>
                </c:pt>
              </c:numCache>
            </c:numRef>
          </c:xVal>
          <c:yVal>
            <c:numRef>
              <c:f>'Аренда квартир'!$D$11:$D$20</c:f>
              <c:numCache>
                <c:formatCode>#,##0</c:formatCode>
                <c:ptCount val="10"/>
                <c:pt idx="0">
                  <c:v>30</c:v>
                </c:pt>
                <c:pt idx="1">
                  <c:v>39</c:v>
                </c:pt>
                <c:pt idx="2">
                  <c:v>35</c:v>
                </c:pt>
                <c:pt idx="3">
                  <c:v>43</c:v>
                </c:pt>
                <c:pt idx="4">
                  <c:v>35</c:v>
                </c:pt>
                <c:pt idx="5">
                  <c:v>44</c:v>
                </c:pt>
                <c:pt idx="6">
                  <c:v>35</c:v>
                </c:pt>
                <c:pt idx="7">
                  <c:v>42</c:v>
                </c:pt>
                <c:pt idx="8">
                  <c:v>39</c:v>
                </c:pt>
                <c:pt idx="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F-4E63-90EE-B632CC2B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25352"/>
        <c:axId val="455519448"/>
      </c:scatterChart>
      <c:valAx>
        <c:axId val="455525352"/>
        <c:scaling>
          <c:orientation val="minMax"/>
          <c:max val="7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Стоимость</a:t>
                </a:r>
                <a:r>
                  <a:rPr lang="ru-RU" sz="1600" baseline="0"/>
                  <a:t> (руб.</a:t>
                </a:r>
                <a:r>
                  <a:rPr lang="en-US" sz="1600" baseline="0"/>
                  <a:t>/</a:t>
                </a:r>
                <a:r>
                  <a:rPr lang="ru-RU" sz="1600" baseline="0"/>
                  <a:t>мес.)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519448"/>
        <c:crosses val="autoZero"/>
        <c:crossBetween val="midCat"/>
        <c:majorUnit val="15000"/>
        <c:minorUnit val="5000"/>
      </c:valAx>
      <c:valAx>
        <c:axId val="455519448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 Площадь</a:t>
                </a:r>
                <a:r>
                  <a:rPr lang="ru-RU" sz="1400" baseline="0"/>
                  <a:t> (м</a:t>
                </a:r>
                <a:r>
                  <a:rPr lang="en-US" sz="1400" baseline="0"/>
                  <a:t>^2</a:t>
                </a:r>
                <a:r>
                  <a:rPr lang="ru-RU" sz="1400" baseline="0"/>
                  <a:t>)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525352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квартир'!$B$99:$J$99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-1.3333333333333333</c:v>
                </c:pt>
                <c:pt idx="2">
                  <c:v>0.53846153846153844</c:v>
                </c:pt>
                <c:pt idx="3">
                  <c:v>-0.5</c:v>
                </c:pt>
                <c:pt idx="4">
                  <c:v>5.4428500742206825E-3</c:v>
                </c:pt>
                <c:pt idx="5">
                  <c:v>0.4</c:v>
                </c:pt>
                <c:pt idx="6">
                  <c:v>0.6</c:v>
                </c:pt>
                <c:pt idx="7">
                  <c:v>0.22857142857142851</c:v>
                </c:pt>
                <c:pt idx="8">
                  <c:v>-0.42857142857142855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D-4B00-9D27-48864A6E6A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квартир'!$B$100:$J$100</c:f>
              <c:numCache>
                <c:formatCode>#,##0.00</c:formatCode>
                <c:ptCount val="9"/>
                <c:pt idx="0" formatCode="#,##0">
                  <c:v>2</c:v>
                </c:pt>
                <c:pt idx="1">
                  <c:v>-0.7407407407407407</c:v>
                </c:pt>
                <c:pt idx="2">
                  <c:v>0.4</c:v>
                </c:pt>
                <c:pt idx="3">
                  <c:v>-1</c:v>
                </c:pt>
                <c:pt idx="4">
                  <c:v>2.9688273132112814E-3</c:v>
                </c:pt>
                <c:pt idx="5">
                  <c:v>0.3</c:v>
                </c:pt>
                <c:pt idx="6">
                  <c:v>0.4</c:v>
                </c:pt>
                <c:pt idx="7">
                  <c:v>0.2857142857142857</c:v>
                </c:pt>
                <c:pt idx="8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D-4B00-9D27-48864A6E6A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квартир'!$B$101:$J$101</c:f>
              <c:numCache>
                <c:formatCode>#,##0.00</c:formatCode>
                <c:ptCount val="9"/>
                <c:pt idx="0" formatCode="#,##0">
                  <c:v>3</c:v>
                </c:pt>
                <c:pt idx="1">
                  <c:v>-0.88888888888888884</c:v>
                </c:pt>
                <c:pt idx="2">
                  <c:v>0.46153846153846156</c:v>
                </c:pt>
                <c:pt idx="3">
                  <c:v>-0.7142857142857143</c:v>
                </c:pt>
                <c:pt idx="4">
                  <c:v>5.9376546264225628E-3</c:v>
                </c:pt>
                <c:pt idx="5">
                  <c:v>0.5</c:v>
                </c:pt>
                <c:pt idx="6">
                  <c:v>0.73333333333333328</c:v>
                </c:pt>
                <c:pt idx="7">
                  <c:v>0.14285714285714285</c:v>
                </c:pt>
                <c:pt idx="8">
                  <c:v>-0.3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6D-4B00-9D27-48864A6E6A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квартир'!$B$102:$J$102</c:f>
              <c:numCache>
                <c:formatCode>#,##0.00</c:formatCode>
                <c:ptCount val="9"/>
                <c:pt idx="0" formatCode="#,##0">
                  <c:v>4</c:v>
                </c:pt>
                <c:pt idx="1">
                  <c:v>-0.44444444444444442</c:v>
                </c:pt>
                <c:pt idx="2">
                  <c:v>0.33846153846153848</c:v>
                </c:pt>
                <c:pt idx="3">
                  <c:v>-1</c:v>
                </c:pt>
                <c:pt idx="4">
                  <c:v>1.9792182088075212E-3</c:v>
                </c:pt>
                <c:pt idx="5">
                  <c:v>0.2</c:v>
                </c:pt>
                <c:pt idx="6">
                  <c:v>0.46666666666666667</c:v>
                </c:pt>
                <c:pt idx="7">
                  <c:v>0.22857142857142851</c:v>
                </c:pt>
                <c:pt idx="8">
                  <c:v>-0.1111111111111111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D-4B00-9D27-48864A6E6AB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квартир'!$B$103:$J$103</c:f>
              <c:numCache>
                <c:formatCode>#,##0.00</c:formatCode>
                <c:ptCount val="9"/>
                <c:pt idx="0" formatCode="#,##0">
                  <c:v>5</c:v>
                </c:pt>
                <c:pt idx="1">
                  <c:v>-1.1111111111111112</c:v>
                </c:pt>
                <c:pt idx="2">
                  <c:v>0.46153846153846156</c:v>
                </c:pt>
                <c:pt idx="3">
                  <c:v>-1</c:v>
                </c:pt>
                <c:pt idx="4">
                  <c:v>3.9584364176150424E-3</c:v>
                </c:pt>
                <c:pt idx="5">
                  <c:v>0.5</c:v>
                </c:pt>
                <c:pt idx="6">
                  <c:v>0.66666666666666663</c:v>
                </c:pt>
                <c:pt idx="7">
                  <c:v>0.20000000000000004</c:v>
                </c:pt>
                <c:pt idx="8">
                  <c:v>-0.33333333333333331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D-4B00-9D27-48864A6E6AB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квартир'!$B$104:$J$104</c:f>
              <c:numCache>
                <c:formatCode>#,##0.00</c:formatCode>
                <c:ptCount val="9"/>
                <c:pt idx="0" formatCode="#,##0">
                  <c:v>6</c:v>
                </c:pt>
                <c:pt idx="1">
                  <c:v>-0.65573770491803285</c:v>
                </c:pt>
                <c:pt idx="2">
                  <c:v>0.32307692307692309</c:v>
                </c:pt>
                <c:pt idx="3">
                  <c:v>-0.5</c:v>
                </c:pt>
                <c:pt idx="4">
                  <c:v>6.4324591786244431E-3</c:v>
                </c:pt>
                <c:pt idx="5">
                  <c:v>0.4</c:v>
                </c:pt>
                <c:pt idx="6">
                  <c:v>0.4</c:v>
                </c:pt>
                <c:pt idx="7">
                  <c:v>0.2857142857142857</c:v>
                </c:pt>
                <c:pt idx="8">
                  <c:v>-0.1764705882352941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D-4B00-9D27-48864A6E6AB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квартир'!$B$105:$J$105</c:f>
              <c:numCache>
                <c:formatCode>#,##0.00</c:formatCode>
                <c:ptCount val="9"/>
                <c:pt idx="0" formatCode="#,##0">
                  <c:v>7</c:v>
                </c:pt>
                <c:pt idx="1">
                  <c:v>-0.7142857142857143</c:v>
                </c:pt>
                <c:pt idx="2">
                  <c:v>0.46153846153846156</c:v>
                </c:pt>
                <c:pt idx="3">
                  <c:v>-1</c:v>
                </c:pt>
                <c:pt idx="4">
                  <c:v>7.4220682830282037E-3</c:v>
                </c:pt>
                <c:pt idx="5">
                  <c:v>0.3</c:v>
                </c:pt>
                <c:pt idx="6">
                  <c:v>0.73333333333333328</c:v>
                </c:pt>
                <c:pt idx="7">
                  <c:v>0.14285714285714285</c:v>
                </c:pt>
                <c:pt idx="8">
                  <c:v>-0.27272727272727276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D-4B00-9D27-48864A6E6AB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квартир'!$B$106:$J$106</c:f>
              <c:numCache>
                <c:formatCode>#,##0.00</c:formatCode>
                <c:ptCount val="9"/>
                <c:pt idx="0" formatCode="#,##0">
                  <c:v>8</c:v>
                </c:pt>
                <c:pt idx="1">
                  <c:v>-0.52631578947368418</c:v>
                </c:pt>
                <c:pt idx="2">
                  <c:v>0.35384615384615387</c:v>
                </c:pt>
                <c:pt idx="3">
                  <c:v>-1</c:v>
                </c:pt>
                <c:pt idx="4">
                  <c:v>5.4428500742206825E-3</c:v>
                </c:pt>
                <c:pt idx="5">
                  <c:v>0.2</c:v>
                </c:pt>
                <c:pt idx="6">
                  <c:v>0.46666666666666667</c:v>
                </c:pt>
                <c:pt idx="7">
                  <c:v>0.20000000000000004</c:v>
                </c:pt>
                <c:pt idx="8">
                  <c:v>-0.12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D-4B00-9D27-48864A6E6AB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квартир'!$B$107:$J$107</c:f>
              <c:numCache>
                <c:formatCode>#,##0.00</c:formatCode>
                <c:ptCount val="9"/>
                <c:pt idx="0" formatCode="#,##0">
                  <c:v>9</c:v>
                </c:pt>
                <c:pt idx="1">
                  <c:v>-0.57971014492753625</c:v>
                </c:pt>
                <c:pt idx="2">
                  <c:v>0.4</c:v>
                </c:pt>
                <c:pt idx="3">
                  <c:v>-0.625</c:v>
                </c:pt>
                <c:pt idx="4">
                  <c:v>1.4844136566056407E-3</c:v>
                </c:pt>
                <c:pt idx="5">
                  <c:v>0.3</c:v>
                </c:pt>
                <c:pt idx="6">
                  <c:v>0.6</c:v>
                </c:pt>
                <c:pt idx="7">
                  <c:v>0.22857142857142851</c:v>
                </c:pt>
                <c:pt idx="8">
                  <c:v>-0.15789473684210528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D-4B00-9D27-48864A6E6AB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квартир'!$B$98:$J$98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квартир'!$B$108:$J$108</c:f>
              <c:numCache>
                <c:formatCode>#,##0.00</c:formatCode>
                <c:ptCount val="9"/>
                <c:pt idx="0" formatCode="#,##0">
                  <c:v>10</c:v>
                </c:pt>
                <c:pt idx="1">
                  <c:v>-0.8</c:v>
                </c:pt>
                <c:pt idx="2">
                  <c:v>0.38461538461538464</c:v>
                </c:pt>
                <c:pt idx="3">
                  <c:v>-0.41666666666666669</c:v>
                </c:pt>
                <c:pt idx="4">
                  <c:v>3.9584364176150424E-3</c:v>
                </c:pt>
                <c:pt idx="5">
                  <c:v>0.5</c:v>
                </c:pt>
                <c:pt idx="6">
                  <c:v>0.4</c:v>
                </c:pt>
                <c:pt idx="7">
                  <c:v>0.14285714285714285</c:v>
                </c:pt>
                <c:pt idx="8">
                  <c:v>-0.21428571428571427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D-4B00-9D27-48864A6E6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413992"/>
        <c:axId val="634410384"/>
      </c:radarChart>
      <c:catAx>
        <c:axId val="63441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410384"/>
        <c:crosses val="autoZero"/>
        <c:auto val="1"/>
        <c:lblAlgn val="ctr"/>
        <c:lblOffset val="100"/>
        <c:noMultiLvlLbl val="0"/>
      </c:catAx>
      <c:valAx>
        <c:axId val="6344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41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квартир'!$B$144:$J$144</c:f>
              <c:numCache>
                <c:formatCode>#,##0.00</c:formatCode>
                <c:ptCount val="9"/>
                <c:pt idx="0" formatCode="#,##0">
                  <c:v>1</c:v>
                </c:pt>
                <c:pt idx="1">
                  <c:v>2.2857142857142856</c:v>
                </c:pt>
                <c:pt idx="2">
                  <c:v>1.5</c:v>
                </c:pt>
                <c:pt idx="3">
                  <c:v>1.6666666666666667</c:v>
                </c:pt>
                <c:pt idx="4" formatCode="#\ ##0.0000">
                  <c:v>1.0014947683109119</c:v>
                </c:pt>
                <c:pt idx="5">
                  <c:v>2</c:v>
                </c:pt>
                <c:pt idx="6">
                  <c:v>3</c:v>
                </c:pt>
                <c:pt idx="7">
                  <c:v>1.173913043478261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3-4A2F-9418-4E35C38290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квартир'!$B$145:$J$145</c:f>
              <c:numCache>
                <c:formatCode>#,##0.00</c:formatCode>
                <c:ptCount val="9"/>
                <c:pt idx="0" formatCode="#,##0">
                  <c:v>2</c:v>
                </c:pt>
                <c:pt idx="1">
                  <c:v>1.7021276595744681</c:v>
                </c:pt>
                <c:pt idx="2">
                  <c:v>1.95</c:v>
                </c:pt>
                <c:pt idx="3">
                  <c:v>2.5</c:v>
                </c:pt>
                <c:pt idx="4" formatCode="#\ ##0.0000">
                  <c:v>1.0039860488290981</c:v>
                </c:pt>
                <c:pt idx="5">
                  <c:v>2.3333333333333335</c:v>
                </c:pt>
                <c:pt idx="6">
                  <c:v>4.5</c:v>
                </c:pt>
                <c:pt idx="7">
                  <c:v>1.0869565217391306</c:v>
                </c:pt>
                <c:pt idx="8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3-4A2F-9418-4E35C382900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квартир'!$B$146:$J$146</c:f>
              <c:numCache>
                <c:formatCode>#,##0.00</c:formatCode>
                <c:ptCount val="9"/>
                <c:pt idx="0" formatCode="#,##0">
                  <c:v>3</c:v>
                </c:pt>
                <c:pt idx="1">
                  <c:v>1.8823529411764706</c:v>
                </c:pt>
                <c:pt idx="2">
                  <c:v>1.75</c:v>
                </c:pt>
                <c:pt idx="3">
                  <c:v>2.0833333333333335</c:v>
                </c:pt>
                <c:pt idx="4" formatCode="#\ ##0.0000">
                  <c:v>1.0009965122072746</c:v>
                </c:pt>
                <c:pt idx="5">
                  <c:v>1.6666666666666667</c:v>
                </c:pt>
                <c:pt idx="6">
                  <c:v>2</c:v>
                </c:pt>
                <c:pt idx="7">
                  <c:v>1.3043478260869565</c:v>
                </c:pt>
                <c:pt idx="8">
                  <c:v>3.0769230769230766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3-4A2F-9418-4E35C382900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квартир'!$B$147:$J$147</c:f>
              <c:numCache>
                <c:formatCode>#,##0.00</c:formatCode>
                <c:ptCount val="9"/>
                <c:pt idx="0" formatCode="#,##0">
                  <c:v>4</c:v>
                </c:pt>
                <c:pt idx="1">
                  <c:v>1.2307692307692308</c:v>
                </c:pt>
                <c:pt idx="2">
                  <c:v>2.15</c:v>
                </c:pt>
                <c:pt idx="3">
                  <c:v>2.5</c:v>
                </c:pt>
                <c:pt idx="4" formatCode="#\ ##0.0000">
                  <c:v>1.0049825610363727</c:v>
                </c:pt>
                <c:pt idx="5">
                  <c:v>2.6666666666666665</c:v>
                </c:pt>
                <c:pt idx="6">
                  <c:v>4</c:v>
                </c:pt>
                <c:pt idx="7">
                  <c:v>1.173913043478261</c:v>
                </c:pt>
                <c:pt idx="8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3-4A2F-9418-4E35C382900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квартир'!$B$148:$J$148</c:f>
              <c:numCache>
                <c:formatCode>#,##0.00</c:formatCode>
                <c:ptCount val="9"/>
                <c:pt idx="0" formatCode="#,##0">
                  <c:v>5</c:v>
                </c:pt>
                <c:pt idx="1">
                  <c:v>2.1052631578947367</c:v>
                </c:pt>
                <c:pt idx="2">
                  <c:v>1.75</c:v>
                </c:pt>
                <c:pt idx="3">
                  <c:v>2.5</c:v>
                </c:pt>
                <c:pt idx="4" formatCode="#\ ##0.0000">
                  <c:v>1.0029895366218236</c:v>
                </c:pt>
                <c:pt idx="5">
                  <c:v>1.6666666666666667</c:v>
                </c:pt>
                <c:pt idx="6">
                  <c:v>2.5</c:v>
                </c:pt>
                <c:pt idx="7">
                  <c:v>1.2173913043478262</c:v>
                </c:pt>
                <c:pt idx="8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3-4A2F-9418-4E35C382900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квартир'!$B$149:$J$149</c:f>
              <c:numCache>
                <c:formatCode>#,##0.00</c:formatCode>
                <c:ptCount val="9"/>
                <c:pt idx="0" formatCode="#,##0">
                  <c:v>6</c:v>
                </c:pt>
                <c:pt idx="1">
                  <c:v>1.5841584158415842</c:v>
                </c:pt>
                <c:pt idx="2">
                  <c:v>2.2000000000000002</c:v>
                </c:pt>
                <c:pt idx="3">
                  <c:v>1.6666666666666667</c:v>
                </c:pt>
                <c:pt idx="4" formatCode="#\ ##0.0000">
                  <c:v>1.0004982561036373</c:v>
                </c:pt>
                <c:pt idx="5">
                  <c:v>2</c:v>
                </c:pt>
                <c:pt idx="6">
                  <c:v>4.5</c:v>
                </c:pt>
                <c:pt idx="7">
                  <c:v>1.0869565217391306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C3-4A2F-9418-4E35C382900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квартир'!$B$150:$J$150</c:f>
              <c:numCache>
                <c:formatCode>#,##0.00</c:formatCode>
                <c:ptCount val="9"/>
                <c:pt idx="0" formatCode="#,##0">
                  <c:v>7</c:v>
                </c:pt>
                <c:pt idx="1">
                  <c:v>1.6666666666666667</c:v>
                </c:pt>
                <c:pt idx="2">
                  <c:v>1.75</c:v>
                </c:pt>
                <c:pt idx="3">
                  <c:v>2.5</c:v>
                </c:pt>
                <c:pt idx="4" formatCode="#\ ##0.0000">
                  <c:v>0.9995017438963627</c:v>
                </c:pt>
                <c:pt idx="5">
                  <c:v>2.3333333333333335</c:v>
                </c:pt>
                <c:pt idx="6">
                  <c:v>2</c:v>
                </c:pt>
                <c:pt idx="7">
                  <c:v>1.3043478260869565</c:v>
                </c:pt>
                <c:pt idx="8">
                  <c:v>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C3-4A2F-9418-4E35C382900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квартир'!$B$151:$J$151</c:f>
              <c:numCache>
                <c:formatCode>#,##0.00</c:formatCode>
                <c:ptCount val="9"/>
                <c:pt idx="0" formatCode="#,##0">
                  <c:v>8</c:v>
                </c:pt>
                <c:pt idx="1">
                  <c:v>1.3793103448275863</c:v>
                </c:pt>
                <c:pt idx="2">
                  <c:v>2.1</c:v>
                </c:pt>
                <c:pt idx="3">
                  <c:v>2.5</c:v>
                </c:pt>
                <c:pt idx="4" formatCode="#\ ##0.0000">
                  <c:v>1.0014947683109119</c:v>
                </c:pt>
                <c:pt idx="5">
                  <c:v>2.6666666666666665</c:v>
                </c:pt>
                <c:pt idx="6">
                  <c:v>4</c:v>
                </c:pt>
                <c:pt idx="7">
                  <c:v>1.2173913043478262</c:v>
                </c:pt>
                <c:pt idx="8">
                  <c:v>1.4285714285714286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C3-4A2F-9418-4E35C382900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квартир'!$B$152:$J$152</c:f>
              <c:numCache>
                <c:formatCode>#,##0.00</c:formatCode>
                <c:ptCount val="9"/>
                <c:pt idx="0" formatCode="#,##0">
                  <c:v>9</c:v>
                </c:pt>
                <c:pt idx="1">
                  <c:v>1.4678899082568806</c:v>
                </c:pt>
                <c:pt idx="2">
                  <c:v>1.95</c:v>
                </c:pt>
                <c:pt idx="3">
                  <c:v>1.9230769230769229</c:v>
                </c:pt>
                <c:pt idx="4" formatCode="#\ ##0.0000">
                  <c:v>1.00548081714001</c:v>
                </c:pt>
                <c:pt idx="5">
                  <c:v>2.3333333333333335</c:v>
                </c:pt>
                <c:pt idx="6">
                  <c:v>3</c:v>
                </c:pt>
                <c:pt idx="7">
                  <c:v>1.173913043478261</c:v>
                </c:pt>
                <c:pt idx="8">
                  <c:v>1.8181818181818181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C3-4A2F-9418-4E35C382900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'Аренда квартир'!$B$143:$J$143</c:f>
              <c:strCache>
                <c:ptCount val="9"/>
                <c:pt idx="0">
                  <c:v>№</c:v>
                </c:pt>
                <c:pt idx="1">
                  <c:v>Стоимость(руб./мес.)</c:v>
                </c:pt>
                <c:pt idx="2">
                  <c:v>Площадь (м^2)</c:v>
                </c:pt>
                <c:pt idx="3">
                  <c:v>До метро (мин.)</c:v>
                </c:pt>
                <c:pt idx="4">
                  <c:v>Год постройки</c:v>
                </c:pt>
                <c:pt idx="5">
                  <c:v>Оценка постояльцев (от 1 до 10)</c:v>
                </c:pt>
                <c:pt idx="6">
                  <c:v>Этаж</c:v>
                </c:pt>
                <c:pt idx="7">
                  <c:v>Высота потолков (м)</c:v>
                </c:pt>
                <c:pt idx="8">
                  <c:v>Размер залога (руб.)</c:v>
                </c:pt>
              </c:strCache>
            </c:strRef>
          </c:cat>
          <c:val>
            <c:numRef>
              <c:f>'Аренда квартир'!$B$153:$J$153</c:f>
              <c:numCache>
                <c:formatCode>#,##0.00</c:formatCode>
                <c:ptCount val="9"/>
                <c:pt idx="0" formatCode="#,##0">
                  <c:v>10</c:v>
                </c:pt>
                <c:pt idx="1">
                  <c:v>1.7777777777777777</c:v>
                </c:pt>
                <c:pt idx="2">
                  <c:v>2</c:v>
                </c:pt>
                <c:pt idx="3">
                  <c:v>1.4705882352941175</c:v>
                </c:pt>
                <c:pt idx="4" formatCode="#\ ##0.0000">
                  <c:v>1.0029895366218236</c:v>
                </c:pt>
                <c:pt idx="5">
                  <c:v>1.6666666666666667</c:v>
                </c:pt>
                <c:pt idx="6">
                  <c:v>4.5</c:v>
                </c:pt>
                <c:pt idx="7">
                  <c:v>1.3043478260869565</c:v>
                </c:pt>
                <c:pt idx="8">
                  <c:v>2.3529411764705883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C3-4A2F-9418-4E35C382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443000"/>
        <c:axId val="719445952"/>
      </c:radarChart>
      <c:catAx>
        <c:axId val="71944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445952"/>
        <c:crosses val="autoZero"/>
        <c:auto val="1"/>
        <c:lblAlgn val="ctr"/>
        <c:lblOffset val="100"/>
        <c:noMultiLvlLbl val="0"/>
      </c:catAx>
      <c:valAx>
        <c:axId val="7194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44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Точечная диаграмма Парето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49F-43DD-9A83-8FA96964068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49F-43DD-9A83-8FA96964068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49F-43DD-9A83-8FA96964068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49F-43DD-9A83-8FA969640686}"/>
              </c:ext>
            </c:extLst>
          </c:dPt>
          <c:xVal>
            <c:numRef>
              <c:f>'Выбор телефона'!$C$11:$C$18</c:f>
              <c:numCache>
                <c:formatCode>General</c:formatCode>
                <c:ptCount val="8"/>
                <c:pt idx="0">
                  <c:v>150000</c:v>
                </c:pt>
                <c:pt idx="1">
                  <c:v>80000</c:v>
                </c:pt>
                <c:pt idx="2">
                  <c:v>41000</c:v>
                </c:pt>
                <c:pt idx="3">
                  <c:v>159990</c:v>
                </c:pt>
                <c:pt idx="4">
                  <c:v>73990</c:v>
                </c:pt>
                <c:pt idx="5">
                  <c:v>29000</c:v>
                </c:pt>
                <c:pt idx="6">
                  <c:v>7500</c:v>
                </c:pt>
                <c:pt idx="7">
                  <c:v>4000</c:v>
                </c:pt>
              </c:numCache>
            </c:numRef>
          </c:xVal>
          <c:yVal>
            <c:numRef>
              <c:f>'Выбор телефона'!$D$11:$D$18</c:f>
              <c:numCache>
                <c:formatCode>General</c:formatCode>
                <c:ptCount val="8"/>
                <c:pt idx="0">
                  <c:v>1024</c:v>
                </c:pt>
                <c:pt idx="1">
                  <c:v>256</c:v>
                </c:pt>
                <c:pt idx="2">
                  <c:v>128</c:v>
                </c:pt>
                <c:pt idx="3">
                  <c:v>256</c:v>
                </c:pt>
                <c:pt idx="4">
                  <c:v>256</c:v>
                </c:pt>
                <c:pt idx="5">
                  <c:v>512</c:v>
                </c:pt>
                <c:pt idx="6">
                  <c:v>264</c:v>
                </c:pt>
                <c:pt idx="7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3DD-9A83-8FA969640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72944"/>
        <c:axId val="559873600"/>
      </c:scatterChart>
      <c:valAx>
        <c:axId val="5598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Стоимость,</a:t>
                </a:r>
                <a:r>
                  <a:rPr lang="ru-RU" sz="1400" baseline="0"/>
                  <a:t> руб.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73600"/>
        <c:crosses val="autoZero"/>
        <c:crossBetween val="midCat"/>
      </c:valAx>
      <c:valAx>
        <c:axId val="5598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/>
                  <a:t> Память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'Выбор телефона'!$B$86</c:f>
              <c:strCache>
                <c:ptCount val="1"/>
                <c:pt idx="0">
                  <c:v>Iphone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телефона'!$C$86:$H$86</c:f>
              <c:numCache>
                <c:formatCode>#,##0.00</c:formatCode>
                <c:ptCount val="6"/>
                <c:pt idx="0">
                  <c:v>-0.36363636363636365</c:v>
                </c:pt>
                <c:pt idx="1">
                  <c:v>-2.4133333333333336</c:v>
                </c:pt>
                <c:pt idx="2">
                  <c:v>-1.6666666666666607E-2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A-4E71-B733-7FDB22541BFC}"/>
            </c:ext>
          </c:extLst>
        </c:ser>
        <c:ser>
          <c:idx val="1"/>
          <c:order val="1"/>
          <c:tx>
            <c:strRef>
              <c:f>'Выбор телефона'!$B$87</c:f>
              <c:strCache>
                <c:ptCount val="1"/>
                <c:pt idx="0">
                  <c:v>Iphone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телефона'!$C$87:$H$87</c:f>
              <c:numCache>
                <c:formatCode>#,##0.00</c:formatCode>
                <c:ptCount val="6"/>
                <c:pt idx="0">
                  <c:v>-1</c:v>
                </c:pt>
                <c:pt idx="1">
                  <c:v>0.14666666666666667</c:v>
                </c:pt>
                <c:pt idx="2">
                  <c:v>-1.6666666666666607E-2</c:v>
                </c:pt>
                <c:pt idx="3">
                  <c:v>0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A-4E71-B733-7FDB22541BFC}"/>
            </c:ext>
          </c:extLst>
        </c:ser>
        <c:ser>
          <c:idx val="2"/>
          <c:order val="2"/>
          <c:tx>
            <c:strRef>
              <c:f>'Выбор телефона'!$B$88</c:f>
              <c:strCache>
                <c:ptCount val="1"/>
                <c:pt idx="0">
                  <c:v>Iphone 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телефона'!$C$88:$H$88</c:f>
              <c:numCache>
                <c:formatCode>#,##0.00</c:formatCode>
                <c:ptCount val="6"/>
                <c:pt idx="0">
                  <c:v>-40</c:v>
                </c:pt>
                <c:pt idx="1">
                  <c:v>0.57333333333333336</c:v>
                </c:pt>
                <c:pt idx="2">
                  <c:v>0.21666666666666665</c:v>
                </c:pt>
                <c:pt idx="3">
                  <c:v>0</c:v>
                </c:pt>
                <c:pt idx="4">
                  <c:v>0.5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A-4E71-B733-7FDB22541BFC}"/>
            </c:ext>
          </c:extLst>
        </c:ser>
        <c:ser>
          <c:idx val="3"/>
          <c:order val="3"/>
          <c:tx>
            <c:strRef>
              <c:f>'Выбор телефона'!$B$89</c:f>
              <c:strCache>
                <c:ptCount val="1"/>
                <c:pt idx="0">
                  <c:v>Galaxy Fold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телефона'!$C$89:$H$89</c:f>
              <c:numCache>
                <c:formatCode>#,##0.00</c:formatCode>
                <c:ptCount val="6"/>
                <c:pt idx="0">
                  <c:v>-0.33336111342611885</c:v>
                </c:pt>
                <c:pt idx="1">
                  <c:v>0.14666666666666667</c:v>
                </c:pt>
                <c:pt idx="2">
                  <c:v>-0.26666666666666661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A-4E71-B733-7FDB22541BFC}"/>
            </c:ext>
          </c:extLst>
        </c:ser>
        <c:ser>
          <c:idx val="4"/>
          <c:order val="4"/>
          <c:tx>
            <c:strRef>
              <c:f>'Выбор телефона'!$B$90</c:f>
              <c:strCache>
                <c:ptCount val="1"/>
                <c:pt idx="0">
                  <c:v>Galaxy S21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телефона'!$C$90:$H$90</c:f>
              <c:numCache>
                <c:formatCode>#,##0.00</c:formatCode>
                <c:ptCount val="6"/>
                <c:pt idx="0">
                  <c:v>-1.1768167107972933</c:v>
                </c:pt>
                <c:pt idx="1">
                  <c:v>0.14666666666666667</c:v>
                </c:pt>
                <c:pt idx="2">
                  <c:v>-0.1166666666666667</c:v>
                </c:pt>
                <c:pt idx="3">
                  <c:v>0.33333333333333331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0A-4E71-B733-7FDB22541BFC}"/>
            </c:ext>
          </c:extLst>
        </c:ser>
        <c:ser>
          <c:idx val="5"/>
          <c:order val="5"/>
          <c:tx>
            <c:strRef>
              <c:f>'Выбор телефона'!$B$91</c:f>
              <c:strCache>
                <c:ptCount val="1"/>
                <c:pt idx="0">
                  <c:v>Redmi Note 10 Pro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телефона'!$C$91:$H$91</c:f>
              <c:numCache>
                <c:formatCode>#,##0.00</c:formatCode>
                <c:ptCount val="6"/>
                <c:pt idx="0">
                  <c:v>3.6363636363636362</c:v>
                </c:pt>
                <c:pt idx="1">
                  <c:v>-0.70666666666666667</c:v>
                </c:pt>
                <c:pt idx="2">
                  <c:v>-0.11166666666666665</c:v>
                </c:pt>
                <c:pt idx="3">
                  <c:v>0.33333333333333331</c:v>
                </c:pt>
                <c:pt idx="4">
                  <c:v>0.4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0A-4E71-B733-7FDB22541BFC}"/>
            </c:ext>
          </c:extLst>
        </c:ser>
        <c:ser>
          <c:idx val="6"/>
          <c:order val="6"/>
          <c:tx>
            <c:strRef>
              <c:f>'Выбор телефона'!$B$92</c:f>
              <c:strCache>
                <c:ptCount val="1"/>
                <c:pt idx="0">
                  <c:v>Honor 9 Lite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телефона'!$C$92:$H$92</c:f>
              <c:numCache>
                <c:formatCode>#,##0.00</c:formatCode>
                <c:ptCount val="6"/>
                <c:pt idx="0">
                  <c:v>1.2307692307692308</c:v>
                </c:pt>
                <c:pt idx="1">
                  <c:v>0.12</c:v>
                </c:pt>
                <c:pt idx="2">
                  <c:v>5.8333333333333272E-2</c:v>
                </c:pt>
                <c:pt idx="3">
                  <c:v>-8.3333333333333329E-2</c:v>
                </c:pt>
                <c:pt idx="4">
                  <c:v>0.3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0A-4E71-B733-7FDB22541BFC}"/>
            </c:ext>
          </c:extLst>
        </c:ser>
        <c:ser>
          <c:idx val="7"/>
          <c:order val="7"/>
          <c:tx>
            <c:strRef>
              <c:f>'Выбор телефона'!$B$93</c:f>
              <c:strCache>
                <c:ptCount val="1"/>
                <c:pt idx="0">
                  <c:v>Nokia 3310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телефона'!$C$85:$H$85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телефона'!$C$93:$H$93</c:f>
              <c:numCache>
                <c:formatCode>#,##0.00</c:formatCode>
                <c:ptCount val="6"/>
                <c:pt idx="0">
                  <c:v>1.1111111111111112</c:v>
                </c:pt>
                <c:pt idx="1">
                  <c:v>0.44</c:v>
                </c:pt>
                <c:pt idx="2">
                  <c:v>0.6</c:v>
                </c:pt>
                <c:pt idx="3">
                  <c:v>0.83333333333333337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0A-4E71-B733-7FDB2254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35208"/>
        <c:axId val="662737832"/>
      </c:radarChart>
      <c:catAx>
        <c:axId val="66273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737832"/>
        <c:crosses val="autoZero"/>
        <c:auto val="1"/>
        <c:lblAlgn val="ctr"/>
        <c:lblOffset val="100"/>
        <c:noMultiLvlLbl val="0"/>
      </c:catAx>
      <c:valAx>
        <c:axId val="66273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73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'Выбор телефона'!$B$116</c:f>
              <c:strCache>
                <c:ptCount val="1"/>
                <c:pt idx="0">
                  <c:v>Iphone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телефона'!$C$116:$H$116</c:f>
              <c:numCache>
                <c:formatCode>General</c:formatCode>
                <c:ptCount val="6"/>
                <c:pt idx="0">
                  <c:v>150000</c:v>
                </c:pt>
                <c:pt idx="1">
                  <c:v>1024</c:v>
                </c:pt>
                <c:pt idx="2" formatCode="#\ ##0.0">
                  <c:v>6.1</c:v>
                </c:pt>
                <c:pt idx="3" formatCode="#,##0">
                  <c:v>12</c:v>
                </c:pt>
                <c:pt idx="4" formatCode="#,##0">
                  <c:v>6</c:v>
                </c:pt>
                <c:pt idx="5" formatCode="#,##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A-4549-9BC2-6556F8B80E24}"/>
            </c:ext>
          </c:extLst>
        </c:ser>
        <c:ser>
          <c:idx val="1"/>
          <c:order val="1"/>
          <c:tx>
            <c:strRef>
              <c:f>'Выбор телефона'!$B$117</c:f>
              <c:strCache>
                <c:ptCount val="1"/>
                <c:pt idx="0">
                  <c:v>Iphone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телефона'!$C$117:$H$117</c:f>
              <c:numCache>
                <c:formatCode>General</c:formatCode>
                <c:ptCount val="6"/>
                <c:pt idx="0">
                  <c:v>80000</c:v>
                </c:pt>
                <c:pt idx="1">
                  <c:v>256</c:v>
                </c:pt>
                <c:pt idx="2" formatCode="#\ ##0.0">
                  <c:v>6.1</c:v>
                </c:pt>
                <c:pt idx="3" formatCode="#,##0">
                  <c:v>12</c:v>
                </c:pt>
                <c:pt idx="4" formatCode="#,##0">
                  <c:v>7</c:v>
                </c:pt>
                <c:pt idx="5" formatCode="#,##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A-4549-9BC2-6556F8B80E24}"/>
            </c:ext>
          </c:extLst>
        </c:ser>
        <c:ser>
          <c:idx val="2"/>
          <c:order val="2"/>
          <c:tx>
            <c:strRef>
              <c:f>'Выбор телефона'!$B$118</c:f>
              <c:strCache>
                <c:ptCount val="1"/>
                <c:pt idx="0">
                  <c:v>Iphone 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телефона'!$C$118:$H$118</c:f>
              <c:numCache>
                <c:formatCode>General</c:formatCode>
                <c:ptCount val="6"/>
                <c:pt idx="0">
                  <c:v>41000</c:v>
                </c:pt>
                <c:pt idx="1">
                  <c:v>128</c:v>
                </c:pt>
                <c:pt idx="2" formatCode="#\ ##0.0">
                  <c:v>4.7</c:v>
                </c:pt>
                <c:pt idx="3" formatCode="#,##0">
                  <c:v>12</c:v>
                </c:pt>
                <c:pt idx="4" formatCode="#,##0">
                  <c:v>5</c:v>
                </c:pt>
                <c:pt idx="5" formatCode="#,##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4A-4549-9BC2-6556F8B80E24}"/>
            </c:ext>
          </c:extLst>
        </c:ser>
        <c:ser>
          <c:idx val="3"/>
          <c:order val="3"/>
          <c:tx>
            <c:strRef>
              <c:f>'Выбор телефона'!$B$119</c:f>
              <c:strCache>
                <c:ptCount val="1"/>
                <c:pt idx="0">
                  <c:v>Galaxy Fold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телефона'!$C$119:$H$119</c:f>
              <c:numCache>
                <c:formatCode>General</c:formatCode>
                <c:ptCount val="6"/>
                <c:pt idx="0">
                  <c:v>159990</c:v>
                </c:pt>
                <c:pt idx="1">
                  <c:v>256</c:v>
                </c:pt>
                <c:pt idx="2" formatCode="#\ ##0.0">
                  <c:v>7.6</c:v>
                </c:pt>
                <c:pt idx="3" formatCode="#,##0">
                  <c:v>12</c:v>
                </c:pt>
                <c:pt idx="4" formatCode="#,##0">
                  <c:v>8</c:v>
                </c:pt>
                <c:pt idx="5" formatCode="#,##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4A-4549-9BC2-6556F8B80E24}"/>
            </c:ext>
          </c:extLst>
        </c:ser>
        <c:ser>
          <c:idx val="4"/>
          <c:order val="4"/>
          <c:tx>
            <c:strRef>
              <c:f>'Выбор телефона'!$B$120</c:f>
              <c:strCache>
                <c:ptCount val="1"/>
                <c:pt idx="0">
                  <c:v>Galaxy S21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телефона'!$C$120:$H$120</c:f>
              <c:numCache>
                <c:formatCode>General</c:formatCode>
                <c:ptCount val="6"/>
                <c:pt idx="0">
                  <c:v>73990</c:v>
                </c:pt>
                <c:pt idx="1">
                  <c:v>256</c:v>
                </c:pt>
                <c:pt idx="2" formatCode="#\ ##0.0">
                  <c:v>6.7</c:v>
                </c:pt>
                <c:pt idx="3" formatCode="#,##0">
                  <c:v>8</c:v>
                </c:pt>
                <c:pt idx="4" formatCode="#,##0">
                  <c:v>5</c:v>
                </c:pt>
                <c:pt idx="5" formatCode="#,##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4A-4549-9BC2-6556F8B80E24}"/>
            </c:ext>
          </c:extLst>
        </c:ser>
        <c:ser>
          <c:idx val="5"/>
          <c:order val="5"/>
          <c:tx>
            <c:strRef>
              <c:f>'Выбор телефона'!$B$121</c:f>
              <c:strCache>
                <c:ptCount val="1"/>
                <c:pt idx="0">
                  <c:v>Redmi Note 10 Pro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телефона'!$C$121:$H$121</c:f>
              <c:numCache>
                <c:formatCode>General</c:formatCode>
                <c:ptCount val="6"/>
                <c:pt idx="0">
                  <c:v>29000</c:v>
                </c:pt>
                <c:pt idx="1">
                  <c:v>512</c:v>
                </c:pt>
                <c:pt idx="2" formatCode="#\ ##0.0">
                  <c:v>6.67</c:v>
                </c:pt>
                <c:pt idx="3" formatCode="#,##0">
                  <c:v>8</c:v>
                </c:pt>
                <c:pt idx="4" formatCode="#,##0">
                  <c:v>6</c:v>
                </c:pt>
                <c:pt idx="5" formatCode="#,##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4A-4549-9BC2-6556F8B80E24}"/>
            </c:ext>
          </c:extLst>
        </c:ser>
        <c:ser>
          <c:idx val="6"/>
          <c:order val="6"/>
          <c:tx>
            <c:strRef>
              <c:f>'Выбор телефона'!$B$122</c:f>
              <c:strCache>
                <c:ptCount val="1"/>
                <c:pt idx="0">
                  <c:v>Honor 9 Lite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телефона'!$C$122:$H$122</c:f>
              <c:numCache>
                <c:formatCode>General</c:formatCode>
                <c:ptCount val="6"/>
                <c:pt idx="0">
                  <c:v>7500</c:v>
                </c:pt>
                <c:pt idx="1">
                  <c:v>264</c:v>
                </c:pt>
                <c:pt idx="2" formatCode="#\ ##0.0">
                  <c:v>5.65</c:v>
                </c:pt>
                <c:pt idx="3" formatCode="#,##0">
                  <c:v>13</c:v>
                </c:pt>
                <c:pt idx="4" formatCode="#,##0">
                  <c:v>7</c:v>
                </c:pt>
                <c:pt idx="5" formatCode="#,##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4A-4549-9BC2-6556F8B80E24}"/>
            </c:ext>
          </c:extLst>
        </c:ser>
        <c:ser>
          <c:idx val="7"/>
          <c:order val="7"/>
          <c:tx>
            <c:strRef>
              <c:f>'Выбор телефона'!$B$123</c:f>
              <c:strCache>
                <c:ptCount val="1"/>
                <c:pt idx="0">
                  <c:v>Nokia 3310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телефона'!$C$115:$H$115</c:f>
              <c:strCache>
                <c:ptCount val="6"/>
                <c:pt idx="0">
                  <c:v>Стоимость(руб.)</c:v>
                </c:pt>
                <c:pt idx="1">
                  <c:v>Память</c:v>
                </c:pt>
                <c:pt idx="2">
                  <c:v>Диагональ</c:v>
                </c:pt>
                <c:pt idx="3">
                  <c:v>Камера</c:v>
                </c:pt>
                <c:pt idx="4">
                  <c:v>Батарея (ч.)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телефона'!$C$123:$H$123</c:f>
              <c:numCache>
                <c:formatCode>General</c:formatCode>
                <c:ptCount val="6"/>
                <c:pt idx="0">
                  <c:v>4000</c:v>
                </c:pt>
                <c:pt idx="1">
                  <c:v>168</c:v>
                </c:pt>
                <c:pt idx="2" formatCode="#\ ##0.0">
                  <c:v>2.4</c:v>
                </c:pt>
                <c:pt idx="3" formatCode="#,##0">
                  <c:v>2</c:v>
                </c:pt>
                <c:pt idx="4" formatCode="#,##0">
                  <c:v>7</c:v>
                </c:pt>
                <c:pt idx="5" formatCode="#,##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4A-4549-9BC2-6556F8B80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210512"/>
        <c:axId val="694207888"/>
      </c:radarChart>
      <c:catAx>
        <c:axId val="69421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207888"/>
        <c:crosses val="autoZero"/>
        <c:auto val="1"/>
        <c:lblAlgn val="ctr"/>
        <c:lblOffset val="100"/>
        <c:noMultiLvlLbl val="0"/>
      </c:catAx>
      <c:valAx>
        <c:axId val="6942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21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Точечная диаграмма Парето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031-4C6F-82DD-B06B22E9E7C4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031-4C6F-82DD-B06B22E9E7C4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031-4C6F-82DD-B06B22E9E7C4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031-4C6F-82DD-B06B22E9E7C4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4E9-496A-AE96-554520E5567C}"/>
              </c:ext>
            </c:extLst>
          </c:dPt>
          <c:xVal>
            <c:numRef>
              <c:f>Спортсмены!$C$11:$C$18</c:f>
              <c:numCache>
                <c:formatCode>General</c:formatCode>
                <c:ptCount val="8"/>
                <c:pt idx="0">
                  <c:v>32</c:v>
                </c:pt>
                <c:pt idx="1">
                  <c:v>28</c:v>
                </c:pt>
                <c:pt idx="2">
                  <c:v>21</c:v>
                </c:pt>
                <c:pt idx="3">
                  <c:v>29</c:v>
                </c:pt>
                <c:pt idx="4">
                  <c:v>23</c:v>
                </c:pt>
                <c:pt idx="5">
                  <c:v>25</c:v>
                </c:pt>
                <c:pt idx="6">
                  <c:v>21</c:v>
                </c:pt>
                <c:pt idx="7">
                  <c:v>20</c:v>
                </c:pt>
              </c:numCache>
            </c:numRef>
          </c:xVal>
          <c:yVal>
            <c:numRef>
              <c:f>Спортсмены!$D$11:$D$18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12</c:v>
                </c:pt>
                <c:pt idx="3">
                  <c:v>6</c:v>
                </c:pt>
                <c:pt idx="4">
                  <c:v>11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31-4C6F-82DD-B06B22E9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72944"/>
        <c:axId val="559873600"/>
      </c:scatterChart>
      <c:valAx>
        <c:axId val="5598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Забитые</a:t>
                </a:r>
                <a:r>
                  <a:rPr lang="ru-RU" sz="1400" baseline="0"/>
                  <a:t> голы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73600"/>
        <c:crosses val="autoZero"/>
        <c:crossBetween val="midCat"/>
        <c:majorUnit val="10"/>
      </c:valAx>
      <c:valAx>
        <c:axId val="5598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/>
                  <a:t> Голевые передачи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8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Спортсмены!$B$86</c:f>
              <c:strCache>
                <c:ptCount val="1"/>
                <c:pt idx="0">
                  <c:v>Лионель Месси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Спортсмены!$C$86:$H$86</c:f>
              <c:numCache>
                <c:formatCode>#,##0.00</c:formatCode>
                <c:ptCount val="6"/>
                <c:pt idx="0">
                  <c:v>0.2</c:v>
                </c:pt>
                <c:pt idx="1">
                  <c:v>0.6333333333333333</c:v>
                </c:pt>
                <c:pt idx="2">
                  <c:v>4.8648648648648651E-2</c:v>
                </c:pt>
                <c:pt idx="3">
                  <c:v>-15</c:v>
                </c:pt>
                <c:pt idx="4">
                  <c:v>-1.4285714285714286</c:v>
                </c:pt>
                <c:pt idx="5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E-47FC-B748-0F8160ED4AF2}"/>
            </c:ext>
          </c:extLst>
        </c:ser>
        <c:ser>
          <c:idx val="1"/>
          <c:order val="1"/>
          <c:tx>
            <c:strRef>
              <c:f>Спортсмены!$B$87</c:f>
              <c:strCache>
                <c:ptCount val="1"/>
                <c:pt idx="0">
                  <c:v>Мохаммед Салах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Спортсмены!$C$87:$H$87</c:f>
              <c:numCache>
                <c:formatCode>#,##0.00</c:formatCode>
                <c:ptCount val="6"/>
                <c:pt idx="0">
                  <c:v>0.3</c:v>
                </c:pt>
                <c:pt idx="1">
                  <c:v>0.73333333333333328</c:v>
                </c:pt>
                <c:pt idx="2">
                  <c:v>7.0270270270270274E-2</c:v>
                </c:pt>
                <c:pt idx="3">
                  <c:v>-75</c:v>
                </c:pt>
                <c:pt idx="4">
                  <c:v>-2.2222222222222223</c:v>
                </c:pt>
                <c:pt idx="5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E-47FC-B748-0F8160ED4AF2}"/>
            </c:ext>
          </c:extLst>
        </c:ser>
        <c:ser>
          <c:idx val="2"/>
          <c:order val="2"/>
          <c:tx>
            <c:strRef>
              <c:f>Спортсмены!$B$88</c:f>
              <c:strCache>
                <c:ptCount val="1"/>
                <c:pt idx="0">
                  <c:v>Неймар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Спортсмены!$C$88:$H$88</c:f>
              <c:numCache>
                <c:formatCode>#,##0.00</c:formatCode>
                <c:ptCount val="6"/>
                <c:pt idx="0">
                  <c:v>0.47499999999999998</c:v>
                </c:pt>
                <c:pt idx="1">
                  <c:v>0.6</c:v>
                </c:pt>
                <c:pt idx="2">
                  <c:v>2.7027027027027029E-2</c:v>
                </c:pt>
                <c:pt idx="3">
                  <c:v>75</c:v>
                </c:pt>
                <c:pt idx="4">
                  <c:v>-2</c:v>
                </c:pt>
                <c:pt idx="5">
                  <c:v>-0.33333333333333331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E-47FC-B748-0F8160ED4AF2}"/>
            </c:ext>
          </c:extLst>
        </c:ser>
        <c:ser>
          <c:idx val="3"/>
          <c:order val="3"/>
          <c:tx>
            <c:strRef>
              <c:f>Спортсмены!$B$89</c:f>
              <c:strCache>
                <c:ptCount val="1"/>
                <c:pt idx="0">
                  <c:v>Килиан Мбаппе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Спортсмены!$C$89:$H$89</c:f>
              <c:numCache>
                <c:formatCode>#,##0.00</c:formatCode>
                <c:ptCount val="6"/>
                <c:pt idx="0">
                  <c:v>0.27500000000000002</c:v>
                </c:pt>
                <c:pt idx="1">
                  <c:v>0.8</c:v>
                </c:pt>
                <c:pt idx="2">
                  <c:v>2.1621621621621623E-2</c:v>
                </c:pt>
                <c:pt idx="3">
                  <c:v>-12.5</c:v>
                </c:pt>
                <c:pt idx="4">
                  <c:v>-20</c:v>
                </c:pt>
                <c:pt idx="5">
                  <c:v>-0.5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9E-47FC-B748-0F8160ED4AF2}"/>
            </c:ext>
          </c:extLst>
        </c:ser>
        <c:ser>
          <c:idx val="4"/>
          <c:order val="4"/>
          <c:tx>
            <c:strRef>
              <c:f>Спортсмены!$B$90</c:f>
              <c:strCache>
                <c:ptCount val="1"/>
                <c:pt idx="0">
                  <c:v>Криштиану Роналду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Спортсмены!$C$90:$H$90</c:f>
              <c:numCache>
                <c:formatCode>#,##0.00</c:formatCode>
                <c:ptCount val="6"/>
                <c:pt idx="0">
                  <c:v>0.42499999999999999</c:v>
                </c:pt>
                <c:pt idx="1">
                  <c:v>0.6333333333333333</c:v>
                </c:pt>
                <c:pt idx="2">
                  <c:v>3.2432432432432434E-2</c:v>
                </c:pt>
                <c:pt idx="3">
                  <c:v>-25</c:v>
                </c:pt>
                <c:pt idx="4">
                  <c:v>-1.1764705882352942</c:v>
                </c:pt>
                <c:pt idx="5">
                  <c:v>-0.16666666666666666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9E-47FC-B748-0F8160ED4AF2}"/>
            </c:ext>
          </c:extLst>
        </c:ser>
        <c:ser>
          <c:idx val="5"/>
          <c:order val="5"/>
          <c:tx>
            <c:strRef>
              <c:f>Спортсмены!$B$91</c:f>
              <c:strCache>
                <c:ptCount val="1"/>
                <c:pt idx="0">
                  <c:v>Эрлинг Холанд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Спортсмены!$C$91:$H$91</c:f>
              <c:numCache>
                <c:formatCode>#,##0.00</c:formatCode>
                <c:ptCount val="6"/>
                <c:pt idx="0">
                  <c:v>0.375</c:v>
                </c:pt>
                <c:pt idx="1">
                  <c:v>0.76666666666666672</c:v>
                </c:pt>
                <c:pt idx="2">
                  <c:v>-4.8648648648648651E-2</c:v>
                </c:pt>
                <c:pt idx="3">
                  <c:v>-5.3571428571428568</c:v>
                </c:pt>
                <c:pt idx="4">
                  <c:v>-20</c:v>
                </c:pt>
                <c:pt idx="5">
                  <c:v>-0.125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9E-47FC-B748-0F8160ED4AF2}"/>
            </c:ext>
          </c:extLst>
        </c:ser>
        <c:ser>
          <c:idx val="6"/>
          <c:order val="6"/>
          <c:tx>
            <c:strRef>
              <c:f>Спортсмены!$B$92</c:f>
              <c:strCache>
                <c:ptCount val="1"/>
                <c:pt idx="0">
                  <c:v>Ромелу Лукаку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Спортсмены!$C$92:$H$92</c:f>
              <c:numCache>
                <c:formatCode>#,##0.00</c:formatCode>
                <c:ptCount val="6"/>
                <c:pt idx="0">
                  <c:v>0.47499999999999998</c:v>
                </c:pt>
                <c:pt idx="1">
                  <c:v>0.7</c:v>
                </c:pt>
                <c:pt idx="2">
                  <c:v>5.4054054054054057E-3</c:v>
                </c:pt>
                <c:pt idx="3">
                  <c:v>-37.5</c:v>
                </c:pt>
                <c:pt idx="4">
                  <c:v>-2.5</c:v>
                </c:pt>
                <c:pt idx="5">
                  <c:v>-7.6923076923076927E-2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9E-47FC-B748-0F8160ED4AF2}"/>
            </c:ext>
          </c:extLst>
        </c:ser>
        <c:ser>
          <c:idx val="7"/>
          <c:order val="7"/>
          <c:tx>
            <c:strRef>
              <c:f>Спортсмены!$B$93</c:f>
              <c:strCache>
                <c:ptCount val="1"/>
                <c:pt idx="0">
                  <c:v>Роберт Левандовский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Спортсмены!$C$85:$H$85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Спортсмены!$C$93:$H$93</c:f>
              <c:numCache>
                <c:formatCode>#,##0.00</c:formatCode>
                <c:ptCount val="6"/>
                <c:pt idx="0">
                  <c:v>0.5</c:v>
                </c:pt>
                <c:pt idx="1">
                  <c:v>0.66666666666666663</c:v>
                </c:pt>
                <c:pt idx="2">
                  <c:v>1.6216216216216217E-2</c:v>
                </c:pt>
                <c:pt idx="3">
                  <c:v>-10.714285714285714</c:v>
                </c:pt>
                <c:pt idx="4">
                  <c:v>-1.5384615384615383</c:v>
                </c:pt>
                <c:pt idx="5">
                  <c:v>-6.6666666666666666E-2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9E-47FC-B748-0F8160ED4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854952"/>
        <c:axId val="465853968"/>
      </c:radarChart>
      <c:catAx>
        <c:axId val="46585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853968"/>
        <c:crosses val="autoZero"/>
        <c:auto val="1"/>
        <c:lblAlgn val="ctr"/>
        <c:lblOffset val="100"/>
        <c:noMultiLvlLbl val="0"/>
      </c:catAx>
      <c:valAx>
        <c:axId val="4658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85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Спортсмены!$B$131</c:f>
              <c:strCache>
                <c:ptCount val="1"/>
                <c:pt idx="0">
                  <c:v>Лионель Месси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Спортсмены!$C$131:$H$131</c:f>
              <c:numCache>
                <c:formatCode>#,##0.00</c:formatCode>
                <c:ptCount val="6"/>
                <c:pt idx="0">
                  <c:v>2.9090909090909092</c:v>
                </c:pt>
                <c:pt idx="1">
                  <c:v>3.6666666666666665</c:v>
                </c:pt>
                <c:pt idx="2">
                  <c:v>1.0538922155688624</c:v>
                </c:pt>
                <c:pt idx="3" formatCode="#\ ##0.0000">
                  <c:v>1.2125000000000001</c:v>
                </c:pt>
                <c:pt idx="4">
                  <c:v>1.1764705882352942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3-406A-9804-914F15E7D80F}"/>
            </c:ext>
          </c:extLst>
        </c:ser>
        <c:ser>
          <c:idx val="1"/>
          <c:order val="1"/>
          <c:tx>
            <c:strRef>
              <c:f>Спортсмены!$B$132</c:f>
              <c:strCache>
                <c:ptCount val="1"/>
                <c:pt idx="0">
                  <c:v>Мохаммед Салах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Спортсмены!$C$132:$H$132</c:f>
              <c:numCache>
                <c:formatCode>#,##0.00</c:formatCode>
                <c:ptCount val="6"/>
                <c:pt idx="0">
                  <c:v>2.5454545454545454</c:v>
                </c:pt>
                <c:pt idx="1">
                  <c:v>2.6666666666666665</c:v>
                </c:pt>
                <c:pt idx="2">
                  <c:v>1.0299401197604789</c:v>
                </c:pt>
                <c:pt idx="3" formatCode="#\ ##0.0000">
                  <c:v>1.2763157894736843</c:v>
                </c:pt>
                <c:pt idx="4">
                  <c:v>1.3793103448275863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3-406A-9804-914F15E7D80F}"/>
            </c:ext>
          </c:extLst>
        </c:ser>
        <c:ser>
          <c:idx val="2"/>
          <c:order val="2"/>
          <c:tx>
            <c:strRef>
              <c:f>Спортсмены!$B$133</c:f>
              <c:strCache>
                <c:ptCount val="1"/>
                <c:pt idx="0">
                  <c:v>Неймар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Спортсмены!$C$133:$H$133</c:f>
              <c:numCache>
                <c:formatCode>#,##0.00</c:formatCode>
                <c:ptCount val="6"/>
                <c:pt idx="0">
                  <c:v>1.9090909090909092</c:v>
                </c:pt>
                <c:pt idx="1">
                  <c:v>4</c:v>
                </c:pt>
                <c:pt idx="2">
                  <c:v>1.0778443113772456</c:v>
                </c:pt>
                <c:pt idx="3" formatCode="#\ ##0.0000">
                  <c:v>1.310810810810811</c:v>
                </c:pt>
                <c:pt idx="4">
                  <c:v>1.3333333333333333</c:v>
                </c:pt>
                <c:pt idx="5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C3-406A-9804-914F15E7D80F}"/>
            </c:ext>
          </c:extLst>
        </c:ser>
        <c:ser>
          <c:idx val="3"/>
          <c:order val="3"/>
          <c:tx>
            <c:strRef>
              <c:f>Спортсмены!$B$134</c:f>
              <c:strCache>
                <c:ptCount val="1"/>
                <c:pt idx="0">
                  <c:v>Килиан Мбаппе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Спортсмены!$C$134:$H$134</c:f>
              <c:numCache>
                <c:formatCode>#,##0.00</c:formatCode>
                <c:ptCount val="6"/>
                <c:pt idx="0">
                  <c:v>2.6363636363636362</c:v>
                </c:pt>
                <c:pt idx="1">
                  <c:v>2</c:v>
                </c:pt>
                <c:pt idx="2">
                  <c:v>1.0838323353293413</c:v>
                </c:pt>
                <c:pt idx="3" formatCode="#\ ##0.0000">
                  <c:v>1.1975308641975309</c:v>
                </c:pt>
                <c:pt idx="4">
                  <c:v>1.9047619047619047</c:v>
                </c:pt>
                <c:pt idx="5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C3-406A-9804-914F15E7D80F}"/>
            </c:ext>
          </c:extLst>
        </c:ser>
        <c:ser>
          <c:idx val="4"/>
          <c:order val="4"/>
          <c:tx>
            <c:strRef>
              <c:f>Спортсмены!$B$135</c:f>
              <c:strCache>
                <c:ptCount val="1"/>
                <c:pt idx="0">
                  <c:v>Криштиану Роналду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Спортсмены!$C$135:$H$135</c:f>
              <c:numCache>
                <c:formatCode>#,##0.00</c:formatCode>
                <c:ptCount val="6"/>
                <c:pt idx="0">
                  <c:v>2.0909090909090908</c:v>
                </c:pt>
                <c:pt idx="1">
                  <c:v>3.6666666666666665</c:v>
                </c:pt>
                <c:pt idx="2">
                  <c:v>1.0718562874251496</c:v>
                </c:pt>
                <c:pt idx="3" formatCode="#\ ##0.0000">
                  <c:v>1.2435897435897436</c:v>
                </c:pt>
                <c:pt idx="4">
                  <c:v>1.0810810810810809</c:v>
                </c:pt>
                <c:pt idx="5">
                  <c:v>7.1428571428571423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C3-406A-9804-914F15E7D80F}"/>
            </c:ext>
          </c:extLst>
        </c:ser>
        <c:ser>
          <c:idx val="5"/>
          <c:order val="5"/>
          <c:tx>
            <c:strRef>
              <c:f>Спортсмены!$B$136</c:f>
              <c:strCache>
                <c:ptCount val="1"/>
                <c:pt idx="0">
                  <c:v>Эрлинг Холанд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Спортсмены!$C$136:$H$136</c:f>
              <c:numCache>
                <c:formatCode>#,##0.00</c:formatCode>
                <c:ptCount val="6"/>
                <c:pt idx="0">
                  <c:v>2.2727272727272729</c:v>
                </c:pt>
                <c:pt idx="1">
                  <c:v>2.3333333333333335</c:v>
                </c:pt>
                <c:pt idx="2">
                  <c:v>1.1616766467065869</c:v>
                </c:pt>
                <c:pt idx="3" formatCode="#\ ##0.0000">
                  <c:v>1.0898876404494382</c:v>
                </c:pt>
                <c:pt idx="4">
                  <c:v>1.9047619047619047</c:v>
                </c:pt>
                <c:pt idx="5">
                  <c:v>5.5555555555555554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C3-406A-9804-914F15E7D80F}"/>
            </c:ext>
          </c:extLst>
        </c:ser>
        <c:ser>
          <c:idx val="6"/>
          <c:order val="6"/>
          <c:tx>
            <c:strRef>
              <c:f>Спортсмены!$B$137</c:f>
              <c:strCache>
                <c:ptCount val="1"/>
                <c:pt idx="0">
                  <c:v>Ромелу Лукаку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Спортсмены!$C$137:$H$137</c:f>
              <c:numCache>
                <c:formatCode>#,##0.00</c:formatCode>
                <c:ptCount val="6"/>
                <c:pt idx="0">
                  <c:v>1.9090909090909092</c:v>
                </c:pt>
                <c:pt idx="1">
                  <c:v>3</c:v>
                </c:pt>
                <c:pt idx="2">
                  <c:v>1.1017964071856288</c:v>
                </c:pt>
                <c:pt idx="3" formatCode="#\ ##0.0000">
                  <c:v>1.2597402597402598</c:v>
                </c:pt>
                <c:pt idx="4">
                  <c:v>1.4285714285714286</c:v>
                </c:pt>
                <c:pt idx="5">
                  <c:v>3.5714285714285712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C3-406A-9804-914F15E7D80F}"/>
            </c:ext>
          </c:extLst>
        </c:ser>
        <c:ser>
          <c:idx val="7"/>
          <c:order val="7"/>
          <c:tx>
            <c:strRef>
              <c:f>Спортсмены!$B$138</c:f>
              <c:strCache>
                <c:ptCount val="1"/>
                <c:pt idx="0">
                  <c:v>Роберт Левандовский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Спортсмены!$C$130:$H$130</c:f>
              <c:strCache>
                <c:ptCount val="6"/>
                <c:pt idx="0">
                  <c:v>Забитые голы</c:v>
                </c:pt>
                <c:pt idx="1">
                  <c:v>Голевые передачи</c:v>
                </c:pt>
                <c:pt idx="2">
                  <c:v>Рост (см.)</c:v>
                </c:pt>
                <c:pt idx="3">
                  <c:v>Вес (кг.)</c:v>
                </c:pt>
                <c:pt idx="4">
                  <c:v>Возраст</c:v>
                </c:pt>
                <c:pt idx="5">
                  <c:v>Рейтинг</c:v>
                </c:pt>
              </c:strCache>
            </c:strRef>
          </c:cat>
          <c:val>
            <c:numRef>
              <c:f>Спортсмены!$C$138:$H$138</c:f>
              <c:numCache>
                <c:formatCode>#,##0.00</c:formatCode>
                <c:ptCount val="6"/>
                <c:pt idx="0">
                  <c:v>1.8181818181818181</c:v>
                </c:pt>
                <c:pt idx="1">
                  <c:v>3.3333333333333335</c:v>
                </c:pt>
                <c:pt idx="2">
                  <c:v>1.0898203592814371</c:v>
                </c:pt>
                <c:pt idx="3" formatCode="#\ ##0.0000">
                  <c:v>1.1829268292682926</c:v>
                </c:pt>
                <c:pt idx="4">
                  <c:v>1.2121212121212122</c:v>
                </c:pt>
                <c:pt idx="5">
                  <c:v>3.125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C3-406A-9804-914F15E7D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42624"/>
        <c:axId val="471650496"/>
      </c:radarChart>
      <c:catAx>
        <c:axId val="47164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50496"/>
        <c:crosses val="autoZero"/>
        <c:auto val="1"/>
        <c:lblAlgn val="ctr"/>
        <c:lblOffset val="100"/>
        <c:noMultiLvlLbl val="0"/>
      </c:catAx>
      <c:valAx>
        <c:axId val="4716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4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Точечная диаграмма Парето</a:t>
            </a:r>
            <a:r>
              <a:rPr lang="ru-R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Блюдо!$D$10</c:f>
              <c:strCache>
                <c:ptCount val="1"/>
                <c:pt idx="0">
                  <c:v>Соответствие пожеланиям гостей (от 1 до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1-49BE-B5EE-B18C0B2DF79B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1-49BE-B5EE-B18C0B2DF79B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1-49BE-B5EE-B18C0B2DF79B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1-49BE-B5EE-B18C0B2DF79B}"/>
              </c:ext>
            </c:extLst>
          </c:dPt>
          <c:xVal>
            <c:numRef>
              <c:f>Блюдо!$C$11:$C$18</c:f>
              <c:numCache>
                <c:formatCode>General</c:formatCode>
                <c:ptCount val="8"/>
                <c:pt idx="0">
                  <c:v>450</c:v>
                </c:pt>
                <c:pt idx="1">
                  <c:v>500</c:v>
                </c:pt>
                <c:pt idx="2">
                  <c:v>650</c:v>
                </c:pt>
                <c:pt idx="3">
                  <c:v>750</c:v>
                </c:pt>
                <c:pt idx="4">
                  <c:v>600</c:v>
                </c:pt>
                <c:pt idx="5">
                  <c:v>830</c:v>
                </c:pt>
                <c:pt idx="6">
                  <c:v>800</c:v>
                </c:pt>
                <c:pt idx="7">
                  <c:v>300</c:v>
                </c:pt>
              </c:numCache>
            </c:numRef>
          </c:xVal>
          <c:yVal>
            <c:numRef>
              <c:f>Блюдо!$D$11:$D$18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3</c:v>
                </c:pt>
                <c:pt idx="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1-49BE-B5EE-B18C0B2DF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72656"/>
        <c:axId val="283274624"/>
      </c:scatterChart>
      <c:valAx>
        <c:axId val="2832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Блюдо!$C$10</c:f>
              <c:strCache>
                <c:ptCount val="1"/>
                <c:pt idx="0">
                  <c:v>Общая стоимость ингредиентов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74624"/>
        <c:crosses val="autoZero"/>
        <c:crossBetween val="midCat"/>
      </c:valAx>
      <c:valAx>
        <c:axId val="28327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Блюдо!$D$10</c:f>
              <c:strCache>
                <c:ptCount val="1"/>
                <c:pt idx="0">
                  <c:v>Соответствие пожеланиям гостей (от 1 до 10)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Лепестковыя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Блюдо!$B$86</c:f>
              <c:strCache>
                <c:ptCount val="1"/>
                <c:pt idx="0">
                  <c:v>Оливье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Блюдо!$C$86:$H$86</c:f>
              <c:numCache>
                <c:formatCode>#,##0.00</c:formatCode>
                <c:ptCount val="6"/>
                <c:pt idx="0">
                  <c:v>-1.25</c:v>
                </c:pt>
                <c:pt idx="1">
                  <c:v>0.3</c:v>
                </c:pt>
                <c:pt idx="2">
                  <c:v>-0.66666666666666663</c:v>
                </c:pt>
                <c:pt idx="3">
                  <c:v>0.83333333333333337</c:v>
                </c:pt>
                <c:pt idx="4">
                  <c:v>6.6666666666666666E-2</c:v>
                </c:pt>
                <c:pt idx="5">
                  <c:v>-32.333333333333329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8-486E-AB74-DF1F76EBD5C7}"/>
            </c:ext>
          </c:extLst>
        </c:ser>
        <c:ser>
          <c:idx val="1"/>
          <c:order val="1"/>
          <c:tx>
            <c:strRef>
              <c:f>Блюдо!$B$87</c:f>
              <c:strCache>
                <c:ptCount val="1"/>
                <c:pt idx="0">
                  <c:v>Винегрет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Блюдо!$C$87:$H$87</c:f>
              <c:numCache>
                <c:formatCode>#,##0.00</c:formatCode>
                <c:ptCount val="6"/>
                <c:pt idx="0">
                  <c:v>-1</c:v>
                </c:pt>
                <c:pt idx="1">
                  <c:v>0.2</c:v>
                </c:pt>
                <c:pt idx="2">
                  <c:v>-0.4</c:v>
                </c:pt>
                <c:pt idx="3">
                  <c:v>0.66666666666666663</c:v>
                </c:pt>
                <c:pt idx="4">
                  <c:v>0.33333333333333331</c:v>
                </c:pt>
                <c:pt idx="5">
                  <c:v>-97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8-486E-AB74-DF1F76EBD5C7}"/>
            </c:ext>
          </c:extLst>
        </c:ser>
        <c:ser>
          <c:idx val="2"/>
          <c:order val="2"/>
          <c:tx>
            <c:strRef>
              <c:f>Блюдо!$B$88</c:f>
              <c:strCache>
                <c:ptCount val="1"/>
                <c:pt idx="0">
                  <c:v>Охотничий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Блюдо!$C$88:$H$88</c:f>
              <c:numCache>
                <c:formatCode>#,##0.00</c:formatCode>
                <c:ptCount val="6"/>
                <c:pt idx="0">
                  <c:v>-0.625</c:v>
                </c:pt>
                <c:pt idx="1">
                  <c:v>0.5</c:v>
                </c:pt>
                <c:pt idx="2">
                  <c:v>-1</c:v>
                </c:pt>
                <c:pt idx="3">
                  <c:v>0.33333333333333331</c:v>
                </c:pt>
                <c:pt idx="4">
                  <c:v>0</c:v>
                </c:pt>
                <c:pt idx="5">
                  <c:v>-2.2558139534883721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28-486E-AB74-DF1F76EBD5C7}"/>
            </c:ext>
          </c:extLst>
        </c:ser>
        <c:ser>
          <c:idx val="3"/>
          <c:order val="3"/>
          <c:tx>
            <c:strRef>
              <c:f>Блюдо!$B$89</c:f>
              <c:strCache>
                <c:ptCount val="1"/>
                <c:pt idx="0">
                  <c:v>Цезарь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Блюдо!$C$89:$H$89</c:f>
              <c:numCache>
                <c:formatCode>#,##0.00</c:formatCode>
                <c:ptCount val="6"/>
                <c:pt idx="0">
                  <c:v>-0.5</c:v>
                </c:pt>
                <c:pt idx="1">
                  <c:v>0.6</c:v>
                </c:pt>
                <c:pt idx="2">
                  <c:v>-0.5</c:v>
                </c:pt>
                <c:pt idx="3">
                  <c:v>0.41666666666666669</c:v>
                </c:pt>
                <c:pt idx="4">
                  <c:v>-0.18333333333333332</c:v>
                </c:pt>
                <c:pt idx="5">
                  <c:v>-12.125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28-486E-AB74-DF1F76EBD5C7}"/>
            </c:ext>
          </c:extLst>
        </c:ser>
        <c:ser>
          <c:idx val="4"/>
          <c:order val="4"/>
          <c:tx>
            <c:strRef>
              <c:f>Блюдо!$B$90</c:f>
              <c:strCache>
                <c:ptCount val="1"/>
                <c:pt idx="0">
                  <c:v>Крабовый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Блюдо!$C$90:$H$90</c:f>
              <c:numCache>
                <c:formatCode>#,##0.00</c:formatCode>
                <c:ptCount val="6"/>
                <c:pt idx="0">
                  <c:v>-0.7142857142857143</c:v>
                </c:pt>
                <c:pt idx="1">
                  <c:v>0.3</c:v>
                </c:pt>
                <c:pt idx="2">
                  <c:v>-0.66666666666666663</c:v>
                </c:pt>
                <c:pt idx="3">
                  <c:v>0.6166666666666667</c:v>
                </c:pt>
                <c:pt idx="4">
                  <c:v>-0.13333333333333333</c:v>
                </c:pt>
                <c:pt idx="5">
                  <c:v>-0.63398692810457513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28-486E-AB74-DF1F76EBD5C7}"/>
            </c:ext>
          </c:extLst>
        </c:ser>
        <c:ser>
          <c:idx val="5"/>
          <c:order val="5"/>
          <c:tx>
            <c:strRef>
              <c:f>Блюдо!$B$91</c:f>
              <c:strCache>
                <c:ptCount val="1"/>
                <c:pt idx="0">
                  <c:v>Морской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Блюдо!$C$91:$H$91</c:f>
              <c:numCache>
                <c:formatCode>#,##0.00</c:formatCode>
                <c:ptCount val="6"/>
                <c:pt idx="0">
                  <c:v>-0.43103448275862072</c:v>
                </c:pt>
                <c:pt idx="1">
                  <c:v>0.1</c:v>
                </c:pt>
                <c:pt idx="2">
                  <c:v>-0.33333333333333331</c:v>
                </c:pt>
                <c:pt idx="3">
                  <c:v>0</c:v>
                </c:pt>
                <c:pt idx="4">
                  <c:v>8.3333333333333329E-2</c:v>
                </c:pt>
                <c:pt idx="5">
                  <c:v>13.857142857142858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28-486E-AB74-DF1F76EBD5C7}"/>
            </c:ext>
          </c:extLst>
        </c:ser>
        <c:ser>
          <c:idx val="6"/>
          <c:order val="6"/>
          <c:tx>
            <c:strRef>
              <c:f>Блюдо!$B$92</c:f>
              <c:strCache>
                <c:ptCount val="1"/>
                <c:pt idx="0">
                  <c:v>Мясной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Блюдо!$C$92:$H$92</c:f>
              <c:numCache>
                <c:formatCode>#,##0.00</c:formatCode>
                <c:ptCount val="6"/>
                <c:pt idx="0">
                  <c:v>-0.45454545454545453</c:v>
                </c:pt>
                <c:pt idx="1">
                  <c:v>0.7</c:v>
                </c:pt>
                <c:pt idx="2">
                  <c:v>-1</c:v>
                </c:pt>
                <c:pt idx="3">
                  <c:v>0.21666666666666667</c:v>
                </c:pt>
                <c:pt idx="4">
                  <c:v>-0.05</c:v>
                </c:pt>
                <c:pt idx="5">
                  <c:v>-0.94174757281553401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28-486E-AB74-DF1F76EBD5C7}"/>
            </c:ext>
          </c:extLst>
        </c:ser>
        <c:ser>
          <c:idx val="7"/>
          <c:order val="7"/>
          <c:tx>
            <c:strRef>
              <c:f>Блюдо!$B$93</c:f>
              <c:strCache>
                <c:ptCount val="1"/>
                <c:pt idx="0">
                  <c:v>Сырный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Блюдо!$C$85:$H$85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Блюдо!$C$93:$H$93</c:f>
              <c:numCache>
                <c:formatCode>#,##0.00</c:formatCode>
                <c:ptCount val="6"/>
                <c:pt idx="0">
                  <c:v>-5</c:v>
                </c:pt>
                <c:pt idx="1">
                  <c:v>0.4</c:v>
                </c:pt>
                <c:pt idx="2">
                  <c:v>-2</c:v>
                </c:pt>
                <c:pt idx="3">
                  <c:v>0.6166666666666667</c:v>
                </c:pt>
                <c:pt idx="4">
                  <c:v>0.25</c:v>
                </c:pt>
                <c:pt idx="5">
                  <c:v>-1.1686746987951808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28-486E-AB74-DF1F76EB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08976"/>
        <c:axId val="467812584"/>
      </c:radarChart>
      <c:catAx>
        <c:axId val="46780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812584"/>
        <c:crosses val="autoZero"/>
        <c:auto val="1"/>
        <c:lblAlgn val="ctr"/>
        <c:lblOffset val="100"/>
        <c:noMultiLvlLbl val="0"/>
      </c:catAx>
      <c:valAx>
        <c:axId val="46781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80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Блюдо!$B$131</c:f>
              <c:strCache>
                <c:ptCount val="1"/>
                <c:pt idx="0">
                  <c:v>Оливье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Блюдо!$C$131:$H$131</c:f>
              <c:numCache>
                <c:formatCode>#,##0.00</c:formatCode>
                <c:ptCount val="6"/>
                <c:pt idx="0">
                  <c:v>2.2222222222222223</c:v>
                </c:pt>
                <c:pt idx="1">
                  <c:v>7</c:v>
                </c:pt>
                <c:pt idx="2">
                  <c:v>1.7999999999999998</c:v>
                </c:pt>
                <c:pt idx="3" formatCode="#\ ##0.0000">
                  <c:v>1</c:v>
                </c:pt>
                <c:pt idx="4">
                  <c:v>2.8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5-4B60-AC59-FD765B02ADC8}"/>
            </c:ext>
          </c:extLst>
        </c:ser>
        <c:ser>
          <c:idx val="1"/>
          <c:order val="1"/>
          <c:tx>
            <c:strRef>
              <c:f>Блюдо!$B$132</c:f>
              <c:strCache>
                <c:ptCount val="1"/>
                <c:pt idx="0">
                  <c:v>Винегрет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Блюдо!$C$132:$H$132</c:f>
              <c:numCache>
                <c:formatCode>#,##0.00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1.2857142857142856</c:v>
                </c:pt>
                <c:pt idx="3" formatCode="#\ ##0.0000">
                  <c:v>2</c:v>
                </c:pt>
                <c:pt idx="4">
                  <c:v>2</c:v>
                </c:pt>
                <c:pt idx="5">
                  <c:v>3.0612244897959182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5-4B60-AC59-FD765B02ADC8}"/>
            </c:ext>
          </c:extLst>
        </c:ser>
        <c:ser>
          <c:idx val="2"/>
          <c:order val="2"/>
          <c:tx>
            <c:strRef>
              <c:f>Блюдо!$B$133</c:f>
              <c:strCache>
                <c:ptCount val="1"/>
                <c:pt idx="0">
                  <c:v>Охотничий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Блюдо!$C$133:$H$133</c:f>
              <c:numCache>
                <c:formatCode>#,##0.00</c:formatCode>
                <c:ptCount val="6"/>
                <c:pt idx="0">
                  <c:v>1.5384615384615383</c:v>
                </c:pt>
                <c:pt idx="1">
                  <c:v>5</c:v>
                </c:pt>
                <c:pt idx="2">
                  <c:v>2.25</c:v>
                </c:pt>
                <c:pt idx="3" formatCode="#\ ##0.0000">
                  <c:v>4</c:v>
                </c:pt>
                <c:pt idx="4">
                  <c:v>3</c:v>
                </c:pt>
                <c:pt idx="5">
                  <c:v>2.1428571428571428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5-4B60-AC59-FD765B02ADC8}"/>
            </c:ext>
          </c:extLst>
        </c:ser>
        <c:ser>
          <c:idx val="3"/>
          <c:order val="3"/>
          <c:tx>
            <c:strRef>
              <c:f>Блюдо!$B$134</c:f>
              <c:strCache>
                <c:ptCount val="1"/>
                <c:pt idx="0">
                  <c:v>Цезарь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Блюдо!$C$134:$H$134</c:f>
              <c:numCache>
                <c:formatCode>#,##0.00</c:formatCode>
                <c:ptCount val="6"/>
                <c:pt idx="0">
                  <c:v>1.3333333333333333</c:v>
                </c:pt>
                <c:pt idx="1">
                  <c:v>4</c:v>
                </c:pt>
                <c:pt idx="2">
                  <c:v>1.5</c:v>
                </c:pt>
                <c:pt idx="3" formatCode="#\ ##0.0000">
                  <c:v>3.5</c:v>
                </c:pt>
                <c:pt idx="4">
                  <c:v>3.55</c:v>
                </c:pt>
                <c:pt idx="5">
                  <c:v>2.8571428571428572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5-4B60-AC59-FD765B02ADC8}"/>
            </c:ext>
          </c:extLst>
        </c:ser>
        <c:ser>
          <c:idx val="4"/>
          <c:order val="4"/>
          <c:tx>
            <c:strRef>
              <c:f>Блюдо!$B$135</c:f>
              <c:strCache>
                <c:ptCount val="1"/>
                <c:pt idx="0">
                  <c:v>Крабовый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Блюдо!$C$135:$H$135</c:f>
              <c:numCache>
                <c:formatCode>#,##0.00</c:formatCode>
                <c:ptCount val="6"/>
                <c:pt idx="0">
                  <c:v>1.6666666666666667</c:v>
                </c:pt>
                <c:pt idx="1">
                  <c:v>7</c:v>
                </c:pt>
                <c:pt idx="2">
                  <c:v>1.7999999999999998</c:v>
                </c:pt>
                <c:pt idx="3" formatCode="#\ ##0.0000">
                  <c:v>2.2999999999999998</c:v>
                </c:pt>
                <c:pt idx="4">
                  <c:v>3.4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B5-4B60-AC59-FD765B02ADC8}"/>
            </c:ext>
          </c:extLst>
        </c:ser>
        <c:ser>
          <c:idx val="5"/>
          <c:order val="5"/>
          <c:tx>
            <c:strRef>
              <c:f>Блюдо!$B$136</c:f>
              <c:strCache>
                <c:ptCount val="1"/>
                <c:pt idx="0">
                  <c:v>Морской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Блюдо!$C$136:$H$136</c:f>
              <c:numCache>
                <c:formatCode>#,##0.00</c:formatCode>
                <c:ptCount val="6"/>
                <c:pt idx="0">
                  <c:v>1.2048192771084338</c:v>
                </c:pt>
                <c:pt idx="1">
                  <c:v>9</c:v>
                </c:pt>
                <c:pt idx="2">
                  <c:v>1.125</c:v>
                </c:pt>
                <c:pt idx="3" formatCode="#\ ##0.0000">
                  <c:v>6</c:v>
                </c:pt>
                <c:pt idx="4">
                  <c:v>2.75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B5-4B60-AC59-FD765B02ADC8}"/>
            </c:ext>
          </c:extLst>
        </c:ser>
        <c:ser>
          <c:idx val="6"/>
          <c:order val="6"/>
          <c:tx>
            <c:strRef>
              <c:f>Блюдо!$B$137</c:f>
              <c:strCache>
                <c:ptCount val="1"/>
                <c:pt idx="0">
                  <c:v>Мясной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Блюдо!$C$137:$H$137</c:f>
              <c:numCache>
                <c:formatCode>#,##0.00</c:formatCode>
                <c:ptCount val="6"/>
                <c:pt idx="0">
                  <c:v>1.25</c:v>
                </c:pt>
                <c:pt idx="1">
                  <c:v>3</c:v>
                </c:pt>
                <c:pt idx="2">
                  <c:v>2.25</c:v>
                </c:pt>
                <c:pt idx="3" formatCode="#\ ##0.0000">
                  <c:v>4.7</c:v>
                </c:pt>
                <c:pt idx="4">
                  <c:v>3.15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B5-4B60-AC59-FD765B02ADC8}"/>
            </c:ext>
          </c:extLst>
        </c:ser>
        <c:ser>
          <c:idx val="7"/>
          <c:order val="7"/>
          <c:tx>
            <c:strRef>
              <c:f>Блюдо!$B$138</c:f>
              <c:strCache>
                <c:ptCount val="1"/>
                <c:pt idx="0">
                  <c:v>Сырный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Блюдо!$C$130:$H$130</c:f>
              <c:strCache>
                <c:ptCount val="6"/>
                <c:pt idx="0">
                  <c:v>Общая стоимость ингредиентов</c:v>
                </c:pt>
                <c:pt idx="1">
                  <c:v>Соответствие пожеланиям гостей (от 1 до 10)</c:v>
                </c:pt>
                <c:pt idx="2">
                  <c:v>Количество ингредиентов</c:v>
                </c:pt>
                <c:pt idx="3">
                  <c:v>Белки</c:v>
                </c:pt>
                <c:pt idx="4">
                  <c:v>Жиры</c:v>
                </c:pt>
                <c:pt idx="5">
                  <c:v>Углеводы</c:v>
                </c:pt>
              </c:strCache>
            </c:strRef>
          </c:cat>
          <c:val>
            <c:numRef>
              <c:f>Блюдо!$C$138:$H$138</c:f>
              <c:numCache>
                <c:formatCode>#,##0.00</c:formatCode>
                <c:ptCount val="6"/>
                <c:pt idx="0">
                  <c:v>3.3333333333333335</c:v>
                </c:pt>
                <c:pt idx="1">
                  <c:v>6</c:v>
                </c:pt>
                <c:pt idx="2">
                  <c:v>3</c:v>
                </c:pt>
                <c:pt idx="3" formatCode="#\ ##0.0000">
                  <c:v>2.2999999999999998</c:v>
                </c:pt>
                <c:pt idx="4">
                  <c:v>2.25</c:v>
                </c:pt>
                <c:pt idx="5">
                  <c:v>1.6666666666666667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B5-4B60-AC59-FD765B02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42296"/>
        <c:axId val="471643280"/>
      </c:radarChart>
      <c:catAx>
        <c:axId val="47164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43280"/>
        <c:crosses val="autoZero"/>
        <c:auto val="1"/>
        <c:lblAlgn val="ctr"/>
        <c:lblOffset val="100"/>
        <c:noMultiLvlLbl val="0"/>
      </c:catAx>
      <c:valAx>
        <c:axId val="4716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64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Точечная диаграмма Парето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'Выбор отеля'!$D$10</c:f>
              <c:strCache>
                <c:ptCount val="1"/>
                <c:pt idx="0">
                  <c:v>Количество звёзд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3AA-448D-8DF9-F1C82269C3CB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3AA-448D-8DF9-F1C82269C3CB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3AA-448D-8DF9-F1C82269C3CB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3AA-448D-8DF9-F1C82269C3CB}"/>
              </c:ext>
            </c:extLst>
          </c:dPt>
          <c:xVal>
            <c:numRef>
              <c:f>'Выбор отеля'!$C$11:$C$18</c:f>
              <c:numCache>
                <c:formatCode>General</c:formatCode>
                <c:ptCount val="8"/>
                <c:pt idx="0">
                  <c:v>15000</c:v>
                </c:pt>
                <c:pt idx="1">
                  <c:v>8000</c:v>
                </c:pt>
                <c:pt idx="2">
                  <c:v>2000</c:v>
                </c:pt>
                <c:pt idx="3">
                  <c:v>4000</c:v>
                </c:pt>
                <c:pt idx="4">
                  <c:v>1500</c:v>
                </c:pt>
                <c:pt idx="5">
                  <c:v>3000</c:v>
                </c:pt>
                <c:pt idx="6">
                  <c:v>7500</c:v>
                </c:pt>
                <c:pt idx="7">
                  <c:v>4300</c:v>
                </c:pt>
              </c:numCache>
            </c:numRef>
          </c:xVal>
          <c:yVal>
            <c:numRef>
              <c:f>'Выбор отеля'!$D$11:$D$18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A-448D-8DF9-F1C82269C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86760"/>
        <c:axId val="283287416"/>
      </c:scatterChart>
      <c:valAx>
        <c:axId val="28328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'Выбор отеля'!$C$10</c:f>
              <c:strCache>
                <c:ptCount val="1"/>
                <c:pt idx="0">
                  <c:v>Стоимость за ночь (руб.)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87416"/>
        <c:crosses val="autoZero"/>
        <c:crossBetween val="midCat"/>
      </c:valAx>
      <c:valAx>
        <c:axId val="28328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'Выбор отеля'!$D$10</c:f>
              <c:strCache>
                <c:ptCount val="1"/>
                <c:pt idx="0">
                  <c:v>Количество звёзд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8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'Выбор отеля'!$B$86</c:f>
              <c:strCache>
                <c:ptCount val="1"/>
                <c:pt idx="0">
                  <c:v>"Южный"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отеля'!$C$86:$H$86</c:f>
              <c:numCache>
                <c:formatCode>#,##0.00</c:formatCode>
                <c:ptCount val="6"/>
                <c:pt idx="0">
                  <c:v>-0.2</c:v>
                </c:pt>
                <c:pt idx="1">
                  <c:v>0</c:v>
                </c:pt>
                <c:pt idx="2">
                  <c:v>3</c:v>
                </c:pt>
                <c:pt idx="3">
                  <c:v>-1.5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A-481C-872A-E80C3A63D838}"/>
            </c:ext>
          </c:extLst>
        </c:ser>
        <c:ser>
          <c:idx val="1"/>
          <c:order val="1"/>
          <c:tx>
            <c:strRef>
              <c:f>'Выбор отеля'!$B$87</c:f>
              <c:strCache>
                <c:ptCount val="1"/>
                <c:pt idx="0">
                  <c:v>"Жемчужина"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отеля'!$C$87:$H$87</c:f>
              <c:numCache>
                <c:formatCode>#,##0.00</c:formatCode>
                <c:ptCount val="6"/>
                <c:pt idx="0">
                  <c:v>-0.45454545454545453</c:v>
                </c:pt>
                <c:pt idx="1">
                  <c:v>0.2</c:v>
                </c:pt>
                <c:pt idx="2">
                  <c:v>-9</c:v>
                </c:pt>
                <c:pt idx="3">
                  <c:v>-0.66666666666666663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A-481C-872A-E80C3A63D838}"/>
            </c:ext>
          </c:extLst>
        </c:ser>
        <c:ser>
          <c:idx val="2"/>
          <c:order val="2"/>
          <c:tx>
            <c:strRef>
              <c:f>'Выбор отеля'!$B$88</c:f>
              <c:strCache>
                <c:ptCount val="1"/>
                <c:pt idx="0">
                  <c:v>"Гранд"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отеля'!$C$88:$H$88</c:f>
              <c:numCache>
                <c:formatCode>#,##0.00</c:formatCode>
                <c:ptCount val="6"/>
                <c:pt idx="0">
                  <c:v>5</c:v>
                </c:pt>
                <c:pt idx="1">
                  <c:v>0.6</c:v>
                </c:pt>
                <c:pt idx="2">
                  <c:v>1.7999999999999998</c:v>
                </c:pt>
                <c:pt idx="3">
                  <c:v>-4</c:v>
                </c:pt>
                <c:pt idx="4">
                  <c:v>0.5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A-481C-872A-E80C3A63D838}"/>
            </c:ext>
          </c:extLst>
        </c:ser>
        <c:ser>
          <c:idx val="3"/>
          <c:order val="3"/>
          <c:tx>
            <c:strRef>
              <c:f>'Выбор отеля'!$B$89</c:f>
              <c:strCache>
                <c:ptCount val="1"/>
                <c:pt idx="0">
                  <c:v>"Портобелло"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отеля'!$C$89:$H$89</c:f>
              <c:numCache>
                <c:formatCode>#,##0.00</c:formatCode>
                <c:ptCount val="6"/>
                <c:pt idx="0">
                  <c:v>-1.6666666666666667</c:v>
                </c:pt>
                <c:pt idx="1">
                  <c:v>0.6</c:v>
                </c:pt>
                <c:pt idx="2">
                  <c:v>4.5</c:v>
                </c:pt>
                <c:pt idx="3">
                  <c:v>-0.42857142857142855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4A-481C-872A-E80C3A63D838}"/>
            </c:ext>
          </c:extLst>
        </c:ser>
        <c:ser>
          <c:idx val="4"/>
          <c:order val="4"/>
          <c:tx>
            <c:strRef>
              <c:f>'Выбор отеля'!$B$90</c:f>
              <c:strCache>
                <c:ptCount val="1"/>
                <c:pt idx="0">
                  <c:v>"Сочи парк"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отеля'!$C$90:$H$90</c:f>
              <c:numCache>
                <c:formatCode>#,##0.00</c:formatCode>
                <c:ptCount val="6"/>
                <c:pt idx="0">
                  <c:v>2.5</c:v>
                </c:pt>
                <c:pt idx="1">
                  <c:v>0.6</c:v>
                </c:pt>
                <c:pt idx="2">
                  <c:v>3</c:v>
                </c:pt>
                <c:pt idx="3">
                  <c:v>6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4A-481C-872A-E80C3A63D838}"/>
            </c:ext>
          </c:extLst>
        </c:ser>
        <c:ser>
          <c:idx val="5"/>
          <c:order val="5"/>
          <c:tx>
            <c:strRef>
              <c:f>'Выбор отеля'!$B$91</c:f>
              <c:strCache>
                <c:ptCount val="1"/>
                <c:pt idx="0">
                  <c:v>"Меркури"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отеля'!$C$91:$H$91</c:f>
              <c:numCache>
                <c:formatCode>#,##0.00</c:formatCode>
                <c:ptCount val="6"/>
                <c:pt idx="0">
                  <c:v>-5</c:v>
                </c:pt>
                <c:pt idx="1">
                  <c:v>0.6</c:v>
                </c:pt>
                <c:pt idx="2">
                  <c:v>9</c:v>
                </c:pt>
                <c:pt idx="3">
                  <c:v>-2.4</c:v>
                </c:pt>
                <c:pt idx="4">
                  <c:v>0.4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4A-481C-872A-E80C3A63D838}"/>
            </c:ext>
          </c:extLst>
        </c:ser>
        <c:ser>
          <c:idx val="6"/>
          <c:order val="6"/>
          <c:tx>
            <c:strRef>
              <c:f>'Выбор отеля'!$B$92</c:f>
              <c:strCache>
                <c:ptCount val="1"/>
                <c:pt idx="0">
                  <c:v>"Роза ветров"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отеля'!$C$92:$H$92</c:f>
              <c:numCache>
                <c:formatCode>#,##0.00</c:formatCode>
                <c:ptCount val="6"/>
                <c:pt idx="0">
                  <c:v>-0.5</c:v>
                </c:pt>
                <c:pt idx="1">
                  <c:v>0.4</c:v>
                </c:pt>
                <c:pt idx="2">
                  <c:v>2.25</c:v>
                </c:pt>
                <c:pt idx="3">
                  <c:v>-0.75</c:v>
                </c:pt>
                <c:pt idx="4">
                  <c:v>0.9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4A-481C-872A-E80C3A63D838}"/>
            </c:ext>
          </c:extLst>
        </c:ser>
        <c:ser>
          <c:idx val="7"/>
          <c:order val="7"/>
          <c:tx>
            <c:strRef>
              <c:f>'Выбор отеля'!$B$93</c:f>
              <c:strCache>
                <c:ptCount val="1"/>
                <c:pt idx="0">
                  <c:v>"Магнолия"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отеля'!$C$85:$H$85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отеля'!$C$93:$H$93</c:f>
              <c:numCache>
                <c:formatCode>#,##0.00</c:formatCode>
                <c:ptCount val="6"/>
                <c:pt idx="0">
                  <c:v>-1.3888888888888888</c:v>
                </c:pt>
                <c:pt idx="1">
                  <c:v>0.4</c:v>
                </c:pt>
                <c:pt idx="2">
                  <c:v>1.5</c:v>
                </c:pt>
                <c:pt idx="3">
                  <c:v>-0.36363636363636365</c:v>
                </c:pt>
                <c:pt idx="4">
                  <c:v>0.8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4A-481C-872A-E80C3A63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62624"/>
        <c:axId val="614360328"/>
      </c:radarChart>
      <c:catAx>
        <c:axId val="61436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360328"/>
        <c:crosses val="autoZero"/>
        <c:auto val="1"/>
        <c:lblAlgn val="ctr"/>
        <c:lblOffset val="100"/>
        <c:noMultiLvlLbl val="0"/>
      </c:catAx>
      <c:valAx>
        <c:axId val="61436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3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Лепестковая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'Выбор отеля'!$B$131</c:f>
              <c:strCache>
                <c:ptCount val="1"/>
                <c:pt idx="0">
                  <c:v>"Южный"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отеля'!$C$131:$H$131</c:f>
              <c:numCache>
                <c:formatCode>#,##0.00</c:formatCode>
                <c:ptCount val="6"/>
                <c:pt idx="0">
                  <c:v>1.3333333333333333</c:v>
                </c:pt>
                <c:pt idx="1">
                  <c:v>5</c:v>
                </c:pt>
                <c:pt idx="2">
                  <c:v>2.5</c:v>
                </c:pt>
                <c:pt idx="3" formatCode="#\ ##0.0000">
                  <c:v>2.5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8B7-BC34-2ED5D2F20011}"/>
            </c:ext>
          </c:extLst>
        </c:ser>
        <c:ser>
          <c:idx val="1"/>
          <c:order val="1"/>
          <c:tx>
            <c:strRef>
              <c:f>'Выбор отеля'!$B$132</c:f>
              <c:strCache>
                <c:ptCount val="1"/>
                <c:pt idx="0">
                  <c:v>"Жемчужина"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отеля'!$C$132:$H$132</c:f>
              <c:numCache>
                <c:formatCode>#,##0.00</c:formatCode>
                <c:ptCount val="6"/>
                <c:pt idx="0">
                  <c:v>2.5</c:v>
                </c:pt>
                <c:pt idx="1">
                  <c:v>4</c:v>
                </c:pt>
                <c:pt idx="2">
                  <c:v>1.5</c:v>
                </c:pt>
                <c:pt idx="3" formatCode="#\ ##0.0000">
                  <c:v>1.6666666666666667</c:v>
                </c:pt>
                <c:pt idx="4">
                  <c:v>7</c:v>
                </c:pt>
                <c:pt idx="5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7-48B7-BC34-2ED5D2F20011}"/>
            </c:ext>
          </c:extLst>
        </c:ser>
        <c:ser>
          <c:idx val="2"/>
          <c:order val="2"/>
          <c:tx>
            <c:strRef>
              <c:f>'Выбор отеля'!$B$133</c:f>
              <c:strCache>
                <c:ptCount val="1"/>
                <c:pt idx="0">
                  <c:v>"Гранд"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отеля'!$C$133:$H$133</c:f>
              <c:numCache>
                <c:formatCode>#,##0.00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3.75</c:v>
                </c:pt>
                <c:pt idx="3" formatCode="#\ ##0.0000">
                  <c:v>3.3333333333333335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7-48B7-BC34-2ED5D2F20011}"/>
            </c:ext>
          </c:extLst>
        </c:ser>
        <c:ser>
          <c:idx val="3"/>
          <c:order val="3"/>
          <c:tx>
            <c:strRef>
              <c:f>'Выбор отеля'!$B$134</c:f>
              <c:strCache>
                <c:ptCount val="1"/>
                <c:pt idx="0">
                  <c:v>"Портобелло"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отеля'!$C$134:$H$134</c:f>
              <c:numCache>
                <c:formatCode>#,##0.00</c:formatCode>
                <c:ptCount val="6"/>
                <c:pt idx="0">
                  <c:v>5</c:v>
                </c:pt>
                <c:pt idx="1">
                  <c:v>2</c:v>
                </c:pt>
                <c:pt idx="2">
                  <c:v>2.1428571428571428</c:v>
                </c:pt>
                <c:pt idx="3" formatCode="#\ ##0.0000">
                  <c:v>1.25</c:v>
                </c:pt>
                <c:pt idx="4">
                  <c:v>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7-48B7-BC34-2ED5D2F20011}"/>
            </c:ext>
          </c:extLst>
        </c:ser>
        <c:ser>
          <c:idx val="4"/>
          <c:order val="4"/>
          <c:tx>
            <c:strRef>
              <c:f>'Выбор отеля'!$B$135</c:f>
              <c:strCache>
                <c:ptCount val="1"/>
                <c:pt idx="0">
                  <c:v>"Сочи парк"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отеля'!$C$135:$H$135</c:f>
              <c:numCache>
                <c:formatCode>#,##0.00</c:formatCode>
                <c:ptCount val="6"/>
                <c:pt idx="0">
                  <c:v>13.333333333333334</c:v>
                </c:pt>
                <c:pt idx="1">
                  <c:v>2</c:v>
                </c:pt>
                <c:pt idx="2">
                  <c:v>2.5</c:v>
                </c:pt>
                <c:pt idx="3" formatCode="#\ ##0.0000">
                  <c:v>5</c:v>
                </c:pt>
                <c:pt idx="4">
                  <c:v>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7-48B7-BC34-2ED5D2F20011}"/>
            </c:ext>
          </c:extLst>
        </c:ser>
        <c:ser>
          <c:idx val="5"/>
          <c:order val="5"/>
          <c:tx>
            <c:strRef>
              <c:f>'Выбор отеля'!$B$136</c:f>
              <c:strCache>
                <c:ptCount val="1"/>
                <c:pt idx="0">
                  <c:v>"Меркури"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отеля'!$C$136:$H$136</c:f>
              <c:numCache>
                <c:formatCode>#,##0.00</c:formatCode>
                <c:ptCount val="6"/>
                <c:pt idx="0">
                  <c:v>6.666666666666667</c:v>
                </c:pt>
                <c:pt idx="1">
                  <c:v>2</c:v>
                </c:pt>
                <c:pt idx="2">
                  <c:v>1.875</c:v>
                </c:pt>
                <c:pt idx="3" formatCode="#\ ##0.0000">
                  <c:v>2.9411764705882351</c:v>
                </c:pt>
                <c:pt idx="4">
                  <c:v>6</c:v>
                </c:pt>
                <c:pt idx="5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7-48B7-BC34-2ED5D2F20011}"/>
            </c:ext>
          </c:extLst>
        </c:ser>
        <c:ser>
          <c:idx val="6"/>
          <c:order val="6"/>
          <c:tx>
            <c:strRef>
              <c:f>'Выбор отеля'!$B$137</c:f>
              <c:strCache>
                <c:ptCount val="1"/>
                <c:pt idx="0">
                  <c:v>"Роза ветров"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отеля'!$C$137:$H$137</c:f>
              <c:numCache>
                <c:formatCode>#,##0.00</c:formatCode>
                <c:ptCount val="6"/>
                <c:pt idx="0">
                  <c:v>2.6666666666666665</c:v>
                </c:pt>
                <c:pt idx="1">
                  <c:v>3</c:v>
                </c:pt>
                <c:pt idx="2">
                  <c:v>3</c:v>
                </c:pt>
                <c:pt idx="3" formatCode="#\ ##0.0000">
                  <c:v>1.7857142857142856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7-48B7-BC34-2ED5D2F20011}"/>
            </c:ext>
          </c:extLst>
        </c:ser>
        <c:ser>
          <c:idx val="7"/>
          <c:order val="7"/>
          <c:tx>
            <c:strRef>
              <c:f>'Выбор отеля'!$B$138</c:f>
              <c:strCache>
                <c:ptCount val="1"/>
                <c:pt idx="0">
                  <c:v>"Магнолия"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'Выбор отеля'!$C$130:$H$130</c:f>
              <c:strCache>
                <c:ptCount val="6"/>
                <c:pt idx="0">
                  <c:v>Стоимость за ночь (руб.)</c:v>
                </c:pt>
                <c:pt idx="1">
                  <c:v>Количество звёзд</c:v>
                </c:pt>
                <c:pt idx="2">
                  <c:v>До моря (мин.)</c:v>
                </c:pt>
                <c:pt idx="3">
                  <c:v>До центра города (мин.)</c:v>
                </c:pt>
                <c:pt idx="4">
                  <c:v>Этаж</c:v>
                </c:pt>
                <c:pt idx="5">
                  <c:v>Отзывы (от 1 до 10)</c:v>
                </c:pt>
              </c:strCache>
            </c:strRef>
          </c:cat>
          <c:val>
            <c:numRef>
              <c:f>'Выбор отеля'!$C$138:$H$138</c:f>
              <c:numCache>
                <c:formatCode>#,##0.00</c:formatCode>
                <c:ptCount val="6"/>
                <c:pt idx="0">
                  <c:v>4.6511627906976747</c:v>
                </c:pt>
                <c:pt idx="1">
                  <c:v>3</c:v>
                </c:pt>
                <c:pt idx="2">
                  <c:v>5</c:v>
                </c:pt>
                <c:pt idx="3" formatCode="#\ ##0.0000">
                  <c:v>1.1111111111111112</c:v>
                </c:pt>
                <c:pt idx="4">
                  <c:v>2</c:v>
                </c:pt>
                <c:pt idx="5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7-48B7-BC34-2ED5D2F20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37184"/>
        <c:axId val="467831936"/>
      </c:radarChart>
      <c:catAx>
        <c:axId val="4678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831936"/>
        <c:crosses val="autoZero"/>
        <c:auto val="1"/>
        <c:lblAlgn val="ctr"/>
        <c:lblOffset val="100"/>
        <c:noMultiLvlLbl val="0"/>
      </c:catAx>
      <c:valAx>
        <c:axId val="4678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8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439140</xdr:colOff>
      <xdr:row>3</xdr:row>
      <xdr:rowOff>5331</xdr:rowOff>
    </xdr:from>
    <xdr:to>
      <xdr:col>19</xdr:col>
      <xdr:colOff>13510</xdr:colOff>
      <xdr:row>21</xdr:row>
      <xdr:rowOff>74221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DAB9014-2742-F072-ACDE-DE54869D7E53}"/>
            </a:ext>
          </a:extLst>
        </xdr:cNvPr>
        <xdr:cNvGrpSpPr/>
      </xdr:nvGrpSpPr>
      <xdr:grpSpPr>
        <a:xfrm>
          <a:off x="13659632" y="567462"/>
          <a:ext cx="7808550" cy="3441677"/>
          <a:chOff x="14197418" y="543432"/>
          <a:chExt cx="7816369" cy="3075972"/>
        </a:xfrm>
      </xdr:grpSpPr>
      <xdr:graphicFrame macro="">
        <xdr:nvGraphicFramePr>
          <xdr:cNvPr id="2" name="Диаграмма 1">
            <a:extLst>
              <a:ext uri="{FF2B5EF4-FFF2-40B4-BE49-F238E27FC236}">
                <a16:creationId xmlns:a16="http://schemas.microsoft.com/office/drawing/2014/main" id="{5E098DD5-D4B3-4525-BC6D-602698E5FB2B}"/>
              </a:ext>
            </a:extLst>
          </xdr:cNvPr>
          <xdr:cNvGraphicFramePr>
            <a:graphicFrameLocks/>
          </xdr:cNvGraphicFramePr>
        </xdr:nvGraphicFramePr>
        <xdr:xfrm>
          <a:off x="14197418" y="543432"/>
          <a:ext cx="7816369" cy="30759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3" name="Группа 2">
            <a:extLst>
              <a:ext uri="{FF2B5EF4-FFF2-40B4-BE49-F238E27FC236}">
                <a16:creationId xmlns:a16="http://schemas.microsoft.com/office/drawing/2014/main" id="{27743056-9CEB-4104-BFC6-9E9A779F3C5B}"/>
              </a:ext>
            </a:extLst>
          </xdr:cNvPr>
          <xdr:cNvGrpSpPr/>
        </xdr:nvGrpSpPr>
        <xdr:grpSpPr>
          <a:xfrm>
            <a:off x="15184336" y="1098281"/>
            <a:ext cx="3796250" cy="351776"/>
            <a:chOff x="12184287" y="1687798"/>
            <a:chExt cx="1636895" cy="710873"/>
          </a:xfrm>
        </xdr:grpSpPr>
        <xdr:cxnSp macro="">
          <xdr:nvCxnSpPr>
            <xdr:cNvPr id="4" name="Прямая соединительная линия 3">
              <a:extLst>
                <a:ext uri="{FF2B5EF4-FFF2-40B4-BE49-F238E27FC236}">
                  <a16:creationId xmlns:a16="http://schemas.microsoft.com/office/drawing/2014/main" id="{07B6827C-34F9-80EC-179A-285CC6090421}"/>
                </a:ext>
              </a:extLst>
            </xdr:cNvPr>
            <xdr:cNvCxnSpPr/>
          </xdr:nvCxnSpPr>
          <xdr:spPr>
            <a:xfrm flipH="1" flipV="1">
              <a:off x="13816297" y="1687798"/>
              <a:ext cx="4885" cy="696219"/>
            </a:xfrm>
            <a:prstGeom prst="line">
              <a:avLst/>
            </a:prstGeom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5" name="Прямая соединительная линия 4">
              <a:extLst>
                <a:ext uri="{FF2B5EF4-FFF2-40B4-BE49-F238E27FC236}">
                  <a16:creationId xmlns:a16="http://schemas.microsoft.com/office/drawing/2014/main" id="{00CCFEBA-83A4-286E-D982-617A9BF13756}"/>
                </a:ext>
              </a:extLst>
            </xdr:cNvPr>
            <xdr:cNvCxnSpPr/>
          </xdr:nvCxnSpPr>
          <xdr:spPr>
            <a:xfrm flipH="1" flipV="1">
              <a:off x="12184287" y="2343115"/>
              <a:ext cx="1632010" cy="55556"/>
            </a:xfrm>
            <a:prstGeom prst="line">
              <a:avLst/>
            </a:prstGeom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Полилиния: фигура 5">
            <a:extLst>
              <a:ext uri="{FF2B5EF4-FFF2-40B4-BE49-F238E27FC236}">
                <a16:creationId xmlns:a16="http://schemas.microsoft.com/office/drawing/2014/main" id="{55B9EDC5-88E6-429D-AFED-52314E5D406F}"/>
              </a:ext>
            </a:extLst>
          </xdr:cNvPr>
          <xdr:cNvSpPr/>
        </xdr:nvSpPr>
        <xdr:spPr>
          <a:xfrm>
            <a:off x="18087355" y="1288539"/>
            <a:ext cx="1320474" cy="554850"/>
          </a:xfrm>
          <a:custGeom>
            <a:avLst/>
            <a:gdLst>
              <a:gd name="connsiteX0" fmla="*/ 0 w 846375"/>
              <a:gd name="connsiteY0" fmla="*/ 558205 h 558205"/>
              <a:gd name="connsiteX1" fmla="*/ 162034 w 846375"/>
              <a:gd name="connsiteY1" fmla="*/ 378653 h 558205"/>
              <a:gd name="connsiteX2" fmla="*/ 529896 w 846375"/>
              <a:gd name="connsiteY2" fmla="*/ 172826 h 558205"/>
              <a:gd name="connsiteX3" fmla="*/ 823310 w 846375"/>
              <a:gd name="connsiteY3" fmla="*/ 15170 h 558205"/>
              <a:gd name="connsiteX4" fmla="*/ 805793 w 846375"/>
              <a:gd name="connsiteY4" fmla="*/ 15170 h 558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46375" h="558205">
                <a:moveTo>
                  <a:pt x="0" y="558205"/>
                </a:moveTo>
                <a:cubicBezTo>
                  <a:pt x="36859" y="500544"/>
                  <a:pt x="73718" y="442883"/>
                  <a:pt x="162034" y="378653"/>
                </a:cubicBezTo>
                <a:cubicBezTo>
                  <a:pt x="250350" y="314423"/>
                  <a:pt x="419683" y="233406"/>
                  <a:pt x="529896" y="172826"/>
                </a:cubicBezTo>
                <a:cubicBezTo>
                  <a:pt x="640109" y="112245"/>
                  <a:pt x="777327" y="41446"/>
                  <a:pt x="823310" y="15170"/>
                </a:cubicBezTo>
                <a:cubicBezTo>
                  <a:pt x="869293" y="-11106"/>
                  <a:pt x="837543" y="2032"/>
                  <a:pt x="805793" y="15170"/>
                </a:cubicBezTo>
              </a:path>
            </a:pathLst>
          </a:cu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184246</xdr:colOff>
      <xdr:row>75</xdr:row>
      <xdr:rowOff>80818</xdr:rowOff>
    </xdr:from>
    <xdr:to>
      <xdr:col>19</xdr:col>
      <xdr:colOff>1783774</xdr:colOff>
      <xdr:row>93</xdr:row>
      <xdr:rowOff>115454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EF1CDAEA-4D21-31D8-8B7D-38993C14A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22678</xdr:colOff>
      <xdr:row>122</xdr:row>
      <xdr:rowOff>111578</xdr:rowOff>
    </xdr:from>
    <xdr:to>
      <xdr:col>19</xdr:col>
      <xdr:colOff>571499</xdr:colOff>
      <xdr:row>138</xdr:row>
      <xdr:rowOff>63500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DB214E6A-5053-CC6B-A0CA-8FE24D72C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2844</xdr:colOff>
      <xdr:row>22</xdr:row>
      <xdr:rowOff>45303</xdr:rowOff>
    </xdr:from>
    <xdr:to>
      <xdr:col>7</xdr:col>
      <xdr:colOff>426493</xdr:colOff>
      <xdr:row>39</xdr:row>
      <xdr:rowOff>9478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B8CBA5-2A09-6C32-4249-E8AD5CFCB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1050788</xdr:colOff>
      <xdr:row>26</xdr:row>
      <xdr:rowOff>123208</xdr:rowOff>
    </xdr:from>
    <xdr:to>
      <xdr:col>6</xdr:col>
      <xdr:colOff>1033060</xdr:colOff>
      <xdr:row>33</xdr:row>
      <xdr:rowOff>94776</xdr:rowOff>
    </xdr:to>
    <xdr:sp macro="" textlink="">
      <xdr:nvSpPr>
        <xdr:cNvPr id="12" name="Полилиния: фигура 11">
          <a:extLst>
            <a:ext uri="{FF2B5EF4-FFF2-40B4-BE49-F238E27FC236}">
              <a16:creationId xmlns:a16="http://schemas.microsoft.com/office/drawing/2014/main" id="{0C6AC450-6C02-92E0-5800-5F8B36C1754F}"/>
            </a:ext>
          </a:extLst>
        </xdr:cNvPr>
        <xdr:cNvSpPr/>
      </xdr:nvSpPr>
      <xdr:spPr>
        <a:xfrm>
          <a:off x="2946310" y="4824104"/>
          <a:ext cx="5507720" cy="1232090"/>
        </a:xfrm>
        <a:custGeom>
          <a:avLst/>
          <a:gdLst>
            <a:gd name="connsiteX0" fmla="*/ 1227 w 5507720"/>
            <a:gd name="connsiteY0" fmla="*/ 1232090 h 1232090"/>
            <a:gd name="connsiteX1" fmla="*/ 152869 w 5507720"/>
            <a:gd name="connsiteY1" fmla="*/ 1089926 h 1232090"/>
            <a:gd name="connsiteX2" fmla="*/ 958466 w 5507720"/>
            <a:gd name="connsiteY2" fmla="*/ 720299 h 1232090"/>
            <a:gd name="connsiteX3" fmla="*/ 5507720 w 5507720"/>
            <a:gd name="connsiteY3" fmla="*/ 0 h 1232090"/>
            <a:gd name="connsiteX4" fmla="*/ 5507720 w 5507720"/>
            <a:gd name="connsiteY4" fmla="*/ 0 h 1232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07720" h="1232090">
              <a:moveTo>
                <a:pt x="1227" y="1232090"/>
              </a:moveTo>
              <a:cubicBezTo>
                <a:pt x="-2722" y="1203657"/>
                <a:pt x="-6671" y="1175224"/>
                <a:pt x="152869" y="1089926"/>
              </a:cubicBezTo>
              <a:cubicBezTo>
                <a:pt x="312409" y="1004628"/>
                <a:pt x="65991" y="901953"/>
                <a:pt x="958466" y="720299"/>
              </a:cubicBezTo>
              <a:cubicBezTo>
                <a:pt x="1850941" y="538645"/>
                <a:pt x="5507720" y="0"/>
                <a:pt x="5507720" y="0"/>
              </a:cubicBezTo>
              <a:lnTo>
                <a:pt x="5507720" y="0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1999777</xdr:colOff>
      <xdr:row>25</xdr:row>
      <xdr:rowOff>56866</xdr:rowOff>
    </xdr:from>
    <xdr:to>
      <xdr:col>2</xdr:col>
      <xdr:colOff>1999777</xdr:colOff>
      <xdr:row>30</xdr:row>
      <xdr:rowOff>94776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3509CD6-A884-77E5-6CB9-51CE1A60BF81}"/>
            </a:ext>
          </a:extLst>
        </xdr:cNvPr>
        <xdr:cNvCxnSpPr/>
      </xdr:nvCxnSpPr>
      <xdr:spPr>
        <a:xfrm flipV="1">
          <a:off x="3895299" y="4577687"/>
          <a:ext cx="0" cy="9382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919329</xdr:colOff>
      <xdr:row>30</xdr:row>
      <xdr:rowOff>123209</xdr:rowOff>
    </xdr:from>
    <xdr:to>
      <xdr:col>2</xdr:col>
      <xdr:colOff>2009254</xdr:colOff>
      <xdr:row>30</xdr:row>
      <xdr:rowOff>142164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2B80F14D-687E-EDB4-B3B0-7D4F9B85C664}"/>
            </a:ext>
          </a:extLst>
        </xdr:cNvPr>
        <xdr:cNvCxnSpPr>
          <a:stCxn id="12" idx="2"/>
        </xdr:cNvCxnSpPr>
      </xdr:nvCxnSpPr>
      <xdr:spPr>
        <a:xfrm flipH="1">
          <a:off x="2814851" y="5544403"/>
          <a:ext cx="1089925" cy="189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589644</xdr:colOff>
      <xdr:row>95</xdr:row>
      <xdr:rowOff>90714</xdr:rowOff>
    </xdr:from>
    <xdr:to>
      <xdr:col>8</xdr:col>
      <xdr:colOff>708621</xdr:colOff>
      <xdr:row>109</xdr:row>
      <xdr:rowOff>8008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D6B81005-55AC-E3DA-D8F7-3CC0BDE96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571499</xdr:colOff>
      <xdr:row>141</xdr:row>
      <xdr:rowOff>174863</xdr:rowOff>
    </xdr:from>
    <xdr:to>
      <xdr:col>8</xdr:col>
      <xdr:colOff>1237602</xdr:colOff>
      <xdr:row>157</xdr:row>
      <xdr:rowOff>15207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9C696270-EBC0-731F-3B5D-2E52DB1BE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2844</xdr:colOff>
      <xdr:row>22</xdr:row>
      <xdr:rowOff>45303</xdr:rowOff>
    </xdr:from>
    <xdr:to>
      <xdr:col>7</xdr:col>
      <xdr:colOff>426493</xdr:colOff>
      <xdr:row>39</xdr:row>
      <xdr:rowOff>9478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D9A2BB9-F5BE-4842-A4D7-C8F565579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762000</xdr:colOff>
      <xdr:row>26</xdr:row>
      <xdr:rowOff>126999</xdr:rowOff>
    </xdr:from>
    <xdr:to>
      <xdr:col>5</xdr:col>
      <xdr:colOff>72571</xdr:colOff>
      <xdr:row>26</xdr:row>
      <xdr:rowOff>136070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DCCF889D-7EA5-013F-400E-8F027F5017A8}"/>
            </a:ext>
          </a:extLst>
        </xdr:cNvPr>
        <xdr:cNvCxnSpPr/>
      </xdr:nvCxnSpPr>
      <xdr:spPr>
        <a:xfrm flipH="1">
          <a:off x="2966357" y="4862285"/>
          <a:ext cx="3955143" cy="9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9071</xdr:colOff>
      <xdr:row>25</xdr:row>
      <xdr:rowOff>81643</xdr:rowOff>
    </xdr:from>
    <xdr:to>
      <xdr:col>5</xdr:col>
      <xdr:colOff>9071</xdr:colOff>
      <xdr:row>26</xdr:row>
      <xdr:rowOff>154214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C1B63CB5-73F7-C02B-3B11-E7C6A6F8FDAF}"/>
            </a:ext>
          </a:extLst>
        </xdr:cNvPr>
        <xdr:cNvCxnSpPr/>
      </xdr:nvCxnSpPr>
      <xdr:spPr>
        <a:xfrm flipV="1">
          <a:off x="6858000" y="4635500"/>
          <a:ext cx="0" cy="25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961572</xdr:colOff>
      <xdr:row>26</xdr:row>
      <xdr:rowOff>77181</xdr:rowOff>
    </xdr:from>
    <xdr:to>
      <xdr:col>5</xdr:col>
      <xdr:colOff>32880</xdr:colOff>
      <xdr:row>28</xdr:row>
      <xdr:rowOff>27214</xdr:rowOff>
    </xdr:to>
    <xdr:sp macro="" textlink="">
      <xdr:nvSpPr>
        <xdr:cNvPr id="15" name="Полилиния: фигура 14">
          <a:extLst>
            <a:ext uri="{FF2B5EF4-FFF2-40B4-BE49-F238E27FC236}">
              <a16:creationId xmlns:a16="http://schemas.microsoft.com/office/drawing/2014/main" id="{69A59CEE-72F1-1D7F-B11F-BEBE92C6A26C}"/>
            </a:ext>
          </a:extLst>
        </xdr:cNvPr>
        <xdr:cNvSpPr/>
      </xdr:nvSpPr>
      <xdr:spPr>
        <a:xfrm>
          <a:off x="6685643" y="4812467"/>
          <a:ext cx="196166" cy="312890"/>
        </a:xfrm>
        <a:custGeom>
          <a:avLst/>
          <a:gdLst>
            <a:gd name="connsiteX0" fmla="*/ 0 w 196166"/>
            <a:gd name="connsiteY0" fmla="*/ 312890 h 312890"/>
            <a:gd name="connsiteX1" fmla="*/ 181428 w 196166"/>
            <a:gd name="connsiteY1" fmla="*/ 22604 h 312890"/>
            <a:gd name="connsiteX2" fmla="*/ 172357 w 196166"/>
            <a:gd name="connsiteY2" fmla="*/ 40747 h 3128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6166" h="312890">
              <a:moveTo>
                <a:pt x="0" y="312890"/>
              </a:moveTo>
              <a:lnTo>
                <a:pt x="181428" y="22604"/>
              </a:lnTo>
              <a:cubicBezTo>
                <a:pt x="210154" y="-22753"/>
                <a:pt x="191255" y="8997"/>
                <a:pt x="172357" y="40747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603250</xdr:colOff>
      <xdr:row>95</xdr:row>
      <xdr:rowOff>138792</xdr:rowOff>
    </xdr:from>
    <xdr:to>
      <xdr:col>7</xdr:col>
      <xdr:colOff>816429</xdr:colOff>
      <xdr:row>109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8FEB8D5D-17E9-E13B-69C7-7C5148D65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4535</xdr:colOff>
      <xdr:row>142</xdr:row>
      <xdr:rowOff>2722</xdr:rowOff>
    </xdr:from>
    <xdr:to>
      <xdr:col>8</xdr:col>
      <xdr:colOff>0</xdr:colOff>
      <xdr:row>159</xdr:row>
      <xdr:rowOff>117928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B9EEFF9A-A91B-630F-623A-31C63BEA1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664560</xdr:colOff>
      <xdr:row>21</xdr:row>
      <xdr:rowOff>172107</xdr:rowOff>
    </xdr:from>
    <xdr:to>
      <xdr:col>6</xdr:col>
      <xdr:colOff>459827</xdr:colOff>
      <xdr:row>36</xdr:row>
      <xdr:rowOff>123496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1A35C6B-8F6A-84F4-8712-52EAD2A8D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1496160</xdr:colOff>
      <xdr:row>25</xdr:row>
      <xdr:rowOff>105416</xdr:rowOff>
    </xdr:from>
    <xdr:to>
      <xdr:col>5</xdr:col>
      <xdr:colOff>959695</xdr:colOff>
      <xdr:row>28</xdr:row>
      <xdr:rowOff>72571</xdr:rowOff>
    </xdr:to>
    <xdr:sp macro="" textlink="">
      <xdr:nvSpPr>
        <xdr:cNvPr id="15" name="Полилиния: фигура 14">
          <a:extLst>
            <a:ext uri="{FF2B5EF4-FFF2-40B4-BE49-F238E27FC236}">
              <a16:creationId xmlns:a16="http://schemas.microsoft.com/office/drawing/2014/main" id="{6BF4281A-67D2-08C2-171B-DC0212CAAF1A}"/>
            </a:ext>
          </a:extLst>
        </xdr:cNvPr>
        <xdr:cNvSpPr/>
      </xdr:nvSpPr>
      <xdr:spPr>
        <a:xfrm>
          <a:off x="5542017" y="4677416"/>
          <a:ext cx="4235107" cy="511441"/>
        </a:xfrm>
        <a:custGeom>
          <a:avLst/>
          <a:gdLst>
            <a:gd name="connsiteX0" fmla="*/ 0 w 3831897"/>
            <a:gd name="connsiteY0" fmla="*/ 525517 h 525517"/>
            <a:gd name="connsiteX1" fmla="*/ 1083879 w 3831897"/>
            <a:gd name="connsiteY1" fmla="*/ 339397 h 525517"/>
            <a:gd name="connsiteX2" fmla="*/ 1401379 w 3831897"/>
            <a:gd name="connsiteY2" fmla="*/ 175172 h 525517"/>
            <a:gd name="connsiteX3" fmla="*/ 3831897 w 3831897"/>
            <a:gd name="connsiteY3" fmla="*/ 0 h 525517"/>
            <a:gd name="connsiteX4" fmla="*/ 3831897 w 3831897"/>
            <a:gd name="connsiteY4" fmla="*/ 0 h 5255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31897" h="525517">
              <a:moveTo>
                <a:pt x="0" y="525517"/>
              </a:moveTo>
              <a:cubicBezTo>
                <a:pt x="425158" y="461652"/>
                <a:pt x="850316" y="397788"/>
                <a:pt x="1083879" y="339397"/>
              </a:cubicBezTo>
              <a:cubicBezTo>
                <a:pt x="1317442" y="281006"/>
                <a:pt x="943376" y="231738"/>
                <a:pt x="1401379" y="175172"/>
              </a:cubicBezTo>
              <a:cubicBezTo>
                <a:pt x="1859382" y="118606"/>
                <a:pt x="3831897" y="0"/>
                <a:pt x="3831897" y="0"/>
              </a:cubicBezTo>
              <a:lnTo>
                <a:pt x="3831897" y="0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1368534</xdr:colOff>
      <xdr:row>28</xdr:row>
      <xdr:rowOff>21897</xdr:rowOff>
    </xdr:from>
    <xdr:to>
      <xdr:col>3</xdr:col>
      <xdr:colOff>1491781</xdr:colOff>
      <xdr:row>28</xdr:row>
      <xdr:rowOff>32845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100E0377-6C0A-49D9-B6F1-DFDE21339620}"/>
            </a:ext>
          </a:extLst>
        </xdr:cNvPr>
        <xdr:cNvCxnSpPr/>
      </xdr:nvCxnSpPr>
      <xdr:spPr>
        <a:xfrm flipH="1">
          <a:off x="3273534" y="5138183"/>
          <a:ext cx="2264104" cy="1094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1543081</xdr:colOff>
      <xdr:row>24</xdr:row>
      <xdr:rowOff>76637</xdr:rowOff>
    </xdr:from>
    <xdr:to>
      <xdr:col>3</xdr:col>
      <xdr:colOff>1554029</xdr:colOff>
      <xdr:row>28</xdr:row>
      <xdr:rowOff>43793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5FFC92AD-83F9-4C35-A421-818BF5AEDE11}"/>
            </a:ext>
          </a:extLst>
        </xdr:cNvPr>
        <xdr:cNvCxnSpPr/>
      </xdr:nvCxnSpPr>
      <xdr:spPr>
        <a:xfrm flipH="1">
          <a:off x="5588938" y="4467208"/>
          <a:ext cx="10948" cy="6928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598870</xdr:colOff>
      <xdr:row>95</xdr:row>
      <xdr:rowOff>84520</xdr:rowOff>
    </xdr:from>
    <xdr:to>
      <xdr:col>7</xdr:col>
      <xdr:colOff>208018</xdr:colOff>
      <xdr:row>109</xdr:row>
      <xdr:rowOff>109483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C935B2EB-D7EC-E513-6044-25751377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18611</xdr:colOff>
      <xdr:row>141</xdr:row>
      <xdr:rowOff>161159</xdr:rowOff>
    </xdr:from>
    <xdr:to>
      <xdr:col>8</xdr:col>
      <xdr:colOff>21896</xdr:colOff>
      <xdr:row>156</xdr:row>
      <xdr:rowOff>112548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31D858F8-BDE6-4CF9-4168-B8E250E29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21</xdr:row>
      <xdr:rowOff>176213</xdr:rowOff>
    </xdr:from>
    <xdr:to>
      <xdr:col>7</xdr:col>
      <xdr:colOff>373063</xdr:colOff>
      <xdr:row>37</xdr:row>
      <xdr:rowOff>174625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BACAC528-32E0-0278-8AF5-97D600FD2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1669142</xdr:colOff>
      <xdr:row>26</xdr:row>
      <xdr:rowOff>90714</xdr:rowOff>
    </xdr:from>
    <xdr:to>
      <xdr:col>6</xdr:col>
      <xdr:colOff>1759857</xdr:colOff>
      <xdr:row>31</xdr:row>
      <xdr:rowOff>81642</xdr:rowOff>
    </xdr:to>
    <xdr:sp macro="" textlink="">
      <xdr:nvSpPr>
        <xdr:cNvPr id="16" name="Полилиния: фигура 15">
          <a:extLst>
            <a:ext uri="{FF2B5EF4-FFF2-40B4-BE49-F238E27FC236}">
              <a16:creationId xmlns:a16="http://schemas.microsoft.com/office/drawing/2014/main" id="{D599E567-4ABF-13FD-A6BC-F209CE3B1FA4}"/>
            </a:ext>
          </a:extLst>
        </xdr:cNvPr>
        <xdr:cNvSpPr/>
      </xdr:nvSpPr>
      <xdr:spPr>
        <a:xfrm>
          <a:off x="3565071" y="4826000"/>
          <a:ext cx="6513286" cy="898071"/>
        </a:xfrm>
        <a:custGeom>
          <a:avLst/>
          <a:gdLst>
            <a:gd name="connsiteX0" fmla="*/ 0 w 6513286"/>
            <a:gd name="connsiteY0" fmla="*/ 898071 h 898071"/>
            <a:gd name="connsiteX1" fmla="*/ 1342572 w 6513286"/>
            <a:gd name="connsiteY1" fmla="*/ 598714 h 898071"/>
            <a:gd name="connsiteX2" fmla="*/ 3138715 w 6513286"/>
            <a:gd name="connsiteY2" fmla="*/ 290286 h 898071"/>
            <a:gd name="connsiteX3" fmla="*/ 6513286 w 6513286"/>
            <a:gd name="connsiteY3" fmla="*/ 0 h 898071"/>
            <a:gd name="connsiteX4" fmla="*/ 6513286 w 6513286"/>
            <a:gd name="connsiteY4" fmla="*/ 0 h 898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13286" h="898071">
              <a:moveTo>
                <a:pt x="0" y="898071"/>
              </a:moveTo>
              <a:cubicBezTo>
                <a:pt x="409726" y="799041"/>
                <a:pt x="819453" y="700011"/>
                <a:pt x="1342572" y="598714"/>
              </a:cubicBezTo>
              <a:cubicBezTo>
                <a:pt x="1865691" y="497417"/>
                <a:pt x="2276929" y="390072"/>
                <a:pt x="3138715" y="290286"/>
              </a:cubicBezTo>
              <a:cubicBezTo>
                <a:pt x="4000501" y="190500"/>
                <a:pt x="6513286" y="0"/>
                <a:pt x="6513286" y="0"/>
              </a:cubicBezTo>
              <a:lnTo>
                <a:pt x="6513286" y="0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1669142</xdr:colOff>
      <xdr:row>24</xdr:row>
      <xdr:rowOff>154214</xdr:rowOff>
    </xdr:from>
    <xdr:to>
      <xdr:col>2</xdr:col>
      <xdr:colOff>1669142</xdr:colOff>
      <xdr:row>31</xdr:row>
      <xdr:rowOff>90714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9D46164-5443-4CBD-BBA4-4DC5B2111626}"/>
            </a:ext>
          </a:extLst>
        </xdr:cNvPr>
        <xdr:cNvCxnSpPr/>
      </xdr:nvCxnSpPr>
      <xdr:spPr>
        <a:xfrm flipV="1">
          <a:off x="3565071" y="4526643"/>
          <a:ext cx="0" cy="1206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31</xdr:row>
      <xdr:rowOff>90714</xdr:rowOff>
    </xdr:from>
    <xdr:to>
      <xdr:col>2</xdr:col>
      <xdr:colOff>1687285</xdr:colOff>
      <xdr:row>31</xdr:row>
      <xdr:rowOff>99785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2D653DAA-9E4F-6425-9DC6-AE3B8082BCBA}"/>
            </a:ext>
          </a:extLst>
        </xdr:cNvPr>
        <xdr:cNvCxnSpPr/>
      </xdr:nvCxnSpPr>
      <xdr:spPr>
        <a:xfrm flipH="1" flipV="1">
          <a:off x="2848429" y="5733143"/>
          <a:ext cx="734785" cy="9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65809</xdr:rowOff>
    </xdr:from>
    <xdr:to>
      <xdr:col>7</xdr:col>
      <xdr:colOff>184728</xdr:colOff>
      <xdr:row>109</xdr:row>
      <xdr:rowOff>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56890D3-6BE8-9A63-635B-D82F7326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69273</xdr:colOff>
      <xdr:row>141</xdr:row>
      <xdr:rowOff>169719</xdr:rowOff>
    </xdr:from>
    <xdr:to>
      <xdr:col>8</xdr:col>
      <xdr:colOff>80819</xdr:colOff>
      <xdr:row>156</xdr:row>
      <xdr:rowOff>142010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28AE6231-0F53-490A-BFD1-9061AE423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5649-3B06-4FDD-9BDA-06375FE924F5}">
  <dimension ref="B2:AI167"/>
  <sheetViews>
    <sheetView topLeftCell="W137" zoomScale="61" zoomScaleNormal="55" workbookViewId="0">
      <selection activeCell="G159" sqref="G159"/>
    </sheetView>
  </sheetViews>
  <sheetFormatPr defaultRowHeight="14.5" x14ac:dyDescent="0.35"/>
  <cols>
    <col min="3" max="3" width="30.6328125" customWidth="1"/>
    <col min="4" max="4" width="14.7265625" customWidth="1"/>
    <col min="5" max="5" width="16.08984375" customWidth="1"/>
    <col min="6" max="6" width="17.54296875" customWidth="1"/>
    <col min="7" max="7" width="30.90625" customWidth="1"/>
    <col min="8" max="8" width="9.1796875" customWidth="1"/>
    <col min="9" max="9" width="22.36328125" customWidth="1"/>
    <col min="10" max="10" width="30.08984375" customWidth="1"/>
    <col min="12" max="12" width="11.90625" customWidth="1"/>
    <col min="13" max="13" width="13.1796875" customWidth="1"/>
    <col min="14" max="14" width="17.453125" customWidth="1"/>
    <col min="15" max="15" width="7.90625" customWidth="1"/>
    <col min="16" max="16" width="18.36328125" bestFit="1" customWidth="1"/>
    <col min="17" max="17" width="13.36328125" bestFit="1" customWidth="1"/>
    <col min="18" max="18" width="14.08984375" bestFit="1" customWidth="1"/>
    <col min="19" max="19" width="12.81640625" bestFit="1" customWidth="1"/>
    <col min="20" max="20" width="27.81640625" bestFit="1" customWidth="1"/>
    <col min="21" max="21" width="6.1796875" customWidth="1"/>
    <col min="22" max="22" width="28.81640625" customWidth="1"/>
    <col min="23" max="23" width="29.453125" customWidth="1"/>
    <col min="24" max="24" width="30.26953125" customWidth="1"/>
    <col min="25" max="25" width="23.7265625" customWidth="1"/>
    <col min="26" max="26" width="19.6328125" customWidth="1"/>
    <col min="27" max="27" width="19.26953125" customWidth="1"/>
    <col min="28" max="28" width="29.1796875" bestFit="1" customWidth="1"/>
    <col min="29" max="29" width="17.6328125" customWidth="1"/>
    <col min="30" max="30" width="18.7265625" bestFit="1" customWidth="1"/>
    <col min="31" max="31" width="22.1796875" customWidth="1"/>
    <col min="33" max="33" width="5.90625" bestFit="1" customWidth="1"/>
    <col min="34" max="34" width="10.6328125" customWidth="1"/>
    <col min="35" max="35" width="13.6328125" bestFit="1" customWidth="1"/>
  </cols>
  <sheetData>
    <row r="2" spans="2:10" x14ac:dyDescent="0.35">
      <c r="C2" s="5" t="s">
        <v>0</v>
      </c>
    </row>
    <row r="4" spans="2:10" x14ac:dyDescent="0.35">
      <c r="C4" s="5" t="s">
        <v>57</v>
      </c>
    </row>
    <row r="6" spans="2:10" x14ac:dyDescent="0.35">
      <c r="C6" t="s">
        <v>54</v>
      </c>
    </row>
    <row r="8" spans="2:10" ht="15" thickBot="1" x14ac:dyDescent="0.4"/>
    <row r="9" spans="2:10" ht="15" thickBot="1" x14ac:dyDescent="0.4">
      <c r="B9" s="2"/>
      <c r="C9" s="129" t="s">
        <v>8</v>
      </c>
      <c r="D9" s="130"/>
      <c r="E9" s="127" t="s">
        <v>9</v>
      </c>
      <c r="F9" s="128"/>
      <c r="G9" s="128"/>
      <c r="H9" s="128"/>
      <c r="I9" s="128"/>
      <c r="J9" s="131"/>
    </row>
    <row r="10" spans="2:10" x14ac:dyDescent="0.35">
      <c r="B10" s="8" t="s">
        <v>4</v>
      </c>
      <c r="C10" s="9" t="s">
        <v>10</v>
      </c>
      <c r="D10" s="10" t="s">
        <v>5</v>
      </c>
      <c r="E10" s="11" t="s">
        <v>6</v>
      </c>
      <c r="F10" s="6" t="s">
        <v>1</v>
      </c>
      <c r="G10" s="6" t="s">
        <v>2</v>
      </c>
      <c r="H10" s="6" t="s">
        <v>3</v>
      </c>
      <c r="I10" s="6" t="s">
        <v>7</v>
      </c>
      <c r="J10" s="6" t="s">
        <v>44</v>
      </c>
    </row>
    <row r="11" spans="2:10" x14ac:dyDescent="0.35">
      <c r="B11" s="12">
        <v>1</v>
      </c>
      <c r="C11" s="13">
        <v>35000</v>
      </c>
      <c r="D11" s="14">
        <v>30</v>
      </c>
      <c r="E11" s="24">
        <v>15</v>
      </c>
      <c r="F11" s="25">
        <v>2010</v>
      </c>
      <c r="G11" s="25">
        <v>6</v>
      </c>
      <c r="H11" s="25">
        <v>6</v>
      </c>
      <c r="I11" s="27">
        <v>2.7</v>
      </c>
      <c r="J11" s="25">
        <v>10000</v>
      </c>
    </row>
    <row r="12" spans="2:10" x14ac:dyDescent="0.35">
      <c r="B12" s="17">
        <v>2</v>
      </c>
      <c r="C12" s="13">
        <v>47000</v>
      </c>
      <c r="D12" s="14">
        <v>39</v>
      </c>
      <c r="E12" s="15">
        <v>10</v>
      </c>
      <c r="F12" s="16">
        <v>2015</v>
      </c>
      <c r="G12" s="16">
        <v>7</v>
      </c>
      <c r="H12" s="16">
        <v>9</v>
      </c>
      <c r="I12" s="21">
        <v>2.5</v>
      </c>
      <c r="J12" s="25">
        <v>15000</v>
      </c>
    </row>
    <row r="13" spans="2:10" x14ac:dyDescent="0.35">
      <c r="B13" s="12">
        <v>3</v>
      </c>
      <c r="C13" s="13">
        <v>42500</v>
      </c>
      <c r="D13" s="14">
        <v>35</v>
      </c>
      <c r="E13" s="15">
        <v>12</v>
      </c>
      <c r="F13" s="16">
        <v>2009</v>
      </c>
      <c r="G13" s="16">
        <v>5</v>
      </c>
      <c r="H13" s="16">
        <v>4</v>
      </c>
      <c r="I13" s="21">
        <v>3</v>
      </c>
      <c r="J13" s="25">
        <v>13000</v>
      </c>
    </row>
    <row r="14" spans="2:10" x14ac:dyDescent="0.35">
      <c r="B14" s="17">
        <v>4</v>
      </c>
      <c r="C14" s="13">
        <v>65000</v>
      </c>
      <c r="D14" s="14">
        <v>43</v>
      </c>
      <c r="E14" s="24">
        <v>10</v>
      </c>
      <c r="F14" s="25">
        <v>2017</v>
      </c>
      <c r="G14" s="25">
        <v>8</v>
      </c>
      <c r="H14" s="25">
        <v>8</v>
      </c>
      <c r="I14" s="27">
        <v>2.7</v>
      </c>
      <c r="J14" s="25">
        <v>30000</v>
      </c>
    </row>
    <row r="15" spans="2:10" x14ac:dyDescent="0.35">
      <c r="B15" s="17">
        <v>5</v>
      </c>
      <c r="C15" s="13">
        <v>38000</v>
      </c>
      <c r="D15" s="14">
        <v>35</v>
      </c>
      <c r="E15" s="15">
        <v>10</v>
      </c>
      <c r="F15" s="16">
        <v>2013</v>
      </c>
      <c r="G15" s="16">
        <v>5</v>
      </c>
      <c r="H15" s="16">
        <v>5</v>
      </c>
      <c r="I15" s="21">
        <v>2.8</v>
      </c>
      <c r="J15" s="25">
        <v>12000</v>
      </c>
    </row>
    <row r="16" spans="2:10" x14ac:dyDescent="0.35">
      <c r="B16" s="12">
        <v>6</v>
      </c>
      <c r="C16" s="13">
        <v>50500</v>
      </c>
      <c r="D16" s="14">
        <v>44</v>
      </c>
      <c r="E16" s="15">
        <v>15</v>
      </c>
      <c r="F16" s="16">
        <v>2008</v>
      </c>
      <c r="G16" s="16">
        <v>6</v>
      </c>
      <c r="H16" s="16">
        <v>9</v>
      </c>
      <c r="I16" s="21">
        <v>2.5</v>
      </c>
      <c r="J16" s="25">
        <v>20000</v>
      </c>
    </row>
    <row r="17" spans="2:10" x14ac:dyDescent="0.35">
      <c r="B17" s="17">
        <v>7</v>
      </c>
      <c r="C17" s="13">
        <v>48000</v>
      </c>
      <c r="D17" s="14">
        <v>35</v>
      </c>
      <c r="E17" s="15">
        <v>10</v>
      </c>
      <c r="F17" s="16">
        <v>2006</v>
      </c>
      <c r="G17" s="16">
        <v>7</v>
      </c>
      <c r="H17" s="16">
        <v>4</v>
      </c>
      <c r="I17" s="21">
        <v>3</v>
      </c>
      <c r="J17" s="25">
        <v>14000</v>
      </c>
    </row>
    <row r="18" spans="2:10" x14ac:dyDescent="0.35">
      <c r="B18" s="17">
        <v>8</v>
      </c>
      <c r="C18" s="13">
        <v>58000</v>
      </c>
      <c r="D18" s="14">
        <v>42</v>
      </c>
      <c r="E18" s="15">
        <v>10</v>
      </c>
      <c r="F18" s="16">
        <v>2010</v>
      </c>
      <c r="G18" s="16">
        <v>8</v>
      </c>
      <c r="H18" s="16">
        <v>8</v>
      </c>
      <c r="I18" s="21">
        <v>2.8</v>
      </c>
      <c r="J18" s="25">
        <v>28000</v>
      </c>
    </row>
    <row r="19" spans="2:10" x14ac:dyDescent="0.35">
      <c r="B19" s="17">
        <v>9</v>
      </c>
      <c r="C19" s="13">
        <v>54500</v>
      </c>
      <c r="D19" s="14">
        <v>39</v>
      </c>
      <c r="E19" s="15">
        <v>13</v>
      </c>
      <c r="F19" s="16">
        <v>2018</v>
      </c>
      <c r="G19" s="16">
        <v>7</v>
      </c>
      <c r="H19" s="16">
        <v>6</v>
      </c>
      <c r="I19" s="21">
        <v>2.7</v>
      </c>
      <c r="J19" s="25">
        <v>22000</v>
      </c>
    </row>
    <row r="20" spans="2:10" ht="15" thickBot="1" x14ac:dyDescent="0.4">
      <c r="B20" s="12">
        <v>10</v>
      </c>
      <c r="C20" s="18">
        <v>45000</v>
      </c>
      <c r="D20" s="19">
        <v>40</v>
      </c>
      <c r="E20" s="15">
        <v>17</v>
      </c>
      <c r="F20" s="16">
        <v>2013</v>
      </c>
      <c r="G20" s="16">
        <v>5</v>
      </c>
      <c r="H20" s="16">
        <v>9</v>
      </c>
      <c r="I20" s="21">
        <v>3</v>
      </c>
      <c r="J20" s="25">
        <v>17000</v>
      </c>
    </row>
    <row r="22" spans="2:10" x14ac:dyDescent="0.35">
      <c r="C22" s="123" t="s">
        <v>45</v>
      </c>
      <c r="D22" s="123"/>
      <c r="E22" s="123"/>
      <c r="F22" s="123"/>
    </row>
    <row r="24" spans="2:10" x14ac:dyDescent="0.35">
      <c r="C24" t="s">
        <v>14</v>
      </c>
    </row>
    <row r="26" spans="2:10" x14ac:dyDescent="0.35">
      <c r="C26" t="s">
        <v>155</v>
      </c>
    </row>
    <row r="27" spans="2:10" x14ac:dyDescent="0.35">
      <c r="C27" t="s">
        <v>55</v>
      </c>
    </row>
    <row r="28" spans="2:10" x14ac:dyDescent="0.35">
      <c r="C28" t="s">
        <v>156</v>
      </c>
    </row>
    <row r="29" spans="2:10" x14ac:dyDescent="0.35">
      <c r="C29" s="3" t="s">
        <v>56</v>
      </c>
    </row>
    <row r="30" spans="2:10" x14ac:dyDescent="0.35">
      <c r="C30" s="3" t="s">
        <v>11</v>
      </c>
    </row>
    <row r="31" spans="2:10" x14ac:dyDescent="0.35">
      <c r="C31" s="3" t="s">
        <v>12</v>
      </c>
    </row>
    <row r="32" spans="2:10" x14ac:dyDescent="0.35">
      <c r="C32" s="3" t="s">
        <v>13</v>
      </c>
    </row>
    <row r="33" spans="2:23" x14ac:dyDescent="0.35">
      <c r="C33" t="s">
        <v>157</v>
      </c>
    </row>
    <row r="34" spans="2:23" x14ac:dyDescent="0.35">
      <c r="C34" t="s">
        <v>22</v>
      </c>
    </row>
    <row r="35" spans="2:23" x14ac:dyDescent="0.35">
      <c r="C35" t="s">
        <v>17</v>
      </c>
    </row>
    <row r="39" spans="2:23" x14ac:dyDescent="0.35">
      <c r="C39" s="5" t="s">
        <v>23</v>
      </c>
    </row>
    <row r="43" spans="2:23" x14ac:dyDescent="0.35">
      <c r="C43" s="30" t="s">
        <v>20</v>
      </c>
      <c r="D43" s="30" t="s">
        <v>21</v>
      </c>
      <c r="E43" s="30" t="s">
        <v>20</v>
      </c>
      <c r="F43" s="30" t="s">
        <v>21</v>
      </c>
      <c r="G43" s="30" t="s">
        <v>21</v>
      </c>
      <c r="H43" s="30" t="s">
        <v>21</v>
      </c>
      <c r="I43" s="30" t="s">
        <v>21</v>
      </c>
      <c r="J43" s="30" t="s">
        <v>20</v>
      </c>
    </row>
    <row r="44" spans="2:23" x14ac:dyDescent="0.35">
      <c r="B44" s="2"/>
      <c r="C44" s="127" t="s">
        <v>26</v>
      </c>
      <c r="D44" s="128"/>
      <c r="E44" s="128"/>
      <c r="F44" s="128"/>
      <c r="G44" s="128"/>
      <c r="H44" s="128"/>
      <c r="I44" s="128"/>
      <c r="J44" s="126"/>
      <c r="L44" s="2"/>
      <c r="M44" s="6" t="s">
        <v>16</v>
      </c>
      <c r="P44" s="30" t="s">
        <v>20</v>
      </c>
      <c r="Q44" s="30" t="s">
        <v>21</v>
      </c>
      <c r="R44" s="30" t="s">
        <v>20</v>
      </c>
      <c r="S44" s="30" t="s">
        <v>21</v>
      </c>
      <c r="T44" s="30" t="s">
        <v>21</v>
      </c>
      <c r="U44" s="30" t="s">
        <v>21</v>
      </c>
      <c r="V44" s="30" t="s">
        <v>21</v>
      </c>
      <c r="W44" s="30" t="s">
        <v>20</v>
      </c>
    </row>
    <row r="45" spans="2:23" x14ac:dyDescent="0.35">
      <c r="B45" s="8" t="s">
        <v>4</v>
      </c>
      <c r="C45" s="6" t="s">
        <v>10</v>
      </c>
      <c r="D45" s="6" t="s">
        <v>5</v>
      </c>
      <c r="E45" s="6" t="s">
        <v>6</v>
      </c>
      <c r="F45" s="6" t="s">
        <v>1</v>
      </c>
      <c r="G45" s="6" t="s">
        <v>2</v>
      </c>
      <c r="H45" s="6" t="s">
        <v>3</v>
      </c>
      <c r="I45" s="6" t="s">
        <v>7</v>
      </c>
      <c r="J45" s="6" t="s">
        <v>44</v>
      </c>
      <c r="L45" s="2"/>
      <c r="M45" s="20"/>
      <c r="O45" s="2"/>
      <c r="P45" s="127" t="s">
        <v>26</v>
      </c>
      <c r="Q45" s="128"/>
      <c r="R45" s="128"/>
      <c r="S45" s="128"/>
      <c r="T45" s="128"/>
      <c r="U45" s="128"/>
      <c r="V45" s="128"/>
      <c r="W45" s="126"/>
    </row>
    <row r="46" spans="2:23" x14ac:dyDescent="0.35">
      <c r="B46" s="28">
        <v>1</v>
      </c>
      <c r="C46" s="52">
        <f>P47/P$57</f>
        <v>0.53846153846153844</v>
      </c>
      <c r="D46" s="52">
        <f t="shared" ref="D46:J46" si="0">Q47/Q$57</f>
        <v>0.68181818181818177</v>
      </c>
      <c r="E46" s="52">
        <f t="shared" si="0"/>
        <v>0.88235294117647056</v>
      </c>
      <c r="F46" s="52">
        <f t="shared" si="0"/>
        <v>0.99603567888999012</v>
      </c>
      <c r="G46" s="52">
        <f t="shared" si="0"/>
        <v>0.75</v>
      </c>
      <c r="H46" s="52">
        <f t="shared" si="0"/>
        <v>0.66666666666666663</v>
      </c>
      <c r="I46" s="52">
        <f t="shared" si="0"/>
        <v>0.9</v>
      </c>
      <c r="J46" s="52">
        <f t="shared" si="0"/>
        <v>0.33333333333333331</v>
      </c>
      <c r="L46" s="26"/>
      <c r="M46" s="54">
        <f>SUMPRODUCT(C46:J46,$C$60:$J$60)</f>
        <v>5.0167547394245053E-2</v>
      </c>
      <c r="O46" s="8" t="s">
        <v>4</v>
      </c>
      <c r="P46" s="6" t="s">
        <v>10</v>
      </c>
      <c r="Q46" s="6" t="s">
        <v>5</v>
      </c>
      <c r="R46" s="6" t="s">
        <v>6</v>
      </c>
      <c r="S46" s="6" t="s">
        <v>1</v>
      </c>
      <c r="T46" s="6" t="s">
        <v>2</v>
      </c>
      <c r="U46" s="6" t="s">
        <v>3</v>
      </c>
      <c r="V46" s="6" t="s">
        <v>7</v>
      </c>
      <c r="W46" s="6" t="s">
        <v>44</v>
      </c>
    </row>
    <row r="47" spans="2:23" x14ac:dyDescent="0.35">
      <c r="B47" s="22">
        <v>2</v>
      </c>
      <c r="C47" s="52">
        <f t="shared" ref="C47:C55" si="1">P48/P$57</f>
        <v>0.72307692307692306</v>
      </c>
      <c r="D47" s="52">
        <f t="shared" ref="D47:D55" si="2">Q48/Q$57</f>
        <v>0.88636363636363635</v>
      </c>
      <c r="E47" s="52">
        <f t="shared" ref="E47:E55" si="3">R48/R$57</f>
        <v>0.58823529411764708</v>
      </c>
      <c r="F47" s="52">
        <f t="shared" ref="F47:F55" si="4">S48/S$57</f>
        <v>0.99851337958374631</v>
      </c>
      <c r="G47" s="52">
        <f t="shared" ref="G47:G55" si="5">T48/T$57</f>
        <v>0.875</v>
      </c>
      <c r="H47" s="52">
        <f t="shared" ref="H47:H55" si="6">U48/U$57</f>
        <v>1</v>
      </c>
      <c r="I47" s="52">
        <f t="shared" ref="I47:I55" si="7">V48/V$57</f>
        <v>0.83333333333333337</v>
      </c>
      <c r="J47" s="52">
        <f t="shared" ref="J47:J55" si="8">W48/W$57</f>
        <v>0.5</v>
      </c>
      <c r="L47" s="2"/>
      <c r="M47" s="55">
        <f t="shared" ref="M47:M55" si="9">SUMPRODUCT(C47:J47,$C$60:$J$60)</f>
        <v>0.11591243855226299</v>
      </c>
      <c r="O47" s="28">
        <v>1</v>
      </c>
      <c r="P47" s="31">
        <v>35000</v>
      </c>
      <c r="Q47" s="31">
        <v>30</v>
      </c>
      <c r="R47" s="24">
        <v>15</v>
      </c>
      <c r="S47" s="25">
        <v>2010</v>
      </c>
      <c r="T47" s="25">
        <v>6</v>
      </c>
      <c r="U47" s="25">
        <v>6</v>
      </c>
      <c r="V47" s="27">
        <v>2.7</v>
      </c>
      <c r="W47" s="25">
        <v>10000</v>
      </c>
    </row>
    <row r="48" spans="2:23" x14ac:dyDescent="0.35">
      <c r="B48" s="28">
        <v>3</v>
      </c>
      <c r="C48" s="52">
        <f t="shared" si="1"/>
        <v>0.65384615384615385</v>
      </c>
      <c r="D48" s="52">
        <f t="shared" si="2"/>
        <v>0.79545454545454541</v>
      </c>
      <c r="E48" s="52">
        <f t="shared" si="3"/>
        <v>0.70588235294117652</v>
      </c>
      <c r="F48" s="52">
        <f t="shared" si="4"/>
        <v>0.99554013875123881</v>
      </c>
      <c r="G48" s="52">
        <f t="shared" si="5"/>
        <v>0.625</v>
      </c>
      <c r="H48" s="52">
        <f t="shared" si="6"/>
        <v>0.44444444444444442</v>
      </c>
      <c r="I48" s="52">
        <f t="shared" si="7"/>
        <v>1</v>
      </c>
      <c r="J48" s="52">
        <f t="shared" si="8"/>
        <v>0.43333333333333335</v>
      </c>
      <c r="L48" s="2"/>
      <c r="M48" s="54">
        <f t="shared" si="9"/>
        <v>3.0679447796782118E-2</v>
      </c>
      <c r="O48" s="22">
        <v>2</v>
      </c>
      <c r="P48" s="16">
        <v>47000</v>
      </c>
      <c r="Q48" s="16">
        <v>39</v>
      </c>
      <c r="R48" s="15">
        <v>10</v>
      </c>
      <c r="S48" s="16">
        <v>2015</v>
      </c>
      <c r="T48" s="16">
        <v>7</v>
      </c>
      <c r="U48" s="16">
        <v>9</v>
      </c>
      <c r="V48" s="21">
        <v>2.5</v>
      </c>
      <c r="W48" s="25">
        <v>15000</v>
      </c>
    </row>
    <row r="49" spans="2:23" x14ac:dyDescent="0.35">
      <c r="B49" s="23">
        <v>4</v>
      </c>
      <c r="C49" s="52">
        <f t="shared" si="1"/>
        <v>1</v>
      </c>
      <c r="D49" s="52">
        <f t="shared" si="2"/>
        <v>0.97727272727272729</v>
      </c>
      <c r="E49" s="52">
        <f t="shared" si="3"/>
        <v>0.58823529411764708</v>
      </c>
      <c r="F49" s="52">
        <f t="shared" si="4"/>
        <v>0.99950445986124881</v>
      </c>
      <c r="G49" s="52">
        <f t="shared" si="5"/>
        <v>1</v>
      </c>
      <c r="H49" s="52">
        <f t="shared" si="6"/>
        <v>0.88888888888888884</v>
      </c>
      <c r="I49" s="52">
        <f t="shared" si="7"/>
        <v>0.9</v>
      </c>
      <c r="J49" s="52">
        <f t="shared" si="8"/>
        <v>1</v>
      </c>
      <c r="L49" s="26"/>
      <c r="M49" s="54">
        <f t="shared" si="9"/>
        <v>6.8343598800767458E-3</v>
      </c>
      <c r="O49" s="28">
        <v>3</v>
      </c>
      <c r="P49" s="16">
        <v>42500</v>
      </c>
      <c r="Q49" s="16">
        <v>35</v>
      </c>
      <c r="R49" s="15">
        <v>12</v>
      </c>
      <c r="S49" s="16">
        <v>2009</v>
      </c>
      <c r="T49" s="16">
        <v>5</v>
      </c>
      <c r="U49" s="16">
        <v>4</v>
      </c>
      <c r="V49" s="21">
        <v>3</v>
      </c>
      <c r="W49" s="25">
        <v>13000</v>
      </c>
    </row>
    <row r="50" spans="2:23" x14ac:dyDescent="0.35">
      <c r="B50" s="17">
        <v>5</v>
      </c>
      <c r="C50" s="52">
        <f t="shared" si="1"/>
        <v>0.58461538461538465</v>
      </c>
      <c r="D50" s="52">
        <f t="shared" si="2"/>
        <v>0.79545454545454541</v>
      </c>
      <c r="E50" s="52">
        <f t="shared" si="3"/>
        <v>0.58823529411764708</v>
      </c>
      <c r="F50" s="52">
        <f t="shared" si="4"/>
        <v>0.99752229930624381</v>
      </c>
      <c r="G50" s="52">
        <f t="shared" si="5"/>
        <v>0.625</v>
      </c>
      <c r="H50" s="52">
        <f t="shared" si="6"/>
        <v>0.55555555555555558</v>
      </c>
      <c r="I50" s="52">
        <f t="shared" si="7"/>
        <v>0.93333333333333324</v>
      </c>
      <c r="J50" s="52">
        <f t="shared" si="8"/>
        <v>0.4</v>
      </c>
      <c r="L50" s="2"/>
      <c r="M50" s="54">
        <f t="shared" si="9"/>
        <v>7.8992071226003241E-2</v>
      </c>
      <c r="O50" s="23">
        <v>4</v>
      </c>
      <c r="P50" s="25">
        <v>65000</v>
      </c>
      <c r="Q50" s="25">
        <v>43</v>
      </c>
      <c r="R50" s="24">
        <v>10</v>
      </c>
      <c r="S50" s="25">
        <v>2017</v>
      </c>
      <c r="T50" s="25">
        <v>8</v>
      </c>
      <c r="U50" s="25">
        <v>8</v>
      </c>
      <c r="V50" s="27">
        <v>2.7</v>
      </c>
      <c r="W50" s="25">
        <v>30000</v>
      </c>
    </row>
    <row r="51" spans="2:23" x14ac:dyDescent="0.35">
      <c r="B51" s="28">
        <v>6</v>
      </c>
      <c r="C51" s="52">
        <f t="shared" si="1"/>
        <v>0.77692307692307694</v>
      </c>
      <c r="D51" s="52">
        <f t="shared" si="2"/>
        <v>1</v>
      </c>
      <c r="E51" s="52">
        <f t="shared" si="3"/>
        <v>0.88235294117647056</v>
      </c>
      <c r="F51" s="52">
        <f t="shared" si="4"/>
        <v>0.99504459861248762</v>
      </c>
      <c r="G51" s="52">
        <f t="shared" si="5"/>
        <v>0.75</v>
      </c>
      <c r="H51" s="52">
        <f t="shared" si="6"/>
        <v>1</v>
      </c>
      <c r="I51" s="52">
        <f t="shared" si="7"/>
        <v>0.83333333333333337</v>
      </c>
      <c r="J51" s="52">
        <f t="shared" si="8"/>
        <v>0.66666666666666663</v>
      </c>
      <c r="L51" s="2"/>
      <c r="M51" s="54">
        <f t="shared" si="9"/>
        <v>3.2590967593591022E-2</v>
      </c>
      <c r="O51" s="17">
        <v>5</v>
      </c>
      <c r="P51" s="16">
        <v>38000</v>
      </c>
      <c r="Q51" s="16">
        <v>35</v>
      </c>
      <c r="R51" s="15">
        <v>10</v>
      </c>
      <c r="S51" s="16">
        <v>2013</v>
      </c>
      <c r="T51" s="16">
        <v>5</v>
      </c>
      <c r="U51" s="16">
        <v>5</v>
      </c>
      <c r="V51" s="21">
        <v>2.8</v>
      </c>
      <c r="W51" s="25">
        <v>12000</v>
      </c>
    </row>
    <row r="52" spans="2:23" x14ac:dyDescent="0.35">
      <c r="B52" s="17">
        <v>7</v>
      </c>
      <c r="C52" s="52">
        <f t="shared" si="1"/>
        <v>0.7384615384615385</v>
      </c>
      <c r="D52" s="52">
        <f t="shared" si="2"/>
        <v>0.79545454545454541</v>
      </c>
      <c r="E52" s="52">
        <f t="shared" si="3"/>
        <v>0.58823529411764708</v>
      </c>
      <c r="F52" s="52">
        <f t="shared" si="4"/>
        <v>0.99405351833498512</v>
      </c>
      <c r="G52" s="52">
        <f t="shared" si="5"/>
        <v>0.875</v>
      </c>
      <c r="H52" s="52">
        <f t="shared" si="6"/>
        <v>0.44444444444444442</v>
      </c>
      <c r="I52" s="52">
        <f t="shared" si="7"/>
        <v>1</v>
      </c>
      <c r="J52" s="52">
        <f t="shared" si="8"/>
        <v>0.46666666666666667</v>
      </c>
      <c r="L52" s="2"/>
      <c r="M52" s="54">
        <f t="shared" si="9"/>
        <v>5.2842587519532386E-2</v>
      </c>
      <c r="O52" s="28">
        <v>6</v>
      </c>
      <c r="P52" s="16">
        <v>50500</v>
      </c>
      <c r="Q52" s="16">
        <v>44</v>
      </c>
      <c r="R52" s="15">
        <v>15</v>
      </c>
      <c r="S52" s="16">
        <v>2008</v>
      </c>
      <c r="T52" s="16">
        <v>6</v>
      </c>
      <c r="U52" s="16">
        <v>9</v>
      </c>
      <c r="V52" s="21">
        <v>2.5</v>
      </c>
      <c r="W52" s="25">
        <v>20000</v>
      </c>
    </row>
    <row r="53" spans="2:23" x14ac:dyDescent="0.35">
      <c r="B53" s="17">
        <v>8</v>
      </c>
      <c r="C53" s="52">
        <f t="shared" si="1"/>
        <v>0.89230769230769236</v>
      </c>
      <c r="D53" s="52">
        <f t="shared" si="2"/>
        <v>0.95454545454545459</v>
      </c>
      <c r="E53" s="52">
        <f t="shared" si="3"/>
        <v>0.58823529411764708</v>
      </c>
      <c r="F53" s="52">
        <f t="shared" si="4"/>
        <v>0.99603567888999012</v>
      </c>
      <c r="G53" s="52">
        <f t="shared" si="5"/>
        <v>1</v>
      </c>
      <c r="H53" s="52">
        <f t="shared" si="6"/>
        <v>0.88888888888888884</v>
      </c>
      <c r="I53" s="52">
        <f t="shared" si="7"/>
        <v>0.93333333333333324</v>
      </c>
      <c r="J53" s="52">
        <f t="shared" si="8"/>
        <v>0.93333333333333335</v>
      </c>
      <c r="L53" s="2"/>
      <c r="M53" s="54">
        <f t="shared" si="9"/>
        <v>3.6890286924471188E-2</v>
      </c>
      <c r="O53" s="17">
        <v>7</v>
      </c>
      <c r="P53" s="16">
        <v>48000</v>
      </c>
      <c r="Q53" s="16">
        <v>35</v>
      </c>
      <c r="R53" s="15">
        <v>10</v>
      </c>
      <c r="S53" s="16">
        <v>2006</v>
      </c>
      <c r="T53" s="16">
        <v>7</v>
      </c>
      <c r="U53" s="16">
        <v>4</v>
      </c>
      <c r="V53" s="21">
        <v>3</v>
      </c>
      <c r="W53" s="25">
        <v>14000</v>
      </c>
    </row>
    <row r="54" spans="2:23" x14ac:dyDescent="0.35">
      <c r="B54" s="17">
        <v>9</v>
      </c>
      <c r="C54" s="52">
        <f t="shared" si="1"/>
        <v>0.83846153846153848</v>
      </c>
      <c r="D54" s="52">
        <f t="shared" si="2"/>
        <v>0.88636363636363635</v>
      </c>
      <c r="E54" s="52">
        <f t="shared" si="3"/>
        <v>0.76470588235294112</v>
      </c>
      <c r="F54" s="52">
        <f t="shared" si="4"/>
        <v>1</v>
      </c>
      <c r="G54" s="52">
        <f t="shared" si="5"/>
        <v>0.875</v>
      </c>
      <c r="H54" s="52">
        <f t="shared" si="6"/>
        <v>0.66666666666666663</v>
      </c>
      <c r="I54" s="52">
        <f t="shared" si="7"/>
        <v>0.9</v>
      </c>
      <c r="J54" s="52">
        <f t="shared" si="8"/>
        <v>0.73333333333333328</v>
      </c>
      <c r="L54" s="2"/>
      <c r="M54" s="54">
        <f t="shared" si="9"/>
        <v>-4.8246762150506023E-3</v>
      </c>
      <c r="O54" s="17">
        <v>8</v>
      </c>
      <c r="P54" s="16">
        <v>58000</v>
      </c>
      <c r="Q54" s="16">
        <v>42</v>
      </c>
      <c r="R54" s="15">
        <v>10</v>
      </c>
      <c r="S54" s="16">
        <v>2010</v>
      </c>
      <c r="T54" s="16">
        <v>8</v>
      </c>
      <c r="U54" s="16">
        <v>8</v>
      </c>
      <c r="V54" s="21">
        <v>2.8</v>
      </c>
      <c r="W54" s="25">
        <v>28000</v>
      </c>
    </row>
    <row r="55" spans="2:23" x14ac:dyDescent="0.35">
      <c r="B55" s="28">
        <v>10</v>
      </c>
      <c r="C55" s="52">
        <f t="shared" si="1"/>
        <v>0.69230769230769229</v>
      </c>
      <c r="D55" s="52">
        <f t="shared" si="2"/>
        <v>0.90909090909090906</v>
      </c>
      <c r="E55" s="52">
        <f t="shared" si="3"/>
        <v>1</v>
      </c>
      <c r="F55" s="52">
        <f t="shared" si="4"/>
        <v>0.99752229930624381</v>
      </c>
      <c r="G55" s="52">
        <f t="shared" si="5"/>
        <v>0.625</v>
      </c>
      <c r="H55" s="52">
        <f t="shared" si="6"/>
        <v>1</v>
      </c>
      <c r="I55" s="52">
        <f t="shared" si="7"/>
        <v>1</v>
      </c>
      <c r="J55" s="52">
        <f t="shared" si="8"/>
        <v>0.56666666666666665</v>
      </c>
      <c r="L55" s="2"/>
      <c r="M55" s="54">
        <f t="shared" si="9"/>
        <v>2.991688912943076E-2</v>
      </c>
      <c r="O55" s="17">
        <v>9</v>
      </c>
      <c r="P55" s="16">
        <v>54500</v>
      </c>
      <c r="Q55" s="16">
        <v>39</v>
      </c>
      <c r="R55" s="15">
        <v>13</v>
      </c>
      <c r="S55" s="16">
        <v>2018</v>
      </c>
      <c r="T55" s="16">
        <v>7</v>
      </c>
      <c r="U55" s="16">
        <v>6</v>
      </c>
      <c r="V55" s="21">
        <v>2.7</v>
      </c>
      <c r="W55" s="25">
        <v>22000</v>
      </c>
    </row>
    <row r="56" spans="2:23" x14ac:dyDescent="0.35">
      <c r="B56" s="2"/>
      <c r="C56" s="53"/>
      <c r="D56" s="2"/>
      <c r="E56" s="2"/>
      <c r="F56" s="2"/>
      <c r="G56" s="2"/>
      <c r="H56" s="2"/>
      <c r="I56" s="2"/>
      <c r="J56" s="2"/>
      <c r="L56" s="29" t="s">
        <v>19</v>
      </c>
      <c r="M56" s="55">
        <f>MAX(M46:M55)</f>
        <v>0.11591243855226299</v>
      </c>
      <c r="O56" s="28">
        <v>10</v>
      </c>
      <c r="P56" s="16">
        <v>45000</v>
      </c>
      <c r="Q56" s="16">
        <v>40</v>
      </c>
      <c r="R56" s="15">
        <v>17</v>
      </c>
      <c r="S56" s="16">
        <v>2013</v>
      </c>
      <c r="T56" s="16">
        <v>5</v>
      </c>
      <c r="U56" s="16">
        <v>9</v>
      </c>
      <c r="V56" s="21">
        <v>3</v>
      </c>
      <c r="W56" s="25">
        <v>17000</v>
      </c>
    </row>
    <row r="57" spans="2:23" x14ac:dyDescent="0.35">
      <c r="O57" s="60" t="s">
        <v>59</v>
      </c>
      <c r="P57" s="16">
        <f>MAX(P47:P56)</f>
        <v>65000</v>
      </c>
      <c r="Q57" s="16">
        <f t="shared" ref="Q57:W57" si="10">MAX(Q47:Q56)</f>
        <v>44</v>
      </c>
      <c r="R57" s="16">
        <f t="shared" si="10"/>
        <v>17</v>
      </c>
      <c r="S57" s="16">
        <f t="shared" si="10"/>
        <v>2018</v>
      </c>
      <c r="T57" s="16">
        <f t="shared" si="10"/>
        <v>8</v>
      </c>
      <c r="U57" s="16">
        <f t="shared" si="10"/>
        <v>9</v>
      </c>
      <c r="V57" s="16">
        <f t="shared" si="10"/>
        <v>3</v>
      </c>
      <c r="W57" s="16">
        <f t="shared" si="10"/>
        <v>30000</v>
      </c>
    </row>
    <row r="59" spans="2:23" x14ac:dyDescent="0.35">
      <c r="B59" s="20" t="s">
        <v>15</v>
      </c>
      <c r="C59" s="25">
        <v>9</v>
      </c>
      <c r="D59" s="16">
        <v>6</v>
      </c>
      <c r="E59" s="16">
        <v>8</v>
      </c>
      <c r="F59" s="16">
        <v>3</v>
      </c>
      <c r="G59" s="16">
        <v>4</v>
      </c>
      <c r="H59" s="16">
        <v>5</v>
      </c>
      <c r="I59" s="16">
        <v>3</v>
      </c>
      <c r="J59" s="16">
        <v>6</v>
      </c>
      <c r="K59" s="7">
        <f>SUM(C59:J59)</f>
        <v>44</v>
      </c>
    </row>
    <row r="60" spans="2:23" x14ac:dyDescent="0.35">
      <c r="B60" s="1" t="s">
        <v>28</v>
      </c>
      <c r="C60" s="50">
        <f>-C59/$K$59</f>
        <v>-0.20454545454545456</v>
      </c>
      <c r="D60" s="50">
        <f>D59/$K$59</f>
        <v>0.13636363636363635</v>
      </c>
      <c r="E60" s="50">
        <f>-E59/$K$59</f>
        <v>-0.18181818181818182</v>
      </c>
      <c r="F60" s="50">
        <f>F59/$K$59</f>
        <v>6.8181818181818177E-2</v>
      </c>
      <c r="G60" s="50">
        <f>G59/$K$59</f>
        <v>9.0909090909090912E-2</v>
      </c>
      <c r="H60" s="50">
        <f>H59/$K$59</f>
        <v>0.11363636363636363</v>
      </c>
      <c r="I60" s="50">
        <f>I59/$K$59</f>
        <v>6.8181818181818177E-2</v>
      </c>
      <c r="J60" s="50">
        <f>-J59/$K$59</f>
        <v>-0.13636363636363635</v>
      </c>
      <c r="K60" s="51">
        <f t="array" ref="K60">SUM(ABS(C60:J60))</f>
        <v>0.99999999999999989</v>
      </c>
    </row>
    <row r="62" spans="2:23" x14ac:dyDescent="0.35">
      <c r="C62" s="123" t="s">
        <v>32</v>
      </c>
      <c r="D62" s="123"/>
      <c r="E62" s="123"/>
      <c r="F62" s="123"/>
    </row>
    <row r="64" spans="2:23" x14ac:dyDescent="0.35">
      <c r="C64" t="s">
        <v>14</v>
      </c>
    </row>
    <row r="66" spans="2:31" x14ac:dyDescent="0.35">
      <c r="C66" t="s">
        <v>24</v>
      </c>
    </row>
    <row r="67" spans="2:31" x14ac:dyDescent="0.35">
      <c r="C67" t="s">
        <v>29</v>
      </c>
    </row>
    <row r="68" spans="2:31" x14ac:dyDescent="0.35">
      <c r="C68" t="s">
        <v>27</v>
      </c>
    </row>
    <row r="69" spans="2:31" x14ac:dyDescent="0.35">
      <c r="C69" t="s">
        <v>25</v>
      </c>
    </row>
    <row r="70" spans="2:31" x14ac:dyDescent="0.35">
      <c r="C70" t="s">
        <v>160</v>
      </c>
    </row>
    <row r="71" spans="2:31" x14ac:dyDescent="0.35">
      <c r="C71" t="s">
        <v>158</v>
      </c>
    </row>
    <row r="72" spans="2:31" x14ac:dyDescent="0.35">
      <c r="C72" t="s">
        <v>18</v>
      </c>
    </row>
    <row r="73" spans="2:31" x14ac:dyDescent="0.35">
      <c r="C73" t="s">
        <v>159</v>
      </c>
    </row>
    <row r="74" spans="2:31" x14ac:dyDescent="0.35">
      <c r="C74" t="s">
        <v>33</v>
      </c>
    </row>
    <row r="75" spans="2:31" x14ac:dyDescent="0.35">
      <c r="C75" t="s">
        <v>30</v>
      </c>
    </row>
    <row r="76" spans="2:31" x14ac:dyDescent="0.35">
      <c r="X76" s="5" t="s">
        <v>31</v>
      </c>
      <c r="Y76" s="4" t="s">
        <v>63</v>
      </c>
      <c r="Z76" s="4"/>
      <c r="AA76" s="57"/>
    </row>
    <row r="77" spans="2:31" x14ac:dyDescent="0.35">
      <c r="C77" s="5" t="s">
        <v>31</v>
      </c>
      <c r="D77" s="4" t="s">
        <v>60</v>
      </c>
      <c r="E77" s="4"/>
      <c r="F77" s="4"/>
    </row>
    <row r="78" spans="2:31" x14ac:dyDescent="0.35">
      <c r="X78" s="30" t="s">
        <v>20</v>
      </c>
      <c r="Y78" s="30" t="s">
        <v>21</v>
      </c>
      <c r="Z78" s="30" t="s">
        <v>20</v>
      </c>
      <c r="AA78" s="30" t="s">
        <v>21</v>
      </c>
      <c r="AB78" s="30" t="s">
        <v>21</v>
      </c>
      <c r="AC78" s="30" t="s">
        <v>21</v>
      </c>
      <c r="AD78" s="30" t="s">
        <v>21</v>
      </c>
      <c r="AE78" s="30" t="s">
        <v>20</v>
      </c>
    </row>
    <row r="79" spans="2:31" x14ac:dyDescent="0.35">
      <c r="C79" s="30" t="s">
        <v>20</v>
      </c>
      <c r="D79" s="30" t="s">
        <v>21</v>
      </c>
      <c r="E79" s="30" t="s">
        <v>20</v>
      </c>
      <c r="F79" s="30" t="s">
        <v>21</v>
      </c>
      <c r="G79" s="30" t="s">
        <v>21</v>
      </c>
      <c r="H79" s="30" t="s">
        <v>21</v>
      </c>
      <c r="I79" s="30" t="s">
        <v>21</v>
      </c>
      <c r="J79" s="30" t="s">
        <v>20</v>
      </c>
      <c r="W79" s="2"/>
      <c r="X79" s="127" t="s">
        <v>26</v>
      </c>
      <c r="Y79" s="128"/>
      <c r="Z79" s="128"/>
      <c r="AA79" s="128"/>
      <c r="AB79" s="128"/>
      <c r="AC79" s="128"/>
      <c r="AD79" s="128"/>
      <c r="AE79" s="126"/>
    </row>
    <row r="80" spans="2:31" x14ac:dyDescent="0.35">
      <c r="B80" s="2"/>
      <c r="C80" s="127" t="s">
        <v>26</v>
      </c>
      <c r="D80" s="128"/>
      <c r="E80" s="128"/>
      <c r="F80" s="128"/>
      <c r="G80" s="128"/>
      <c r="H80" s="128"/>
      <c r="I80" s="128"/>
      <c r="J80" s="126"/>
      <c r="W80" s="8" t="s">
        <v>4</v>
      </c>
      <c r="X80" s="6" t="s">
        <v>10</v>
      </c>
      <c r="Y80" s="6" t="s">
        <v>5</v>
      </c>
      <c r="Z80" s="6" t="s">
        <v>6</v>
      </c>
      <c r="AA80" s="6" t="s">
        <v>1</v>
      </c>
      <c r="AB80" s="6" t="s">
        <v>2</v>
      </c>
      <c r="AC80" s="6" t="s">
        <v>3</v>
      </c>
      <c r="AD80" s="6" t="s">
        <v>7</v>
      </c>
      <c r="AE80" s="6" t="s">
        <v>44</v>
      </c>
    </row>
    <row r="81" spans="2:34" x14ac:dyDescent="0.35">
      <c r="B81" s="8" t="s">
        <v>4</v>
      </c>
      <c r="C81" s="6" t="s">
        <v>10</v>
      </c>
      <c r="D81" s="6" t="s">
        <v>5</v>
      </c>
      <c r="E81" s="6" t="s">
        <v>6</v>
      </c>
      <c r="F81" s="6" t="s">
        <v>1</v>
      </c>
      <c r="G81" s="6" t="s">
        <v>2</v>
      </c>
      <c r="H81" s="6" t="s">
        <v>3</v>
      </c>
      <c r="I81" s="6" t="s">
        <v>7</v>
      </c>
      <c r="J81" s="6" t="s">
        <v>44</v>
      </c>
      <c r="U81" s="31"/>
      <c r="W81" s="28">
        <v>1</v>
      </c>
      <c r="X81" s="31">
        <v>35000</v>
      </c>
      <c r="Y81" s="31">
        <v>30</v>
      </c>
      <c r="Z81" s="24">
        <v>15</v>
      </c>
      <c r="AA81" s="25">
        <v>2010</v>
      </c>
      <c r="AB81" s="25">
        <v>6</v>
      </c>
      <c r="AC81" s="25">
        <v>6</v>
      </c>
      <c r="AD81" s="27">
        <v>2.7</v>
      </c>
      <c r="AE81" s="25">
        <v>10000</v>
      </c>
    </row>
    <row r="82" spans="2:34" x14ac:dyDescent="0.35">
      <c r="B82" s="28">
        <v>1</v>
      </c>
      <c r="C82" s="31">
        <v>35000</v>
      </c>
      <c r="D82" s="31">
        <v>30</v>
      </c>
      <c r="E82" s="24">
        <v>15</v>
      </c>
      <c r="F82" s="25">
        <v>2010</v>
      </c>
      <c r="G82" s="25">
        <v>6</v>
      </c>
      <c r="H82" s="25">
        <v>6</v>
      </c>
      <c r="I82" s="27">
        <v>2.7</v>
      </c>
      <c r="J82" s="25">
        <v>10000</v>
      </c>
      <c r="W82" s="23">
        <v>2</v>
      </c>
      <c r="X82" s="16">
        <v>47000</v>
      </c>
      <c r="Y82" s="16">
        <v>39</v>
      </c>
      <c r="Z82" s="15">
        <v>10</v>
      </c>
      <c r="AA82" s="16">
        <v>2015</v>
      </c>
      <c r="AB82" s="16">
        <v>7</v>
      </c>
      <c r="AC82" s="16">
        <v>9</v>
      </c>
      <c r="AD82" s="21">
        <v>2.5</v>
      </c>
      <c r="AE82" s="25">
        <v>15000</v>
      </c>
    </row>
    <row r="83" spans="2:34" x14ac:dyDescent="0.35">
      <c r="B83" s="23">
        <v>2</v>
      </c>
      <c r="C83" s="16">
        <v>47000</v>
      </c>
      <c r="D83" s="16">
        <v>39</v>
      </c>
      <c r="E83" s="15">
        <v>10</v>
      </c>
      <c r="F83" s="16">
        <v>2015</v>
      </c>
      <c r="G83" s="16">
        <v>7</v>
      </c>
      <c r="H83" s="16">
        <v>9</v>
      </c>
      <c r="I83" s="21">
        <v>2.5</v>
      </c>
      <c r="J83" s="25">
        <v>15000</v>
      </c>
      <c r="W83" s="28">
        <v>3</v>
      </c>
      <c r="X83" s="16">
        <v>42500</v>
      </c>
      <c r="Y83" s="16">
        <v>35</v>
      </c>
      <c r="Z83" s="15">
        <v>12</v>
      </c>
      <c r="AA83" s="16">
        <v>2009</v>
      </c>
      <c r="AB83" s="16">
        <v>5</v>
      </c>
      <c r="AC83" s="16">
        <v>4</v>
      </c>
      <c r="AD83" s="21">
        <v>3</v>
      </c>
      <c r="AE83" s="25">
        <v>13000</v>
      </c>
    </row>
    <row r="84" spans="2:34" x14ac:dyDescent="0.35">
      <c r="B84" s="28">
        <v>3</v>
      </c>
      <c r="C84" s="16">
        <v>42500</v>
      </c>
      <c r="D84" s="16">
        <v>35</v>
      </c>
      <c r="E84" s="15">
        <v>12</v>
      </c>
      <c r="F84" s="16">
        <v>2009</v>
      </c>
      <c r="G84" s="16">
        <v>5</v>
      </c>
      <c r="H84" s="16">
        <v>4</v>
      </c>
      <c r="I84" s="21">
        <v>3</v>
      </c>
      <c r="J84" s="25">
        <v>13000</v>
      </c>
      <c r="W84" s="23">
        <v>4</v>
      </c>
      <c r="X84" s="25">
        <v>65000</v>
      </c>
      <c r="Y84" s="25">
        <v>43</v>
      </c>
      <c r="Z84" s="24">
        <v>10</v>
      </c>
      <c r="AA84" s="25">
        <v>2017</v>
      </c>
      <c r="AB84" s="25">
        <v>8</v>
      </c>
      <c r="AC84" s="25">
        <v>8</v>
      </c>
      <c r="AD84" s="27">
        <v>2.7</v>
      </c>
      <c r="AE84" s="25">
        <v>30000</v>
      </c>
    </row>
    <row r="85" spans="2:34" x14ac:dyDescent="0.35">
      <c r="B85" s="23">
        <v>4</v>
      </c>
      <c r="C85" s="25">
        <v>65000</v>
      </c>
      <c r="D85" s="25">
        <v>43</v>
      </c>
      <c r="E85" s="24">
        <v>10</v>
      </c>
      <c r="F85" s="25">
        <v>2017</v>
      </c>
      <c r="G85" s="25">
        <v>8</v>
      </c>
      <c r="H85" s="25">
        <v>8</v>
      </c>
      <c r="I85" s="27">
        <v>2.7</v>
      </c>
      <c r="J85" s="25">
        <v>30000</v>
      </c>
      <c r="W85" s="17">
        <v>5</v>
      </c>
      <c r="X85" s="16">
        <v>38000</v>
      </c>
      <c r="Y85" s="16">
        <v>35</v>
      </c>
      <c r="Z85" s="15">
        <v>10</v>
      </c>
      <c r="AA85" s="16">
        <v>2013</v>
      </c>
      <c r="AB85" s="16">
        <v>5</v>
      </c>
      <c r="AC85" s="16">
        <v>5</v>
      </c>
      <c r="AD85" s="21">
        <v>2.8</v>
      </c>
      <c r="AE85" s="25">
        <v>12000</v>
      </c>
    </row>
    <row r="86" spans="2:34" x14ac:dyDescent="0.35">
      <c r="B86" s="17">
        <v>5</v>
      </c>
      <c r="C86" s="16">
        <v>38000</v>
      </c>
      <c r="D86" s="16">
        <v>35</v>
      </c>
      <c r="E86" s="15">
        <v>10</v>
      </c>
      <c r="F86" s="16">
        <v>2013</v>
      </c>
      <c r="G86" s="16">
        <v>5</v>
      </c>
      <c r="H86" s="16">
        <v>5</v>
      </c>
      <c r="I86" s="21">
        <v>2.8</v>
      </c>
      <c r="J86" s="25">
        <v>12000</v>
      </c>
      <c r="W86" s="28">
        <v>6</v>
      </c>
      <c r="X86" s="16">
        <v>50500</v>
      </c>
      <c r="Y86" s="16">
        <v>44</v>
      </c>
      <c r="Z86" s="15">
        <v>15</v>
      </c>
      <c r="AA86" s="16">
        <v>2008</v>
      </c>
      <c r="AB86" s="16">
        <v>6</v>
      </c>
      <c r="AC86" s="16">
        <v>9</v>
      </c>
      <c r="AD86" s="21">
        <v>2.5</v>
      </c>
      <c r="AE86" s="25">
        <v>20000</v>
      </c>
    </row>
    <row r="87" spans="2:34" x14ac:dyDescent="0.35">
      <c r="B87" s="28">
        <v>6</v>
      </c>
      <c r="C87" s="16">
        <v>50500</v>
      </c>
      <c r="D87" s="16">
        <v>44</v>
      </c>
      <c r="E87" s="15">
        <v>15</v>
      </c>
      <c r="F87" s="16">
        <v>2008</v>
      </c>
      <c r="G87" s="16">
        <v>6</v>
      </c>
      <c r="H87" s="16">
        <v>9</v>
      </c>
      <c r="I87" s="21">
        <v>2.5</v>
      </c>
      <c r="J87" s="25">
        <v>20000</v>
      </c>
      <c r="W87" s="17">
        <v>7</v>
      </c>
      <c r="X87" s="16">
        <v>48000</v>
      </c>
      <c r="Y87" s="16">
        <v>35</v>
      </c>
      <c r="Z87" s="15">
        <v>10</v>
      </c>
      <c r="AA87" s="16">
        <v>2006</v>
      </c>
      <c r="AB87" s="16">
        <v>7</v>
      </c>
      <c r="AC87" s="16">
        <v>4</v>
      </c>
      <c r="AD87" s="21">
        <v>3</v>
      </c>
      <c r="AE87" s="25">
        <v>14000</v>
      </c>
    </row>
    <row r="88" spans="2:34" x14ac:dyDescent="0.35">
      <c r="B88" s="17">
        <v>7</v>
      </c>
      <c r="C88" s="16">
        <v>48000</v>
      </c>
      <c r="D88" s="16">
        <v>35</v>
      </c>
      <c r="E88" s="15">
        <v>10</v>
      </c>
      <c r="F88" s="16">
        <v>2006</v>
      </c>
      <c r="G88" s="16">
        <v>7</v>
      </c>
      <c r="H88" s="16">
        <v>4</v>
      </c>
      <c r="I88" s="21">
        <v>3</v>
      </c>
      <c r="J88" s="25">
        <v>14000</v>
      </c>
      <c r="W88" s="17">
        <v>8</v>
      </c>
      <c r="X88" s="16">
        <v>58000</v>
      </c>
      <c r="Y88" s="16">
        <v>42</v>
      </c>
      <c r="Z88" s="15">
        <v>10</v>
      </c>
      <c r="AA88" s="16">
        <v>2010</v>
      </c>
      <c r="AB88" s="16">
        <v>8</v>
      </c>
      <c r="AC88" s="16">
        <v>8</v>
      </c>
      <c r="AD88" s="21">
        <v>2.8</v>
      </c>
      <c r="AE88" s="25">
        <v>28000</v>
      </c>
    </row>
    <row r="89" spans="2:34" x14ac:dyDescent="0.35">
      <c r="B89" s="17">
        <v>8</v>
      </c>
      <c r="C89" s="16">
        <v>58000</v>
      </c>
      <c r="D89" s="16">
        <v>42</v>
      </c>
      <c r="E89" s="15">
        <v>10</v>
      </c>
      <c r="F89" s="16">
        <v>2010</v>
      </c>
      <c r="G89" s="16">
        <v>8</v>
      </c>
      <c r="H89" s="16">
        <v>8</v>
      </c>
      <c r="I89" s="21">
        <v>2.8</v>
      </c>
      <c r="J89" s="25">
        <v>28000</v>
      </c>
      <c r="W89" s="17">
        <v>9</v>
      </c>
      <c r="X89" s="16">
        <v>54500</v>
      </c>
      <c r="Y89" s="16">
        <v>39</v>
      </c>
      <c r="Z89" s="15">
        <v>13</v>
      </c>
      <c r="AA89" s="16">
        <v>2018</v>
      </c>
      <c r="AB89" s="16">
        <v>7</v>
      </c>
      <c r="AC89" s="16">
        <v>6</v>
      </c>
      <c r="AD89" s="21">
        <v>2.7</v>
      </c>
      <c r="AE89" s="25">
        <v>22000</v>
      </c>
    </row>
    <row r="90" spans="2:34" x14ac:dyDescent="0.35">
      <c r="B90" s="17">
        <v>9</v>
      </c>
      <c r="C90" s="16">
        <v>54500</v>
      </c>
      <c r="D90" s="16">
        <v>39</v>
      </c>
      <c r="E90" s="15">
        <v>13</v>
      </c>
      <c r="F90" s="16">
        <v>2018</v>
      </c>
      <c r="G90" s="16">
        <v>7</v>
      </c>
      <c r="H90" s="16">
        <v>6</v>
      </c>
      <c r="I90" s="21">
        <v>2.7</v>
      </c>
      <c r="J90" s="25">
        <v>22000</v>
      </c>
      <c r="W90" s="28">
        <v>10</v>
      </c>
      <c r="X90" s="16">
        <v>45000</v>
      </c>
      <c r="Y90" s="16">
        <v>40</v>
      </c>
      <c r="Z90" s="15">
        <v>17</v>
      </c>
      <c r="AA90" s="16">
        <v>2013</v>
      </c>
      <c r="AB90" s="16">
        <v>5</v>
      </c>
      <c r="AC90" s="16">
        <v>9</v>
      </c>
      <c r="AD90" s="21">
        <v>3</v>
      </c>
      <c r="AE90" s="25">
        <v>17000</v>
      </c>
    </row>
    <row r="91" spans="2:34" x14ac:dyDescent="0.35">
      <c r="B91" s="28">
        <v>10</v>
      </c>
      <c r="C91" s="16">
        <v>45000</v>
      </c>
      <c r="D91" s="16">
        <v>40</v>
      </c>
      <c r="E91" s="15">
        <v>17</v>
      </c>
      <c r="F91" s="16">
        <v>2013</v>
      </c>
      <c r="G91" s="16">
        <v>5</v>
      </c>
      <c r="H91" s="16">
        <v>9</v>
      </c>
      <c r="I91" s="21">
        <v>3</v>
      </c>
      <c r="J91" s="25">
        <v>17000</v>
      </c>
      <c r="W91" s="33"/>
      <c r="X91" s="33"/>
      <c r="Y91" s="33"/>
      <c r="Z91" s="33"/>
      <c r="AA91" s="33"/>
      <c r="AB91" s="33"/>
      <c r="AC91" s="33"/>
      <c r="AD91" s="33"/>
      <c r="AE91" s="33"/>
    </row>
    <row r="92" spans="2:34" x14ac:dyDescent="0.35">
      <c r="B92" s="33"/>
      <c r="C92" s="33"/>
      <c r="D92" s="33"/>
      <c r="E92" s="33"/>
      <c r="F92" s="33"/>
      <c r="G92" s="33"/>
      <c r="H92" s="33"/>
      <c r="I92" s="33"/>
      <c r="J92" s="33"/>
      <c r="W92" s="5" t="s">
        <v>34</v>
      </c>
      <c r="X92" s="58">
        <f>MIN(X81:X90)+1000</f>
        <v>36000</v>
      </c>
      <c r="Y92" s="58">
        <f>MAX(Y81:Y90)</f>
        <v>44</v>
      </c>
      <c r="Z92" s="58">
        <f>MIN(Z81:Z90)+1</f>
        <v>11</v>
      </c>
      <c r="AA92" s="58">
        <f>MAX(AA81:AA90)</f>
        <v>2018</v>
      </c>
      <c r="AB92" s="58">
        <f>MAX(AB81:AB90)</f>
        <v>8</v>
      </c>
      <c r="AC92" s="58">
        <f>MAX(AC81:AC90)</f>
        <v>9</v>
      </c>
      <c r="AD92" s="58">
        <f>MAX(AD81:AD90)</f>
        <v>3</v>
      </c>
      <c r="AE92" s="58">
        <f>MIN(AE81:AE90)+1000</f>
        <v>11000</v>
      </c>
    </row>
    <row r="93" spans="2:34" x14ac:dyDescent="0.35">
      <c r="B93" s="4" t="s">
        <v>34</v>
      </c>
      <c r="C93" s="34">
        <v>20000</v>
      </c>
      <c r="D93" s="34">
        <v>65</v>
      </c>
      <c r="E93" s="34">
        <v>5</v>
      </c>
      <c r="F93" s="34">
        <v>2021</v>
      </c>
      <c r="G93" s="34">
        <v>10</v>
      </c>
      <c r="H93" s="34">
        <v>15</v>
      </c>
      <c r="I93" s="35">
        <v>3.5</v>
      </c>
      <c r="J93" s="34">
        <v>3000</v>
      </c>
    </row>
    <row r="95" spans="2:34" x14ac:dyDescent="0.35">
      <c r="X95" s="30" t="s">
        <v>20</v>
      </c>
      <c r="Y95" s="30" t="s">
        <v>21</v>
      </c>
      <c r="Z95" s="30" t="s">
        <v>20</v>
      </c>
      <c r="AA95" s="30" t="s">
        <v>21</v>
      </c>
      <c r="AB95" s="30" t="s">
        <v>21</v>
      </c>
      <c r="AC95" s="30" t="s">
        <v>21</v>
      </c>
      <c r="AD95" s="30" t="s">
        <v>21</v>
      </c>
      <c r="AE95" s="30" t="s">
        <v>20</v>
      </c>
      <c r="AH95" s="30" t="s">
        <v>36</v>
      </c>
    </row>
    <row r="96" spans="2:34" x14ac:dyDescent="0.35">
      <c r="C96" s="30" t="s">
        <v>20</v>
      </c>
      <c r="D96" s="30" t="s">
        <v>21</v>
      </c>
      <c r="E96" s="30" t="s">
        <v>20</v>
      </c>
      <c r="F96" s="30" t="s">
        <v>21</v>
      </c>
      <c r="G96" s="30" t="s">
        <v>21</v>
      </c>
      <c r="H96" s="30" t="s">
        <v>21</v>
      </c>
      <c r="I96" s="30" t="s">
        <v>21</v>
      </c>
      <c r="J96" s="30" t="s">
        <v>20</v>
      </c>
      <c r="M96" s="30" t="s">
        <v>36</v>
      </c>
      <c r="W96" s="2"/>
      <c r="X96" s="124" t="s">
        <v>26</v>
      </c>
      <c r="Y96" s="125"/>
      <c r="Z96" s="125"/>
      <c r="AA96" s="125"/>
      <c r="AB96" s="125"/>
      <c r="AC96" s="125"/>
      <c r="AD96" s="125"/>
      <c r="AE96" s="126"/>
      <c r="AH96" s="20"/>
    </row>
    <row r="97" spans="2:34" x14ac:dyDescent="0.35">
      <c r="B97" s="2"/>
      <c r="C97" s="124" t="s">
        <v>26</v>
      </c>
      <c r="D97" s="125"/>
      <c r="E97" s="125"/>
      <c r="F97" s="125"/>
      <c r="G97" s="125"/>
      <c r="H97" s="125"/>
      <c r="I97" s="125"/>
      <c r="J97" s="126"/>
      <c r="M97" s="20"/>
      <c r="W97" s="8" t="s">
        <v>4</v>
      </c>
      <c r="X97" s="6" t="s">
        <v>10</v>
      </c>
      <c r="Y97" s="6" t="s">
        <v>5</v>
      </c>
      <c r="Z97" s="6" t="s">
        <v>6</v>
      </c>
      <c r="AA97" s="6" t="s">
        <v>1</v>
      </c>
      <c r="AB97" s="6" t="s">
        <v>2</v>
      </c>
      <c r="AC97" s="6" t="s">
        <v>3</v>
      </c>
      <c r="AD97" s="6" t="s">
        <v>7</v>
      </c>
      <c r="AE97" s="6" t="s">
        <v>44</v>
      </c>
      <c r="AH97" s="20"/>
    </row>
    <row r="98" spans="2:34" x14ac:dyDescent="0.35">
      <c r="B98" s="8" t="s">
        <v>4</v>
      </c>
      <c r="C98" s="6" t="s">
        <v>10</v>
      </c>
      <c r="D98" s="6" t="s">
        <v>5</v>
      </c>
      <c r="E98" s="6" t="s">
        <v>6</v>
      </c>
      <c r="F98" s="6" t="s">
        <v>1</v>
      </c>
      <c r="G98" s="6" t="s">
        <v>2</v>
      </c>
      <c r="H98" s="6" t="s">
        <v>3</v>
      </c>
      <c r="I98" s="6" t="s">
        <v>7</v>
      </c>
      <c r="J98" s="6" t="s">
        <v>44</v>
      </c>
      <c r="M98" s="20"/>
      <c r="W98" s="23">
        <v>1</v>
      </c>
      <c r="X98" s="56">
        <f>1/(($X$92-X81)/$X$92)</f>
        <v>36</v>
      </c>
      <c r="Y98" s="56">
        <f>($Y$92-Y81)/$Y$92</f>
        <v>0.31818181818181818</v>
      </c>
      <c r="Z98" s="56">
        <f>1/(($Z$92-Z81)/$Z$92)</f>
        <v>-2.75</v>
      </c>
      <c r="AA98" s="56">
        <f>($AA$92-AA81)/$AA$92</f>
        <v>3.9643211100099107E-3</v>
      </c>
      <c r="AB98" s="56">
        <f>($AB$92-AB81)/$AB$92</f>
        <v>0.25</v>
      </c>
      <c r="AC98" s="56">
        <f>($AC$92-AC81)/$AC$92</f>
        <v>0.33333333333333331</v>
      </c>
      <c r="AD98" s="56">
        <f>($AD$92-AD81)/$AD$92</f>
        <v>9.9999999999999936E-2</v>
      </c>
      <c r="AE98" s="56">
        <f>1/(($AE$92-AE81)/$AE$92)</f>
        <v>11</v>
      </c>
      <c r="AH98" s="32">
        <f>SUMSQ(X98:AE98)</f>
        <v>1424.8473664963742</v>
      </c>
    </row>
    <row r="99" spans="2:34" x14ac:dyDescent="0.35">
      <c r="B99" s="23">
        <v>1</v>
      </c>
      <c r="C99" s="36">
        <f>1/(($C$93-C82)/$C$93)</f>
        <v>-1.3333333333333333</v>
      </c>
      <c r="D99" s="36">
        <f>($D$93-D82)/$D$93</f>
        <v>0.53846153846153844</v>
      </c>
      <c r="E99" s="36">
        <f>1/(($E$93-E82)/$E$93)</f>
        <v>-0.5</v>
      </c>
      <c r="F99" s="36">
        <f>($F$93-F82)/$F$93</f>
        <v>5.4428500742206825E-3</v>
      </c>
      <c r="G99" s="36">
        <f>($G$93-G82)/$G$93</f>
        <v>0.4</v>
      </c>
      <c r="H99" s="36">
        <f>($H$93-H82)/$H$93</f>
        <v>0.6</v>
      </c>
      <c r="I99" s="36">
        <f>($I$93-I82)/$I$93</f>
        <v>0.22857142857142851</v>
      </c>
      <c r="J99" s="36">
        <f>1/(($J$93-J82)/$J$93)</f>
        <v>-0.42857142857142855</v>
      </c>
      <c r="M99" s="32">
        <f>SUMSQ(C99:J99)</f>
        <v>3.0736665981440137</v>
      </c>
      <c r="W99" s="23">
        <v>2</v>
      </c>
      <c r="X99" s="56">
        <f>1/(($X$92-X82)/$X$92)</f>
        <v>-3.2727272727272725</v>
      </c>
      <c r="Y99" s="56">
        <f t="shared" ref="Y99:Y107" si="11">($Y$92-Y82)/$Y$92</f>
        <v>0.11363636363636363</v>
      </c>
      <c r="Z99" s="56">
        <f t="shared" ref="Z99:Z107" si="12">1/(($Z$92-Z82)/$Z$92)</f>
        <v>11</v>
      </c>
      <c r="AA99" s="56">
        <f t="shared" ref="AA99:AA107" si="13">($AA$92-AA82)/$AA$92</f>
        <v>1.4866204162537165E-3</v>
      </c>
      <c r="AB99" s="56">
        <f t="shared" ref="AB99:AB107" si="14">($AB$92-AB82)/$AB$92</f>
        <v>0.125</v>
      </c>
      <c r="AC99" s="56">
        <f t="shared" ref="AC99:AC107" si="15">($AC$92-AC82)/$AC$92</f>
        <v>0</v>
      </c>
      <c r="AD99" s="56">
        <f t="shared" ref="AD99:AD107" si="16">($AD$92-AD82)/$AD$92</f>
        <v>0.16666666666666666</v>
      </c>
      <c r="AE99" s="56">
        <f t="shared" ref="AE99:AE107" si="17">1/(($AE$92-AE82)/$AE$92)</f>
        <v>-2.75</v>
      </c>
      <c r="AH99" s="20">
        <f t="shared" ref="AH99:AH107" si="18">SUMSQ(X99:AE99)</f>
        <v>139.32956201261143</v>
      </c>
    </row>
    <row r="100" spans="2:34" x14ac:dyDescent="0.35">
      <c r="B100" s="23">
        <v>2</v>
      </c>
      <c r="C100" s="36">
        <f t="shared" ref="C100:C108" si="19">1/(($C$93-C83)/$C$93)</f>
        <v>-0.7407407407407407</v>
      </c>
      <c r="D100" s="36">
        <f t="shared" ref="D100:D107" si="20">($D$93-D83)/$D$93</f>
        <v>0.4</v>
      </c>
      <c r="E100" s="36">
        <f>1/(($E$93-E83)/$E$93)</f>
        <v>-1</v>
      </c>
      <c r="F100" s="36">
        <f t="shared" ref="F100:F108" si="21">($F$93-F83)/$F$93</f>
        <v>2.9688273132112814E-3</v>
      </c>
      <c r="G100" s="36">
        <f t="shared" ref="G100:G108" si="22">($G$93-G83)/$G$93</f>
        <v>0.3</v>
      </c>
      <c r="H100" s="36">
        <f t="shared" ref="H100:H108" si="23">($H$93-H83)/$H$93</f>
        <v>0.4</v>
      </c>
      <c r="I100" s="36">
        <f t="shared" ref="I100:I108" si="24">($I$93-I83)/$I$93</f>
        <v>0.2857142857142857</v>
      </c>
      <c r="J100" s="36">
        <f t="shared" ref="J100:J108" si="25">1/(($J$93-J83)/$J$93)</f>
        <v>-0.25</v>
      </c>
      <c r="M100" s="20">
        <f t="shared" ref="M100:M108" si="26">SUMSQ(C100:J100)</f>
        <v>2.1028383119899816</v>
      </c>
      <c r="W100" s="28">
        <v>3</v>
      </c>
      <c r="X100" s="56">
        <f t="shared" ref="X100:X107" si="27">1/(($X$92-X83)/$X$92)</f>
        <v>-5.5384615384615383</v>
      </c>
      <c r="Y100" s="56">
        <f t="shared" si="11"/>
        <v>0.20454545454545456</v>
      </c>
      <c r="Z100" s="56">
        <f t="shared" si="12"/>
        <v>-11</v>
      </c>
      <c r="AA100" s="56">
        <f t="shared" si="13"/>
        <v>4.4598612487611496E-3</v>
      </c>
      <c r="AB100" s="56">
        <f t="shared" si="14"/>
        <v>0.375</v>
      </c>
      <c r="AC100" s="56">
        <f t="shared" si="15"/>
        <v>0.55555555555555558</v>
      </c>
      <c r="AD100" s="56">
        <f t="shared" si="16"/>
        <v>0</v>
      </c>
      <c r="AE100" s="56">
        <f t="shared" si="17"/>
        <v>-5.5</v>
      </c>
      <c r="AH100" s="20">
        <f t="shared" si="18"/>
        <v>182.41568192166395</v>
      </c>
    </row>
    <row r="101" spans="2:34" x14ac:dyDescent="0.35">
      <c r="B101" s="28">
        <v>3</v>
      </c>
      <c r="C101" s="36">
        <f>1/(($C$93-C84)/$C$93)</f>
        <v>-0.88888888888888884</v>
      </c>
      <c r="D101" s="36">
        <f t="shared" si="20"/>
        <v>0.46153846153846156</v>
      </c>
      <c r="E101" s="36">
        <f t="shared" ref="E101:E108" si="28">1/(($E$93-E84)/$E$93)</f>
        <v>-0.7142857142857143</v>
      </c>
      <c r="F101" s="36">
        <f t="shared" si="21"/>
        <v>5.9376546264225628E-3</v>
      </c>
      <c r="G101" s="36">
        <f t="shared" si="22"/>
        <v>0.5</v>
      </c>
      <c r="H101" s="36">
        <f t="shared" si="23"/>
        <v>0.73333333333333328</v>
      </c>
      <c r="I101" s="36">
        <f t="shared" si="24"/>
        <v>0.14285714285714285</v>
      </c>
      <c r="J101" s="36">
        <f t="shared" si="25"/>
        <v>-0.3</v>
      </c>
      <c r="M101" s="20">
        <f t="shared" si="26"/>
        <v>2.4115664866876125</v>
      </c>
      <c r="W101" s="23">
        <v>4</v>
      </c>
      <c r="X101" s="56">
        <f t="shared" si="27"/>
        <v>-1.2413793103448276</v>
      </c>
      <c r="Y101" s="56">
        <f t="shared" si="11"/>
        <v>2.2727272727272728E-2</v>
      </c>
      <c r="Z101" s="56">
        <f t="shared" si="12"/>
        <v>11</v>
      </c>
      <c r="AA101" s="56">
        <f t="shared" si="13"/>
        <v>4.9554013875123884E-4</v>
      </c>
      <c r="AB101" s="56">
        <f t="shared" si="14"/>
        <v>0</v>
      </c>
      <c r="AC101" s="56">
        <f t="shared" si="15"/>
        <v>0.1111111111111111</v>
      </c>
      <c r="AD101" s="56">
        <f t="shared" si="16"/>
        <v>9.9999999999999936E-2</v>
      </c>
      <c r="AE101" s="56">
        <f t="shared" si="17"/>
        <v>-0.57894736842105265</v>
      </c>
      <c r="AH101" s="32">
        <f t="shared" si="18"/>
        <v>122.89906510105186</v>
      </c>
    </row>
    <row r="102" spans="2:34" x14ac:dyDescent="0.35">
      <c r="B102" s="23">
        <v>4</v>
      </c>
      <c r="C102" s="36">
        <f t="shared" si="19"/>
        <v>-0.44444444444444442</v>
      </c>
      <c r="D102" s="36">
        <f t="shared" si="20"/>
        <v>0.33846153846153848</v>
      </c>
      <c r="E102" s="36">
        <f t="shared" si="28"/>
        <v>-1</v>
      </c>
      <c r="F102" s="36">
        <f t="shared" si="21"/>
        <v>1.9792182088075212E-3</v>
      </c>
      <c r="G102" s="36">
        <f t="shared" si="22"/>
        <v>0.2</v>
      </c>
      <c r="H102" s="36">
        <f t="shared" si="23"/>
        <v>0.46666666666666667</v>
      </c>
      <c r="I102" s="36">
        <f t="shared" si="24"/>
        <v>0.22857142857142851</v>
      </c>
      <c r="J102" s="36">
        <f t="shared" si="25"/>
        <v>-0.1111111111111111</v>
      </c>
      <c r="M102" s="20">
        <f t="shared" si="26"/>
        <v>1.6344593492693078</v>
      </c>
      <c r="W102" s="17">
        <v>5</v>
      </c>
      <c r="X102" s="56">
        <f t="shared" si="27"/>
        <v>-18</v>
      </c>
      <c r="Y102" s="56">
        <f t="shared" si="11"/>
        <v>0.20454545454545456</v>
      </c>
      <c r="Z102" s="56">
        <f t="shared" si="12"/>
        <v>11</v>
      </c>
      <c r="AA102" s="56">
        <f t="shared" si="13"/>
        <v>2.4777006937561942E-3</v>
      </c>
      <c r="AB102" s="56">
        <f t="shared" si="14"/>
        <v>0.375</v>
      </c>
      <c r="AC102" s="56">
        <f t="shared" si="15"/>
        <v>0.44444444444444442</v>
      </c>
      <c r="AD102" s="56">
        <f t="shared" si="16"/>
        <v>6.6666666666666721E-2</v>
      </c>
      <c r="AE102" s="56">
        <f t="shared" si="17"/>
        <v>-11</v>
      </c>
      <c r="AH102" s="20">
        <f t="shared" si="18"/>
        <v>566.38444529061792</v>
      </c>
    </row>
    <row r="103" spans="2:34" x14ac:dyDescent="0.35">
      <c r="B103" s="17">
        <v>5</v>
      </c>
      <c r="C103" s="36">
        <f>1/(($C$93-C86)/$C$93)</f>
        <v>-1.1111111111111112</v>
      </c>
      <c r="D103" s="36">
        <f t="shared" si="20"/>
        <v>0.46153846153846156</v>
      </c>
      <c r="E103" s="36">
        <f t="shared" si="28"/>
        <v>-1</v>
      </c>
      <c r="F103" s="36">
        <f t="shared" si="21"/>
        <v>3.9584364176150424E-3</v>
      </c>
      <c r="G103" s="36">
        <f t="shared" si="22"/>
        <v>0.5</v>
      </c>
      <c r="H103" s="36">
        <f t="shared" si="23"/>
        <v>0.66666666666666663</v>
      </c>
      <c r="I103" s="36">
        <f t="shared" si="24"/>
        <v>0.20000000000000004</v>
      </c>
      <c r="J103" s="36">
        <f t="shared" si="25"/>
        <v>-0.33333333333333331</v>
      </c>
      <c r="M103" s="20">
        <f t="shared" si="26"/>
        <v>3.2931568774882858</v>
      </c>
      <c r="W103" s="22">
        <v>6</v>
      </c>
      <c r="X103" s="56">
        <f t="shared" si="27"/>
        <v>-2.4827586206896552</v>
      </c>
      <c r="Y103" s="56">
        <f t="shared" si="11"/>
        <v>0</v>
      </c>
      <c r="Z103" s="56">
        <f t="shared" si="12"/>
        <v>-2.75</v>
      </c>
      <c r="AA103" s="56">
        <f t="shared" si="13"/>
        <v>4.9554013875123884E-3</v>
      </c>
      <c r="AB103" s="56">
        <f t="shared" si="14"/>
        <v>0.25</v>
      </c>
      <c r="AC103" s="56">
        <f t="shared" si="15"/>
        <v>0</v>
      </c>
      <c r="AD103" s="56">
        <f>($AD$92-AD86)/$AD$92</f>
        <v>0.16666666666666666</v>
      </c>
      <c r="AE103" s="56">
        <f t="shared" si="17"/>
        <v>-1.2222222222222221</v>
      </c>
      <c r="AH103" s="42">
        <f t="shared" si="18"/>
        <v>15.310719862883317</v>
      </c>
    </row>
    <row r="104" spans="2:34" x14ac:dyDescent="0.35">
      <c r="B104" s="22">
        <v>6</v>
      </c>
      <c r="C104" s="36">
        <f t="shared" si="19"/>
        <v>-0.65573770491803285</v>
      </c>
      <c r="D104" s="36">
        <f t="shared" si="20"/>
        <v>0.32307692307692309</v>
      </c>
      <c r="E104" s="36">
        <f t="shared" si="28"/>
        <v>-0.5</v>
      </c>
      <c r="F104" s="36">
        <f t="shared" si="21"/>
        <v>6.4324591786244431E-3</v>
      </c>
      <c r="G104" s="36">
        <f t="shared" si="22"/>
        <v>0.4</v>
      </c>
      <c r="H104" s="36">
        <f t="shared" si="23"/>
        <v>0.4</v>
      </c>
      <c r="I104" s="36">
        <f t="shared" si="24"/>
        <v>0.2857142857142857</v>
      </c>
      <c r="J104" s="36">
        <f t="shared" si="25"/>
        <v>-0.1764705882352941</v>
      </c>
      <c r="M104" s="42">
        <f t="shared" si="26"/>
        <v>1.2171865339804413</v>
      </c>
      <c r="W104" s="17">
        <v>7</v>
      </c>
      <c r="X104" s="56">
        <f t="shared" si="27"/>
        <v>-3</v>
      </c>
      <c r="Y104" s="56">
        <f t="shared" si="11"/>
        <v>0.20454545454545456</v>
      </c>
      <c r="Z104" s="56">
        <f t="shared" si="12"/>
        <v>11</v>
      </c>
      <c r="AA104" s="56">
        <f t="shared" si="13"/>
        <v>5.9464816650148661E-3</v>
      </c>
      <c r="AB104" s="56">
        <f t="shared" si="14"/>
        <v>0.125</v>
      </c>
      <c r="AC104" s="56">
        <f t="shared" si="15"/>
        <v>0.55555555555555558</v>
      </c>
      <c r="AD104" s="56">
        <f t="shared" si="16"/>
        <v>0</v>
      </c>
      <c r="AE104" s="56">
        <f t="shared" si="17"/>
        <v>-3.666666666666667</v>
      </c>
      <c r="AH104" s="20">
        <f t="shared" si="18"/>
        <v>143.8105856233725</v>
      </c>
    </row>
    <row r="105" spans="2:34" x14ac:dyDescent="0.35">
      <c r="B105" s="17">
        <v>7</v>
      </c>
      <c r="C105" s="36">
        <f t="shared" si="19"/>
        <v>-0.7142857142857143</v>
      </c>
      <c r="D105" s="36">
        <f t="shared" si="20"/>
        <v>0.46153846153846156</v>
      </c>
      <c r="E105" s="36">
        <f t="shared" si="28"/>
        <v>-1</v>
      </c>
      <c r="F105" s="36">
        <f t="shared" si="21"/>
        <v>7.4220682830282037E-3</v>
      </c>
      <c r="G105" s="36">
        <f t="shared" si="22"/>
        <v>0.3</v>
      </c>
      <c r="H105" s="36">
        <f t="shared" si="23"/>
        <v>0.73333333333333328</v>
      </c>
      <c r="I105" s="36">
        <f t="shared" si="24"/>
        <v>0.14285714285714285</v>
      </c>
      <c r="J105" s="36">
        <f t="shared" si="25"/>
        <v>-0.27272727272727276</v>
      </c>
      <c r="M105" s="20">
        <f t="shared" si="26"/>
        <v>2.4458430265418811</v>
      </c>
      <c r="W105" s="17">
        <v>8</v>
      </c>
      <c r="X105" s="56">
        <f t="shared" si="27"/>
        <v>-1.6363636363636362</v>
      </c>
      <c r="Y105" s="56">
        <f t="shared" si="11"/>
        <v>4.5454545454545456E-2</v>
      </c>
      <c r="Z105" s="56">
        <f t="shared" si="12"/>
        <v>11</v>
      </c>
      <c r="AA105" s="56">
        <f t="shared" si="13"/>
        <v>3.9643211100099107E-3</v>
      </c>
      <c r="AB105" s="56">
        <f t="shared" si="14"/>
        <v>0</v>
      </c>
      <c r="AC105" s="56">
        <f t="shared" si="15"/>
        <v>0.1111111111111111</v>
      </c>
      <c r="AD105" s="56">
        <f t="shared" si="16"/>
        <v>6.6666666666666721E-2</v>
      </c>
      <c r="AE105" s="56">
        <f t="shared" si="17"/>
        <v>-0.6470588235294118</v>
      </c>
      <c r="AH105" s="20">
        <f t="shared" si="18"/>
        <v>124.11524302652163</v>
      </c>
    </row>
    <row r="106" spans="2:34" x14ac:dyDescent="0.35">
      <c r="B106" s="17">
        <v>8</v>
      </c>
      <c r="C106" s="36">
        <f t="shared" si="19"/>
        <v>-0.52631578947368418</v>
      </c>
      <c r="D106" s="36">
        <f t="shared" si="20"/>
        <v>0.35384615384615387</v>
      </c>
      <c r="E106" s="36">
        <f t="shared" si="28"/>
        <v>-1</v>
      </c>
      <c r="F106" s="36">
        <f t="shared" si="21"/>
        <v>5.4428500742206825E-3</v>
      </c>
      <c r="G106" s="36">
        <f t="shared" si="22"/>
        <v>0.2</v>
      </c>
      <c r="H106" s="36">
        <f t="shared" si="23"/>
        <v>0.46666666666666667</v>
      </c>
      <c r="I106" s="36">
        <f t="shared" si="24"/>
        <v>0.20000000000000004</v>
      </c>
      <c r="J106" s="36">
        <f t="shared" si="25"/>
        <v>-0.12</v>
      </c>
      <c r="M106" s="20">
        <f t="shared" si="26"/>
        <v>1.7144228132357318</v>
      </c>
      <c r="W106" s="17">
        <v>9</v>
      </c>
      <c r="X106" s="56">
        <f t="shared" si="27"/>
        <v>-1.9459459459459461</v>
      </c>
      <c r="Y106" s="56">
        <f t="shared" si="11"/>
        <v>0.11363636363636363</v>
      </c>
      <c r="Z106" s="56">
        <f t="shared" si="12"/>
        <v>-5.5</v>
      </c>
      <c r="AA106" s="56">
        <f t="shared" si="13"/>
        <v>0</v>
      </c>
      <c r="AB106" s="56">
        <f t="shared" si="14"/>
        <v>0.125</v>
      </c>
      <c r="AC106" s="56">
        <f t="shared" si="15"/>
        <v>0.33333333333333331</v>
      </c>
      <c r="AD106" s="56">
        <f t="shared" si="16"/>
        <v>9.9999999999999936E-2</v>
      </c>
      <c r="AE106" s="56">
        <f t="shared" si="17"/>
        <v>-1</v>
      </c>
      <c r="AH106" s="20">
        <f t="shared" si="18"/>
        <v>35.186354958795071</v>
      </c>
    </row>
    <row r="107" spans="2:34" x14ac:dyDescent="0.35">
      <c r="B107" s="17">
        <v>9</v>
      </c>
      <c r="C107" s="36">
        <f t="shared" si="19"/>
        <v>-0.57971014492753625</v>
      </c>
      <c r="D107" s="36">
        <f t="shared" si="20"/>
        <v>0.4</v>
      </c>
      <c r="E107" s="36">
        <f t="shared" si="28"/>
        <v>-0.625</v>
      </c>
      <c r="F107" s="36">
        <f t="shared" si="21"/>
        <v>1.4844136566056407E-3</v>
      </c>
      <c r="G107" s="36">
        <f t="shared" si="22"/>
        <v>0.3</v>
      </c>
      <c r="H107" s="36">
        <f t="shared" si="23"/>
        <v>0.6</v>
      </c>
      <c r="I107" s="36">
        <f t="shared" si="24"/>
        <v>0.22857142857142851</v>
      </c>
      <c r="J107" s="36">
        <f t="shared" si="25"/>
        <v>-0.15789473684210528</v>
      </c>
      <c r="M107" s="20">
        <f t="shared" si="26"/>
        <v>1.4138667014974302</v>
      </c>
      <c r="W107" s="23">
        <v>10</v>
      </c>
      <c r="X107" s="56">
        <f t="shared" si="27"/>
        <v>-4</v>
      </c>
      <c r="Y107" s="56">
        <f t="shared" si="11"/>
        <v>9.0909090909090912E-2</v>
      </c>
      <c r="Z107" s="56">
        <f t="shared" si="12"/>
        <v>-1.8333333333333335</v>
      </c>
      <c r="AA107" s="56">
        <f t="shared" si="13"/>
        <v>2.4777006937561942E-3</v>
      </c>
      <c r="AB107" s="56">
        <f t="shared" si="14"/>
        <v>0.375</v>
      </c>
      <c r="AC107" s="56">
        <f t="shared" si="15"/>
        <v>0</v>
      </c>
      <c r="AD107" s="56">
        <f t="shared" si="16"/>
        <v>0</v>
      </c>
      <c r="AE107" s="56">
        <f t="shared" si="17"/>
        <v>-1.8333333333333335</v>
      </c>
      <c r="AH107" s="32">
        <f t="shared" si="18"/>
        <v>22.871117824032869</v>
      </c>
    </row>
    <row r="108" spans="2:34" x14ac:dyDescent="0.35">
      <c r="B108" s="28">
        <v>10</v>
      </c>
      <c r="C108" s="36">
        <f t="shared" si="19"/>
        <v>-0.8</v>
      </c>
      <c r="D108" s="36">
        <f>($D$93-D91)/$D$93</f>
        <v>0.38461538461538464</v>
      </c>
      <c r="E108" s="36">
        <f t="shared" si="28"/>
        <v>-0.41666666666666669</v>
      </c>
      <c r="F108" s="36">
        <f t="shared" si="21"/>
        <v>3.9584364176150424E-3</v>
      </c>
      <c r="G108" s="36">
        <f t="shared" si="22"/>
        <v>0.5</v>
      </c>
      <c r="H108" s="36">
        <f t="shared" si="23"/>
        <v>0.4</v>
      </c>
      <c r="I108" s="36">
        <f t="shared" si="24"/>
        <v>0.14285714285714285</v>
      </c>
      <c r="J108" s="36">
        <f t="shared" si="25"/>
        <v>-0.21428571428571427</v>
      </c>
      <c r="M108" s="20">
        <f t="shared" si="26"/>
        <v>1.4378823050250689</v>
      </c>
      <c r="AG108" s="8" t="s">
        <v>39</v>
      </c>
      <c r="AH108" s="37">
        <f>MIN(AH98:AH107)</f>
        <v>15.310719862883317</v>
      </c>
    </row>
    <row r="109" spans="2:34" x14ac:dyDescent="0.35">
      <c r="L109" s="8" t="s">
        <v>39</v>
      </c>
      <c r="M109" s="37">
        <f>MIN(M99:M108)</f>
        <v>1.2171865339804413</v>
      </c>
      <c r="X109" s="123" t="s">
        <v>86</v>
      </c>
      <c r="Y109" s="123"/>
      <c r="Z109" s="123"/>
      <c r="AA109" s="123"/>
    </row>
    <row r="110" spans="2:34" x14ac:dyDescent="0.35">
      <c r="C110" s="123" t="s">
        <v>64</v>
      </c>
      <c r="D110" s="123"/>
      <c r="E110" s="123"/>
      <c r="F110" s="123"/>
    </row>
    <row r="112" spans="2:34" x14ac:dyDescent="0.35">
      <c r="C112" t="s">
        <v>14</v>
      </c>
    </row>
    <row r="114" spans="2:31" x14ac:dyDescent="0.35">
      <c r="C114" t="s">
        <v>161</v>
      </c>
    </row>
    <row r="115" spans="2:31" x14ac:dyDescent="0.35">
      <c r="C115" t="s">
        <v>35</v>
      </c>
    </row>
    <row r="116" spans="2:31" x14ac:dyDescent="0.35">
      <c r="C116" t="s">
        <v>37</v>
      </c>
    </row>
    <row r="117" spans="2:31" x14ac:dyDescent="0.35">
      <c r="C117" t="s">
        <v>38</v>
      </c>
    </row>
    <row r="118" spans="2:31" x14ac:dyDescent="0.35">
      <c r="C118" t="s">
        <v>162</v>
      </c>
    </row>
    <row r="119" spans="2:31" x14ac:dyDescent="0.35">
      <c r="C119" t="s">
        <v>40</v>
      </c>
    </row>
    <row r="122" spans="2:31" x14ac:dyDescent="0.35">
      <c r="C122" s="5" t="s">
        <v>41</v>
      </c>
      <c r="D122" s="4" t="s">
        <v>61</v>
      </c>
      <c r="E122" s="4"/>
      <c r="F122" s="4"/>
      <c r="G122" s="4"/>
      <c r="X122" s="5" t="s">
        <v>41</v>
      </c>
      <c r="Y122" s="4" t="s">
        <v>62</v>
      </c>
      <c r="Z122" s="4"/>
      <c r="AA122" s="4"/>
    </row>
    <row r="124" spans="2:31" x14ac:dyDescent="0.35">
      <c r="C124" s="30" t="s">
        <v>20</v>
      </c>
      <c r="D124" s="30" t="s">
        <v>21</v>
      </c>
      <c r="E124" s="30" t="s">
        <v>20</v>
      </c>
      <c r="F124" s="30" t="s">
        <v>21</v>
      </c>
      <c r="G124" s="30" t="s">
        <v>21</v>
      </c>
      <c r="H124" s="30" t="s">
        <v>21</v>
      </c>
      <c r="I124" s="30" t="s">
        <v>21</v>
      </c>
      <c r="J124" s="30" t="s">
        <v>20</v>
      </c>
      <c r="X124" s="30" t="s">
        <v>20</v>
      </c>
      <c r="Y124" s="30" t="s">
        <v>21</v>
      </c>
      <c r="Z124" s="30" t="s">
        <v>20</v>
      </c>
      <c r="AA124" s="30" t="s">
        <v>21</v>
      </c>
      <c r="AB124" s="30" t="s">
        <v>21</v>
      </c>
      <c r="AC124" s="30" t="s">
        <v>21</v>
      </c>
      <c r="AD124" s="30" t="s">
        <v>21</v>
      </c>
      <c r="AE124" s="30" t="s">
        <v>20</v>
      </c>
    </row>
    <row r="125" spans="2:31" x14ac:dyDescent="0.35">
      <c r="B125" s="2"/>
      <c r="C125" s="124" t="s">
        <v>26</v>
      </c>
      <c r="D125" s="125"/>
      <c r="E125" s="125"/>
      <c r="F125" s="125"/>
      <c r="G125" s="125"/>
      <c r="H125" s="125"/>
      <c r="I125" s="125"/>
      <c r="J125" s="126"/>
      <c r="W125" s="2"/>
      <c r="X125" s="124" t="s">
        <v>26</v>
      </c>
      <c r="Y125" s="125"/>
      <c r="Z125" s="125"/>
      <c r="AA125" s="125"/>
      <c r="AB125" s="125"/>
      <c r="AC125" s="125"/>
      <c r="AD125" s="125"/>
      <c r="AE125" s="126"/>
    </row>
    <row r="126" spans="2:31" x14ac:dyDescent="0.35">
      <c r="B126" s="8" t="s">
        <v>4</v>
      </c>
      <c r="C126" s="6" t="s">
        <v>10</v>
      </c>
      <c r="D126" s="6" t="s">
        <v>5</v>
      </c>
      <c r="E126" s="6" t="s">
        <v>6</v>
      </c>
      <c r="F126" s="6" t="s">
        <v>1</v>
      </c>
      <c r="G126" s="6" t="s">
        <v>2</v>
      </c>
      <c r="H126" s="6" t="s">
        <v>3</v>
      </c>
      <c r="I126" s="6" t="s">
        <v>7</v>
      </c>
      <c r="J126" s="6" t="s">
        <v>44</v>
      </c>
      <c r="W126" s="8" t="s">
        <v>4</v>
      </c>
      <c r="X126" s="6" t="s">
        <v>10</v>
      </c>
      <c r="Y126" s="6" t="s">
        <v>5</v>
      </c>
      <c r="Z126" s="6" t="s">
        <v>6</v>
      </c>
      <c r="AA126" s="6" t="s">
        <v>1</v>
      </c>
      <c r="AB126" s="6" t="s">
        <v>2</v>
      </c>
      <c r="AC126" s="6" t="s">
        <v>3</v>
      </c>
      <c r="AD126" s="6" t="s">
        <v>7</v>
      </c>
      <c r="AE126" s="6" t="s">
        <v>44</v>
      </c>
    </row>
    <row r="127" spans="2:31" x14ac:dyDescent="0.35">
      <c r="B127" s="28">
        <v>1</v>
      </c>
      <c r="C127" s="31">
        <v>35000</v>
      </c>
      <c r="D127" s="31">
        <v>30</v>
      </c>
      <c r="E127" s="24">
        <v>15</v>
      </c>
      <c r="F127" s="25">
        <v>2010</v>
      </c>
      <c r="G127" s="25">
        <v>6</v>
      </c>
      <c r="H127" s="25">
        <v>6</v>
      </c>
      <c r="I127" s="27">
        <v>2.7</v>
      </c>
      <c r="J127" s="25">
        <v>10000</v>
      </c>
      <c r="W127" s="28">
        <v>1</v>
      </c>
      <c r="X127" s="31">
        <v>35000</v>
      </c>
      <c r="Y127" s="31">
        <v>30</v>
      </c>
      <c r="Z127" s="24">
        <v>15</v>
      </c>
      <c r="AA127" s="25">
        <v>2010</v>
      </c>
      <c r="AB127" s="25">
        <v>6</v>
      </c>
      <c r="AC127" s="25">
        <v>6</v>
      </c>
      <c r="AD127" s="27">
        <v>2.7</v>
      </c>
      <c r="AE127" s="25">
        <v>10000</v>
      </c>
    </row>
    <row r="128" spans="2:31" x14ac:dyDescent="0.35">
      <c r="B128" s="23">
        <v>2</v>
      </c>
      <c r="C128" s="16">
        <v>47000</v>
      </c>
      <c r="D128" s="16">
        <v>39</v>
      </c>
      <c r="E128" s="15">
        <v>10</v>
      </c>
      <c r="F128" s="16">
        <v>2015</v>
      </c>
      <c r="G128" s="16">
        <v>7</v>
      </c>
      <c r="H128" s="16">
        <v>9</v>
      </c>
      <c r="I128" s="21">
        <v>2.5</v>
      </c>
      <c r="J128" s="25">
        <v>15000</v>
      </c>
      <c r="W128" s="23">
        <v>2</v>
      </c>
      <c r="X128" s="16">
        <v>47000</v>
      </c>
      <c r="Y128" s="16">
        <v>39</v>
      </c>
      <c r="Z128" s="15">
        <v>10</v>
      </c>
      <c r="AA128" s="16">
        <v>2015</v>
      </c>
      <c r="AB128" s="16">
        <v>7</v>
      </c>
      <c r="AC128" s="16">
        <v>9</v>
      </c>
      <c r="AD128" s="21">
        <v>2.5</v>
      </c>
      <c r="AE128" s="25">
        <v>15000</v>
      </c>
    </row>
    <row r="129" spans="2:35" x14ac:dyDescent="0.35">
      <c r="B129" s="28">
        <v>3</v>
      </c>
      <c r="C129" s="16">
        <v>42500</v>
      </c>
      <c r="D129" s="16">
        <v>35</v>
      </c>
      <c r="E129" s="15">
        <v>12</v>
      </c>
      <c r="F129" s="16">
        <v>2009</v>
      </c>
      <c r="G129" s="16">
        <v>5</v>
      </c>
      <c r="H129" s="16">
        <v>4</v>
      </c>
      <c r="I129" s="21">
        <v>3</v>
      </c>
      <c r="J129" s="25">
        <v>13000</v>
      </c>
      <c r="W129" s="28">
        <v>3</v>
      </c>
      <c r="X129" s="16">
        <v>42500</v>
      </c>
      <c r="Y129" s="16">
        <v>35</v>
      </c>
      <c r="Z129" s="15">
        <v>12</v>
      </c>
      <c r="AA129" s="16">
        <v>2009</v>
      </c>
      <c r="AB129" s="16">
        <v>5</v>
      </c>
      <c r="AC129" s="16">
        <v>4</v>
      </c>
      <c r="AD129" s="21">
        <v>3</v>
      </c>
      <c r="AE129" s="25">
        <v>13000</v>
      </c>
    </row>
    <row r="130" spans="2:35" x14ac:dyDescent="0.35">
      <c r="B130" s="23">
        <v>4</v>
      </c>
      <c r="C130" s="25">
        <v>65000</v>
      </c>
      <c r="D130" s="25">
        <v>43</v>
      </c>
      <c r="E130" s="24">
        <v>10</v>
      </c>
      <c r="F130" s="25">
        <v>2017</v>
      </c>
      <c r="G130" s="25">
        <v>8</v>
      </c>
      <c r="H130" s="25">
        <v>8</v>
      </c>
      <c r="I130" s="27">
        <v>2.7</v>
      </c>
      <c r="J130" s="25">
        <v>30000</v>
      </c>
      <c r="W130" s="23">
        <v>4</v>
      </c>
      <c r="X130" s="25">
        <v>65000</v>
      </c>
      <c r="Y130" s="25">
        <v>43</v>
      </c>
      <c r="Z130" s="24">
        <v>10</v>
      </c>
      <c r="AA130" s="25">
        <v>2017</v>
      </c>
      <c r="AB130" s="25">
        <v>8</v>
      </c>
      <c r="AC130" s="25">
        <v>8</v>
      </c>
      <c r="AD130" s="27">
        <v>2.7</v>
      </c>
      <c r="AE130" s="25">
        <v>30000</v>
      </c>
    </row>
    <row r="131" spans="2:35" x14ac:dyDescent="0.35">
      <c r="B131" s="17">
        <v>5</v>
      </c>
      <c r="C131" s="16">
        <v>38000</v>
      </c>
      <c r="D131" s="16">
        <v>35</v>
      </c>
      <c r="E131" s="15">
        <v>10</v>
      </c>
      <c r="F131" s="16">
        <v>2013</v>
      </c>
      <c r="G131" s="16">
        <v>5</v>
      </c>
      <c r="H131" s="16">
        <v>5</v>
      </c>
      <c r="I131" s="21">
        <v>2.8</v>
      </c>
      <c r="J131" s="25">
        <v>12000</v>
      </c>
      <c r="W131" s="17">
        <v>5</v>
      </c>
      <c r="X131" s="16">
        <v>38000</v>
      </c>
      <c r="Y131" s="16">
        <v>35</v>
      </c>
      <c r="Z131" s="15">
        <v>10</v>
      </c>
      <c r="AA131" s="16">
        <v>2013</v>
      </c>
      <c r="AB131" s="16">
        <v>5</v>
      </c>
      <c r="AC131" s="16">
        <v>5</v>
      </c>
      <c r="AD131" s="21">
        <v>2.8</v>
      </c>
      <c r="AE131" s="25">
        <v>12000</v>
      </c>
    </row>
    <row r="132" spans="2:35" x14ac:dyDescent="0.35">
      <c r="B132" s="28">
        <v>6</v>
      </c>
      <c r="C132" s="16">
        <v>50500</v>
      </c>
      <c r="D132" s="16">
        <v>44</v>
      </c>
      <c r="E132" s="15">
        <v>15</v>
      </c>
      <c r="F132" s="16">
        <v>2008</v>
      </c>
      <c r="G132" s="16">
        <v>6</v>
      </c>
      <c r="H132" s="16">
        <v>9</v>
      </c>
      <c r="I132" s="21">
        <v>2.5</v>
      </c>
      <c r="J132" s="25">
        <v>20000</v>
      </c>
      <c r="W132" s="28">
        <v>6</v>
      </c>
      <c r="X132" s="16">
        <v>50500</v>
      </c>
      <c r="Y132" s="16">
        <v>44</v>
      </c>
      <c r="Z132" s="15">
        <v>15</v>
      </c>
      <c r="AA132" s="16">
        <v>2008</v>
      </c>
      <c r="AB132" s="16">
        <v>6</v>
      </c>
      <c r="AC132" s="16">
        <v>9</v>
      </c>
      <c r="AD132" s="21">
        <v>2.5</v>
      </c>
      <c r="AE132" s="25">
        <v>20000</v>
      </c>
    </row>
    <row r="133" spans="2:35" x14ac:dyDescent="0.35">
      <c r="B133" s="17">
        <v>7</v>
      </c>
      <c r="C133" s="16">
        <v>48000</v>
      </c>
      <c r="D133" s="16">
        <v>35</v>
      </c>
      <c r="E133" s="15">
        <v>10</v>
      </c>
      <c r="F133" s="16">
        <v>2006</v>
      </c>
      <c r="G133" s="16">
        <v>7</v>
      </c>
      <c r="H133" s="16">
        <v>4</v>
      </c>
      <c r="I133" s="21">
        <v>3</v>
      </c>
      <c r="J133" s="25">
        <v>14000</v>
      </c>
      <c r="W133" s="17">
        <v>7</v>
      </c>
      <c r="X133" s="16">
        <v>48000</v>
      </c>
      <c r="Y133" s="16">
        <v>35</v>
      </c>
      <c r="Z133" s="15">
        <v>10</v>
      </c>
      <c r="AA133" s="16">
        <v>2006</v>
      </c>
      <c r="AB133" s="16">
        <v>7</v>
      </c>
      <c r="AC133" s="16">
        <v>4</v>
      </c>
      <c r="AD133" s="21">
        <v>3</v>
      </c>
      <c r="AE133" s="25">
        <v>14000</v>
      </c>
    </row>
    <row r="134" spans="2:35" x14ac:dyDescent="0.35">
      <c r="B134" s="17">
        <v>8</v>
      </c>
      <c r="C134" s="16">
        <v>58000</v>
      </c>
      <c r="D134" s="16">
        <v>42</v>
      </c>
      <c r="E134" s="15">
        <v>10</v>
      </c>
      <c r="F134" s="16">
        <v>2010</v>
      </c>
      <c r="G134" s="16">
        <v>8</v>
      </c>
      <c r="H134" s="16">
        <v>8</v>
      </c>
      <c r="I134" s="21">
        <v>2.8</v>
      </c>
      <c r="J134" s="25">
        <v>28000</v>
      </c>
      <c r="W134" s="17">
        <v>8</v>
      </c>
      <c r="X134" s="16">
        <v>58000</v>
      </c>
      <c r="Y134" s="16">
        <v>42</v>
      </c>
      <c r="Z134" s="15">
        <v>10</v>
      </c>
      <c r="AA134" s="16">
        <v>2010</v>
      </c>
      <c r="AB134" s="16">
        <v>8</v>
      </c>
      <c r="AC134" s="16">
        <v>8</v>
      </c>
      <c r="AD134" s="21">
        <v>2.8</v>
      </c>
      <c r="AE134" s="25">
        <v>28000</v>
      </c>
    </row>
    <row r="135" spans="2:35" x14ac:dyDescent="0.35">
      <c r="B135" s="17">
        <v>9</v>
      </c>
      <c r="C135" s="16">
        <v>54500</v>
      </c>
      <c r="D135" s="16">
        <v>39</v>
      </c>
      <c r="E135" s="15">
        <v>13</v>
      </c>
      <c r="F135" s="16">
        <v>2018</v>
      </c>
      <c r="G135" s="16">
        <v>7</v>
      </c>
      <c r="H135" s="16">
        <v>6</v>
      </c>
      <c r="I135" s="21">
        <v>2.7</v>
      </c>
      <c r="J135" s="25">
        <v>22000</v>
      </c>
      <c r="W135" s="17">
        <v>9</v>
      </c>
      <c r="X135" s="16">
        <v>54500</v>
      </c>
      <c r="Y135" s="16">
        <v>39</v>
      </c>
      <c r="Z135" s="15">
        <v>13</v>
      </c>
      <c r="AA135" s="16">
        <v>2018</v>
      </c>
      <c r="AB135" s="16">
        <v>7</v>
      </c>
      <c r="AC135" s="16">
        <v>6</v>
      </c>
      <c r="AD135" s="21">
        <v>2.7</v>
      </c>
      <c r="AE135" s="25">
        <v>22000</v>
      </c>
    </row>
    <row r="136" spans="2:35" x14ac:dyDescent="0.35">
      <c r="B136" s="28">
        <v>10</v>
      </c>
      <c r="C136" s="16">
        <v>45000</v>
      </c>
      <c r="D136" s="16">
        <v>40</v>
      </c>
      <c r="E136" s="15">
        <v>17</v>
      </c>
      <c r="F136" s="16">
        <v>2013</v>
      </c>
      <c r="G136" s="16">
        <v>5</v>
      </c>
      <c r="H136" s="16">
        <v>9</v>
      </c>
      <c r="I136" s="21">
        <v>3</v>
      </c>
      <c r="J136" s="25">
        <v>17000</v>
      </c>
      <c r="W136" s="28">
        <v>10</v>
      </c>
      <c r="X136" s="16">
        <v>45000</v>
      </c>
      <c r="Y136" s="16">
        <v>40</v>
      </c>
      <c r="Z136" s="15">
        <v>17</v>
      </c>
      <c r="AA136" s="16">
        <v>2013</v>
      </c>
      <c r="AB136" s="16">
        <v>5</v>
      </c>
      <c r="AC136" s="16">
        <v>9</v>
      </c>
      <c r="AD136" s="21">
        <v>3</v>
      </c>
      <c r="AE136" s="25">
        <v>17000</v>
      </c>
    </row>
    <row r="137" spans="2:35" x14ac:dyDescent="0.35">
      <c r="B137" s="33"/>
      <c r="C137" s="33"/>
      <c r="D137" s="33"/>
      <c r="E137" s="33"/>
      <c r="F137" s="33"/>
      <c r="G137" s="33"/>
      <c r="H137" s="33"/>
      <c r="I137" s="33"/>
      <c r="J137" s="33"/>
      <c r="W137" s="33"/>
      <c r="X137" s="33"/>
      <c r="Y137" s="33"/>
      <c r="Z137" s="33"/>
      <c r="AA137" s="33"/>
      <c r="AB137" s="33"/>
      <c r="AC137" s="33"/>
      <c r="AD137" s="33"/>
      <c r="AE137" s="33"/>
    </row>
    <row r="138" spans="2:35" x14ac:dyDescent="0.35">
      <c r="B138" s="4" t="s">
        <v>42</v>
      </c>
      <c r="C138" s="34">
        <v>80000</v>
      </c>
      <c r="D138" s="34">
        <v>20</v>
      </c>
      <c r="E138" s="34">
        <v>25</v>
      </c>
      <c r="F138" s="34">
        <v>2007</v>
      </c>
      <c r="G138" s="34">
        <v>3</v>
      </c>
      <c r="H138" s="34">
        <v>2</v>
      </c>
      <c r="I138" s="35">
        <v>2.2999999999999998</v>
      </c>
      <c r="J138" s="34">
        <v>40000</v>
      </c>
      <c r="W138" s="4" t="s">
        <v>58</v>
      </c>
      <c r="X138" s="34">
        <f>MAX(X127:X136)</f>
        <v>65000</v>
      </c>
      <c r="Y138" s="34">
        <f>MIN(Y127:Y136)</f>
        <v>30</v>
      </c>
      <c r="Z138" s="34">
        <f>MAX(Z127:Z136)</f>
        <v>17</v>
      </c>
      <c r="AA138" s="34">
        <f>MIN(AA127:AA136)</f>
        <v>2006</v>
      </c>
      <c r="AB138" s="34">
        <f>MIN(AB127:AB136)</f>
        <v>5</v>
      </c>
      <c r="AC138" s="34">
        <f>MIN(AC127:AC136)</f>
        <v>4</v>
      </c>
      <c r="AD138" s="34">
        <f>MIN(AD127:AD136)</f>
        <v>2.5</v>
      </c>
      <c r="AE138" s="34">
        <f>MAX(AE127:AE136)</f>
        <v>30000</v>
      </c>
    </row>
    <row r="141" spans="2:35" x14ac:dyDescent="0.35">
      <c r="C141" s="30" t="s">
        <v>20</v>
      </c>
      <c r="D141" s="30" t="s">
        <v>21</v>
      </c>
      <c r="E141" s="30" t="s">
        <v>20</v>
      </c>
      <c r="F141" s="30" t="s">
        <v>21</v>
      </c>
      <c r="G141" s="30" t="s">
        <v>21</v>
      </c>
      <c r="H141" s="30" t="s">
        <v>21</v>
      </c>
      <c r="I141" s="30" t="s">
        <v>21</v>
      </c>
      <c r="J141" s="30" t="s">
        <v>21</v>
      </c>
      <c r="M141" s="30" t="s">
        <v>47</v>
      </c>
      <c r="N141" s="2"/>
      <c r="X141" s="30" t="s">
        <v>20</v>
      </c>
      <c r="Y141" s="30" t="s">
        <v>21</v>
      </c>
      <c r="Z141" s="30" t="s">
        <v>20</v>
      </c>
      <c r="AA141" s="30" t="s">
        <v>21</v>
      </c>
      <c r="AB141" s="30" t="s">
        <v>21</v>
      </c>
      <c r="AC141" s="30" t="s">
        <v>21</v>
      </c>
      <c r="AD141" s="30" t="s">
        <v>21</v>
      </c>
      <c r="AE141" s="30" t="s">
        <v>21</v>
      </c>
      <c r="AH141" s="30" t="s">
        <v>47</v>
      </c>
      <c r="AI141" s="2"/>
    </row>
    <row r="142" spans="2:35" x14ac:dyDescent="0.35">
      <c r="B142" s="2"/>
      <c r="C142" s="124" t="s">
        <v>26</v>
      </c>
      <c r="D142" s="125"/>
      <c r="E142" s="125"/>
      <c r="F142" s="125"/>
      <c r="G142" s="125"/>
      <c r="H142" s="125"/>
      <c r="I142" s="125"/>
      <c r="J142" s="126"/>
      <c r="M142" s="20"/>
      <c r="N142" s="2"/>
      <c r="W142" s="2"/>
      <c r="X142" s="124" t="s">
        <v>26</v>
      </c>
      <c r="Y142" s="125"/>
      <c r="Z142" s="125"/>
      <c r="AA142" s="125"/>
      <c r="AB142" s="125"/>
      <c r="AC142" s="125"/>
      <c r="AD142" s="125"/>
      <c r="AE142" s="126"/>
      <c r="AH142" s="20"/>
      <c r="AI142" s="2"/>
    </row>
    <row r="143" spans="2:35" x14ac:dyDescent="0.35">
      <c r="B143" s="8" t="s">
        <v>4</v>
      </c>
      <c r="C143" s="6" t="s">
        <v>10</v>
      </c>
      <c r="D143" s="6" t="s">
        <v>5</v>
      </c>
      <c r="E143" s="6" t="s">
        <v>6</v>
      </c>
      <c r="F143" s="6" t="s">
        <v>1</v>
      </c>
      <c r="G143" s="6" t="s">
        <v>2</v>
      </c>
      <c r="H143" s="6" t="s">
        <v>3</v>
      </c>
      <c r="I143" s="6" t="s">
        <v>7</v>
      </c>
      <c r="J143" s="6" t="s">
        <v>44</v>
      </c>
      <c r="M143" s="20"/>
      <c r="N143" s="2"/>
      <c r="W143" s="8" t="s">
        <v>4</v>
      </c>
      <c r="X143" s="6" t="s">
        <v>10</v>
      </c>
      <c r="Y143" s="6" t="s">
        <v>5</v>
      </c>
      <c r="Z143" s="6" t="s">
        <v>6</v>
      </c>
      <c r="AA143" s="6" t="s">
        <v>1</v>
      </c>
      <c r="AB143" s="6" t="s">
        <v>2</v>
      </c>
      <c r="AC143" s="6" t="s">
        <v>3</v>
      </c>
      <c r="AD143" s="6" t="s">
        <v>7</v>
      </c>
      <c r="AE143" s="6" t="s">
        <v>44</v>
      </c>
      <c r="AH143" s="20"/>
      <c r="AI143" s="2"/>
    </row>
    <row r="144" spans="2:35" x14ac:dyDescent="0.35">
      <c r="B144" s="28">
        <v>1</v>
      </c>
      <c r="C144" s="36">
        <f>1/(C127/$C$138)</f>
        <v>2.2857142857142856</v>
      </c>
      <c r="D144" s="36">
        <f>D127/$D$138</f>
        <v>1.5</v>
      </c>
      <c r="E144" s="36">
        <f>1/(E127/$E$138)</f>
        <v>1.6666666666666667</v>
      </c>
      <c r="F144" s="38">
        <f>F127/$F$138</f>
        <v>1.0014947683109119</v>
      </c>
      <c r="G144" s="36">
        <f>G127/$G$138</f>
        <v>2</v>
      </c>
      <c r="H144" s="36">
        <f>H127/$H$138</f>
        <v>3</v>
      </c>
      <c r="I144" s="36">
        <f>I127/$I$138</f>
        <v>1.173913043478261</v>
      </c>
      <c r="J144" s="36">
        <f>1/(J127/$J$138)</f>
        <v>4</v>
      </c>
      <c r="M144" s="43">
        <f t="shared" ref="M144:M149" si="29">MIN(C144:J144)</f>
        <v>1.0014947683109119</v>
      </c>
      <c r="N144" s="2" t="s">
        <v>1</v>
      </c>
      <c r="W144" s="28">
        <v>1</v>
      </c>
      <c r="X144" s="56">
        <f>1/(X127/$X$138)</f>
        <v>1.8571428571428572</v>
      </c>
      <c r="Y144" s="36">
        <f>Y127/$D$138</f>
        <v>1.5</v>
      </c>
      <c r="Z144" s="36">
        <f>1/(Z127/$E$138)</f>
        <v>1.6666666666666667</v>
      </c>
      <c r="AA144" s="38">
        <f>AA127/$F$138</f>
        <v>1.0014947683109119</v>
      </c>
      <c r="AB144" s="36">
        <f>AB127/$G$138</f>
        <v>2</v>
      </c>
      <c r="AC144" s="36">
        <f>AC127/$H$138</f>
        <v>3</v>
      </c>
      <c r="AD144" s="36">
        <f>AD127/$I$138</f>
        <v>1.173913043478261</v>
      </c>
      <c r="AE144" s="36">
        <f>1/(AE127/$J$138)</f>
        <v>4</v>
      </c>
      <c r="AH144" s="43">
        <f t="shared" ref="AH144:AH149" si="30">MIN(X144:AE144)</f>
        <v>1.0014947683109119</v>
      </c>
      <c r="AI144" s="2" t="s">
        <v>1</v>
      </c>
    </row>
    <row r="145" spans="2:35" x14ac:dyDescent="0.35">
      <c r="B145" s="23">
        <v>2</v>
      </c>
      <c r="C145" s="36">
        <f t="shared" ref="C145:C153" si="31">1/(C128/$C$138)</f>
        <v>1.7021276595744681</v>
      </c>
      <c r="D145" s="36">
        <f t="shared" ref="D145:D153" si="32">D128/$D$138</f>
        <v>1.95</v>
      </c>
      <c r="E145" s="36">
        <f t="shared" ref="E145:E153" si="33">1/(E128/$E$138)</f>
        <v>2.5</v>
      </c>
      <c r="F145" s="38">
        <f t="shared" ref="F145:F153" si="34">F128/$F$138</f>
        <v>1.0039860488290981</v>
      </c>
      <c r="G145" s="36">
        <f t="shared" ref="G145:G153" si="35">G128/$G$138</f>
        <v>2.3333333333333335</v>
      </c>
      <c r="H145" s="36">
        <f t="shared" ref="H145:H153" si="36">H128/$H$138</f>
        <v>4.5</v>
      </c>
      <c r="I145" s="36">
        <f t="shared" ref="I145:I153" si="37">I128/$I$138</f>
        <v>1.0869565217391306</v>
      </c>
      <c r="J145" s="36">
        <f t="shared" ref="J145:J153" si="38">1/(J128/$J$138)</f>
        <v>2.6666666666666665</v>
      </c>
      <c r="M145" s="43">
        <f t="shared" si="29"/>
        <v>1.0039860488290981</v>
      </c>
      <c r="N145" s="2" t="s">
        <v>1</v>
      </c>
      <c r="W145" s="23">
        <v>2</v>
      </c>
      <c r="X145" s="56">
        <f t="shared" ref="X145:X153" si="39">1/(X128/$X$138)</f>
        <v>1.3829787234042554</v>
      </c>
      <c r="Y145" s="36">
        <f t="shared" ref="Y145:Y153" si="40">Y128/$D$138</f>
        <v>1.95</v>
      </c>
      <c r="Z145" s="36">
        <f t="shared" ref="Z145:Z153" si="41">1/(Z128/$E$138)</f>
        <v>2.5</v>
      </c>
      <c r="AA145" s="38">
        <f t="shared" ref="AA145:AA153" si="42">AA128/$F$138</f>
        <v>1.0039860488290981</v>
      </c>
      <c r="AB145" s="36">
        <f t="shared" ref="AB145:AB153" si="43">AB128/$G$138</f>
        <v>2.3333333333333335</v>
      </c>
      <c r="AC145" s="36">
        <f t="shared" ref="AC145:AC153" si="44">AC128/$H$138</f>
        <v>4.5</v>
      </c>
      <c r="AD145" s="36">
        <f t="shared" ref="AD145:AD153" si="45">AD128/$I$138</f>
        <v>1.0869565217391306</v>
      </c>
      <c r="AE145" s="36">
        <f t="shared" ref="AE145:AE153" si="46">1/(AE128/$J$138)</f>
        <v>2.6666666666666665</v>
      </c>
      <c r="AH145" s="43">
        <f t="shared" si="30"/>
        <v>1.0039860488290981</v>
      </c>
      <c r="AI145" s="2" t="s">
        <v>1</v>
      </c>
    </row>
    <row r="146" spans="2:35" x14ac:dyDescent="0.35">
      <c r="B146" s="45">
        <v>3</v>
      </c>
      <c r="C146" s="46">
        <f t="shared" si="31"/>
        <v>1.8823529411764706</v>
      </c>
      <c r="D146" s="46">
        <f t="shared" si="32"/>
        <v>1.75</v>
      </c>
      <c r="E146" s="46">
        <f t="shared" si="33"/>
        <v>2.0833333333333335</v>
      </c>
      <c r="F146" s="47">
        <f>F129/$F$138</f>
        <v>1.0009965122072746</v>
      </c>
      <c r="G146" s="46">
        <f t="shared" si="35"/>
        <v>1.6666666666666667</v>
      </c>
      <c r="H146" s="46">
        <f t="shared" si="36"/>
        <v>2</v>
      </c>
      <c r="I146" s="46">
        <f t="shared" si="37"/>
        <v>1.3043478260869565</v>
      </c>
      <c r="J146" s="46">
        <f t="shared" si="38"/>
        <v>3.0769230769230766</v>
      </c>
      <c r="M146" s="43">
        <f t="shared" si="29"/>
        <v>1.0009965122072746</v>
      </c>
      <c r="N146" s="2"/>
      <c r="W146" s="45">
        <v>3</v>
      </c>
      <c r="X146" s="56">
        <f t="shared" si="39"/>
        <v>1.5294117647058822</v>
      </c>
      <c r="Y146" s="46">
        <f t="shared" si="40"/>
        <v>1.75</v>
      </c>
      <c r="Z146" s="46">
        <f t="shared" si="41"/>
        <v>2.0833333333333335</v>
      </c>
      <c r="AA146" s="47">
        <f>AA129/$F$138</f>
        <v>1.0009965122072746</v>
      </c>
      <c r="AB146" s="46">
        <f t="shared" si="43"/>
        <v>1.6666666666666667</v>
      </c>
      <c r="AC146" s="46">
        <f t="shared" si="44"/>
        <v>2</v>
      </c>
      <c r="AD146" s="46">
        <f t="shared" si="45"/>
        <v>1.3043478260869565</v>
      </c>
      <c r="AE146" s="46">
        <f t="shared" si="46"/>
        <v>3.0769230769230766</v>
      </c>
      <c r="AH146" s="43">
        <f t="shared" si="30"/>
        <v>1.0009965122072746</v>
      </c>
      <c r="AI146" s="2"/>
    </row>
    <row r="147" spans="2:35" x14ac:dyDescent="0.35">
      <c r="B147" s="23">
        <v>4</v>
      </c>
      <c r="C147" s="36">
        <f t="shared" si="31"/>
        <v>1.2307692307692308</v>
      </c>
      <c r="D147" s="36">
        <f t="shared" si="32"/>
        <v>2.15</v>
      </c>
      <c r="E147" s="36">
        <f t="shared" si="33"/>
        <v>2.5</v>
      </c>
      <c r="F147" s="38">
        <f t="shared" si="34"/>
        <v>1.0049825610363727</v>
      </c>
      <c r="G147" s="36">
        <f t="shared" si="35"/>
        <v>2.6666666666666665</v>
      </c>
      <c r="H147" s="36">
        <f t="shared" si="36"/>
        <v>4</v>
      </c>
      <c r="I147" s="36">
        <f t="shared" si="37"/>
        <v>1.173913043478261</v>
      </c>
      <c r="J147" s="36">
        <f t="shared" si="38"/>
        <v>1.3333333333333333</v>
      </c>
      <c r="M147" s="43">
        <f t="shared" si="29"/>
        <v>1.0049825610363727</v>
      </c>
      <c r="N147" s="2" t="s">
        <v>1</v>
      </c>
      <c r="W147" s="23">
        <v>4</v>
      </c>
      <c r="X147" s="56">
        <f t="shared" si="39"/>
        <v>1</v>
      </c>
      <c r="Y147" s="36">
        <f t="shared" si="40"/>
        <v>2.15</v>
      </c>
      <c r="Z147" s="36">
        <f t="shared" si="41"/>
        <v>2.5</v>
      </c>
      <c r="AA147" s="38">
        <f t="shared" si="42"/>
        <v>1.0049825610363727</v>
      </c>
      <c r="AB147" s="36">
        <f t="shared" si="43"/>
        <v>2.6666666666666665</v>
      </c>
      <c r="AC147" s="36">
        <f t="shared" si="44"/>
        <v>4</v>
      </c>
      <c r="AD147" s="36">
        <f t="shared" si="45"/>
        <v>1.173913043478261</v>
      </c>
      <c r="AE147" s="36">
        <f t="shared" si="46"/>
        <v>1.3333333333333333</v>
      </c>
      <c r="AH147" s="43">
        <f t="shared" si="30"/>
        <v>1</v>
      </c>
      <c r="AI147" s="2" t="s">
        <v>1</v>
      </c>
    </row>
    <row r="148" spans="2:35" x14ac:dyDescent="0.35">
      <c r="B148" s="17">
        <v>5</v>
      </c>
      <c r="C148" s="36">
        <f t="shared" si="31"/>
        <v>2.1052631578947367</v>
      </c>
      <c r="D148" s="36">
        <f t="shared" si="32"/>
        <v>1.75</v>
      </c>
      <c r="E148" s="36">
        <f t="shared" si="33"/>
        <v>2.5</v>
      </c>
      <c r="F148" s="38">
        <f t="shared" si="34"/>
        <v>1.0029895366218236</v>
      </c>
      <c r="G148" s="36">
        <f t="shared" si="35"/>
        <v>1.6666666666666667</v>
      </c>
      <c r="H148" s="36">
        <f t="shared" si="36"/>
        <v>2.5</v>
      </c>
      <c r="I148" s="36">
        <f t="shared" si="37"/>
        <v>1.2173913043478262</v>
      </c>
      <c r="J148" s="36">
        <f t="shared" si="38"/>
        <v>3.3333333333333335</v>
      </c>
      <c r="M148" s="43">
        <f t="shared" si="29"/>
        <v>1.0029895366218236</v>
      </c>
      <c r="N148" s="2" t="s">
        <v>1</v>
      </c>
      <c r="W148" s="17">
        <v>5</v>
      </c>
      <c r="X148" s="56">
        <f t="shared" si="39"/>
        <v>1.7105263157894737</v>
      </c>
      <c r="Y148" s="36">
        <f t="shared" si="40"/>
        <v>1.75</v>
      </c>
      <c r="Z148" s="36">
        <f t="shared" si="41"/>
        <v>2.5</v>
      </c>
      <c r="AA148" s="38">
        <f t="shared" si="42"/>
        <v>1.0029895366218236</v>
      </c>
      <c r="AB148" s="36">
        <f t="shared" si="43"/>
        <v>1.6666666666666667</v>
      </c>
      <c r="AC148" s="36">
        <f t="shared" si="44"/>
        <v>2.5</v>
      </c>
      <c r="AD148" s="36">
        <f t="shared" si="45"/>
        <v>1.2173913043478262</v>
      </c>
      <c r="AE148" s="36">
        <f t="shared" si="46"/>
        <v>3.3333333333333335</v>
      </c>
      <c r="AH148" s="43">
        <f t="shared" si="30"/>
        <v>1.0029895366218236</v>
      </c>
      <c r="AI148" s="2" t="s">
        <v>1</v>
      </c>
    </row>
    <row r="149" spans="2:35" x14ac:dyDescent="0.35">
      <c r="B149" s="48">
        <v>6</v>
      </c>
      <c r="C149" s="46">
        <f t="shared" si="31"/>
        <v>1.5841584158415842</v>
      </c>
      <c r="D149" s="46">
        <f t="shared" si="32"/>
        <v>2.2000000000000002</v>
      </c>
      <c r="E149" s="46">
        <f t="shared" si="33"/>
        <v>1.6666666666666667</v>
      </c>
      <c r="F149" s="47">
        <f t="shared" si="34"/>
        <v>1.0004982561036373</v>
      </c>
      <c r="G149" s="46">
        <f t="shared" si="35"/>
        <v>2</v>
      </c>
      <c r="H149" s="46">
        <f t="shared" si="36"/>
        <v>4.5</v>
      </c>
      <c r="I149" s="46">
        <f t="shared" si="37"/>
        <v>1.0869565217391306</v>
      </c>
      <c r="J149" s="46">
        <f t="shared" si="38"/>
        <v>2</v>
      </c>
      <c r="M149" s="43">
        <f t="shared" si="29"/>
        <v>1.0004982561036373</v>
      </c>
      <c r="N149" s="2"/>
      <c r="W149" s="48">
        <v>6</v>
      </c>
      <c r="X149" s="56">
        <f t="shared" si="39"/>
        <v>1.2871287128712872</v>
      </c>
      <c r="Y149" s="46">
        <f t="shared" si="40"/>
        <v>2.2000000000000002</v>
      </c>
      <c r="Z149" s="46">
        <f t="shared" si="41"/>
        <v>1.6666666666666667</v>
      </c>
      <c r="AA149" s="47">
        <f t="shared" si="42"/>
        <v>1.0004982561036373</v>
      </c>
      <c r="AB149" s="46">
        <f t="shared" si="43"/>
        <v>2</v>
      </c>
      <c r="AC149" s="46">
        <f t="shared" si="44"/>
        <v>4.5</v>
      </c>
      <c r="AD149" s="46">
        <f t="shared" si="45"/>
        <v>1.0869565217391306</v>
      </c>
      <c r="AE149" s="46">
        <f t="shared" si="46"/>
        <v>2</v>
      </c>
      <c r="AH149" s="43">
        <f t="shared" si="30"/>
        <v>1.0004982561036373</v>
      </c>
      <c r="AI149" s="2"/>
    </row>
    <row r="150" spans="2:35" x14ac:dyDescent="0.35">
      <c r="B150" s="41">
        <v>7</v>
      </c>
      <c r="C150" s="39">
        <f t="shared" si="31"/>
        <v>1.6666666666666667</v>
      </c>
      <c r="D150" s="39">
        <f t="shared" si="32"/>
        <v>1.75</v>
      </c>
      <c r="E150" s="39">
        <f t="shared" si="33"/>
        <v>2.5</v>
      </c>
      <c r="F150" s="40">
        <f t="shared" si="34"/>
        <v>0.9995017438963627</v>
      </c>
      <c r="G150" s="39">
        <f t="shared" si="35"/>
        <v>2.3333333333333335</v>
      </c>
      <c r="H150" s="39">
        <f t="shared" si="36"/>
        <v>2</v>
      </c>
      <c r="I150" s="39">
        <f t="shared" si="37"/>
        <v>1.3043478260869565</v>
      </c>
      <c r="J150" s="39">
        <f t="shared" si="38"/>
        <v>2.8571428571428572</v>
      </c>
      <c r="M150" s="43"/>
      <c r="N150" s="2"/>
      <c r="W150" s="41">
        <v>7</v>
      </c>
      <c r="X150" s="56">
        <f t="shared" si="39"/>
        <v>1.3541666666666665</v>
      </c>
      <c r="Y150" s="39">
        <f t="shared" si="40"/>
        <v>1.75</v>
      </c>
      <c r="Z150" s="39">
        <f t="shared" si="41"/>
        <v>2.5</v>
      </c>
      <c r="AA150" s="40">
        <f t="shared" si="42"/>
        <v>0.9995017438963627</v>
      </c>
      <c r="AB150" s="39">
        <f t="shared" si="43"/>
        <v>2.3333333333333335</v>
      </c>
      <c r="AC150" s="39">
        <f t="shared" si="44"/>
        <v>2</v>
      </c>
      <c r="AD150" s="39">
        <f t="shared" si="45"/>
        <v>1.3043478260869565</v>
      </c>
      <c r="AE150" s="39">
        <f t="shared" si="46"/>
        <v>2.8571428571428572</v>
      </c>
      <c r="AH150" s="43"/>
      <c r="AI150" s="2"/>
    </row>
    <row r="151" spans="2:35" x14ac:dyDescent="0.35">
      <c r="B151" s="17">
        <v>8</v>
      </c>
      <c r="C151" s="36">
        <f>1/(C134/$C$138)</f>
        <v>1.3793103448275863</v>
      </c>
      <c r="D151" s="36">
        <f t="shared" si="32"/>
        <v>2.1</v>
      </c>
      <c r="E151" s="36">
        <f t="shared" si="33"/>
        <v>2.5</v>
      </c>
      <c r="F151" s="38">
        <f t="shared" si="34"/>
        <v>1.0014947683109119</v>
      </c>
      <c r="G151" s="36">
        <f t="shared" si="35"/>
        <v>2.6666666666666665</v>
      </c>
      <c r="H151" s="36">
        <f t="shared" si="36"/>
        <v>4</v>
      </c>
      <c r="I151" s="36">
        <f t="shared" si="37"/>
        <v>1.2173913043478262</v>
      </c>
      <c r="J151" s="36">
        <f t="shared" si="38"/>
        <v>1.4285714285714286</v>
      </c>
      <c r="M151" s="43">
        <f>MIN(C151:J151)</f>
        <v>1.0014947683109119</v>
      </c>
      <c r="N151" s="2" t="s">
        <v>1</v>
      </c>
      <c r="W151" s="17">
        <v>8</v>
      </c>
      <c r="X151" s="56">
        <f t="shared" si="39"/>
        <v>1.1206896551724137</v>
      </c>
      <c r="Y151" s="36">
        <f t="shared" si="40"/>
        <v>2.1</v>
      </c>
      <c r="Z151" s="36">
        <f t="shared" si="41"/>
        <v>2.5</v>
      </c>
      <c r="AA151" s="38">
        <f t="shared" si="42"/>
        <v>1.0014947683109119</v>
      </c>
      <c r="AB151" s="36">
        <f t="shared" si="43"/>
        <v>2.6666666666666665</v>
      </c>
      <c r="AC151" s="36">
        <f t="shared" si="44"/>
        <v>4</v>
      </c>
      <c r="AD151" s="36">
        <f t="shared" si="45"/>
        <v>1.2173913043478262</v>
      </c>
      <c r="AE151" s="36">
        <f t="shared" si="46"/>
        <v>1.4285714285714286</v>
      </c>
      <c r="AH151" s="43">
        <f>MIN(X151:AE151)</f>
        <v>1.0014947683109119</v>
      </c>
      <c r="AI151" s="2" t="s">
        <v>1</v>
      </c>
    </row>
    <row r="152" spans="2:35" x14ac:dyDescent="0.35">
      <c r="B152" s="22">
        <v>9</v>
      </c>
      <c r="C152" s="36">
        <f t="shared" si="31"/>
        <v>1.4678899082568806</v>
      </c>
      <c r="D152" s="36">
        <f>D135/$D$138</f>
        <v>1.95</v>
      </c>
      <c r="E152" s="36">
        <f t="shared" si="33"/>
        <v>1.9230769230769229</v>
      </c>
      <c r="F152" s="38">
        <f t="shared" si="34"/>
        <v>1.00548081714001</v>
      </c>
      <c r="G152" s="36">
        <f t="shared" si="35"/>
        <v>2.3333333333333335</v>
      </c>
      <c r="H152" s="36">
        <f t="shared" si="36"/>
        <v>3</v>
      </c>
      <c r="I152" s="36">
        <f t="shared" si="37"/>
        <v>1.173913043478261</v>
      </c>
      <c r="J152" s="36">
        <f t="shared" si="38"/>
        <v>1.8181818181818181</v>
      </c>
      <c r="M152" s="44">
        <f>MIN(C152:J152)</f>
        <v>1.00548081714001</v>
      </c>
      <c r="N152" s="2" t="s">
        <v>1</v>
      </c>
      <c r="W152" s="22">
        <v>9</v>
      </c>
      <c r="X152" s="56">
        <f t="shared" si="39"/>
        <v>1.1926605504587156</v>
      </c>
      <c r="Y152" s="36">
        <f>Y135/$D$138</f>
        <v>1.95</v>
      </c>
      <c r="Z152" s="36">
        <f t="shared" si="41"/>
        <v>1.9230769230769229</v>
      </c>
      <c r="AA152" s="38">
        <f t="shared" si="42"/>
        <v>1.00548081714001</v>
      </c>
      <c r="AB152" s="36">
        <f t="shared" si="43"/>
        <v>2.3333333333333335</v>
      </c>
      <c r="AC152" s="36">
        <f t="shared" si="44"/>
        <v>3</v>
      </c>
      <c r="AD152" s="36">
        <f t="shared" si="45"/>
        <v>1.173913043478261</v>
      </c>
      <c r="AE152" s="36">
        <f t="shared" si="46"/>
        <v>1.8181818181818181</v>
      </c>
      <c r="AH152" s="44">
        <f>MIN(X152:AE152)</f>
        <v>1.00548081714001</v>
      </c>
      <c r="AI152" s="2" t="s">
        <v>1</v>
      </c>
    </row>
    <row r="153" spans="2:35" x14ac:dyDescent="0.35">
      <c r="B153" s="28">
        <v>10</v>
      </c>
      <c r="C153" s="36">
        <f t="shared" si="31"/>
        <v>1.7777777777777777</v>
      </c>
      <c r="D153" s="36">
        <f t="shared" si="32"/>
        <v>2</v>
      </c>
      <c r="E153" s="36">
        <f t="shared" si="33"/>
        <v>1.4705882352941175</v>
      </c>
      <c r="F153" s="38">
        <f t="shared" si="34"/>
        <v>1.0029895366218236</v>
      </c>
      <c r="G153" s="36">
        <f t="shared" si="35"/>
        <v>1.6666666666666667</v>
      </c>
      <c r="H153" s="36">
        <f t="shared" si="36"/>
        <v>4.5</v>
      </c>
      <c r="I153" s="36">
        <f t="shared" si="37"/>
        <v>1.3043478260869565</v>
      </c>
      <c r="J153" s="36">
        <f t="shared" si="38"/>
        <v>2.3529411764705883</v>
      </c>
      <c r="M153" s="43">
        <f>MIN(C153:J153)</f>
        <v>1.0029895366218236</v>
      </c>
      <c r="N153" s="2" t="s">
        <v>1</v>
      </c>
      <c r="W153" s="28">
        <v>10</v>
      </c>
      <c r="X153" s="56">
        <f t="shared" si="39"/>
        <v>1.4444444444444444</v>
      </c>
      <c r="Y153" s="36">
        <f t="shared" si="40"/>
        <v>2</v>
      </c>
      <c r="Z153" s="36">
        <f t="shared" si="41"/>
        <v>1.4705882352941175</v>
      </c>
      <c r="AA153" s="38">
        <f t="shared" si="42"/>
        <v>1.0029895366218236</v>
      </c>
      <c r="AB153" s="36">
        <f t="shared" si="43"/>
        <v>1.6666666666666667</v>
      </c>
      <c r="AC153" s="36">
        <f t="shared" si="44"/>
        <v>4.5</v>
      </c>
      <c r="AD153" s="36">
        <f t="shared" si="45"/>
        <v>1.3043478260869565</v>
      </c>
      <c r="AE153" s="36">
        <f t="shared" si="46"/>
        <v>2.3529411764705883</v>
      </c>
      <c r="AH153" s="43">
        <f>MIN(X153:AE153)</f>
        <v>1.0029895366218236</v>
      </c>
      <c r="AI153" s="2" t="s">
        <v>1</v>
      </c>
    </row>
    <row r="154" spans="2:35" x14ac:dyDescent="0.35">
      <c r="L154" s="8" t="s">
        <v>50</v>
      </c>
      <c r="M154" s="44">
        <f>MAX(M144:M153)</f>
        <v>1.00548081714001</v>
      </c>
      <c r="AG154" s="8" t="s">
        <v>50</v>
      </c>
      <c r="AH154" s="44">
        <f>MAX(AH144:AH153)</f>
        <v>1.00548081714001</v>
      </c>
    </row>
    <row r="155" spans="2:35" x14ac:dyDescent="0.35">
      <c r="C155" s="123" t="s">
        <v>65</v>
      </c>
      <c r="D155" s="123"/>
      <c r="E155" s="123"/>
      <c r="F155" s="123"/>
      <c r="G155" s="123"/>
      <c r="X155" s="123" t="s">
        <v>66</v>
      </c>
      <c r="Y155" s="123"/>
      <c r="Z155" s="123"/>
      <c r="AA155" s="123"/>
      <c r="AB155" s="123"/>
    </row>
    <row r="157" spans="2:35" x14ac:dyDescent="0.35">
      <c r="C157" t="s">
        <v>14</v>
      </c>
    </row>
    <row r="159" spans="2:35" x14ac:dyDescent="0.35">
      <c r="C159" t="s">
        <v>43</v>
      </c>
    </row>
    <row r="160" spans="2:35" x14ac:dyDescent="0.35">
      <c r="C160" t="s">
        <v>163</v>
      </c>
    </row>
    <row r="161" spans="3:3" x14ac:dyDescent="0.35">
      <c r="C161" t="s">
        <v>164</v>
      </c>
    </row>
    <row r="162" spans="3:3" x14ac:dyDescent="0.35">
      <c r="C162" t="s">
        <v>46</v>
      </c>
    </row>
    <row r="163" spans="3:3" x14ac:dyDescent="0.35">
      <c r="C163" t="s">
        <v>48</v>
      </c>
    </row>
    <row r="164" spans="3:3" x14ac:dyDescent="0.35">
      <c r="C164" t="s">
        <v>49</v>
      </c>
    </row>
    <row r="165" spans="3:3" x14ac:dyDescent="0.35">
      <c r="C165" t="s">
        <v>51</v>
      </c>
    </row>
    <row r="166" spans="3:3" x14ac:dyDescent="0.35">
      <c r="C166" t="s">
        <v>52</v>
      </c>
    </row>
    <row r="167" spans="3:3" x14ac:dyDescent="0.35">
      <c r="C167" t="s">
        <v>53</v>
      </c>
    </row>
  </sheetData>
  <mergeCells count="18">
    <mergeCell ref="C9:D9"/>
    <mergeCell ref="E9:J9"/>
    <mergeCell ref="C22:F22"/>
    <mergeCell ref="C44:J44"/>
    <mergeCell ref="P45:W45"/>
    <mergeCell ref="X155:AB155"/>
    <mergeCell ref="C125:J125"/>
    <mergeCell ref="C142:J142"/>
    <mergeCell ref="C62:F62"/>
    <mergeCell ref="C80:J80"/>
    <mergeCell ref="C97:J97"/>
    <mergeCell ref="C110:F110"/>
    <mergeCell ref="C155:G155"/>
    <mergeCell ref="X79:AE79"/>
    <mergeCell ref="X96:AE96"/>
    <mergeCell ref="X125:AE125"/>
    <mergeCell ref="X142:AE142"/>
    <mergeCell ref="X109:AA109"/>
  </mergeCells>
  <conditionalFormatting sqref="C144:J153">
    <cfRule type="cellIs" dxfId="9" priority="2" operator="lessThan">
      <formula>1</formula>
    </cfRule>
  </conditionalFormatting>
  <conditionalFormatting sqref="X144:AE153">
    <cfRule type="cellIs" dxfId="8" priority="1" operator="less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AACE-C7D4-4A17-9171-6589D3DE4448}">
  <dimension ref="B2:Z142"/>
  <sheetViews>
    <sheetView topLeftCell="A116" zoomScale="60" zoomScaleNormal="85" workbookViewId="0">
      <selection activeCell="U126" sqref="U126"/>
    </sheetView>
  </sheetViews>
  <sheetFormatPr defaultRowHeight="14.5" x14ac:dyDescent="0.35"/>
  <cols>
    <col min="2" max="2" width="18.453125" customWidth="1"/>
    <col min="3" max="3" width="30.6328125" customWidth="1"/>
    <col min="4" max="4" width="14.7265625" customWidth="1"/>
    <col min="5" max="5" width="16.08984375" customWidth="1"/>
    <col min="6" max="6" width="17.54296875" customWidth="1"/>
    <col min="7" max="7" width="30.90625" customWidth="1"/>
    <col min="8" max="8" width="19.36328125" customWidth="1"/>
    <col min="9" max="9" width="22.36328125" customWidth="1"/>
    <col min="10" max="10" width="30.08984375" customWidth="1"/>
    <col min="11" max="11" width="14.6328125" customWidth="1"/>
    <col min="12" max="12" width="11.90625" customWidth="1"/>
    <col min="13" max="13" width="16.36328125" bestFit="1" customWidth="1"/>
    <col min="14" max="15" width="21.7265625" customWidth="1"/>
    <col min="16" max="16" width="22.36328125" customWidth="1"/>
    <col min="17" max="17" width="20" customWidth="1"/>
    <col min="18" max="18" width="23.90625" customWidth="1"/>
    <col min="19" max="19" width="18.26953125" bestFit="1" customWidth="1"/>
    <col min="20" max="20" width="11.08984375" bestFit="1" customWidth="1"/>
    <col min="21" max="21" width="17.90625" bestFit="1" customWidth="1"/>
    <col min="22" max="22" width="28.81640625" customWidth="1"/>
    <col min="23" max="23" width="29.453125" customWidth="1"/>
    <col min="24" max="24" width="30.26953125" customWidth="1"/>
    <col min="25" max="25" width="17.90625" customWidth="1"/>
    <col min="26" max="26" width="19.6328125" customWidth="1"/>
    <col min="27" max="27" width="19.26953125" customWidth="1"/>
    <col min="28" max="28" width="29.1796875" bestFit="1" customWidth="1"/>
    <col min="29" max="29" width="17.6328125" customWidth="1"/>
    <col min="30" max="30" width="18.7265625" bestFit="1" customWidth="1"/>
    <col min="31" max="31" width="18.6328125" bestFit="1" customWidth="1"/>
    <col min="33" max="33" width="5.90625" bestFit="1" customWidth="1"/>
    <col min="34" max="34" width="10.6328125" customWidth="1"/>
    <col min="35" max="35" width="13.6328125" bestFit="1" customWidth="1"/>
  </cols>
  <sheetData>
    <row r="2" spans="2:10" x14ac:dyDescent="0.35">
      <c r="C2" s="5" t="s">
        <v>76</v>
      </c>
    </row>
    <row r="4" spans="2:10" x14ac:dyDescent="0.35">
      <c r="C4" s="5" t="s">
        <v>57</v>
      </c>
    </row>
    <row r="8" spans="2:10" ht="15" thickBot="1" x14ac:dyDescent="0.4"/>
    <row r="9" spans="2:10" x14ac:dyDescent="0.35">
      <c r="B9" s="2"/>
      <c r="C9" s="132" t="s">
        <v>8</v>
      </c>
      <c r="D9" s="133"/>
      <c r="E9" s="126" t="s">
        <v>9</v>
      </c>
      <c r="F9" s="131"/>
      <c r="G9" s="131"/>
      <c r="H9" s="131"/>
      <c r="I9" s="64"/>
      <c r="J9" s="64"/>
    </row>
    <row r="10" spans="2:10" x14ac:dyDescent="0.35">
      <c r="B10" s="8" t="s">
        <v>67</v>
      </c>
      <c r="C10" s="69" t="s">
        <v>77</v>
      </c>
      <c r="D10" s="70" t="s">
        <v>78</v>
      </c>
      <c r="E10" s="73" t="s">
        <v>79</v>
      </c>
      <c r="F10" s="74" t="s">
        <v>80</v>
      </c>
      <c r="G10" s="74" t="s">
        <v>82</v>
      </c>
      <c r="H10" s="74" t="s">
        <v>81</v>
      </c>
      <c r="I10" s="66"/>
    </row>
    <row r="11" spans="2:10" x14ac:dyDescent="0.35">
      <c r="B11" s="65" t="s">
        <v>68</v>
      </c>
      <c r="C11" s="67">
        <v>150000</v>
      </c>
      <c r="D11" s="71">
        <v>1024</v>
      </c>
      <c r="E11" s="21">
        <v>6.1</v>
      </c>
      <c r="F11" s="16">
        <v>12</v>
      </c>
      <c r="G11" s="25">
        <v>6</v>
      </c>
      <c r="H11" s="25">
        <v>6</v>
      </c>
      <c r="I11" s="63"/>
    </row>
    <row r="12" spans="2:10" x14ac:dyDescent="0.35">
      <c r="B12" s="65" t="s">
        <v>69</v>
      </c>
      <c r="C12" s="67">
        <v>80000</v>
      </c>
      <c r="D12" s="71">
        <v>256</v>
      </c>
      <c r="E12" s="21">
        <v>6.1</v>
      </c>
      <c r="F12" s="16">
        <v>12</v>
      </c>
      <c r="G12" s="16">
        <v>7</v>
      </c>
      <c r="H12" s="16">
        <v>9</v>
      </c>
      <c r="I12" s="63"/>
    </row>
    <row r="13" spans="2:10" x14ac:dyDescent="0.35">
      <c r="B13" s="65" t="s">
        <v>70</v>
      </c>
      <c r="C13" s="67">
        <v>41000</v>
      </c>
      <c r="D13" s="71">
        <v>128</v>
      </c>
      <c r="E13" s="21">
        <v>4.7</v>
      </c>
      <c r="F13" s="16">
        <v>12</v>
      </c>
      <c r="G13" s="16">
        <v>5</v>
      </c>
      <c r="H13" s="16">
        <v>4</v>
      </c>
      <c r="I13" s="63"/>
    </row>
    <row r="14" spans="2:10" x14ac:dyDescent="0.35">
      <c r="B14" s="65" t="s">
        <v>71</v>
      </c>
      <c r="C14" s="67">
        <v>159990</v>
      </c>
      <c r="D14" s="71">
        <v>256</v>
      </c>
      <c r="E14" s="21">
        <v>7.6</v>
      </c>
      <c r="F14" s="16">
        <v>12</v>
      </c>
      <c r="G14" s="25">
        <v>8</v>
      </c>
      <c r="H14" s="25">
        <v>8</v>
      </c>
      <c r="I14" s="63"/>
    </row>
    <row r="15" spans="2:10" x14ac:dyDescent="0.35">
      <c r="B15" s="65" t="s">
        <v>72</v>
      </c>
      <c r="C15" s="67">
        <v>73990</v>
      </c>
      <c r="D15" s="71">
        <v>256</v>
      </c>
      <c r="E15" s="21">
        <v>6.7</v>
      </c>
      <c r="F15" s="16">
        <v>8</v>
      </c>
      <c r="G15" s="16">
        <v>5</v>
      </c>
      <c r="H15" s="16">
        <v>5</v>
      </c>
      <c r="I15" s="63"/>
    </row>
    <row r="16" spans="2:10" x14ac:dyDescent="0.35">
      <c r="B16" s="65" t="s">
        <v>73</v>
      </c>
      <c r="C16" s="67">
        <v>29000</v>
      </c>
      <c r="D16" s="71">
        <v>512</v>
      </c>
      <c r="E16" s="21">
        <v>6.67</v>
      </c>
      <c r="F16" s="16">
        <v>8</v>
      </c>
      <c r="G16" s="16">
        <v>6</v>
      </c>
      <c r="H16" s="16">
        <v>9</v>
      </c>
      <c r="I16" s="63"/>
    </row>
    <row r="17" spans="2:10" x14ac:dyDescent="0.35">
      <c r="B17" s="65" t="s">
        <v>74</v>
      </c>
      <c r="C17" s="67">
        <v>7500</v>
      </c>
      <c r="D17" s="71">
        <v>264</v>
      </c>
      <c r="E17" s="21">
        <v>5.65</v>
      </c>
      <c r="F17" s="16">
        <v>13</v>
      </c>
      <c r="G17" s="16">
        <v>7</v>
      </c>
      <c r="H17" s="16">
        <v>4</v>
      </c>
      <c r="I17" s="63"/>
    </row>
    <row r="18" spans="2:10" ht="15" thickBot="1" x14ac:dyDescent="0.4">
      <c r="B18" s="65" t="s">
        <v>75</v>
      </c>
      <c r="C18" s="68">
        <v>4000</v>
      </c>
      <c r="D18" s="72">
        <v>168</v>
      </c>
      <c r="E18" s="21">
        <v>2.4</v>
      </c>
      <c r="F18" s="16">
        <v>2</v>
      </c>
      <c r="G18" s="16">
        <v>7</v>
      </c>
      <c r="H18" s="16">
        <v>7</v>
      </c>
      <c r="I18" s="62"/>
      <c r="J18" s="63"/>
    </row>
    <row r="19" spans="2:10" x14ac:dyDescent="0.35">
      <c r="B19" s="63"/>
      <c r="C19" s="61"/>
      <c r="D19" s="61"/>
      <c r="E19" s="61"/>
      <c r="F19" s="61"/>
      <c r="G19" s="61"/>
      <c r="H19" s="61"/>
      <c r="I19" s="62"/>
      <c r="J19" s="63"/>
    </row>
    <row r="20" spans="2:10" x14ac:dyDescent="0.35">
      <c r="B20" s="63"/>
      <c r="C20" s="61"/>
      <c r="D20" s="61"/>
      <c r="E20" s="61"/>
      <c r="F20" s="61"/>
      <c r="G20" s="61"/>
      <c r="H20" s="61"/>
      <c r="I20" s="62"/>
      <c r="J20" s="63"/>
    </row>
    <row r="21" spans="2:10" x14ac:dyDescent="0.35">
      <c r="C21" s="123" t="s">
        <v>83</v>
      </c>
      <c r="D21" s="123"/>
      <c r="E21" s="123"/>
      <c r="F21" s="123"/>
      <c r="G21" s="123"/>
    </row>
    <row r="29" spans="2:10" x14ac:dyDescent="0.35">
      <c r="C29" s="3"/>
    </row>
    <row r="30" spans="2:10" x14ac:dyDescent="0.35">
      <c r="C30" s="3"/>
    </row>
    <row r="31" spans="2:10" x14ac:dyDescent="0.35">
      <c r="C31" s="3"/>
    </row>
    <row r="32" spans="2:10" x14ac:dyDescent="0.35">
      <c r="C32" s="3"/>
    </row>
    <row r="41" spans="2:23" x14ac:dyDescent="0.35">
      <c r="C41" s="5" t="s">
        <v>23</v>
      </c>
    </row>
    <row r="43" spans="2:23" x14ac:dyDescent="0.35">
      <c r="C43" s="30" t="s">
        <v>20</v>
      </c>
      <c r="D43" s="30" t="s">
        <v>21</v>
      </c>
      <c r="E43" s="30" t="s">
        <v>21</v>
      </c>
      <c r="F43" s="30" t="s">
        <v>21</v>
      </c>
      <c r="G43" s="30" t="s">
        <v>21</v>
      </c>
      <c r="H43" s="30" t="s">
        <v>21</v>
      </c>
      <c r="I43" s="66"/>
      <c r="N43" s="30" t="s">
        <v>20</v>
      </c>
      <c r="O43" s="30" t="s">
        <v>21</v>
      </c>
      <c r="P43" s="30" t="s">
        <v>21</v>
      </c>
      <c r="Q43" s="30" t="s">
        <v>21</v>
      </c>
      <c r="R43" s="30" t="s">
        <v>21</v>
      </c>
      <c r="S43" s="30" t="s">
        <v>21</v>
      </c>
    </row>
    <row r="44" spans="2:23" x14ac:dyDescent="0.35">
      <c r="B44" s="2"/>
      <c r="C44" s="131" t="s">
        <v>26</v>
      </c>
      <c r="D44" s="131"/>
      <c r="E44" s="131"/>
      <c r="F44" s="131"/>
      <c r="G44" s="131"/>
      <c r="H44" s="131"/>
      <c r="I44" s="64"/>
      <c r="J44" s="2"/>
      <c r="K44" s="49" t="s">
        <v>16</v>
      </c>
      <c r="M44" s="2"/>
      <c r="N44" s="124" t="s">
        <v>26</v>
      </c>
      <c r="O44" s="125"/>
      <c r="P44" s="125"/>
      <c r="Q44" s="125"/>
      <c r="R44" s="125"/>
      <c r="S44" s="126"/>
      <c r="V44" s="66"/>
      <c r="W44" s="66"/>
    </row>
    <row r="45" spans="2:23" x14ac:dyDescent="0.35">
      <c r="B45" s="8" t="s">
        <v>67</v>
      </c>
      <c r="C45" s="59" t="s">
        <v>77</v>
      </c>
      <c r="D45" s="59" t="s">
        <v>78</v>
      </c>
      <c r="E45" s="59" t="s">
        <v>79</v>
      </c>
      <c r="F45" s="59" t="s">
        <v>80</v>
      </c>
      <c r="G45" s="59" t="s">
        <v>82</v>
      </c>
      <c r="H45" s="59" t="s">
        <v>81</v>
      </c>
      <c r="I45" s="66"/>
      <c r="J45" s="2"/>
      <c r="K45" s="20"/>
      <c r="M45" s="8" t="s">
        <v>67</v>
      </c>
      <c r="N45" s="59" t="s">
        <v>77</v>
      </c>
      <c r="O45" s="59" t="s">
        <v>78</v>
      </c>
      <c r="P45" s="59" t="s">
        <v>79</v>
      </c>
      <c r="Q45" s="59" t="s">
        <v>80</v>
      </c>
      <c r="R45" s="59" t="s">
        <v>82</v>
      </c>
      <c r="S45" s="59" t="s">
        <v>81</v>
      </c>
      <c r="V45" s="64"/>
      <c r="W45" s="64"/>
    </row>
    <row r="46" spans="2:23" x14ac:dyDescent="0.35">
      <c r="B46" s="65" t="s">
        <v>68</v>
      </c>
      <c r="C46" s="52">
        <f t="shared" ref="C46:H53" si="0">N46/N$54</f>
        <v>0.93755859741233827</v>
      </c>
      <c r="D46" s="52">
        <f t="shared" si="0"/>
        <v>1</v>
      </c>
      <c r="E46" s="52">
        <f t="shared" si="0"/>
        <v>0.80263157894736836</v>
      </c>
      <c r="F46" s="52">
        <f t="shared" si="0"/>
        <v>0.92307692307692313</v>
      </c>
      <c r="G46" s="52">
        <f t="shared" si="0"/>
        <v>0.75</v>
      </c>
      <c r="H46" s="52">
        <f t="shared" si="0"/>
        <v>0.66666666666666663</v>
      </c>
      <c r="I46" s="78"/>
      <c r="J46" s="26"/>
      <c r="K46" s="54">
        <f>SUMPRODUCT(C46:H46,$C$59:$H$59)</f>
        <v>0.46030416827847709</v>
      </c>
      <c r="M46" s="65" t="s">
        <v>68</v>
      </c>
      <c r="N46" s="76">
        <v>150000</v>
      </c>
      <c r="O46" s="76">
        <v>1024</v>
      </c>
      <c r="P46" s="21">
        <v>6.1</v>
      </c>
      <c r="Q46" s="16">
        <v>12</v>
      </c>
      <c r="R46" s="25">
        <v>6</v>
      </c>
      <c r="S46" s="25">
        <v>6</v>
      </c>
      <c r="V46" s="66"/>
      <c r="W46" s="66"/>
    </row>
    <row r="47" spans="2:23" x14ac:dyDescent="0.35">
      <c r="B47" s="65" t="s">
        <v>69</v>
      </c>
      <c r="C47" s="52">
        <f t="shared" si="0"/>
        <v>0.50003125195324705</v>
      </c>
      <c r="D47" s="52">
        <f t="shared" si="0"/>
        <v>0.25</v>
      </c>
      <c r="E47" s="52">
        <f t="shared" si="0"/>
        <v>0.80263157894736836</v>
      </c>
      <c r="F47" s="52">
        <f t="shared" si="0"/>
        <v>0.92307692307692313</v>
      </c>
      <c r="G47" s="52">
        <f t="shared" si="0"/>
        <v>0.875</v>
      </c>
      <c r="H47" s="52">
        <f t="shared" si="0"/>
        <v>1</v>
      </c>
      <c r="I47" s="78"/>
      <c r="J47" s="2"/>
      <c r="K47" s="54">
        <f>SUMPRODUCT(C47:H47,$C$59:$H$59)</f>
        <v>0.5092440002737908</v>
      </c>
      <c r="M47" s="65" t="s">
        <v>69</v>
      </c>
      <c r="N47" s="76">
        <v>80000</v>
      </c>
      <c r="O47" s="76">
        <v>256</v>
      </c>
      <c r="P47" s="21">
        <v>6.1</v>
      </c>
      <c r="Q47" s="16">
        <v>12</v>
      </c>
      <c r="R47" s="16">
        <v>7</v>
      </c>
      <c r="S47" s="16">
        <v>9</v>
      </c>
      <c r="V47" s="75"/>
      <c r="W47" s="63"/>
    </row>
    <row r="48" spans="2:23" x14ac:dyDescent="0.35">
      <c r="B48" s="65" t="s">
        <v>70</v>
      </c>
      <c r="C48" s="52">
        <f t="shared" si="0"/>
        <v>0.25626601662603915</v>
      </c>
      <c r="D48" s="52">
        <f t="shared" si="0"/>
        <v>0.125</v>
      </c>
      <c r="E48" s="52">
        <f t="shared" si="0"/>
        <v>0.61842105263157898</v>
      </c>
      <c r="F48" s="52">
        <f t="shared" si="0"/>
        <v>0.92307692307692313</v>
      </c>
      <c r="G48" s="52">
        <f t="shared" si="0"/>
        <v>0.625</v>
      </c>
      <c r="H48" s="52">
        <f t="shared" si="0"/>
        <v>0.44444444444444442</v>
      </c>
      <c r="I48" s="78"/>
      <c r="J48" s="2"/>
      <c r="K48" s="54">
        <f>SUMPRODUCT(C48:H48,$C$59:$H$59)</f>
        <v>0.3802530710161508</v>
      </c>
      <c r="M48" s="65" t="s">
        <v>70</v>
      </c>
      <c r="N48" s="76">
        <v>41000</v>
      </c>
      <c r="O48" s="76">
        <v>128</v>
      </c>
      <c r="P48" s="21">
        <v>4.7</v>
      </c>
      <c r="Q48" s="16">
        <v>12</v>
      </c>
      <c r="R48" s="16">
        <v>5</v>
      </c>
      <c r="S48" s="16">
        <v>4</v>
      </c>
      <c r="V48" s="75"/>
      <c r="W48" s="63"/>
    </row>
    <row r="49" spans="2:23" x14ac:dyDescent="0.35">
      <c r="B49" s="65" t="s">
        <v>71</v>
      </c>
      <c r="C49" s="52">
        <f t="shared" si="0"/>
        <v>1</v>
      </c>
      <c r="D49" s="52">
        <f t="shared" si="0"/>
        <v>0.25</v>
      </c>
      <c r="E49" s="52">
        <f t="shared" si="0"/>
        <v>1</v>
      </c>
      <c r="F49" s="52">
        <f t="shared" si="0"/>
        <v>0.92307692307692313</v>
      </c>
      <c r="G49" s="52">
        <f t="shared" si="0"/>
        <v>1</v>
      </c>
      <c r="H49" s="52">
        <f t="shared" si="0"/>
        <v>0.88888888888888884</v>
      </c>
      <c r="I49" s="78"/>
      <c r="J49" s="26"/>
      <c r="K49" s="54">
        <f t="shared" ref="K49:K53" si="1">SUMPRODUCT(C49:H49,$C$59:$H$59)</f>
        <v>0.42431922083084872</v>
      </c>
      <c r="M49" s="65" t="s">
        <v>71</v>
      </c>
      <c r="N49" s="76">
        <v>159990</v>
      </c>
      <c r="O49" s="76">
        <v>256</v>
      </c>
      <c r="P49" s="21">
        <v>7.6</v>
      </c>
      <c r="Q49" s="16">
        <v>12</v>
      </c>
      <c r="R49" s="25">
        <v>8</v>
      </c>
      <c r="S49" s="25">
        <v>8</v>
      </c>
      <c r="V49" s="75"/>
      <c r="W49" s="63"/>
    </row>
    <row r="50" spans="2:23" x14ac:dyDescent="0.35">
      <c r="B50" s="65" t="s">
        <v>72</v>
      </c>
      <c r="C50" s="52">
        <f t="shared" si="0"/>
        <v>0.46246640415025941</v>
      </c>
      <c r="D50" s="52">
        <f t="shared" si="0"/>
        <v>0.25</v>
      </c>
      <c r="E50" s="52">
        <f t="shared" si="0"/>
        <v>0.88157894736842113</v>
      </c>
      <c r="F50" s="52">
        <f t="shared" si="0"/>
        <v>0.61538461538461542</v>
      </c>
      <c r="G50" s="52">
        <f t="shared" si="0"/>
        <v>0.625</v>
      </c>
      <c r="H50" s="52">
        <f t="shared" si="0"/>
        <v>0.55555555555555558</v>
      </c>
      <c r="I50" s="78"/>
      <c r="J50" s="2"/>
      <c r="K50" s="54">
        <f t="shared" si="1"/>
        <v>0.3514701969072358</v>
      </c>
      <c r="M50" s="65" t="s">
        <v>72</v>
      </c>
      <c r="N50" s="76">
        <v>73990</v>
      </c>
      <c r="O50" s="76">
        <v>256</v>
      </c>
      <c r="P50" s="21">
        <v>6.7</v>
      </c>
      <c r="Q50" s="16">
        <v>8</v>
      </c>
      <c r="R50" s="16">
        <v>5</v>
      </c>
      <c r="S50" s="16">
        <v>5</v>
      </c>
      <c r="V50" s="75"/>
      <c r="W50" s="63"/>
    </row>
    <row r="51" spans="2:23" x14ac:dyDescent="0.35">
      <c r="B51" s="85" t="s">
        <v>73</v>
      </c>
      <c r="C51" s="52">
        <f t="shared" si="0"/>
        <v>0.18126132883305207</v>
      </c>
      <c r="D51" s="52">
        <f t="shared" si="0"/>
        <v>0.5</v>
      </c>
      <c r="E51" s="52">
        <f t="shared" si="0"/>
        <v>0.87763157894736843</v>
      </c>
      <c r="F51" s="52">
        <f t="shared" si="0"/>
        <v>0.61538461538461542</v>
      </c>
      <c r="G51" s="52">
        <f t="shared" si="0"/>
        <v>0.75</v>
      </c>
      <c r="H51" s="52">
        <f t="shared" si="0"/>
        <v>1</v>
      </c>
      <c r="I51" s="78"/>
      <c r="J51" s="2"/>
      <c r="K51" s="55">
        <f t="shared" si="1"/>
        <v>0.5506949501934022</v>
      </c>
      <c r="M51" s="65" t="s">
        <v>73</v>
      </c>
      <c r="N51" s="76">
        <v>29000</v>
      </c>
      <c r="O51" s="76">
        <v>512</v>
      </c>
      <c r="P51" s="21">
        <v>6.67</v>
      </c>
      <c r="Q51" s="16">
        <v>8</v>
      </c>
      <c r="R51" s="16">
        <v>6</v>
      </c>
      <c r="S51" s="16">
        <v>9</v>
      </c>
      <c r="V51" s="75"/>
      <c r="W51" s="63"/>
    </row>
    <row r="52" spans="2:23" x14ac:dyDescent="0.35">
      <c r="B52" s="65" t="s">
        <v>74</v>
      </c>
      <c r="C52" s="52">
        <f t="shared" si="0"/>
        <v>4.6877929870616911E-2</v>
      </c>
      <c r="D52" s="52">
        <f t="shared" si="0"/>
        <v>0.2578125</v>
      </c>
      <c r="E52" s="52">
        <f t="shared" si="0"/>
        <v>0.74342105263157898</v>
      </c>
      <c r="F52" s="52">
        <f t="shared" si="0"/>
        <v>1</v>
      </c>
      <c r="G52" s="52">
        <f t="shared" si="0"/>
        <v>0.875</v>
      </c>
      <c r="H52" s="52">
        <f t="shared" si="0"/>
        <v>0.44444444444444442</v>
      </c>
      <c r="I52" s="78"/>
      <c r="J52" s="2"/>
      <c r="K52" s="54">
        <f t="shared" si="1"/>
        <v>0.50942899883436965</v>
      </c>
      <c r="M52" s="65" t="s">
        <v>74</v>
      </c>
      <c r="N52" s="76">
        <v>7500</v>
      </c>
      <c r="O52" s="76">
        <v>264</v>
      </c>
      <c r="P52" s="21">
        <v>5.65</v>
      </c>
      <c r="Q52" s="16">
        <v>13</v>
      </c>
      <c r="R52" s="16">
        <v>7</v>
      </c>
      <c r="S52" s="16">
        <v>4</v>
      </c>
      <c r="V52" s="75"/>
      <c r="W52" s="63"/>
    </row>
    <row r="53" spans="2:23" x14ac:dyDescent="0.35">
      <c r="B53" s="83" t="s">
        <v>75</v>
      </c>
      <c r="C53" s="52">
        <f t="shared" si="0"/>
        <v>2.5001562597662355E-2</v>
      </c>
      <c r="D53" s="52">
        <f t="shared" si="0"/>
        <v>0.1640625</v>
      </c>
      <c r="E53" s="52">
        <f t="shared" si="0"/>
        <v>0.31578947368421051</v>
      </c>
      <c r="F53" s="52">
        <f t="shared" si="0"/>
        <v>0.15384615384615385</v>
      </c>
      <c r="G53" s="52">
        <f t="shared" si="0"/>
        <v>0.875</v>
      </c>
      <c r="H53" s="52">
        <f t="shared" si="0"/>
        <v>0.77777777777777779</v>
      </c>
      <c r="I53" s="78"/>
      <c r="J53" s="2"/>
      <c r="K53" s="54">
        <f t="shared" si="1"/>
        <v>0.35361307576822198</v>
      </c>
      <c r="M53" s="65" t="s">
        <v>75</v>
      </c>
      <c r="N53" s="76">
        <v>4000</v>
      </c>
      <c r="O53" s="76">
        <v>168</v>
      </c>
      <c r="P53" s="21">
        <v>2.4</v>
      </c>
      <c r="Q53" s="16">
        <v>2</v>
      </c>
      <c r="R53" s="16">
        <v>7</v>
      </c>
      <c r="S53" s="16">
        <v>7</v>
      </c>
      <c r="V53" s="75"/>
      <c r="W53" s="63"/>
    </row>
    <row r="54" spans="2:23" x14ac:dyDescent="0.35">
      <c r="B54" s="63"/>
      <c r="C54" s="79"/>
      <c r="D54" s="78"/>
      <c r="E54" s="78"/>
      <c r="F54" s="78"/>
      <c r="G54" s="78"/>
      <c r="H54" s="78"/>
      <c r="I54" s="78"/>
      <c r="J54" s="8" t="s">
        <v>19</v>
      </c>
      <c r="K54" s="55">
        <f>MAX(K46:K53)</f>
        <v>0.5506949501934022</v>
      </c>
      <c r="M54" s="60" t="s">
        <v>59</v>
      </c>
      <c r="N54" s="16">
        <f>MAX(N46:N53)</f>
        <v>159990</v>
      </c>
      <c r="O54" s="16">
        <f t="shared" ref="O54:S54" si="2">MAX(O46:O53)</f>
        <v>1024</v>
      </c>
      <c r="P54" s="16">
        <f t="shared" si="2"/>
        <v>7.6</v>
      </c>
      <c r="Q54" s="16">
        <f t="shared" si="2"/>
        <v>13</v>
      </c>
      <c r="R54" s="16">
        <f t="shared" si="2"/>
        <v>8</v>
      </c>
      <c r="S54" s="16">
        <f t="shared" si="2"/>
        <v>9</v>
      </c>
      <c r="V54" s="75"/>
      <c r="W54" s="63"/>
    </row>
    <row r="55" spans="2:23" x14ac:dyDescent="0.35">
      <c r="B55" s="63"/>
      <c r="C55" s="78"/>
      <c r="D55" s="78"/>
      <c r="E55" s="78"/>
      <c r="F55" s="78"/>
      <c r="G55" s="78"/>
      <c r="H55" s="78"/>
      <c r="I55" s="78"/>
      <c r="J55" s="2"/>
      <c r="K55" s="84"/>
      <c r="V55" s="75"/>
      <c r="W55" s="63"/>
    </row>
    <row r="56" spans="2:23" x14ac:dyDescent="0.35">
      <c r="B56" s="2"/>
      <c r="D56" s="2"/>
      <c r="E56" s="2"/>
      <c r="F56" s="2"/>
      <c r="G56" s="2"/>
      <c r="H56" s="2"/>
      <c r="I56" s="2"/>
      <c r="O56" s="77"/>
      <c r="P56" s="61"/>
      <c r="Q56" s="61"/>
      <c r="R56" s="61"/>
      <c r="S56" s="61"/>
      <c r="T56" s="61"/>
      <c r="U56" s="61"/>
      <c r="V56" s="75"/>
      <c r="W56" s="63"/>
    </row>
    <row r="57" spans="2:23" x14ac:dyDescent="0.35">
      <c r="V57" s="63"/>
      <c r="W57" s="63"/>
    </row>
    <row r="58" spans="2:23" x14ac:dyDescent="0.35">
      <c r="B58" s="20" t="s">
        <v>15</v>
      </c>
      <c r="C58" s="25">
        <v>9</v>
      </c>
      <c r="D58" s="16">
        <v>7</v>
      </c>
      <c r="E58" s="16">
        <v>5</v>
      </c>
      <c r="F58" s="16">
        <v>8</v>
      </c>
      <c r="G58" s="16">
        <v>6</v>
      </c>
      <c r="H58" s="16">
        <v>8</v>
      </c>
      <c r="I58" s="82">
        <f>SUM(C58:H58)</f>
        <v>43</v>
      </c>
      <c r="J58" s="61"/>
    </row>
    <row r="59" spans="2:23" x14ac:dyDescent="0.35">
      <c r="B59" s="1" t="s">
        <v>28</v>
      </c>
      <c r="C59" s="50">
        <f>-C58/$I$58</f>
        <v>-0.20930232558139536</v>
      </c>
      <c r="D59" s="50">
        <f>D58/$I$58</f>
        <v>0.16279069767441862</v>
      </c>
      <c r="E59" s="50">
        <f>E58/$I$58</f>
        <v>0.11627906976744186</v>
      </c>
      <c r="F59" s="50">
        <f>F58/$I$58</f>
        <v>0.18604651162790697</v>
      </c>
      <c r="G59" s="50">
        <f>G58/$I$58</f>
        <v>0.13953488372093023</v>
      </c>
      <c r="H59" s="50">
        <f>H58/$I$58</f>
        <v>0.18604651162790697</v>
      </c>
      <c r="I59" s="50">
        <f t="array" aca="1" ref="I59" ca="1">SUM(ABS(C59:J59))</f>
        <v>1</v>
      </c>
      <c r="J59" s="80"/>
    </row>
    <row r="60" spans="2:23" x14ac:dyDescent="0.35">
      <c r="I60" s="81"/>
      <c r="J60" s="81"/>
    </row>
    <row r="62" spans="2:23" x14ac:dyDescent="0.35">
      <c r="C62" s="123" t="s">
        <v>84</v>
      </c>
      <c r="D62" s="123"/>
      <c r="E62" s="123"/>
      <c r="F62" s="123"/>
    </row>
    <row r="65" spans="2:21" x14ac:dyDescent="0.35">
      <c r="N65" s="5" t="s">
        <v>31</v>
      </c>
      <c r="O65" s="4" t="s">
        <v>63</v>
      </c>
      <c r="P65" s="4"/>
      <c r="Q65" s="57"/>
    </row>
    <row r="66" spans="2:21" x14ac:dyDescent="0.35">
      <c r="C66" s="5" t="s">
        <v>31</v>
      </c>
      <c r="D66" s="4" t="s">
        <v>60</v>
      </c>
      <c r="E66" s="4"/>
      <c r="F66" s="4"/>
    </row>
    <row r="67" spans="2:21" x14ac:dyDescent="0.35">
      <c r="M67" s="33"/>
      <c r="N67" s="66"/>
      <c r="O67" s="66"/>
      <c r="P67" s="66"/>
      <c r="Q67" s="66"/>
      <c r="R67" s="66"/>
      <c r="S67" s="66"/>
      <c r="T67" s="66"/>
      <c r="U67" s="66"/>
    </row>
    <row r="68" spans="2:21" x14ac:dyDescent="0.35">
      <c r="C68" s="30" t="s">
        <v>20</v>
      </c>
      <c r="D68" s="30" t="s">
        <v>21</v>
      </c>
      <c r="E68" s="30" t="s">
        <v>21</v>
      </c>
      <c r="F68" s="30" t="s">
        <v>21</v>
      </c>
      <c r="G68" s="30" t="s">
        <v>21</v>
      </c>
      <c r="H68" s="30" t="s">
        <v>21</v>
      </c>
      <c r="I68" s="66"/>
      <c r="J68" s="66"/>
      <c r="N68" s="30" t="s">
        <v>20</v>
      </c>
      <c r="O68" s="30" t="s">
        <v>21</v>
      </c>
      <c r="P68" s="30" t="s">
        <v>21</v>
      </c>
      <c r="Q68" s="30" t="s">
        <v>21</v>
      </c>
      <c r="R68" s="30" t="s">
        <v>21</v>
      </c>
      <c r="S68" s="30" t="s">
        <v>21</v>
      </c>
      <c r="T68" s="66"/>
      <c r="U68" s="66"/>
    </row>
    <row r="69" spans="2:21" x14ac:dyDescent="0.35">
      <c r="B69" s="2"/>
      <c r="C69" s="131" t="s">
        <v>26</v>
      </c>
      <c r="D69" s="131"/>
      <c r="E69" s="131"/>
      <c r="F69" s="131"/>
      <c r="G69" s="131"/>
      <c r="H69" s="131"/>
      <c r="I69" s="66"/>
      <c r="J69" s="66"/>
      <c r="M69" s="2"/>
      <c r="N69" s="131" t="s">
        <v>26</v>
      </c>
      <c r="O69" s="131"/>
      <c r="P69" s="131"/>
      <c r="Q69" s="131"/>
      <c r="R69" s="131"/>
      <c r="S69" s="131"/>
      <c r="T69" s="66"/>
      <c r="U69" s="66"/>
    </row>
    <row r="70" spans="2:21" x14ac:dyDescent="0.35">
      <c r="B70" s="8" t="s">
        <v>67</v>
      </c>
      <c r="C70" s="59" t="s">
        <v>77</v>
      </c>
      <c r="D70" s="59" t="s">
        <v>78</v>
      </c>
      <c r="E70" s="59" t="s">
        <v>79</v>
      </c>
      <c r="F70" s="59" t="s">
        <v>80</v>
      </c>
      <c r="G70" s="59" t="s">
        <v>82</v>
      </c>
      <c r="H70" s="59" t="s">
        <v>81</v>
      </c>
      <c r="I70" s="66"/>
      <c r="J70" s="66"/>
      <c r="M70" s="8" t="s">
        <v>67</v>
      </c>
      <c r="N70" s="59" t="s">
        <v>77</v>
      </c>
      <c r="O70" s="59" t="s">
        <v>78</v>
      </c>
      <c r="P70" s="59" t="s">
        <v>79</v>
      </c>
      <c r="Q70" s="59" t="s">
        <v>80</v>
      </c>
      <c r="R70" s="59" t="s">
        <v>82</v>
      </c>
      <c r="S70" s="59" t="s">
        <v>81</v>
      </c>
      <c r="T70" s="75"/>
      <c r="U70" s="63"/>
    </row>
    <row r="71" spans="2:21" x14ac:dyDescent="0.35">
      <c r="B71" s="65" t="s">
        <v>68</v>
      </c>
      <c r="C71" s="76">
        <v>150000</v>
      </c>
      <c r="D71" s="76">
        <v>1024</v>
      </c>
      <c r="E71" s="21">
        <v>6.1</v>
      </c>
      <c r="F71" s="16">
        <v>12</v>
      </c>
      <c r="G71" s="25">
        <v>6</v>
      </c>
      <c r="H71" s="25">
        <v>6</v>
      </c>
      <c r="I71" s="75"/>
      <c r="J71" s="63"/>
      <c r="M71" s="65" t="s">
        <v>68</v>
      </c>
      <c r="N71" s="76">
        <v>150000</v>
      </c>
      <c r="O71" s="76">
        <v>1024</v>
      </c>
      <c r="P71" s="21">
        <v>6.1</v>
      </c>
      <c r="Q71" s="16">
        <v>12</v>
      </c>
      <c r="R71" s="25">
        <v>6</v>
      </c>
      <c r="S71" s="25">
        <v>6</v>
      </c>
      <c r="T71" s="75"/>
      <c r="U71" s="63"/>
    </row>
    <row r="72" spans="2:21" x14ac:dyDescent="0.35">
      <c r="B72" s="65" t="s">
        <v>69</v>
      </c>
      <c r="C72" s="76">
        <v>80000</v>
      </c>
      <c r="D72" s="76">
        <v>256</v>
      </c>
      <c r="E72" s="21">
        <v>6.1</v>
      </c>
      <c r="F72" s="16">
        <v>12</v>
      </c>
      <c r="G72" s="16">
        <v>7</v>
      </c>
      <c r="H72" s="16">
        <v>9</v>
      </c>
      <c r="I72" s="75"/>
      <c r="J72" s="63"/>
      <c r="M72" s="65" t="s">
        <v>69</v>
      </c>
      <c r="N72" s="76">
        <v>80000</v>
      </c>
      <c r="O72" s="76">
        <v>256</v>
      </c>
      <c r="P72" s="21">
        <v>6.1</v>
      </c>
      <c r="Q72" s="16">
        <v>12</v>
      </c>
      <c r="R72" s="16">
        <v>7</v>
      </c>
      <c r="S72" s="16">
        <v>9</v>
      </c>
      <c r="T72" s="75"/>
      <c r="U72" s="63"/>
    </row>
    <row r="73" spans="2:21" x14ac:dyDescent="0.35">
      <c r="B73" s="65" t="s">
        <v>70</v>
      </c>
      <c r="C73" s="76">
        <v>41000</v>
      </c>
      <c r="D73" s="76">
        <v>128</v>
      </c>
      <c r="E73" s="21">
        <v>4.7</v>
      </c>
      <c r="F73" s="16">
        <v>12</v>
      </c>
      <c r="G73" s="16">
        <v>5</v>
      </c>
      <c r="H73" s="16">
        <v>4</v>
      </c>
      <c r="I73" s="75"/>
      <c r="J73" s="63"/>
      <c r="M73" s="65" t="s">
        <v>70</v>
      </c>
      <c r="N73" s="76">
        <v>41000</v>
      </c>
      <c r="O73" s="76">
        <v>128</v>
      </c>
      <c r="P73" s="21">
        <v>4.7</v>
      </c>
      <c r="Q73" s="16">
        <v>12</v>
      </c>
      <c r="R73" s="16">
        <v>5</v>
      </c>
      <c r="S73" s="16">
        <v>4</v>
      </c>
      <c r="T73" s="75"/>
      <c r="U73" s="63"/>
    </row>
    <row r="74" spans="2:21" x14ac:dyDescent="0.35">
      <c r="B74" s="65" t="s">
        <v>71</v>
      </c>
      <c r="C74" s="76">
        <v>159990</v>
      </c>
      <c r="D74" s="76">
        <v>256</v>
      </c>
      <c r="E74" s="21">
        <v>7.6</v>
      </c>
      <c r="F74" s="16">
        <v>12</v>
      </c>
      <c r="G74" s="25">
        <v>8</v>
      </c>
      <c r="H74" s="25">
        <v>8</v>
      </c>
      <c r="I74" s="75"/>
      <c r="J74" s="63"/>
      <c r="M74" s="65" t="s">
        <v>71</v>
      </c>
      <c r="N74" s="76">
        <v>159990</v>
      </c>
      <c r="O74" s="76">
        <v>256</v>
      </c>
      <c r="P74" s="21">
        <v>7.6</v>
      </c>
      <c r="Q74" s="16">
        <v>12</v>
      </c>
      <c r="R74" s="25">
        <v>8</v>
      </c>
      <c r="S74" s="25">
        <v>8</v>
      </c>
      <c r="T74" s="75"/>
      <c r="U74" s="63"/>
    </row>
    <row r="75" spans="2:21" x14ac:dyDescent="0.35">
      <c r="B75" s="65" t="s">
        <v>72</v>
      </c>
      <c r="C75" s="76">
        <v>73990</v>
      </c>
      <c r="D75" s="76">
        <v>256</v>
      </c>
      <c r="E75" s="21">
        <v>6.7</v>
      </c>
      <c r="F75" s="16">
        <v>8</v>
      </c>
      <c r="G75" s="16">
        <v>5</v>
      </c>
      <c r="H75" s="16">
        <v>5</v>
      </c>
      <c r="I75" s="75"/>
      <c r="J75" s="63"/>
      <c r="M75" s="65" t="s">
        <v>72</v>
      </c>
      <c r="N75" s="76">
        <v>73990</v>
      </c>
      <c r="O75" s="76">
        <v>256</v>
      </c>
      <c r="P75" s="21">
        <v>6.7</v>
      </c>
      <c r="Q75" s="16">
        <v>8</v>
      </c>
      <c r="R75" s="16">
        <v>5</v>
      </c>
      <c r="S75" s="16">
        <v>5</v>
      </c>
      <c r="T75" s="75"/>
      <c r="U75" s="63"/>
    </row>
    <row r="76" spans="2:21" x14ac:dyDescent="0.35">
      <c r="B76" s="65" t="s">
        <v>73</v>
      </c>
      <c r="C76" s="76">
        <v>29000</v>
      </c>
      <c r="D76" s="76">
        <v>512</v>
      </c>
      <c r="E76" s="21">
        <v>6.67</v>
      </c>
      <c r="F76" s="16">
        <v>8</v>
      </c>
      <c r="G76" s="16">
        <v>6</v>
      </c>
      <c r="H76" s="16">
        <v>9</v>
      </c>
      <c r="I76" s="75"/>
      <c r="J76" s="63"/>
      <c r="M76" s="65" t="s">
        <v>73</v>
      </c>
      <c r="N76" s="76">
        <v>29000</v>
      </c>
      <c r="O76" s="76">
        <v>512</v>
      </c>
      <c r="P76" s="21">
        <v>6.67</v>
      </c>
      <c r="Q76" s="16">
        <v>8</v>
      </c>
      <c r="R76" s="16">
        <v>6</v>
      </c>
      <c r="S76" s="16">
        <v>9</v>
      </c>
      <c r="T76" s="75"/>
      <c r="U76" s="63"/>
    </row>
    <row r="77" spans="2:21" x14ac:dyDescent="0.35">
      <c r="B77" s="65" t="s">
        <v>74</v>
      </c>
      <c r="C77" s="76">
        <v>7500</v>
      </c>
      <c r="D77" s="76">
        <v>264</v>
      </c>
      <c r="E77" s="21">
        <v>5.65</v>
      </c>
      <c r="F77" s="16">
        <v>13</v>
      </c>
      <c r="G77" s="16">
        <v>7</v>
      </c>
      <c r="H77" s="16">
        <v>4</v>
      </c>
      <c r="I77" s="75"/>
      <c r="J77" s="63"/>
      <c r="M77" s="65" t="s">
        <v>74</v>
      </c>
      <c r="N77" s="76">
        <v>7500</v>
      </c>
      <c r="O77" s="76">
        <v>264</v>
      </c>
      <c r="P77" s="21">
        <v>5.65</v>
      </c>
      <c r="Q77" s="16">
        <v>13</v>
      </c>
      <c r="R77" s="16">
        <v>7</v>
      </c>
      <c r="S77" s="16">
        <v>4</v>
      </c>
      <c r="T77" s="75"/>
      <c r="U77" s="63"/>
    </row>
    <row r="78" spans="2:21" x14ac:dyDescent="0.35">
      <c r="B78" s="83" t="s">
        <v>75</v>
      </c>
      <c r="C78" s="76">
        <v>4000</v>
      </c>
      <c r="D78" s="76">
        <v>168</v>
      </c>
      <c r="E78" s="21">
        <v>2.4</v>
      </c>
      <c r="F78" s="16">
        <v>2</v>
      </c>
      <c r="G78" s="16">
        <v>7</v>
      </c>
      <c r="H78" s="16">
        <v>7</v>
      </c>
      <c r="I78" s="75"/>
      <c r="J78" s="63"/>
      <c r="M78" s="83" t="s">
        <v>75</v>
      </c>
      <c r="N78" s="76">
        <v>4000</v>
      </c>
      <c r="O78" s="76">
        <v>168</v>
      </c>
      <c r="P78" s="21">
        <v>2.4</v>
      </c>
      <c r="Q78" s="16">
        <v>2</v>
      </c>
      <c r="R78" s="16">
        <v>7</v>
      </c>
      <c r="S78" s="16">
        <v>7</v>
      </c>
      <c r="T78" s="75"/>
      <c r="U78" s="63"/>
    </row>
    <row r="79" spans="2:21" x14ac:dyDescent="0.35">
      <c r="B79" s="63"/>
      <c r="C79" s="63"/>
      <c r="D79" s="63"/>
      <c r="E79" s="63"/>
      <c r="F79" s="63"/>
      <c r="G79" s="63"/>
      <c r="H79" s="63"/>
      <c r="I79" s="75"/>
      <c r="J79" s="63"/>
      <c r="M79" s="63"/>
      <c r="N79" s="63"/>
      <c r="O79" s="63"/>
      <c r="P79" s="63"/>
      <c r="Q79" s="63"/>
      <c r="R79" s="63"/>
      <c r="S79" s="63"/>
      <c r="T79" s="75"/>
      <c r="U79" s="63"/>
    </row>
    <row r="80" spans="2:21" x14ac:dyDescent="0.35">
      <c r="B80" s="4" t="s">
        <v>34</v>
      </c>
      <c r="C80" s="34">
        <v>40000</v>
      </c>
      <c r="D80" s="34">
        <v>300</v>
      </c>
      <c r="E80" s="34">
        <v>6</v>
      </c>
      <c r="F80" s="34">
        <v>12</v>
      </c>
      <c r="G80" s="34">
        <v>10</v>
      </c>
      <c r="H80" s="34">
        <v>10</v>
      </c>
      <c r="I80" s="75"/>
      <c r="M80" s="4" t="s">
        <v>34</v>
      </c>
      <c r="N80" s="34">
        <f>MIN(N71:N78)+1000</f>
        <v>5000</v>
      </c>
      <c r="O80" s="34">
        <f>MAX(O71:O78)</f>
        <v>1024</v>
      </c>
      <c r="P80" s="34">
        <f t="shared" ref="P80:R80" si="3">MAX(P71:P78)</f>
        <v>7.6</v>
      </c>
      <c r="Q80" s="34">
        <f t="shared" si="3"/>
        <v>13</v>
      </c>
      <c r="R80" s="34">
        <f t="shared" si="3"/>
        <v>8</v>
      </c>
      <c r="S80" s="34">
        <f>MAX(S71:S78)</f>
        <v>9</v>
      </c>
      <c r="T80" s="33"/>
      <c r="U80" s="33"/>
    </row>
    <row r="81" spans="2:22" x14ac:dyDescent="0.35">
      <c r="B81" s="33"/>
      <c r="C81" s="33"/>
      <c r="D81" s="33"/>
      <c r="E81" s="33"/>
      <c r="F81" s="33"/>
      <c r="G81" s="33"/>
      <c r="H81" s="33"/>
      <c r="I81" s="33"/>
      <c r="M81" s="66"/>
      <c r="N81" s="63"/>
      <c r="O81" s="63"/>
      <c r="P81" s="63"/>
      <c r="Q81" s="63"/>
      <c r="R81" s="63"/>
      <c r="S81" s="63"/>
      <c r="T81" s="63"/>
      <c r="U81" s="63"/>
    </row>
    <row r="82" spans="2:22" x14ac:dyDescent="0.35">
      <c r="I82" s="75"/>
    </row>
    <row r="83" spans="2:22" x14ac:dyDescent="0.35">
      <c r="C83" s="30" t="s">
        <v>20</v>
      </c>
      <c r="D83" s="30" t="s">
        <v>21</v>
      </c>
      <c r="E83" s="30" t="s">
        <v>21</v>
      </c>
      <c r="F83" s="30" t="s">
        <v>21</v>
      </c>
      <c r="G83" s="30" t="s">
        <v>21</v>
      </c>
      <c r="H83" s="30" t="s">
        <v>21</v>
      </c>
      <c r="I83" s="66"/>
    </row>
    <row r="84" spans="2:22" x14ac:dyDescent="0.35">
      <c r="B84" s="2"/>
      <c r="C84" s="131" t="s">
        <v>26</v>
      </c>
      <c r="D84" s="131"/>
      <c r="E84" s="131"/>
      <c r="F84" s="131"/>
      <c r="G84" s="131"/>
      <c r="H84" s="131"/>
      <c r="I84" s="66"/>
      <c r="K84" s="87"/>
      <c r="N84" s="30" t="s">
        <v>20</v>
      </c>
      <c r="O84" s="30" t="s">
        <v>21</v>
      </c>
      <c r="P84" s="30" t="s">
        <v>21</v>
      </c>
      <c r="Q84" s="30" t="s">
        <v>21</v>
      </c>
      <c r="R84" s="30" t="s">
        <v>21</v>
      </c>
      <c r="S84" s="30" t="s">
        <v>21</v>
      </c>
      <c r="T84" s="66"/>
    </row>
    <row r="85" spans="2:22" x14ac:dyDescent="0.35">
      <c r="B85" s="8" t="s">
        <v>67</v>
      </c>
      <c r="C85" s="59" t="s">
        <v>77</v>
      </c>
      <c r="D85" s="59" t="s">
        <v>78</v>
      </c>
      <c r="E85" s="59" t="s">
        <v>79</v>
      </c>
      <c r="F85" s="59" t="s">
        <v>80</v>
      </c>
      <c r="G85" s="59" t="s">
        <v>82</v>
      </c>
      <c r="H85" s="59" t="s">
        <v>81</v>
      </c>
      <c r="I85" s="66"/>
      <c r="K85" s="30" t="s">
        <v>36</v>
      </c>
      <c r="M85" s="2"/>
      <c r="N85" s="131" t="s">
        <v>26</v>
      </c>
      <c r="O85" s="131"/>
      <c r="P85" s="131"/>
      <c r="Q85" s="131"/>
      <c r="R85" s="131"/>
      <c r="S85" s="131"/>
      <c r="T85" s="66"/>
      <c r="V85" s="66"/>
    </row>
    <row r="86" spans="2:22" x14ac:dyDescent="0.35">
      <c r="B86" s="65" t="s">
        <v>68</v>
      </c>
      <c r="C86" s="36">
        <f t="shared" ref="C86:C93" si="4">1/(($C$80-C71)/$C$80)</f>
        <v>-0.36363636363636365</v>
      </c>
      <c r="D86" s="36">
        <f t="shared" ref="D86:D93" si="5">($D$80-D71)/$D$80</f>
        <v>-2.4133333333333336</v>
      </c>
      <c r="E86" s="36">
        <f>($E$80-E71)/$E$80</f>
        <v>-1.6666666666666607E-2</v>
      </c>
      <c r="F86" s="36">
        <f t="shared" ref="F86:F93" si="6">($F$80-F71)/$F$80</f>
        <v>0</v>
      </c>
      <c r="G86" s="36">
        <f t="shared" ref="G86:G93" si="7">($G$80-G71)/$G$80</f>
        <v>0.4</v>
      </c>
      <c r="H86" s="36">
        <f t="shared" ref="H86:H93" si="8">($H$80-H71)/$H$80</f>
        <v>0.4</v>
      </c>
      <c r="I86" s="86"/>
      <c r="K86" s="32">
        <f>SUMSQ(C86:H86)</f>
        <v>6.2766869605142341</v>
      </c>
      <c r="M86" s="8" t="s">
        <v>67</v>
      </c>
      <c r="N86" s="59" t="s">
        <v>77</v>
      </c>
      <c r="O86" s="59" t="s">
        <v>78</v>
      </c>
      <c r="P86" s="59" t="s">
        <v>79</v>
      </c>
      <c r="Q86" s="59" t="s">
        <v>80</v>
      </c>
      <c r="R86" s="59" t="s">
        <v>82</v>
      </c>
      <c r="S86" s="59" t="s">
        <v>81</v>
      </c>
      <c r="T86" s="66"/>
      <c r="V86" s="30" t="s">
        <v>36</v>
      </c>
    </row>
    <row r="87" spans="2:22" x14ac:dyDescent="0.35">
      <c r="B87" s="65" t="s">
        <v>69</v>
      </c>
      <c r="C87" s="36">
        <f t="shared" si="4"/>
        <v>-1</v>
      </c>
      <c r="D87" s="36">
        <f t="shared" si="5"/>
        <v>0.14666666666666667</v>
      </c>
      <c r="E87" s="36">
        <f t="shared" ref="E87:E93" si="9">($E$80-E72)/$E$80</f>
        <v>-1.6666666666666607E-2</v>
      </c>
      <c r="F87" s="36">
        <f t="shared" si="6"/>
        <v>0</v>
      </c>
      <c r="G87" s="36">
        <f t="shared" si="7"/>
        <v>0.3</v>
      </c>
      <c r="H87" s="36">
        <f t="shared" si="8"/>
        <v>0.1</v>
      </c>
      <c r="I87" s="86"/>
      <c r="K87" s="32">
        <f t="shared" ref="K87:K93" si="10">SUMSQ(C87:H87)</f>
        <v>1.1217888888888889</v>
      </c>
      <c r="M87" s="85" t="s">
        <v>68</v>
      </c>
      <c r="N87" s="56">
        <f>1/(($N$80-N71)/$N$80)</f>
        <v>-3.4482758620689655E-2</v>
      </c>
      <c r="O87" s="56">
        <f>($O$80-O71)/$O$80</f>
        <v>0</v>
      </c>
      <c r="P87" s="56">
        <f>($P$80-P71)/$P$80</f>
        <v>0.19736842105263158</v>
      </c>
      <c r="Q87" s="56">
        <f>($Q$80-Q71)/$Q$80</f>
        <v>7.6923076923076927E-2</v>
      </c>
      <c r="R87" s="56">
        <f>($R$80-R71)/$R$80</f>
        <v>0.25</v>
      </c>
      <c r="S87" s="56">
        <f>($S$80-S71)/$S$80</f>
        <v>0.33333333333333331</v>
      </c>
      <c r="T87" s="88"/>
      <c r="V87" s="42">
        <f>SUMSQ(N87:S87)</f>
        <v>0.21967162514532634</v>
      </c>
    </row>
    <row r="88" spans="2:22" x14ac:dyDescent="0.35">
      <c r="B88" s="65" t="s">
        <v>70</v>
      </c>
      <c r="C88" s="36">
        <f t="shared" si="4"/>
        <v>-40</v>
      </c>
      <c r="D88" s="36">
        <f t="shared" si="5"/>
        <v>0.57333333333333336</v>
      </c>
      <c r="E88" s="36">
        <f t="shared" si="9"/>
        <v>0.21666666666666665</v>
      </c>
      <c r="F88" s="36">
        <f t="shared" si="6"/>
        <v>0</v>
      </c>
      <c r="G88" s="36">
        <f t="shared" si="7"/>
        <v>0.5</v>
      </c>
      <c r="H88" s="36">
        <f t="shared" si="8"/>
        <v>0.6</v>
      </c>
      <c r="I88" s="86"/>
      <c r="K88" s="32">
        <f t="shared" si="10"/>
        <v>1600.9856555555555</v>
      </c>
      <c r="M88" s="65" t="s">
        <v>69</v>
      </c>
      <c r="N88" s="56">
        <f t="shared" ref="N88" si="11">1/(($N$80-N72)/$N$80)</f>
        <v>-6.6666666666666666E-2</v>
      </c>
      <c r="O88" s="56">
        <f t="shared" ref="O88:O94" si="12">($O$80-O72)/$O$80</f>
        <v>0.75</v>
      </c>
      <c r="P88" s="56">
        <f t="shared" ref="P88:P94" si="13">($P$80-P72)/$P$80</f>
        <v>0.19736842105263158</v>
      </c>
      <c r="Q88" s="56">
        <f t="shared" ref="Q88:Q94" si="14">($Q$80-Q72)/$Q$80</f>
        <v>7.6923076923076927E-2</v>
      </c>
      <c r="R88" s="56">
        <f t="shared" ref="R88:R93" si="15">($R$80-R72)/$R$80</f>
        <v>0.125</v>
      </c>
      <c r="S88" s="56">
        <f t="shared" ref="S88:S94" si="16">($S$80-S72)/$S$80</f>
        <v>0</v>
      </c>
      <c r="T88" s="88"/>
      <c r="V88" s="32">
        <f t="shared" ref="V88:V94" si="17">SUMSQ(N88:S88)</f>
        <v>0.62744089783656698</v>
      </c>
    </row>
    <row r="89" spans="2:22" x14ac:dyDescent="0.35">
      <c r="B89" s="85" t="s">
        <v>71</v>
      </c>
      <c r="C89" s="36">
        <f t="shared" si="4"/>
        <v>-0.33336111342611885</v>
      </c>
      <c r="D89" s="36">
        <f t="shared" si="5"/>
        <v>0.14666666666666667</v>
      </c>
      <c r="E89" s="36">
        <f t="shared" si="9"/>
        <v>-0.26666666666666661</v>
      </c>
      <c r="F89" s="36">
        <f t="shared" si="6"/>
        <v>0</v>
      </c>
      <c r="G89" s="36">
        <f t="shared" si="7"/>
        <v>0.2</v>
      </c>
      <c r="H89" s="36">
        <f t="shared" si="8"/>
        <v>0.2</v>
      </c>
      <c r="I89" s="86"/>
      <c r="K89" s="42">
        <f t="shared" si="10"/>
        <v>0.28375185416692389</v>
      </c>
      <c r="M89" s="65" t="s">
        <v>70</v>
      </c>
      <c r="N89" s="56">
        <f t="shared" ref="N89" si="18">1/(($N$80-N73)/$N$80)</f>
        <v>-0.1388888888888889</v>
      </c>
      <c r="O89" s="56">
        <f t="shared" si="12"/>
        <v>0.875</v>
      </c>
      <c r="P89" s="56">
        <f>($P$80-P73)/$P$80</f>
        <v>0.38157894736842102</v>
      </c>
      <c r="Q89" s="56">
        <f t="shared" si="14"/>
        <v>7.6923076923076927E-2</v>
      </c>
      <c r="R89" s="56">
        <f t="shared" si="15"/>
        <v>0.375</v>
      </c>
      <c r="S89" s="56">
        <f t="shared" si="16"/>
        <v>0.55555555555555558</v>
      </c>
      <c r="T89" s="88"/>
      <c r="V89" s="32">
        <f t="shared" si="17"/>
        <v>1.3857017516035381</v>
      </c>
    </row>
    <row r="90" spans="2:22" x14ac:dyDescent="0.35">
      <c r="B90" s="65" t="s">
        <v>72</v>
      </c>
      <c r="C90" s="36">
        <f t="shared" si="4"/>
        <v>-1.1768167107972933</v>
      </c>
      <c r="D90" s="36">
        <f t="shared" si="5"/>
        <v>0.14666666666666667</v>
      </c>
      <c r="E90" s="36">
        <f t="shared" si="9"/>
        <v>-0.1166666666666667</v>
      </c>
      <c r="F90" s="36">
        <f t="shared" si="6"/>
        <v>0.33333333333333331</v>
      </c>
      <c r="G90" s="36">
        <f t="shared" si="7"/>
        <v>0.5</v>
      </c>
      <c r="H90" s="36">
        <f t="shared" si="8"/>
        <v>0.5</v>
      </c>
      <c r="I90" s="86"/>
      <c r="K90" s="32">
        <f t="shared" si="10"/>
        <v>2.0311309041450936</v>
      </c>
      <c r="M90" s="65" t="s">
        <v>71</v>
      </c>
      <c r="N90" s="56">
        <f t="shared" ref="N90" si="19">1/(($N$80-N74)/$N$80)</f>
        <v>-3.2260145815859086E-2</v>
      </c>
      <c r="O90" s="56">
        <f t="shared" si="12"/>
        <v>0.75</v>
      </c>
      <c r="P90" s="56">
        <f t="shared" si="13"/>
        <v>0</v>
      </c>
      <c r="Q90" s="56">
        <f t="shared" si="14"/>
        <v>7.6923076923076927E-2</v>
      </c>
      <c r="R90" s="56">
        <f t="shared" si="15"/>
        <v>0</v>
      </c>
      <c r="S90" s="56">
        <f t="shared" si="16"/>
        <v>0.1111111111111111</v>
      </c>
      <c r="T90" s="88"/>
      <c r="V90" s="32">
        <f t="shared" si="17"/>
        <v>0.58180355578371978</v>
      </c>
    </row>
    <row r="91" spans="2:22" x14ac:dyDescent="0.35">
      <c r="B91" s="65" t="s">
        <v>73</v>
      </c>
      <c r="C91" s="36">
        <f t="shared" si="4"/>
        <v>3.6363636363636362</v>
      </c>
      <c r="D91" s="36">
        <f t="shared" si="5"/>
        <v>-0.70666666666666667</v>
      </c>
      <c r="E91" s="36">
        <f t="shared" si="9"/>
        <v>-0.11166666666666665</v>
      </c>
      <c r="F91" s="36">
        <f t="shared" si="6"/>
        <v>0.33333333333333331</v>
      </c>
      <c r="G91" s="36">
        <f t="shared" si="7"/>
        <v>0.4</v>
      </c>
      <c r="H91" s="36">
        <f t="shared" si="8"/>
        <v>0.1</v>
      </c>
      <c r="I91" s="86"/>
      <c r="K91" s="32">
        <f t="shared" si="10"/>
        <v>14.0160988292011</v>
      </c>
      <c r="M91" s="65" t="s">
        <v>72</v>
      </c>
      <c r="N91" s="56">
        <f t="shared" ref="N91" si="20">1/(($N$80-N75)/$N$80)</f>
        <v>-7.2474271633570078E-2</v>
      </c>
      <c r="O91" s="56">
        <f t="shared" si="12"/>
        <v>0.75</v>
      </c>
      <c r="P91" s="56">
        <f t="shared" si="13"/>
        <v>0.11842105263157889</v>
      </c>
      <c r="Q91" s="56">
        <f t="shared" si="14"/>
        <v>0.38461538461538464</v>
      </c>
      <c r="R91" s="56">
        <f t="shared" si="15"/>
        <v>0.375</v>
      </c>
      <c r="S91" s="56">
        <f t="shared" si="16"/>
        <v>0.44444444444444442</v>
      </c>
      <c r="T91" s="88"/>
      <c r="V91" s="32">
        <f t="shared" si="17"/>
        <v>1.0678609240355588</v>
      </c>
    </row>
    <row r="92" spans="2:22" x14ac:dyDescent="0.35">
      <c r="B92" s="65" t="s">
        <v>74</v>
      </c>
      <c r="C92" s="36">
        <f t="shared" si="4"/>
        <v>1.2307692307692308</v>
      </c>
      <c r="D92" s="36">
        <f t="shared" si="5"/>
        <v>0.12</v>
      </c>
      <c r="E92" s="36">
        <f t="shared" si="9"/>
        <v>5.8333333333333272E-2</v>
      </c>
      <c r="F92" s="36">
        <f t="shared" si="6"/>
        <v>-8.3333333333333329E-2</v>
      </c>
      <c r="G92" s="36">
        <f t="shared" si="7"/>
        <v>0.3</v>
      </c>
      <c r="H92" s="36">
        <f t="shared" si="8"/>
        <v>0.6</v>
      </c>
      <c r="I92" s="86"/>
      <c r="K92" s="32">
        <f t="shared" si="10"/>
        <v>1.9895401216305064</v>
      </c>
      <c r="M92" s="65" t="s">
        <v>73</v>
      </c>
      <c r="N92" s="56">
        <f>1/(($N$80-N76)/$N$80)</f>
        <v>-0.20833333333333334</v>
      </c>
      <c r="O92" s="56">
        <f>($O$80-O76)/$O$80</f>
        <v>0.5</v>
      </c>
      <c r="P92" s="56">
        <f>($P$80-P76)/$P$80</f>
        <v>0.12236842105263154</v>
      </c>
      <c r="Q92" s="56">
        <f t="shared" si="14"/>
        <v>0.38461538461538464</v>
      </c>
      <c r="R92" s="56">
        <f t="shared" si="15"/>
        <v>0.25</v>
      </c>
      <c r="S92" s="56">
        <f t="shared" si="16"/>
        <v>0</v>
      </c>
      <c r="T92" s="88"/>
      <c r="V92" s="32">
        <f t="shared" si="17"/>
        <v>0.51880580233153217</v>
      </c>
    </row>
    <row r="93" spans="2:22" x14ac:dyDescent="0.35">
      <c r="B93" s="83" t="s">
        <v>75</v>
      </c>
      <c r="C93" s="36">
        <f t="shared" si="4"/>
        <v>1.1111111111111112</v>
      </c>
      <c r="D93" s="36">
        <f t="shared" si="5"/>
        <v>0.44</v>
      </c>
      <c r="E93" s="36">
        <f t="shared" si="9"/>
        <v>0.6</v>
      </c>
      <c r="F93" s="36">
        <f t="shared" si="6"/>
        <v>0.83333333333333337</v>
      </c>
      <c r="G93" s="36">
        <f t="shared" si="7"/>
        <v>0.3</v>
      </c>
      <c r="H93" s="36">
        <f t="shared" si="8"/>
        <v>0.3</v>
      </c>
      <c r="I93" s="86"/>
      <c r="K93" s="32">
        <f t="shared" si="10"/>
        <v>2.6626123456790123</v>
      </c>
      <c r="M93" s="65" t="s">
        <v>74</v>
      </c>
      <c r="N93" s="56">
        <f t="shared" ref="N93" si="21">1/(($N$80-N77)/$N$80)</f>
        <v>-2</v>
      </c>
      <c r="O93" s="56">
        <f t="shared" si="12"/>
        <v>0.7421875</v>
      </c>
      <c r="P93" s="56">
        <f t="shared" si="13"/>
        <v>0.25657894736842096</v>
      </c>
      <c r="Q93" s="56">
        <f t="shared" si="14"/>
        <v>0</v>
      </c>
      <c r="R93" s="56">
        <f t="shared" si="15"/>
        <v>0.125</v>
      </c>
      <c r="S93" s="56">
        <f t="shared" si="16"/>
        <v>0.55555555555555558</v>
      </c>
      <c r="T93" s="88"/>
      <c r="V93" s="32">
        <f t="shared" si="17"/>
        <v>4.9409420166975782</v>
      </c>
    </row>
    <row r="94" spans="2:22" x14ac:dyDescent="0.35">
      <c r="B94" s="63"/>
      <c r="C94" s="86"/>
      <c r="D94" s="86"/>
      <c r="E94" s="86"/>
      <c r="F94" s="86"/>
      <c r="G94" s="86"/>
      <c r="H94" s="86"/>
      <c r="I94" s="86"/>
      <c r="J94" s="8" t="s">
        <v>39</v>
      </c>
      <c r="K94" s="37">
        <f>MIN(K86:K93)</f>
        <v>0.28375185416692389</v>
      </c>
      <c r="M94" s="83" t="s">
        <v>75</v>
      </c>
      <c r="N94" s="56">
        <f t="shared" ref="N94" si="22">1/(($N$80-N78)/$N$80)</f>
        <v>5</v>
      </c>
      <c r="O94" s="56">
        <f t="shared" si="12"/>
        <v>0.8359375</v>
      </c>
      <c r="P94" s="56">
        <f t="shared" si="13"/>
        <v>0.68421052631578938</v>
      </c>
      <c r="Q94" s="56">
        <f t="shared" si="14"/>
        <v>0.84615384615384615</v>
      </c>
      <c r="R94" s="56">
        <f>($R$80-R78)/$R$80</f>
        <v>0.125</v>
      </c>
      <c r="S94" s="56">
        <f t="shared" si="16"/>
        <v>0.22222222222222221</v>
      </c>
      <c r="T94" s="88"/>
      <c r="V94" s="32">
        <f t="shared" si="17"/>
        <v>26.947919595637909</v>
      </c>
    </row>
    <row r="95" spans="2:22" x14ac:dyDescent="0.35">
      <c r="B95" s="123" t="s">
        <v>85</v>
      </c>
      <c r="C95" s="123"/>
      <c r="D95" s="123"/>
      <c r="E95" s="123"/>
      <c r="F95" s="123"/>
      <c r="G95" s="86"/>
      <c r="H95" s="86"/>
      <c r="I95" s="86"/>
      <c r="K95" s="87"/>
      <c r="M95" s="63"/>
      <c r="N95" s="88"/>
      <c r="O95" s="88"/>
      <c r="P95" s="88"/>
      <c r="Q95" s="88"/>
      <c r="R95" s="88"/>
      <c r="S95" s="88"/>
      <c r="T95" s="88"/>
      <c r="U95" s="8" t="s">
        <v>39</v>
      </c>
      <c r="V95" s="37">
        <f>MIN(V87:V94)</f>
        <v>0.21967162514532634</v>
      </c>
    </row>
    <row r="96" spans="2:22" x14ac:dyDescent="0.35">
      <c r="G96" s="33"/>
      <c r="H96" s="33"/>
      <c r="I96" s="33"/>
      <c r="M96" s="123" t="s">
        <v>87</v>
      </c>
      <c r="N96" s="123"/>
      <c r="O96" s="123"/>
      <c r="P96" s="123"/>
      <c r="Q96" s="123"/>
      <c r="S96" s="88"/>
      <c r="T96" s="88"/>
      <c r="V96" s="66"/>
    </row>
    <row r="110" spans="3:23" x14ac:dyDescent="0.35">
      <c r="O110" s="4"/>
      <c r="P110" s="5" t="s">
        <v>41</v>
      </c>
      <c r="Q110" s="4" t="s">
        <v>62</v>
      </c>
      <c r="R110" s="4"/>
      <c r="S110" s="4"/>
    </row>
    <row r="111" spans="3:23" x14ac:dyDescent="0.35">
      <c r="C111" s="5" t="s">
        <v>41</v>
      </c>
      <c r="D111" s="4" t="s">
        <v>61</v>
      </c>
      <c r="E111" s="4"/>
      <c r="F111" s="4"/>
      <c r="G111" s="4"/>
    </row>
    <row r="112" spans="3:23" x14ac:dyDescent="0.35">
      <c r="P112" s="30" t="s">
        <v>20</v>
      </c>
      <c r="Q112" s="30" t="s">
        <v>21</v>
      </c>
      <c r="R112" s="30" t="s">
        <v>21</v>
      </c>
      <c r="S112" s="30" t="s">
        <v>21</v>
      </c>
      <c r="T112" s="30" t="s">
        <v>21</v>
      </c>
      <c r="U112" s="30" t="s">
        <v>21</v>
      </c>
      <c r="V112" s="66"/>
      <c r="W112" s="66"/>
    </row>
    <row r="113" spans="2:23" x14ac:dyDescent="0.35">
      <c r="C113" s="30" t="s">
        <v>20</v>
      </c>
      <c r="D113" s="30" t="s">
        <v>21</v>
      </c>
      <c r="E113" s="30" t="s">
        <v>21</v>
      </c>
      <c r="F113" s="30" t="s">
        <v>21</v>
      </c>
      <c r="G113" s="30" t="s">
        <v>21</v>
      </c>
      <c r="H113" s="30" t="s">
        <v>21</v>
      </c>
      <c r="I113" s="66"/>
      <c r="J113" s="66"/>
      <c r="O113" s="2"/>
      <c r="P113" s="131" t="s">
        <v>26</v>
      </c>
      <c r="Q113" s="131"/>
      <c r="R113" s="131"/>
      <c r="S113" s="131"/>
      <c r="T113" s="131"/>
      <c r="U113" s="131"/>
      <c r="V113" s="66"/>
      <c r="W113" s="66"/>
    </row>
    <row r="114" spans="2:23" x14ac:dyDescent="0.35">
      <c r="B114" s="2"/>
      <c r="C114" s="131" t="s">
        <v>26</v>
      </c>
      <c r="D114" s="131"/>
      <c r="E114" s="131"/>
      <c r="F114" s="131"/>
      <c r="G114" s="131"/>
      <c r="H114" s="131"/>
      <c r="I114" s="66"/>
      <c r="J114" s="66"/>
      <c r="O114" s="8" t="s">
        <v>67</v>
      </c>
      <c r="P114" s="59" t="s">
        <v>77</v>
      </c>
      <c r="Q114" s="59" t="s">
        <v>78</v>
      </c>
      <c r="R114" s="59" t="s">
        <v>79</v>
      </c>
      <c r="S114" s="59" t="s">
        <v>80</v>
      </c>
      <c r="T114" s="59" t="s">
        <v>82</v>
      </c>
      <c r="U114" s="59" t="s">
        <v>81</v>
      </c>
      <c r="V114" s="66"/>
      <c r="W114" s="66"/>
    </row>
    <row r="115" spans="2:23" x14ac:dyDescent="0.35">
      <c r="B115" s="8" t="s">
        <v>67</v>
      </c>
      <c r="C115" s="59" t="s">
        <v>77</v>
      </c>
      <c r="D115" s="59" t="s">
        <v>78</v>
      </c>
      <c r="E115" s="59" t="s">
        <v>79</v>
      </c>
      <c r="F115" s="59" t="s">
        <v>80</v>
      </c>
      <c r="G115" s="59" t="s">
        <v>82</v>
      </c>
      <c r="H115" s="59" t="s">
        <v>81</v>
      </c>
      <c r="I115" s="66"/>
      <c r="J115" s="66"/>
      <c r="O115" s="65" t="s">
        <v>68</v>
      </c>
      <c r="P115" s="76">
        <v>150000</v>
      </c>
      <c r="Q115" s="76">
        <v>1024</v>
      </c>
      <c r="R115" s="21">
        <v>6.1</v>
      </c>
      <c r="S115" s="16">
        <v>12</v>
      </c>
      <c r="T115" s="25">
        <v>6</v>
      </c>
      <c r="U115" s="25">
        <v>6</v>
      </c>
      <c r="V115" s="75"/>
      <c r="W115" s="63"/>
    </row>
    <row r="116" spans="2:23" x14ac:dyDescent="0.35">
      <c r="B116" s="65" t="s">
        <v>68</v>
      </c>
      <c r="C116" s="76">
        <v>150000</v>
      </c>
      <c r="D116" s="76">
        <v>1024</v>
      </c>
      <c r="E116" s="21">
        <v>6.1</v>
      </c>
      <c r="F116" s="16">
        <v>12</v>
      </c>
      <c r="G116" s="25">
        <v>6</v>
      </c>
      <c r="H116" s="25">
        <v>6</v>
      </c>
      <c r="I116" s="75"/>
      <c r="J116" s="63"/>
      <c r="O116" s="65" t="s">
        <v>69</v>
      </c>
      <c r="P116" s="76">
        <v>80000</v>
      </c>
      <c r="Q116" s="76">
        <v>256</v>
      </c>
      <c r="R116" s="21">
        <v>6.1</v>
      </c>
      <c r="S116" s="16">
        <v>12</v>
      </c>
      <c r="T116" s="16">
        <v>7</v>
      </c>
      <c r="U116" s="16">
        <v>9</v>
      </c>
      <c r="V116" s="75"/>
      <c r="W116" s="63"/>
    </row>
    <row r="117" spans="2:23" x14ac:dyDescent="0.35">
      <c r="B117" s="65" t="s">
        <v>69</v>
      </c>
      <c r="C117" s="76">
        <v>80000</v>
      </c>
      <c r="D117" s="76">
        <v>256</v>
      </c>
      <c r="E117" s="21">
        <v>6.1</v>
      </c>
      <c r="F117" s="16">
        <v>12</v>
      </c>
      <c r="G117" s="16">
        <v>7</v>
      </c>
      <c r="H117" s="16">
        <v>9</v>
      </c>
      <c r="I117" s="75"/>
      <c r="J117" s="63"/>
      <c r="O117" s="65" t="s">
        <v>70</v>
      </c>
      <c r="P117" s="76">
        <v>41000</v>
      </c>
      <c r="Q117" s="76">
        <v>128</v>
      </c>
      <c r="R117" s="21">
        <v>4.7</v>
      </c>
      <c r="S117" s="16">
        <v>12</v>
      </c>
      <c r="T117" s="16">
        <v>5</v>
      </c>
      <c r="U117" s="16">
        <v>4</v>
      </c>
      <c r="V117" s="75"/>
      <c r="W117" s="63"/>
    </row>
    <row r="118" spans="2:23" x14ac:dyDescent="0.35">
      <c r="B118" s="65" t="s">
        <v>70</v>
      </c>
      <c r="C118" s="76">
        <v>41000</v>
      </c>
      <c r="D118" s="76">
        <v>128</v>
      </c>
      <c r="E118" s="21">
        <v>4.7</v>
      </c>
      <c r="F118" s="16">
        <v>12</v>
      </c>
      <c r="G118" s="16">
        <v>5</v>
      </c>
      <c r="H118" s="16">
        <v>4</v>
      </c>
      <c r="I118" s="75"/>
      <c r="J118" s="63"/>
      <c r="O118" s="89" t="s">
        <v>71</v>
      </c>
      <c r="P118" s="76">
        <v>159990</v>
      </c>
      <c r="Q118" s="76">
        <v>256</v>
      </c>
      <c r="R118" s="21">
        <v>7.6</v>
      </c>
      <c r="S118" s="16">
        <v>12</v>
      </c>
      <c r="T118" s="25">
        <v>8</v>
      </c>
      <c r="U118" s="25">
        <v>8</v>
      </c>
      <c r="V118" s="75"/>
      <c r="W118" s="63"/>
    </row>
    <row r="119" spans="2:23" x14ac:dyDescent="0.35">
      <c r="B119" s="89" t="s">
        <v>71</v>
      </c>
      <c r="C119" s="76">
        <v>159990</v>
      </c>
      <c r="D119" s="76">
        <v>256</v>
      </c>
      <c r="E119" s="21">
        <v>7.6</v>
      </c>
      <c r="F119" s="16">
        <v>12</v>
      </c>
      <c r="G119" s="25">
        <v>8</v>
      </c>
      <c r="H119" s="25">
        <v>8</v>
      </c>
      <c r="I119" s="75"/>
      <c r="J119" s="63"/>
      <c r="O119" s="65" t="s">
        <v>72</v>
      </c>
      <c r="P119" s="76">
        <v>73990</v>
      </c>
      <c r="Q119" s="76">
        <v>256</v>
      </c>
      <c r="R119" s="21">
        <v>6.7</v>
      </c>
      <c r="S119" s="16">
        <v>8</v>
      </c>
      <c r="T119" s="16">
        <v>5</v>
      </c>
      <c r="U119" s="16">
        <v>5</v>
      </c>
      <c r="V119" s="75"/>
      <c r="W119" s="63"/>
    </row>
    <row r="120" spans="2:23" x14ac:dyDescent="0.35">
      <c r="B120" s="65" t="s">
        <v>72</v>
      </c>
      <c r="C120" s="76">
        <v>73990</v>
      </c>
      <c r="D120" s="76">
        <v>256</v>
      </c>
      <c r="E120" s="21">
        <v>6.7</v>
      </c>
      <c r="F120" s="16">
        <v>8</v>
      </c>
      <c r="G120" s="16">
        <v>5</v>
      </c>
      <c r="H120" s="16">
        <v>5</v>
      </c>
      <c r="I120" s="75"/>
      <c r="J120" s="63"/>
      <c r="O120" s="65" t="s">
        <v>73</v>
      </c>
      <c r="P120" s="76">
        <v>29000</v>
      </c>
      <c r="Q120" s="76">
        <v>512</v>
      </c>
      <c r="R120" s="21">
        <v>6.67</v>
      </c>
      <c r="S120" s="16">
        <v>8</v>
      </c>
      <c r="T120" s="16">
        <v>6</v>
      </c>
      <c r="U120" s="16">
        <v>9</v>
      </c>
      <c r="V120" s="75"/>
      <c r="W120" s="63"/>
    </row>
    <row r="121" spans="2:23" x14ac:dyDescent="0.35">
      <c r="B121" s="65" t="s">
        <v>73</v>
      </c>
      <c r="C121" s="76">
        <v>29000</v>
      </c>
      <c r="D121" s="76">
        <v>512</v>
      </c>
      <c r="E121" s="21">
        <v>6.67</v>
      </c>
      <c r="F121" s="16">
        <v>8</v>
      </c>
      <c r="G121" s="16">
        <v>6</v>
      </c>
      <c r="H121" s="16">
        <v>9</v>
      </c>
      <c r="I121" s="75"/>
      <c r="J121" s="63"/>
      <c r="O121" s="65" t="s">
        <v>74</v>
      </c>
      <c r="P121" s="76">
        <v>7500</v>
      </c>
      <c r="Q121" s="76">
        <v>264</v>
      </c>
      <c r="R121" s="21">
        <v>5.65</v>
      </c>
      <c r="S121" s="16">
        <v>13</v>
      </c>
      <c r="T121" s="16">
        <v>7</v>
      </c>
      <c r="U121" s="16">
        <v>4</v>
      </c>
      <c r="V121" s="75"/>
      <c r="W121" s="63"/>
    </row>
    <row r="122" spans="2:23" x14ac:dyDescent="0.35">
      <c r="B122" s="65" t="s">
        <v>74</v>
      </c>
      <c r="C122" s="76">
        <v>7500</v>
      </c>
      <c r="D122" s="76">
        <v>264</v>
      </c>
      <c r="E122" s="21">
        <v>5.65</v>
      </c>
      <c r="F122" s="16">
        <v>13</v>
      </c>
      <c r="G122" s="16">
        <v>7</v>
      </c>
      <c r="H122" s="16">
        <v>4</v>
      </c>
      <c r="I122" s="75"/>
      <c r="J122" s="63"/>
      <c r="O122" s="83" t="s">
        <v>75</v>
      </c>
      <c r="P122" s="76">
        <v>4000</v>
      </c>
      <c r="Q122" s="76">
        <v>168</v>
      </c>
      <c r="R122" s="21">
        <v>2.4</v>
      </c>
      <c r="S122" s="16">
        <v>2</v>
      </c>
      <c r="T122" s="16">
        <v>7</v>
      </c>
      <c r="U122" s="16">
        <v>7</v>
      </c>
      <c r="V122" s="75"/>
      <c r="W122" s="63"/>
    </row>
    <row r="123" spans="2:23" x14ac:dyDescent="0.35">
      <c r="B123" s="83" t="s">
        <v>75</v>
      </c>
      <c r="C123" s="76">
        <v>4000</v>
      </c>
      <c r="D123" s="76">
        <v>168</v>
      </c>
      <c r="E123" s="21">
        <v>2.4</v>
      </c>
      <c r="F123" s="16">
        <v>2</v>
      </c>
      <c r="G123" s="16">
        <v>7</v>
      </c>
      <c r="H123" s="16">
        <v>7</v>
      </c>
      <c r="I123" s="75"/>
      <c r="J123" s="63"/>
      <c r="O123" s="63"/>
      <c r="P123" s="63"/>
      <c r="Q123" s="63"/>
      <c r="R123" s="63"/>
      <c r="S123" s="63"/>
      <c r="T123" s="63"/>
      <c r="U123" s="63"/>
      <c r="V123" s="75"/>
      <c r="W123" s="63"/>
    </row>
    <row r="124" spans="2:23" x14ac:dyDescent="0.35">
      <c r="B124" s="63"/>
      <c r="C124" s="63"/>
      <c r="D124" s="63"/>
      <c r="E124" s="63"/>
      <c r="F124" s="63"/>
      <c r="G124" s="63"/>
      <c r="H124" s="63"/>
      <c r="I124" s="75"/>
      <c r="J124" s="63"/>
      <c r="O124" s="63"/>
      <c r="P124" s="63"/>
      <c r="Q124" s="63"/>
      <c r="R124" s="63"/>
      <c r="S124" s="63"/>
      <c r="T124" s="63"/>
      <c r="U124" s="63"/>
      <c r="V124" s="75"/>
      <c r="W124" s="63"/>
    </row>
    <row r="125" spans="2:23" x14ac:dyDescent="0.35">
      <c r="B125" s="4" t="s">
        <v>42</v>
      </c>
      <c r="C125" s="34">
        <v>200000</v>
      </c>
      <c r="D125" s="34">
        <v>100</v>
      </c>
      <c r="E125" s="34">
        <v>5</v>
      </c>
      <c r="F125" s="34">
        <v>5</v>
      </c>
      <c r="G125" s="34">
        <v>3</v>
      </c>
      <c r="H125" s="34">
        <v>2</v>
      </c>
      <c r="I125" s="75"/>
      <c r="J125" s="6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2:23" x14ac:dyDescent="0.35">
      <c r="B126" s="33"/>
      <c r="C126" s="33"/>
      <c r="D126" s="33"/>
      <c r="E126" s="33"/>
      <c r="F126" s="33"/>
      <c r="G126" s="33"/>
      <c r="H126" s="33"/>
      <c r="I126" s="33"/>
      <c r="J126" s="33"/>
      <c r="O126" s="4" t="s">
        <v>58</v>
      </c>
      <c r="P126" s="34">
        <f>MAX(P115:P122)</f>
        <v>159990</v>
      </c>
      <c r="Q126" s="34">
        <f>MIN(Q115:Q122)</f>
        <v>128</v>
      </c>
      <c r="R126" s="34">
        <f t="shared" ref="R126:U126" si="23">MIN(R115:R122)</f>
        <v>2.4</v>
      </c>
      <c r="S126" s="34">
        <f t="shared" si="23"/>
        <v>2</v>
      </c>
      <c r="T126" s="34">
        <f t="shared" si="23"/>
        <v>5</v>
      </c>
      <c r="U126" s="34">
        <f t="shared" si="23"/>
        <v>4</v>
      </c>
      <c r="V126" s="63"/>
      <c r="W126" s="63"/>
    </row>
    <row r="127" spans="2:23" x14ac:dyDescent="0.35">
      <c r="I127" s="75"/>
      <c r="J127" s="63"/>
      <c r="V127" s="33"/>
      <c r="W127" s="33"/>
    </row>
    <row r="128" spans="2:23" x14ac:dyDescent="0.35">
      <c r="C128" s="30" t="s">
        <v>20</v>
      </c>
      <c r="D128" s="30" t="s">
        <v>21</v>
      </c>
      <c r="E128" s="30" t="s">
        <v>21</v>
      </c>
      <c r="F128" s="30" t="s">
        <v>21</v>
      </c>
      <c r="G128" s="30" t="s">
        <v>21</v>
      </c>
      <c r="H128" s="30" t="s">
        <v>21</v>
      </c>
      <c r="L128" s="2"/>
      <c r="V128" s="33"/>
    </row>
    <row r="129" spans="2:26" x14ac:dyDescent="0.35">
      <c r="B129" s="2"/>
      <c r="C129" s="131" t="s">
        <v>26</v>
      </c>
      <c r="D129" s="131"/>
      <c r="E129" s="131"/>
      <c r="F129" s="131"/>
      <c r="G129" s="131"/>
      <c r="H129" s="131"/>
      <c r="K129" s="87"/>
      <c r="L129" s="2"/>
      <c r="P129" s="30" t="s">
        <v>20</v>
      </c>
      <c r="Q129" s="30" t="s">
        <v>21</v>
      </c>
      <c r="R129" s="30" t="s">
        <v>20</v>
      </c>
      <c r="S129" s="30" t="s">
        <v>21</v>
      </c>
      <c r="T129" s="30" t="s">
        <v>21</v>
      </c>
      <c r="U129" s="30" t="s">
        <v>21</v>
      </c>
      <c r="V129" s="66"/>
    </row>
    <row r="130" spans="2:26" x14ac:dyDescent="0.35">
      <c r="B130" s="8" t="s">
        <v>67</v>
      </c>
      <c r="C130" s="59" t="s">
        <v>77</v>
      </c>
      <c r="D130" s="59" t="s">
        <v>78</v>
      </c>
      <c r="E130" s="59" t="s">
        <v>79</v>
      </c>
      <c r="F130" s="59" t="s">
        <v>80</v>
      </c>
      <c r="G130" s="59" t="s">
        <v>82</v>
      </c>
      <c r="H130" s="59" t="s">
        <v>81</v>
      </c>
      <c r="I130" s="66"/>
      <c r="K130" s="30" t="s">
        <v>47</v>
      </c>
      <c r="L130" s="2"/>
      <c r="O130" s="2"/>
      <c r="P130" s="59" t="s">
        <v>26</v>
      </c>
      <c r="Q130" s="59"/>
      <c r="R130" s="59"/>
      <c r="S130" s="59"/>
      <c r="T130" s="59"/>
      <c r="U130" s="59"/>
      <c r="V130" s="66"/>
      <c r="Z130" s="2"/>
    </row>
    <row r="131" spans="2:26" x14ac:dyDescent="0.35">
      <c r="B131" s="65" t="s">
        <v>68</v>
      </c>
      <c r="C131" s="36">
        <f t="shared" ref="C131:C138" si="24">1/(C116/$C$125)</f>
        <v>1.3333333333333333</v>
      </c>
      <c r="D131" s="36">
        <f t="shared" ref="D131:D138" si="25">D116/$D$125</f>
        <v>10.24</v>
      </c>
      <c r="E131" s="36">
        <f>E116/$E$125</f>
        <v>1.22</v>
      </c>
      <c r="F131" s="38">
        <f t="shared" ref="F131:F138" si="26">F116/$F$125</f>
        <v>2.4</v>
      </c>
      <c r="G131" s="36">
        <f>G116/$G$125</f>
        <v>2</v>
      </c>
      <c r="H131" s="36">
        <f t="shared" ref="H131:H138" si="27">H116/$H$125</f>
        <v>3</v>
      </c>
      <c r="I131" s="66"/>
      <c r="K131" s="96">
        <f>MIN(C131:H131)</f>
        <v>1.22</v>
      </c>
      <c r="L131" s="2"/>
      <c r="O131" s="8" t="s">
        <v>67</v>
      </c>
      <c r="P131" s="59" t="s">
        <v>10</v>
      </c>
      <c r="Q131" s="59" t="s">
        <v>5</v>
      </c>
      <c r="R131" s="59" t="s">
        <v>6</v>
      </c>
      <c r="S131" s="59" t="s">
        <v>1</v>
      </c>
      <c r="T131" s="59" t="s">
        <v>2</v>
      </c>
      <c r="U131" s="59" t="s">
        <v>3</v>
      </c>
      <c r="V131" s="66"/>
      <c r="X131" s="30" t="s">
        <v>47</v>
      </c>
      <c r="Y131" s="66"/>
      <c r="Z131" s="2"/>
    </row>
    <row r="132" spans="2:26" x14ac:dyDescent="0.35">
      <c r="B132" s="65" t="s">
        <v>69</v>
      </c>
      <c r="C132" s="36">
        <f t="shared" si="24"/>
        <v>2.5</v>
      </c>
      <c r="D132" s="36">
        <f t="shared" si="25"/>
        <v>2.56</v>
      </c>
      <c r="E132" s="36">
        <f t="shared" ref="E132:E138" si="28">E117/$E$125</f>
        <v>1.22</v>
      </c>
      <c r="F132" s="38">
        <f t="shared" si="26"/>
        <v>2.4</v>
      </c>
      <c r="G132" s="36">
        <f t="shared" ref="G132:G138" si="29">G117/$G$125</f>
        <v>2.3333333333333335</v>
      </c>
      <c r="H132" s="36">
        <f t="shared" si="27"/>
        <v>4.5</v>
      </c>
      <c r="I132" s="66"/>
      <c r="K132" s="96">
        <f t="shared" ref="K132:K138" si="30">MIN(C132:H132)</f>
        <v>1.22</v>
      </c>
      <c r="L132" s="2"/>
      <c r="O132" s="94" t="s">
        <v>68</v>
      </c>
      <c r="P132" s="98">
        <f t="shared" ref="P132:P139" si="31">1/(P115/$P$126)</f>
        <v>1.0666</v>
      </c>
      <c r="Q132" s="39">
        <f t="shared" ref="Q132:Q139" si="32">Q115/$D$125</f>
        <v>10.24</v>
      </c>
      <c r="R132" s="39">
        <f t="shared" ref="R132:R139" si="33">1/(R115/$E$125)</f>
        <v>0.81967213114754101</v>
      </c>
      <c r="S132" s="40">
        <f t="shared" ref="S132:S139" si="34">S115/$F$125</f>
        <v>2.4</v>
      </c>
      <c r="T132" s="39">
        <f t="shared" ref="T132:T139" si="35">T115/$G$125</f>
        <v>2</v>
      </c>
      <c r="U132" s="39">
        <f t="shared" ref="U132:U139" si="36">U115/$H$125</f>
        <v>3</v>
      </c>
      <c r="V132" s="86"/>
      <c r="X132" s="43">
        <f>MIN(P132:U132)</f>
        <v>0.81967213114754101</v>
      </c>
      <c r="Z132" s="2"/>
    </row>
    <row r="133" spans="2:26" x14ac:dyDescent="0.35">
      <c r="B133" s="94" t="s">
        <v>70</v>
      </c>
      <c r="C133" s="39">
        <f t="shared" si="24"/>
        <v>4.8780487804878048</v>
      </c>
      <c r="D133" s="39">
        <f t="shared" si="25"/>
        <v>1.28</v>
      </c>
      <c r="E133" s="39">
        <f>E118/$E$125</f>
        <v>0.94000000000000006</v>
      </c>
      <c r="F133" s="40">
        <f t="shared" si="26"/>
        <v>2.4</v>
      </c>
      <c r="G133" s="39">
        <f t="shared" si="29"/>
        <v>1.6666666666666667</v>
      </c>
      <c r="H133" s="39">
        <f t="shared" si="27"/>
        <v>2</v>
      </c>
      <c r="I133" s="86"/>
      <c r="K133" s="96">
        <f t="shared" si="30"/>
        <v>0.94000000000000006</v>
      </c>
      <c r="L133" s="2"/>
      <c r="O133" s="94" t="s">
        <v>69</v>
      </c>
      <c r="P133" s="98">
        <f t="shared" si="31"/>
        <v>1.9998750000000001</v>
      </c>
      <c r="Q133" s="39">
        <f t="shared" si="32"/>
        <v>2.56</v>
      </c>
      <c r="R133" s="39">
        <f t="shared" si="33"/>
        <v>0.81967213114754101</v>
      </c>
      <c r="S133" s="40">
        <f t="shared" si="34"/>
        <v>2.4</v>
      </c>
      <c r="T133" s="39">
        <f t="shared" si="35"/>
        <v>2.3333333333333335</v>
      </c>
      <c r="U133" s="39">
        <f t="shared" si="36"/>
        <v>4.5</v>
      </c>
      <c r="V133" s="86"/>
      <c r="X133" s="43">
        <f t="shared" ref="X133:X138" si="37">MIN(P133:U133)</f>
        <v>0.81967213114754101</v>
      </c>
      <c r="Z133" s="2"/>
    </row>
    <row r="134" spans="2:26" x14ac:dyDescent="0.35">
      <c r="B134" s="89" t="s">
        <v>71</v>
      </c>
      <c r="C134" s="36">
        <f t="shared" si="24"/>
        <v>1.2500781298831176</v>
      </c>
      <c r="D134" s="36">
        <f t="shared" si="25"/>
        <v>2.56</v>
      </c>
      <c r="E134" s="36">
        <f t="shared" si="28"/>
        <v>1.52</v>
      </c>
      <c r="F134" s="38">
        <f t="shared" si="26"/>
        <v>2.4</v>
      </c>
      <c r="G134" s="36">
        <f t="shared" si="29"/>
        <v>2.6666666666666665</v>
      </c>
      <c r="H134" s="36">
        <f t="shared" si="27"/>
        <v>4</v>
      </c>
      <c r="I134" s="86"/>
      <c r="K134" s="96">
        <f t="shared" si="30"/>
        <v>1.2500781298831176</v>
      </c>
      <c r="L134" s="2"/>
      <c r="O134" s="85" t="s">
        <v>70</v>
      </c>
      <c r="P134" s="56">
        <f t="shared" si="31"/>
        <v>3.9021951219512192</v>
      </c>
      <c r="Q134" s="46">
        <f t="shared" si="32"/>
        <v>1.28</v>
      </c>
      <c r="R134" s="46">
        <f t="shared" si="33"/>
        <v>1.0638297872340425</v>
      </c>
      <c r="S134" s="47">
        <f t="shared" si="34"/>
        <v>2.4</v>
      </c>
      <c r="T134" s="46">
        <f t="shared" si="35"/>
        <v>1.6666666666666667</v>
      </c>
      <c r="U134" s="46">
        <f t="shared" si="36"/>
        <v>2</v>
      </c>
      <c r="V134" s="90"/>
      <c r="X134" s="44">
        <f t="shared" si="37"/>
        <v>1.0638297872340425</v>
      </c>
      <c r="Z134" s="2"/>
    </row>
    <row r="135" spans="2:26" x14ac:dyDescent="0.35">
      <c r="B135" s="85" t="s">
        <v>72</v>
      </c>
      <c r="C135" s="36">
        <f t="shared" si="24"/>
        <v>2.7030679821597512</v>
      </c>
      <c r="D135" s="36">
        <f t="shared" si="25"/>
        <v>2.56</v>
      </c>
      <c r="E135" s="36">
        <f t="shared" si="28"/>
        <v>1.34</v>
      </c>
      <c r="F135" s="38">
        <f t="shared" si="26"/>
        <v>1.6</v>
      </c>
      <c r="G135" s="36">
        <f t="shared" si="29"/>
        <v>1.6666666666666667</v>
      </c>
      <c r="H135" s="36">
        <f t="shared" si="27"/>
        <v>2.5</v>
      </c>
      <c r="I135" s="90"/>
      <c r="K135" s="97">
        <f t="shared" si="30"/>
        <v>1.34</v>
      </c>
      <c r="L135" s="2"/>
      <c r="O135" s="99" t="s">
        <v>71</v>
      </c>
      <c r="P135" s="98">
        <f t="shared" si="31"/>
        <v>1</v>
      </c>
      <c r="Q135" s="39">
        <f t="shared" si="32"/>
        <v>2.56</v>
      </c>
      <c r="R135" s="39">
        <f t="shared" si="33"/>
        <v>0.65789473684210531</v>
      </c>
      <c r="S135" s="40">
        <f t="shared" si="34"/>
        <v>2.4</v>
      </c>
      <c r="T135" s="39">
        <f t="shared" si="35"/>
        <v>2.6666666666666665</v>
      </c>
      <c r="U135" s="39">
        <f t="shared" si="36"/>
        <v>4</v>
      </c>
      <c r="V135" s="86"/>
      <c r="X135" s="43">
        <f t="shared" si="37"/>
        <v>0.65789473684210531</v>
      </c>
      <c r="Z135" s="2"/>
    </row>
    <row r="136" spans="2:26" x14ac:dyDescent="0.35">
      <c r="B136" s="65" t="s">
        <v>73</v>
      </c>
      <c r="C136" s="46">
        <f t="shared" si="24"/>
        <v>6.8965517241379315</v>
      </c>
      <c r="D136" s="46">
        <f t="shared" si="25"/>
        <v>5.12</v>
      </c>
      <c r="E136" s="36">
        <f t="shared" si="28"/>
        <v>1.3340000000000001</v>
      </c>
      <c r="F136" s="47">
        <f t="shared" si="26"/>
        <v>1.6</v>
      </c>
      <c r="G136" s="36">
        <f t="shared" si="29"/>
        <v>2</v>
      </c>
      <c r="H136" s="46">
        <f t="shared" si="27"/>
        <v>4.5</v>
      </c>
      <c r="I136" s="86"/>
      <c r="K136" s="96">
        <f t="shared" si="30"/>
        <v>1.3340000000000001</v>
      </c>
      <c r="L136" s="2"/>
      <c r="O136" s="94" t="s">
        <v>72</v>
      </c>
      <c r="P136" s="98">
        <f t="shared" si="31"/>
        <v>2.1623192323286928</v>
      </c>
      <c r="Q136" s="39">
        <f t="shared" si="32"/>
        <v>2.56</v>
      </c>
      <c r="R136" s="39">
        <f t="shared" si="33"/>
        <v>0.74626865671641784</v>
      </c>
      <c r="S136" s="40">
        <f t="shared" si="34"/>
        <v>1.6</v>
      </c>
      <c r="T136" s="39">
        <f t="shared" si="35"/>
        <v>1.6666666666666667</v>
      </c>
      <c r="U136" s="39">
        <f t="shared" si="36"/>
        <v>2.5</v>
      </c>
      <c r="V136" s="86"/>
      <c r="X136" s="43">
        <f t="shared" si="37"/>
        <v>0.74626865671641784</v>
      </c>
      <c r="Z136" s="2"/>
    </row>
    <row r="137" spans="2:26" x14ac:dyDescent="0.35">
      <c r="B137" s="65" t="s">
        <v>74</v>
      </c>
      <c r="C137" s="46">
        <f t="shared" si="24"/>
        <v>26.666666666666668</v>
      </c>
      <c r="D137" s="46">
        <f t="shared" si="25"/>
        <v>2.64</v>
      </c>
      <c r="E137" s="36">
        <f t="shared" si="28"/>
        <v>1.1300000000000001</v>
      </c>
      <c r="F137" s="47">
        <f t="shared" si="26"/>
        <v>2.6</v>
      </c>
      <c r="G137" s="36">
        <f t="shared" si="29"/>
        <v>2.3333333333333335</v>
      </c>
      <c r="H137" s="46">
        <f t="shared" si="27"/>
        <v>2</v>
      </c>
      <c r="I137" s="86"/>
      <c r="K137" s="96">
        <f t="shared" si="30"/>
        <v>1.1300000000000001</v>
      </c>
      <c r="L137" s="2"/>
      <c r="O137" s="94" t="s">
        <v>73</v>
      </c>
      <c r="P137" s="98">
        <f t="shared" si="31"/>
        <v>5.5168965517241375</v>
      </c>
      <c r="Q137" s="39">
        <f t="shared" si="32"/>
        <v>5.12</v>
      </c>
      <c r="R137" s="39">
        <f t="shared" si="33"/>
        <v>0.7496251874062968</v>
      </c>
      <c r="S137" s="40">
        <f t="shared" si="34"/>
        <v>1.6</v>
      </c>
      <c r="T137" s="39">
        <f t="shared" si="35"/>
        <v>2</v>
      </c>
      <c r="U137" s="39">
        <f t="shared" si="36"/>
        <v>4.5</v>
      </c>
      <c r="V137" s="90"/>
      <c r="X137" s="43">
        <f t="shared" si="37"/>
        <v>0.7496251874062968</v>
      </c>
      <c r="Z137" s="2"/>
    </row>
    <row r="138" spans="2:26" x14ac:dyDescent="0.35">
      <c r="B138" s="93" t="s">
        <v>75</v>
      </c>
      <c r="C138" s="39">
        <f t="shared" si="24"/>
        <v>50</v>
      </c>
      <c r="D138" s="39">
        <f t="shared" si="25"/>
        <v>1.68</v>
      </c>
      <c r="E138" s="39">
        <f t="shared" si="28"/>
        <v>0.48</v>
      </c>
      <c r="F138" s="40">
        <f t="shared" si="26"/>
        <v>0.4</v>
      </c>
      <c r="G138" s="39">
        <f t="shared" si="29"/>
        <v>2.3333333333333335</v>
      </c>
      <c r="H138" s="39">
        <f t="shared" si="27"/>
        <v>3.5</v>
      </c>
      <c r="I138" s="90"/>
      <c r="K138" s="96">
        <f t="shared" si="30"/>
        <v>0.4</v>
      </c>
      <c r="L138" s="2"/>
      <c r="O138" s="94" t="s">
        <v>74</v>
      </c>
      <c r="P138" s="98">
        <f t="shared" si="31"/>
        <v>21.332000000000001</v>
      </c>
      <c r="Q138" s="39">
        <f t="shared" si="32"/>
        <v>2.64</v>
      </c>
      <c r="R138" s="39">
        <f t="shared" si="33"/>
        <v>0.88495575221238931</v>
      </c>
      <c r="S138" s="40">
        <f t="shared" si="34"/>
        <v>2.6</v>
      </c>
      <c r="T138" s="39">
        <f t="shared" si="35"/>
        <v>2.3333333333333335</v>
      </c>
      <c r="U138" s="39">
        <f t="shared" si="36"/>
        <v>2</v>
      </c>
      <c r="V138" s="91"/>
      <c r="X138" s="43">
        <f t="shared" si="37"/>
        <v>0.88495575221238931</v>
      </c>
      <c r="Z138" s="2"/>
    </row>
    <row r="139" spans="2:26" x14ac:dyDescent="0.35">
      <c r="B139" s="63"/>
      <c r="C139" s="86"/>
      <c r="D139" s="86"/>
      <c r="E139" s="86"/>
      <c r="F139" s="92"/>
      <c r="G139" s="86"/>
      <c r="H139" s="86"/>
      <c r="I139" s="91"/>
      <c r="J139" s="8" t="s">
        <v>50</v>
      </c>
      <c r="K139" s="97">
        <f>MAX(K131:K138)</f>
        <v>1.34</v>
      </c>
      <c r="L139" s="2"/>
      <c r="O139" s="93" t="s">
        <v>75</v>
      </c>
      <c r="P139" s="98">
        <f t="shared" si="31"/>
        <v>39.997499999999995</v>
      </c>
      <c r="Q139" s="39">
        <f t="shared" si="32"/>
        <v>1.68</v>
      </c>
      <c r="R139" s="39">
        <f t="shared" si="33"/>
        <v>2.0833333333333335</v>
      </c>
      <c r="S139" s="40">
        <f t="shared" si="34"/>
        <v>0.4</v>
      </c>
      <c r="T139" s="39">
        <f t="shared" si="35"/>
        <v>2.3333333333333335</v>
      </c>
      <c r="U139" s="39">
        <f t="shared" si="36"/>
        <v>3.5</v>
      </c>
      <c r="V139" s="86"/>
      <c r="X139" s="43">
        <f>MIN(P139:U139)</f>
        <v>0.4</v>
      </c>
      <c r="Z139" s="2"/>
    </row>
    <row r="140" spans="2:26" x14ac:dyDescent="0.35">
      <c r="B140" s="63"/>
      <c r="C140" s="86"/>
      <c r="D140" s="86"/>
      <c r="E140" s="86"/>
      <c r="F140" s="92"/>
      <c r="G140" s="86"/>
      <c r="H140" s="86"/>
      <c r="I140" s="86"/>
      <c r="K140" s="95"/>
      <c r="L140" s="2"/>
      <c r="O140" s="63"/>
      <c r="P140" s="88"/>
      <c r="Q140" s="86"/>
      <c r="R140" s="86"/>
      <c r="S140" s="92"/>
      <c r="T140" s="86"/>
      <c r="U140" s="86"/>
      <c r="V140" s="86"/>
      <c r="W140" s="8" t="s">
        <v>50</v>
      </c>
      <c r="X140" s="44">
        <f>MAX(X132:X139)</f>
        <v>1.0638297872340425</v>
      </c>
      <c r="Z140" s="2"/>
    </row>
    <row r="141" spans="2:26" x14ac:dyDescent="0.35">
      <c r="B141" s="123" t="s">
        <v>88</v>
      </c>
      <c r="C141" s="123"/>
      <c r="D141" s="123"/>
      <c r="E141" s="123"/>
      <c r="F141" s="123"/>
      <c r="G141" s="123"/>
      <c r="I141" s="86"/>
      <c r="O141" s="63"/>
      <c r="P141" s="88"/>
      <c r="Q141" s="86"/>
      <c r="R141" s="86"/>
      <c r="S141" s="92"/>
      <c r="T141" s="86"/>
      <c r="U141" s="86"/>
      <c r="V141" s="86"/>
      <c r="Z141" s="2"/>
    </row>
    <row r="142" spans="2:26" x14ac:dyDescent="0.35">
      <c r="I142" s="86"/>
      <c r="J142" s="86"/>
      <c r="O142" s="123" t="s">
        <v>89</v>
      </c>
      <c r="P142" s="123"/>
      <c r="Q142" s="123"/>
      <c r="R142" s="123"/>
      <c r="S142" s="123"/>
      <c r="T142" s="123"/>
      <c r="Y142" s="95"/>
      <c r="Z142" s="2"/>
    </row>
  </sheetData>
  <mergeCells count="17">
    <mergeCell ref="M96:Q96"/>
    <mergeCell ref="O142:T142"/>
    <mergeCell ref="C9:D9"/>
    <mergeCell ref="C62:F62"/>
    <mergeCell ref="E9:H9"/>
    <mergeCell ref="C21:G21"/>
    <mergeCell ref="C44:H44"/>
    <mergeCell ref="C114:H114"/>
    <mergeCell ref="C129:H129"/>
    <mergeCell ref="B141:G141"/>
    <mergeCell ref="P113:U113"/>
    <mergeCell ref="N44:S44"/>
    <mergeCell ref="C69:H69"/>
    <mergeCell ref="C84:H84"/>
    <mergeCell ref="B95:F95"/>
    <mergeCell ref="N69:S69"/>
    <mergeCell ref="N85:S85"/>
  </mergeCells>
  <conditionalFormatting sqref="C131:H140 I142:J142 I141 I133:J140">
    <cfRule type="cellIs" dxfId="7" priority="2" operator="lessThan">
      <formula>1</formula>
    </cfRule>
  </conditionalFormatting>
  <conditionalFormatting sqref="P132:V141">
    <cfRule type="cellIs" dxfId="6" priority="1" operator="lessThan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B3D6-87D0-4C05-A8B3-5E2E232DA6A6}">
  <dimension ref="B2:Z142"/>
  <sheetViews>
    <sheetView topLeftCell="A116" zoomScale="70" zoomScaleNormal="70" workbookViewId="0">
      <selection activeCell="O142" sqref="O142:T142"/>
    </sheetView>
  </sheetViews>
  <sheetFormatPr defaultRowHeight="14.5" x14ac:dyDescent="0.35"/>
  <cols>
    <col min="2" max="2" width="22.81640625" customWidth="1"/>
    <col min="3" max="3" width="30.6328125" customWidth="1"/>
    <col min="4" max="4" width="19.7265625" customWidth="1"/>
    <col min="5" max="5" width="16.08984375" customWidth="1"/>
    <col min="6" max="6" width="17.54296875" customWidth="1"/>
    <col min="7" max="7" width="30.90625" customWidth="1"/>
    <col min="8" max="8" width="19.36328125" customWidth="1"/>
    <col min="9" max="9" width="22.36328125" customWidth="1"/>
    <col min="10" max="10" width="30.08984375" customWidth="1"/>
    <col min="11" max="11" width="11.26953125" bestFit="1" customWidth="1"/>
    <col min="12" max="12" width="11.90625" customWidth="1"/>
    <col min="13" max="13" width="21.54296875" customWidth="1"/>
    <col min="14" max="15" width="21.7265625" customWidth="1"/>
    <col min="16" max="16" width="22.36328125" customWidth="1"/>
    <col min="17" max="17" width="20" customWidth="1"/>
    <col min="18" max="18" width="23.90625" customWidth="1"/>
    <col min="19" max="19" width="18.26953125" bestFit="1" customWidth="1"/>
    <col min="20" max="20" width="11.08984375" bestFit="1" customWidth="1"/>
    <col min="21" max="21" width="17.90625" bestFit="1" customWidth="1"/>
    <col min="22" max="22" width="28.81640625" customWidth="1"/>
    <col min="23" max="23" width="29.453125" customWidth="1"/>
    <col min="24" max="24" width="30.26953125" customWidth="1"/>
    <col min="25" max="25" width="17.90625" customWidth="1"/>
    <col min="26" max="26" width="19.6328125" customWidth="1"/>
    <col min="27" max="27" width="19.26953125" customWidth="1"/>
    <col min="28" max="28" width="29.1796875" bestFit="1" customWidth="1"/>
    <col min="29" max="29" width="17.6328125" customWidth="1"/>
    <col min="30" max="30" width="18.7265625" bestFit="1" customWidth="1"/>
    <col min="31" max="31" width="18.6328125" bestFit="1" customWidth="1"/>
    <col min="33" max="33" width="5.90625" bestFit="1" customWidth="1"/>
    <col min="34" max="34" width="10.6328125" customWidth="1"/>
    <col min="35" max="35" width="13.6328125" bestFit="1" customWidth="1"/>
  </cols>
  <sheetData>
    <row r="2" spans="2:10" x14ac:dyDescent="0.35">
      <c r="C2" s="5" t="s">
        <v>90</v>
      </c>
    </row>
    <row r="4" spans="2:10" x14ac:dyDescent="0.35">
      <c r="C4" s="5" t="s">
        <v>57</v>
      </c>
    </row>
    <row r="6" spans="2:10" x14ac:dyDescent="0.35">
      <c r="C6" t="s">
        <v>91</v>
      </c>
    </row>
    <row r="8" spans="2:10" ht="15" thickBot="1" x14ac:dyDescent="0.4"/>
    <row r="9" spans="2:10" x14ac:dyDescent="0.35">
      <c r="B9" s="2"/>
      <c r="C9" s="132" t="s">
        <v>8</v>
      </c>
      <c r="D9" s="133"/>
      <c r="E9" s="126" t="s">
        <v>9</v>
      </c>
      <c r="F9" s="131"/>
      <c r="G9" s="131"/>
      <c r="H9" s="131"/>
      <c r="I9" s="64"/>
      <c r="J9" s="64"/>
    </row>
    <row r="10" spans="2:10" x14ac:dyDescent="0.35">
      <c r="B10" s="8" t="s">
        <v>109</v>
      </c>
      <c r="C10" s="69" t="s">
        <v>92</v>
      </c>
      <c r="D10" s="70" t="s">
        <v>93</v>
      </c>
      <c r="E10" s="73" t="s">
        <v>105</v>
      </c>
      <c r="F10" s="74" t="s">
        <v>104</v>
      </c>
      <c r="G10" s="74" t="s">
        <v>94</v>
      </c>
      <c r="H10" s="74" t="s">
        <v>95</v>
      </c>
      <c r="I10" s="66"/>
    </row>
    <row r="11" spans="2:10" x14ac:dyDescent="0.35">
      <c r="B11" s="52" t="s">
        <v>96</v>
      </c>
      <c r="C11" s="67">
        <v>32</v>
      </c>
      <c r="D11" s="71">
        <v>11</v>
      </c>
      <c r="E11" s="16">
        <v>176</v>
      </c>
      <c r="F11" s="16">
        <v>80</v>
      </c>
      <c r="G11" s="25">
        <v>34</v>
      </c>
      <c r="H11" s="25">
        <v>2</v>
      </c>
      <c r="I11" s="63"/>
    </row>
    <row r="12" spans="2:10" x14ac:dyDescent="0.35">
      <c r="B12" s="52" t="s">
        <v>97</v>
      </c>
      <c r="C12" s="67">
        <v>28</v>
      </c>
      <c r="D12" s="71">
        <v>8</v>
      </c>
      <c r="E12" s="16">
        <v>172</v>
      </c>
      <c r="F12" s="16">
        <v>76</v>
      </c>
      <c r="G12" s="16">
        <v>29</v>
      </c>
      <c r="H12" s="16">
        <v>5</v>
      </c>
      <c r="I12" s="63"/>
    </row>
    <row r="13" spans="2:10" x14ac:dyDescent="0.35">
      <c r="B13" s="52" t="s">
        <v>98</v>
      </c>
      <c r="C13" s="67">
        <v>21</v>
      </c>
      <c r="D13" s="71">
        <v>12</v>
      </c>
      <c r="E13" s="16">
        <v>180</v>
      </c>
      <c r="F13" s="16">
        <v>74</v>
      </c>
      <c r="G13" s="16">
        <v>30</v>
      </c>
      <c r="H13" s="16">
        <v>4</v>
      </c>
      <c r="I13" s="63"/>
    </row>
    <row r="14" spans="2:10" x14ac:dyDescent="0.35">
      <c r="B14" s="52" t="s">
        <v>99</v>
      </c>
      <c r="C14" s="67">
        <v>29</v>
      </c>
      <c r="D14" s="71">
        <v>6</v>
      </c>
      <c r="E14" s="16">
        <v>181</v>
      </c>
      <c r="F14" s="16">
        <v>81</v>
      </c>
      <c r="G14" s="25">
        <v>21</v>
      </c>
      <c r="H14" s="25">
        <v>3</v>
      </c>
      <c r="I14" s="63"/>
    </row>
    <row r="15" spans="2:10" x14ac:dyDescent="0.35">
      <c r="B15" s="52" t="s">
        <v>100</v>
      </c>
      <c r="C15" s="67">
        <v>23</v>
      </c>
      <c r="D15" s="71">
        <v>11</v>
      </c>
      <c r="E15" s="16">
        <v>179</v>
      </c>
      <c r="F15" s="16">
        <v>78</v>
      </c>
      <c r="G15" s="16">
        <v>37</v>
      </c>
      <c r="H15" s="16">
        <v>7</v>
      </c>
      <c r="I15" s="63"/>
    </row>
    <row r="16" spans="2:10" x14ac:dyDescent="0.35">
      <c r="B16" s="52" t="s">
        <v>101</v>
      </c>
      <c r="C16" s="67">
        <v>25</v>
      </c>
      <c r="D16" s="71">
        <v>7</v>
      </c>
      <c r="E16" s="16">
        <v>194</v>
      </c>
      <c r="F16" s="16">
        <v>89</v>
      </c>
      <c r="G16" s="16">
        <v>21</v>
      </c>
      <c r="H16" s="16">
        <v>9</v>
      </c>
      <c r="I16" s="63"/>
    </row>
    <row r="17" spans="2:10" x14ac:dyDescent="0.35">
      <c r="B17" s="52" t="s">
        <v>102</v>
      </c>
      <c r="C17" s="67">
        <v>21</v>
      </c>
      <c r="D17" s="71">
        <v>9</v>
      </c>
      <c r="E17" s="16">
        <v>184</v>
      </c>
      <c r="F17" s="16">
        <v>77</v>
      </c>
      <c r="G17" s="16">
        <v>28</v>
      </c>
      <c r="H17" s="16">
        <v>14</v>
      </c>
      <c r="I17" s="63"/>
    </row>
    <row r="18" spans="2:10" ht="15" thickBot="1" x14ac:dyDescent="0.4">
      <c r="B18" s="52" t="s">
        <v>103</v>
      </c>
      <c r="C18" s="68">
        <v>20</v>
      </c>
      <c r="D18" s="72">
        <v>10</v>
      </c>
      <c r="E18" s="16">
        <v>182</v>
      </c>
      <c r="F18" s="16">
        <v>82</v>
      </c>
      <c r="G18" s="16">
        <v>33</v>
      </c>
      <c r="H18" s="16">
        <v>16</v>
      </c>
      <c r="I18" s="62"/>
      <c r="J18" s="63"/>
    </row>
    <row r="19" spans="2:10" x14ac:dyDescent="0.35">
      <c r="B19" s="63"/>
      <c r="C19" s="61"/>
      <c r="D19" s="61"/>
      <c r="E19" s="61"/>
      <c r="F19" s="61"/>
      <c r="G19" s="61"/>
      <c r="H19" s="61"/>
      <c r="I19" s="62"/>
      <c r="J19" s="63"/>
    </row>
    <row r="20" spans="2:10" x14ac:dyDescent="0.35">
      <c r="B20" s="63"/>
      <c r="C20" s="61"/>
      <c r="D20" s="61"/>
      <c r="E20" s="61"/>
      <c r="F20" s="61"/>
      <c r="G20" s="61"/>
      <c r="H20" s="61"/>
      <c r="I20" s="62"/>
      <c r="J20" s="63"/>
    </row>
    <row r="21" spans="2:10" x14ac:dyDescent="0.35">
      <c r="C21" s="123" t="s">
        <v>106</v>
      </c>
      <c r="D21" s="123"/>
      <c r="E21" s="123"/>
      <c r="F21" s="123"/>
      <c r="G21" s="123"/>
    </row>
    <row r="29" spans="2:10" x14ac:dyDescent="0.35">
      <c r="C29" s="3"/>
    </row>
    <row r="30" spans="2:10" x14ac:dyDescent="0.35">
      <c r="C30" s="3"/>
    </row>
    <row r="31" spans="2:10" x14ac:dyDescent="0.35">
      <c r="C31" s="3"/>
    </row>
    <row r="32" spans="2:10" x14ac:dyDescent="0.35">
      <c r="C32" s="3"/>
    </row>
    <row r="41" spans="2:23" x14ac:dyDescent="0.35">
      <c r="C41" s="5" t="s">
        <v>23</v>
      </c>
    </row>
    <row r="43" spans="2:23" x14ac:dyDescent="0.35">
      <c r="C43" s="30" t="s">
        <v>21</v>
      </c>
      <c r="D43" s="30" t="s">
        <v>21</v>
      </c>
      <c r="E43" s="30" t="s">
        <v>21</v>
      </c>
      <c r="F43" s="30" t="s">
        <v>20</v>
      </c>
      <c r="G43" s="30" t="s">
        <v>20</v>
      </c>
      <c r="H43" s="30" t="s">
        <v>20</v>
      </c>
      <c r="I43" s="66"/>
      <c r="N43" s="30" t="s">
        <v>21</v>
      </c>
      <c r="O43" s="30" t="s">
        <v>21</v>
      </c>
      <c r="P43" s="30" t="s">
        <v>21</v>
      </c>
      <c r="Q43" s="30" t="s">
        <v>20</v>
      </c>
      <c r="R43" s="30" t="s">
        <v>20</v>
      </c>
      <c r="S43" s="30" t="s">
        <v>20</v>
      </c>
    </row>
    <row r="44" spans="2:23" x14ac:dyDescent="0.35">
      <c r="B44" s="2"/>
      <c r="C44" s="131" t="s">
        <v>26</v>
      </c>
      <c r="D44" s="131"/>
      <c r="E44" s="131"/>
      <c r="F44" s="131"/>
      <c r="G44" s="131"/>
      <c r="H44" s="131"/>
      <c r="I44" s="64"/>
      <c r="J44" s="2"/>
      <c r="K44" s="74" t="s">
        <v>16</v>
      </c>
      <c r="M44" s="2"/>
      <c r="N44" s="124" t="s">
        <v>26</v>
      </c>
      <c r="O44" s="125"/>
      <c r="P44" s="125"/>
      <c r="Q44" s="125"/>
      <c r="R44" s="125"/>
      <c r="S44" s="126"/>
      <c r="V44" s="66"/>
      <c r="W44" s="66"/>
    </row>
    <row r="45" spans="2:23" x14ac:dyDescent="0.35">
      <c r="B45" s="8" t="s">
        <v>109</v>
      </c>
      <c r="C45" s="74" t="s">
        <v>92</v>
      </c>
      <c r="D45" s="74" t="s">
        <v>93</v>
      </c>
      <c r="E45" s="74" t="s">
        <v>105</v>
      </c>
      <c r="F45" s="74" t="s">
        <v>104</v>
      </c>
      <c r="G45" s="74" t="s">
        <v>94</v>
      </c>
      <c r="H45" s="74" t="s">
        <v>95</v>
      </c>
      <c r="I45" s="66"/>
      <c r="J45" s="2"/>
      <c r="K45" s="20"/>
      <c r="M45" s="8" t="s">
        <v>109</v>
      </c>
      <c r="N45" s="74" t="s">
        <v>92</v>
      </c>
      <c r="O45" s="74" t="s">
        <v>93</v>
      </c>
      <c r="P45" s="74" t="s">
        <v>105</v>
      </c>
      <c r="Q45" s="74" t="s">
        <v>104</v>
      </c>
      <c r="R45" s="74" t="s">
        <v>94</v>
      </c>
      <c r="S45" s="74" t="s">
        <v>95</v>
      </c>
      <c r="V45" s="64"/>
      <c r="W45" s="64"/>
    </row>
    <row r="46" spans="2:23" x14ac:dyDescent="0.35">
      <c r="B46" s="37" t="s">
        <v>96</v>
      </c>
      <c r="C46" s="52">
        <f>N46/N$54</f>
        <v>1</v>
      </c>
      <c r="D46" s="52">
        <f t="shared" ref="C46:H53" si="0">O46/O$54</f>
        <v>0.91666666666666663</v>
      </c>
      <c r="E46" s="52">
        <f t="shared" si="0"/>
        <v>0.90721649484536082</v>
      </c>
      <c r="F46" s="52">
        <f t="shared" si="0"/>
        <v>0.898876404494382</v>
      </c>
      <c r="G46" s="52">
        <f t="shared" si="0"/>
        <v>0.91891891891891897</v>
      </c>
      <c r="H46" s="52">
        <f t="shared" si="0"/>
        <v>0.125</v>
      </c>
      <c r="I46" s="78"/>
      <c r="J46" s="26"/>
      <c r="K46" s="55">
        <f>SUMPRODUCT(C46:H46,$C$59:$H$59)</f>
        <v>0.3105347570104896</v>
      </c>
      <c r="M46" s="54" t="s">
        <v>96</v>
      </c>
      <c r="N46" s="76">
        <v>32</v>
      </c>
      <c r="O46" s="76">
        <v>11</v>
      </c>
      <c r="P46" s="16">
        <v>176</v>
      </c>
      <c r="Q46" s="16">
        <v>80</v>
      </c>
      <c r="R46" s="25">
        <v>34</v>
      </c>
      <c r="S46" s="25">
        <v>2</v>
      </c>
      <c r="V46" s="66"/>
      <c r="W46" s="66"/>
    </row>
    <row r="47" spans="2:23" x14ac:dyDescent="0.35">
      <c r="B47" s="52" t="s">
        <v>97</v>
      </c>
      <c r="C47" s="52">
        <f t="shared" si="0"/>
        <v>0.875</v>
      </c>
      <c r="D47" s="52">
        <f t="shared" si="0"/>
        <v>0.66666666666666663</v>
      </c>
      <c r="E47" s="52">
        <f t="shared" si="0"/>
        <v>0.88659793814432986</v>
      </c>
      <c r="F47" s="52">
        <f t="shared" si="0"/>
        <v>0.8539325842696629</v>
      </c>
      <c r="G47" s="52">
        <f t="shared" si="0"/>
        <v>0.78378378378378377</v>
      </c>
      <c r="H47" s="52">
        <f t="shared" si="0"/>
        <v>0.3125</v>
      </c>
      <c r="I47" s="78"/>
      <c r="J47" s="2"/>
      <c r="K47" s="54">
        <f>SUMPRODUCT(C47:H47,$C$59:$H$59)</f>
        <v>0.20771597932926555</v>
      </c>
      <c r="M47" s="54" t="s">
        <v>97</v>
      </c>
      <c r="N47" s="76">
        <v>28</v>
      </c>
      <c r="O47" s="76">
        <v>8</v>
      </c>
      <c r="P47" s="16">
        <v>172</v>
      </c>
      <c r="Q47" s="16">
        <v>76</v>
      </c>
      <c r="R47" s="16">
        <v>29</v>
      </c>
      <c r="S47" s="16">
        <v>5</v>
      </c>
      <c r="V47" s="75"/>
      <c r="W47" s="63"/>
    </row>
    <row r="48" spans="2:23" x14ac:dyDescent="0.35">
      <c r="B48" s="52" t="s">
        <v>98</v>
      </c>
      <c r="C48" s="52">
        <f t="shared" si="0"/>
        <v>0.65625</v>
      </c>
      <c r="D48" s="52">
        <f t="shared" si="0"/>
        <v>1</v>
      </c>
      <c r="E48" s="52">
        <f t="shared" si="0"/>
        <v>0.92783505154639179</v>
      </c>
      <c r="F48" s="52">
        <f t="shared" si="0"/>
        <v>0.8314606741573034</v>
      </c>
      <c r="G48" s="52">
        <f t="shared" si="0"/>
        <v>0.81081081081081086</v>
      </c>
      <c r="H48" s="52">
        <f t="shared" si="0"/>
        <v>0.25</v>
      </c>
      <c r="I48" s="78"/>
      <c r="J48" s="2"/>
      <c r="K48" s="54">
        <f>SUMPRODUCT(C48:H48,$C$59:$H$59)</f>
        <v>0.24034196975599154</v>
      </c>
      <c r="M48" s="54" t="s">
        <v>98</v>
      </c>
      <c r="N48" s="76">
        <v>21</v>
      </c>
      <c r="O48" s="76">
        <v>12</v>
      </c>
      <c r="P48" s="16">
        <v>180</v>
      </c>
      <c r="Q48" s="16">
        <v>74</v>
      </c>
      <c r="R48" s="16">
        <v>30</v>
      </c>
      <c r="S48" s="16">
        <v>4</v>
      </c>
      <c r="V48" s="75"/>
      <c r="W48" s="63"/>
    </row>
    <row r="49" spans="2:23" x14ac:dyDescent="0.35">
      <c r="B49" s="52" t="s">
        <v>99</v>
      </c>
      <c r="C49" s="52">
        <f t="shared" si="0"/>
        <v>0.90625</v>
      </c>
      <c r="D49" s="52">
        <f t="shared" si="0"/>
        <v>0.5</v>
      </c>
      <c r="E49" s="52">
        <f t="shared" si="0"/>
        <v>0.9329896907216495</v>
      </c>
      <c r="F49" s="52">
        <f t="shared" si="0"/>
        <v>0.9101123595505618</v>
      </c>
      <c r="G49" s="52">
        <f t="shared" si="0"/>
        <v>0.56756756756756754</v>
      </c>
      <c r="H49" s="52">
        <f t="shared" si="0"/>
        <v>0.1875</v>
      </c>
      <c r="I49" s="78"/>
      <c r="J49" s="26"/>
      <c r="K49" s="54">
        <f t="shared" ref="K49:K53" si="1">SUMPRODUCT(C49:H49,$C$59:$H$59)</f>
        <v>0.24048825564738338</v>
      </c>
      <c r="M49" s="54" t="s">
        <v>99</v>
      </c>
      <c r="N49" s="76">
        <v>29</v>
      </c>
      <c r="O49" s="76">
        <v>6</v>
      </c>
      <c r="P49" s="16">
        <v>181</v>
      </c>
      <c r="Q49" s="16">
        <v>81</v>
      </c>
      <c r="R49" s="25">
        <v>21</v>
      </c>
      <c r="S49" s="25">
        <v>3</v>
      </c>
      <c r="V49" s="75"/>
      <c r="W49" s="63"/>
    </row>
    <row r="50" spans="2:23" x14ac:dyDescent="0.35">
      <c r="B50" s="52" t="s">
        <v>100</v>
      </c>
      <c r="C50" s="52">
        <f t="shared" si="0"/>
        <v>0.71875</v>
      </c>
      <c r="D50" s="52">
        <f t="shared" si="0"/>
        <v>0.91666666666666663</v>
      </c>
      <c r="E50" s="52">
        <f t="shared" si="0"/>
        <v>0.92268041237113407</v>
      </c>
      <c r="F50" s="52">
        <f t="shared" si="0"/>
        <v>0.8764044943820225</v>
      </c>
      <c r="G50" s="52">
        <f t="shared" si="0"/>
        <v>1</v>
      </c>
      <c r="H50" s="52">
        <f t="shared" si="0"/>
        <v>0.4375</v>
      </c>
      <c r="I50" s="78"/>
      <c r="J50" s="2"/>
      <c r="K50" s="54">
        <f t="shared" si="1"/>
        <v>0.16442330233379104</v>
      </c>
      <c r="M50" s="54" t="s">
        <v>100</v>
      </c>
      <c r="N50" s="76">
        <v>23</v>
      </c>
      <c r="O50" s="76">
        <v>11</v>
      </c>
      <c r="P50" s="16">
        <v>179</v>
      </c>
      <c r="Q50" s="16">
        <v>78</v>
      </c>
      <c r="R50" s="16">
        <v>37</v>
      </c>
      <c r="S50" s="16">
        <v>7</v>
      </c>
      <c r="V50" s="75"/>
      <c r="W50" s="63"/>
    </row>
    <row r="51" spans="2:23" x14ac:dyDescent="0.35">
      <c r="B51" s="52" t="s">
        <v>101</v>
      </c>
      <c r="C51" s="52">
        <f t="shared" si="0"/>
        <v>0.78125</v>
      </c>
      <c r="D51" s="52">
        <f t="shared" si="0"/>
        <v>0.58333333333333337</v>
      </c>
      <c r="E51" s="52">
        <f t="shared" si="0"/>
        <v>1</v>
      </c>
      <c r="F51" s="52">
        <f t="shared" si="0"/>
        <v>1</v>
      </c>
      <c r="G51" s="52">
        <f t="shared" si="0"/>
        <v>0.56756756756756754</v>
      </c>
      <c r="H51" s="52">
        <f t="shared" si="0"/>
        <v>0.5625</v>
      </c>
      <c r="I51" s="78"/>
      <c r="J51" s="2"/>
      <c r="K51" s="54">
        <f t="shared" si="1"/>
        <v>0.15300032175032169</v>
      </c>
      <c r="M51" s="54" t="s">
        <v>101</v>
      </c>
      <c r="N51" s="76">
        <v>25</v>
      </c>
      <c r="O51" s="76">
        <v>7</v>
      </c>
      <c r="P51" s="16">
        <v>194</v>
      </c>
      <c r="Q51" s="16">
        <v>89</v>
      </c>
      <c r="R51" s="16">
        <v>21</v>
      </c>
      <c r="S51" s="16">
        <v>9</v>
      </c>
      <c r="V51" s="75"/>
      <c r="W51" s="63"/>
    </row>
    <row r="52" spans="2:23" x14ac:dyDescent="0.35">
      <c r="B52" s="52" t="s">
        <v>102</v>
      </c>
      <c r="C52" s="52">
        <f t="shared" si="0"/>
        <v>0.65625</v>
      </c>
      <c r="D52" s="52">
        <f t="shared" si="0"/>
        <v>0.75</v>
      </c>
      <c r="E52" s="52">
        <f t="shared" si="0"/>
        <v>0.94845360824742264</v>
      </c>
      <c r="F52" s="52">
        <f t="shared" si="0"/>
        <v>0.8651685393258427</v>
      </c>
      <c r="G52" s="52">
        <f t="shared" si="0"/>
        <v>0.7567567567567568</v>
      </c>
      <c r="H52" s="52">
        <f t="shared" si="0"/>
        <v>0.875</v>
      </c>
      <c r="I52" s="78"/>
      <c r="J52" s="2"/>
      <c r="K52" s="54">
        <f t="shared" si="1"/>
        <v>6.7306663015715446E-2</v>
      </c>
      <c r="M52" s="54" t="s">
        <v>102</v>
      </c>
      <c r="N52" s="76">
        <v>21</v>
      </c>
      <c r="O52" s="76">
        <v>9</v>
      </c>
      <c r="P52" s="16">
        <v>184</v>
      </c>
      <c r="Q52" s="16">
        <v>77</v>
      </c>
      <c r="R52" s="16">
        <v>28</v>
      </c>
      <c r="S52" s="16">
        <v>14</v>
      </c>
      <c r="V52" s="75"/>
      <c r="W52" s="63"/>
    </row>
    <row r="53" spans="2:23" x14ac:dyDescent="0.35">
      <c r="B53" s="52" t="s">
        <v>103</v>
      </c>
      <c r="C53" s="52">
        <f t="shared" si="0"/>
        <v>0.625</v>
      </c>
      <c r="D53" s="52">
        <f t="shared" si="0"/>
        <v>0.83333333333333337</v>
      </c>
      <c r="E53" s="52">
        <f t="shared" si="0"/>
        <v>0.93814432989690721</v>
      </c>
      <c r="F53" s="52">
        <f t="shared" si="0"/>
        <v>0.9213483146067416</v>
      </c>
      <c r="G53" s="52">
        <f t="shared" si="0"/>
        <v>0.89189189189189189</v>
      </c>
      <c r="H53" s="52">
        <f t="shared" si="0"/>
        <v>1</v>
      </c>
      <c r="I53" s="78"/>
      <c r="J53" s="2"/>
      <c r="K53" s="54">
        <f t="shared" si="1"/>
        <v>2.6058619308358649E-2</v>
      </c>
      <c r="M53" s="54" t="s">
        <v>103</v>
      </c>
      <c r="N53" s="76">
        <v>20</v>
      </c>
      <c r="O53" s="76">
        <v>10</v>
      </c>
      <c r="P53" s="16">
        <v>182</v>
      </c>
      <c r="Q53" s="16">
        <v>82</v>
      </c>
      <c r="R53" s="16">
        <v>33</v>
      </c>
      <c r="S53" s="16">
        <v>16</v>
      </c>
      <c r="V53" s="75"/>
      <c r="W53" s="63"/>
    </row>
    <row r="54" spans="2:23" x14ac:dyDescent="0.35">
      <c r="B54" s="63"/>
      <c r="C54" s="79"/>
      <c r="D54" s="78"/>
      <c r="E54" s="78"/>
      <c r="F54" s="78"/>
      <c r="G54" s="78"/>
      <c r="H54" s="78"/>
      <c r="I54" s="78"/>
      <c r="J54" s="8" t="s">
        <v>19</v>
      </c>
      <c r="K54" s="55">
        <f>MAX(K46:K53)</f>
        <v>0.3105347570104896</v>
      </c>
      <c r="M54" s="60" t="s">
        <v>59</v>
      </c>
      <c r="N54" s="100">
        <f>MAX(N46:N53)</f>
        <v>32</v>
      </c>
      <c r="O54" s="100">
        <f t="shared" ref="O54:S54" si="2">MAX(O46:O53)</f>
        <v>12</v>
      </c>
      <c r="P54" s="100">
        <f t="shared" si="2"/>
        <v>194</v>
      </c>
      <c r="Q54" s="100">
        <f t="shared" si="2"/>
        <v>89</v>
      </c>
      <c r="R54" s="100">
        <f t="shared" si="2"/>
        <v>37</v>
      </c>
      <c r="S54" s="100">
        <f t="shared" si="2"/>
        <v>16</v>
      </c>
      <c r="V54" s="75"/>
      <c r="W54" s="63"/>
    </row>
    <row r="55" spans="2:23" x14ac:dyDescent="0.35">
      <c r="B55" s="63"/>
      <c r="C55" s="78"/>
      <c r="D55" s="78"/>
      <c r="E55" s="78"/>
      <c r="F55" s="78"/>
      <c r="G55" s="78"/>
      <c r="H55" s="78"/>
      <c r="I55" s="78"/>
      <c r="J55" s="2"/>
      <c r="K55" s="84"/>
      <c r="V55" s="75"/>
      <c r="W55" s="63"/>
    </row>
    <row r="56" spans="2:23" x14ac:dyDescent="0.35">
      <c r="B56" s="2"/>
      <c r="D56" s="2"/>
      <c r="E56" s="2"/>
      <c r="F56" s="2"/>
      <c r="G56" s="2"/>
      <c r="H56" s="2"/>
      <c r="I56" s="2"/>
      <c r="O56" s="77"/>
      <c r="P56" s="61"/>
      <c r="Q56" s="61"/>
      <c r="R56" s="61"/>
      <c r="S56" s="61"/>
      <c r="T56" s="61"/>
      <c r="U56" s="61"/>
      <c r="V56" s="75"/>
      <c r="W56" s="63"/>
    </row>
    <row r="57" spans="2:23" x14ac:dyDescent="0.35">
      <c r="V57" s="63"/>
      <c r="W57" s="63"/>
    </row>
    <row r="58" spans="2:23" x14ac:dyDescent="0.35">
      <c r="B58" s="20" t="s">
        <v>15</v>
      </c>
      <c r="C58" s="25">
        <v>9</v>
      </c>
      <c r="D58" s="16">
        <v>8</v>
      </c>
      <c r="E58" s="16">
        <v>3</v>
      </c>
      <c r="F58" s="16">
        <v>2</v>
      </c>
      <c r="G58" s="16">
        <v>6</v>
      </c>
      <c r="H58" s="16">
        <v>7</v>
      </c>
      <c r="I58" s="82">
        <f>SUM(C58:H58)</f>
        <v>35</v>
      </c>
      <c r="J58" s="61"/>
    </row>
    <row r="59" spans="2:23" x14ac:dyDescent="0.35">
      <c r="B59" s="1" t="s">
        <v>28</v>
      </c>
      <c r="C59" s="50">
        <f>C58/$I$58</f>
        <v>0.25714285714285712</v>
      </c>
      <c r="D59" s="50">
        <f>D58/$I$58</f>
        <v>0.22857142857142856</v>
      </c>
      <c r="E59" s="50">
        <f>E58/$I$58</f>
        <v>8.5714285714285715E-2</v>
      </c>
      <c r="F59" s="50">
        <f>-F58/$I$58</f>
        <v>-5.7142857142857141E-2</v>
      </c>
      <c r="G59" s="50">
        <f>-G58/$I$58</f>
        <v>-0.17142857142857143</v>
      </c>
      <c r="H59" s="50">
        <f>-H58/$I$58</f>
        <v>-0.2</v>
      </c>
      <c r="I59" s="50">
        <f t="array" aca="1" ref="I59" ca="1">SUM(ABS(C59:J59))</f>
        <v>1</v>
      </c>
      <c r="J59" s="80"/>
    </row>
    <row r="60" spans="2:23" x14ac:dyDescent="0.35">
      <c r="I60" s="81"/>
      <c r="J60" s="81"/>
    </row>
    <row r="62" spans="2:23" x14ac:dyDescent="0.35">
      <c r="C62" s="123" t="s">
        <v>107</v>
      </c>
      <c r="D62" s="123"/>
      <c r="E62" s="123"/>
      <c r="F62" s="123"/>
    </row>
    <row r="65" spans="2:21" x14ac:dyDescent="0.35">
      <c r="N65" s="5" t="s">
        <v>31</v>
      </c>
      <c r="O65" s="4" t="s">
        <v>63</v>
      </c>
      <c r="P65" s="4"/>
      <c r="Q65" s="57"/>
    </row>
    <row r="66" spans="2:21" x14ac:dyDescent="0.35">
      <c r="C66" s="5" t="s">
        <v>31</v>
      </c>
      <c r="D66" s="4" t="s">
        <v>60</v>
      </c>
      <c r="E66" s="4"/>
      <c r="F66" s="4"/>
    </row>
    <row r="67" spans="2:21" x14ac:dyDescent="0.35">
      <c r="M67" s="33"/>
      <c r="N67" s="66"/>
      <c r="O67" s="66"/>
      <c r="P67" s="66"/>
      <c r="Q67" s="66"/>
      <c r="R67" s="66"/>
      <c r="S67" s="66"/>
      <c r="T67" s="66"/>
      <c r="U67" s="66"/>
    </row>
    <row r="68" spans="2:21" x14ac:dyDescent="0.35">
      <c r="C68" s="30" t="s">
        <v>21</v>
      </c>
      <c r="D68" s="30" t="s">
        <v>21</v>
      </c>
      <c r="E68" s="30" t="s">
        <v>21</v>
      </c>
      <c r="F68" s="30" t="s">
        <v>20</v>
      </c>
      <c r="G68" s="30" t="s">
        <v>20</v>
      </c>
      <c r="H68" s="30" t="s">
        <v>20</v>
      </c>
      <c r="I68" s="66"/>
      <c r="J68" s="66"/>
      <c r="N68" s="30" t="s">
        <v>21</v>
      </c>
      <c r="O68" s="30" t="s">
        <v>21</v>
      </c>
      <c r="P68" s="30" t="s">
        <v>21</v>
      </c>
      <c r="Q68" s="30" t="s">
        <v>20</v>
      </c>
      <c r="R68" s="30" t="s">
        <v>20</v>
      </c>
      <c r="S68" s="30" t="s">
        <v>20</v>
      </c>
      <c r="T68" s="66"/>
      <c r="U68" s="66"/>
    </row>
    <row r="69" spans="2:21" x14ac:dyDescent="0.35">
      <c r="B69" s="2"/>
      <c r="C69" s="124" t="s">
        <v>26</v>
      </c>
      <c r="D69" s="125"/>
      <c r="E69" s="125"/>
      <c r="F69" s="125"/>
      <c r="G69" s="125"/>
      <c r="H69" s="126"/>
      <c r="I69" s="66"/>
      <c r="J69" s="66"/>
      <c r="M69" s="2"/>
      <c r="N69" s="124" t="s">
        <v>26</v>
      </c>
      <c r="O69" s="125"/>
      <c r="P69" s="125"/>
      <c r="Q69" s="125"/>
      <c r="R69" s="125"/>
      <c r="S69" s="126"/>
      <c r="T69" s="66"/>
      <c r="U69" s="66"/>
    </row>
    <row r="70" spans="2:21" x14ac:dyDescent="0.35">
      <c r="B70" s="8" t="s">
        <v>109</v>
      </c>
      <c r="C70" s="74" t="s">
        <v>92</v>
      </c>
      <c r="D70" s="74" t="s">
        <v>93</v>
      </c>
      <c r="E70" s="74" t="s">
        <v>105</v>
      </c>
      <c r="F70" s="74" t="s">
        <v>104</v>
      </c>
      <c r="G70" s="74" t="s">
        <v>94</v>
      </c>
      <c r="H70" s="74" t="s">
        <v>95</v>
      </c>
      <c r="I70" s="66"/>
      <c r="J70" s="66"/>
      <c r="M70" s="8" t="s">
        <v>109</v>
      </c>
      <c r="N70" s="74" t="s">
        <v>92</v>
      </c>
      <c r="O70" s="74" t="s">
        <v>93</v>
      </c>
      <c r="P70" s="74" t="s">
        <v>105</v>
      </c>
      <c r="Q70" s="74" t="s">
        <v>104</v>
      </c>
      <c r="R70" s="74" t="s">
        <v>94</v>
      </c>
      <c r="S70" s="74" t="s">
        <v>95</v>
      </c>
      <c r="T70" s="75"/>
      <c r="U70" s="63"/>
    </row>
    <row r="71" spans="2:21" x14ac:dyDescent="0.35">
      <c r="B71" s="102" t="s">
        <v>96</v>
      </c>
      <c r="C71" s="76">
        <v>32</v>
      </c>
      <c r="D71" s="76">
        <v>11</v>
      </c>
      <c r="E71" s="16">
        <v>176</v>
      </c>
      <c r="F71" s="16">
        <v>80</v>
      </c>
      <c r="G71" s="25">
        <v>34</v>
      </c>
      <c r="H71" s="25">
        <v>2</v>
      </c>
      <c r="I71" s="75"/>
      <c r="J71" s="63"/>
      <c r="M71" s="102" t="s">
        <v>96</v>
      </c>
      <c r="N71" s="76">
        <v>32</v>
      </c>
      <c r="O71" s="76">
        <v>11</v>
      </c>
      <c r="P71" s="16">
        <v>176</v>
      </c>
      <c r="Q71" s="16">
        <v>80</v>
      </c>
      <c r="R71" s="25">
        <v>34</v>
      </c>
      <c r="S71" s="25">
        <v>2</v>
      </c>
      <c r="T71" s="75"/>
      <c r="U71" s="63"/>
    </row>
    <row r="72" spans="2:21" x14ac:dyDescent="0.35">
      <c r="B72" s="52" t="s">
        <v>97</v>
      </c>
      <c r="C72" s="76">
        <v>28</v>
      </c>
      <c r="D72" s="76">
        <v>8</v>
      </c>
      <c r="E72" s="16">
        <v>172</v>
      </c>
      <c r="F72" s="16">
        <v>76</v>
      </c>
      <c r="G72" s="16">
        <v>29</v>
      </c>
      <c r="H72" s="16">
        <v>5</v>
      </c>
      <c r="I72" s="75"/>
      <c r="J72" s="63"/>
      <c r="M72" s="52" t="s">
        <v>97</v>
      </c>
      <c r="N72" s="76">
        <v>28</v>
      </c>
      <c r="O72" s="76">
        <v>8</v>
      </c>
      <c r="P72" s="16">
        <v>172</v>
      </c>
      <c r="Q72" s="16">
        <v>76</v>
      </c>
      <c r="R72" s="16">
        <v>29</v>
      </c>
      <c r="S72" s="16">
        <v>5</v>
      </c>
      <c r="T72" s="75"/>
      <c r="U72" s="63"/>
    </row>
    <row r="73" spans="2:21" x14ac:dyDescent="0.35">
      <c r="B73" s="52" t="s">
        <v>98</v>
      </c>
      <c r="C73" s="76">
        <v>21</v>
      </c>
      <c r="D73" s="76">
        <v>12</v>
      </c>
      <c r="E73" s="16">
        <v>180</v>
      </c>
      <c r="F73" s="16">
        <v>74</v>
      </c>
      <c r="G73" s="16">
        <v>30</v>
      </c>
      <c r="H73" s="16">
        <v>4</v>
      </c>
      <c r="I73" s="75"/>
      <c r="J73" s="63"/>
      <c r="M73" s="52" t="s">
        <v>98</v>
      </c>
      <c r="N73" s="76">
        <v>21</v>
      </c>
      <c r="O73" s="76">
        <v>12</v>
      </c>
      <c r="P73" s="16">
        <v>180</v>
      </c>
      <c r="Q73" s="16">
        <v>74</v>
      </c>
      <c r="R73" s="16">
        <v>30</v>
      </c>
      <c r="S73" s="16">
        <v>4</v>
      </c>
      <c r="T73" s="75"/>
      <c r="U73" s="63"/>
    </row>
    <row r="74" spans="2:21" x14ac:dyDescent="0.35">
      <c r="B74" s="52" t="s">
        <v>99</v>
      </c>
      <c r="C74" s="76">
        <v>29</v>
      </c>
      <c r="D74" s="76">
        <v>6</v>
      </c>
      <c r="E74" s="16">
        <v>181</v>
      </c>
      <c r="F74" s="16">
        <v>81</v>
      </c>
      <c r="G74" s="25">
        <v>21</v>
      </c>
      <c r="H74" s="25">
        <v>3</v>
      </c>
      <c r="I74" s="75"/>
      <c r="J74" s="63"/>
      <c r="M74" s="52" t="s">
        <v>99</v>
      </c>
      <c r="N74" s="76">
        <v>29</v>
      </c>
      <c r="O74" s="76">
        <v>6</v>
      </c>
      <c r="P74" s="16">
        <v>181</v>
      </c>
      <c r="Q74" s="16">
        <v>81</v>
      </c>
      <c r="R74" s="25">
        <v>21</v>
      </c>
      <c r="S74" s="25">
        <v>3</v>
      </c>
      <c r="T74" s="75"/>
      <c r="U74" s="63"/>
    </row>
    <row r="75" spans="2:21" x14ac:dyDescent="0.35">
      <c r="B75" s="52" t="s">
        <v>100</v>
      </c>
      <c r="C75" s="76">
        <v>23</v>
      </c>
      <c r="D75" s="76">
        <v>11</v>
      </c>
      <c r="E75" s="16">
        <v>179</v>
      </c>
      <c r="F75" s="16">
        <v>78</v>
      </c>
      <c r="G75" s="16">
        <v>37</v>
      </c>
      <c r="H75" s="16">
        <v>7</v>
      </c>
      <c r="I75" s="75"/>
      <c r="J75" s="63"/>
      <c r="M75" s="52" t="s">
        <v>100</v>
      </c>
      <c r="N75" s="76">
        <v>23</v>
      </c>
      <c r="O75" s="76">
        <v>11</v>
      </c>
      <c r="P75" s="16">
        <v>179</v>
      </c>
      <c r="Q75" s="16">
        <v>78</v>
      </c>
      <c r="R75" s="16">
        <v>37</v>
      </c>
      <c r="S75" s="16">
        <v>7</v>
      </c>
      <c r="T75" s="75"/>
      <c r="U75" s="63"/>
    </row>
    <row r="76" spans="2:21" x14ac:dyDescent="0.35">
      <c r="B76" s="52" t="s">
        <v>101</v>
      </c>
      <c r="C76" s="76">
        <v>25</v>
      </c>
      <c r="D76" s="76">
        <v>7</v>
      </c>
      <c r="E76" s="16">
        <v>194</v>
      </c>
      <c r="F76" s="16">
        <v>89</v>
      </c>
      <c r="G76" s="16">
        <v>21</v>
      </c>
      <c r="H76" s="16">
        <v>9</v>
      </c>
      <c r="I76" s="75"/>
      <c r="J76" s="63"/>
      <c r="M76" s="52" t="s">
        <v>101</v>
      </c>
      <c r="N76" s="76">
        <v>25</v>
      </c>
      <c r="O76" s="76">
        <v>7</v>
      </c>
      <c r="P76" s="16">
        <v>194</v>
      </c>
      <c r="Q76" s="16">
        <v>89</v>
      </c>
      <c r="R76" s="16">
        <v>21</v>
      </c>
      <c r="S76" s="16">
        <v>9</v>
      </c>
      <c r="T76" s="75"/>
      <c r="U76" s="63"/>
    </row>
    <row r="77" spans="2:21" x14ac:dyDescent="0.35">
      <c r="B77" s="52" t="s">
        <v>102</v>
      </c>
      <c r="C77" s="76">
        <v>21</v>
      </c>
      <c r="D77" s="76">
        <v>9</v>
      </c>
      <c r="E77" s="16">
        <v>184</v>
      </c>
      <c r="F77" s="16">
        <v>77</v>
      </c>
      <c r="G77" s="16">
        <v>28</v>
      </c>
      <c r="H77" s="16">
        <v>14</v>
      </c>
      <c r="I77" s="75"/>
      <c r="J77" s="63"/>
      <c r="M77" s="52" t="s">
        <v>102</v>
      </c>
      <c r="N77" s="76">
        <v>21</v>
      </c>
      <c r="O77" s="76">
        <v>9</v>
      </c>
      <c r="P77" s="16">
        <v>184</v>
      </c>
      <c r="Q77" s="16">
        <v>77</v>
      </c>
      <c r="R77" s="16">
        <v>28</v>
      </c>
      <c r="S77" s="16">
        <v>14</v>
      </c>
      <c r="T77" s="75"/>
      <c r="U77" s="63"/>
    </row>
    <row r="78" spans="2:21" x14ac:dyDescent="0.35">
      <c r="B78" s="52" t="s">
        <v>103</v>
      </c>
      <c r="C78" s="76">
        <v>20</v>
      </c>
      <c r="D78" s="76">
        <v>10</v>
      </c>
      <c r="E78" s="16">
        <v>182</v>
      </c>
      <c r="F78" s="16">
        <v>82</v>
      </c>
      <c r="G78" s="16">
        <v>33</v>
      </c>
      <c r="H78" s="16">
        <v>16</v>
      </c>
      <c r="I78" s="75"/>
      <c r="J78" s="63"/>
      <c r="M78" s="52" t="s">
        <v>103</v>
      </c>
      <c r="N78" s="76">
        <v>20</v>
      </c>
      <c r="O78" s="76">
        <v>10</v>
      </c>
      <c r="P78" s="16">
        <v>182</v>
      </c>
      <c r="Q78" s="16">
        <v>82</v>
      </c>
      <c r="R78" s="16">
        <v>33</v>
      </c>
      <c r="S78" s="16">
        <v>16</v>
      </c>
      <c r="T78" s="75"/>
      <c r="U78" s="63"/>
    </row>
    <row r="79" spans="2:21" x14ac:dyDescent="0.35">
      <c r="B79" s="101"/>
      <c r="C79" s="63"/>
      <c r="D79" s="63"/>
      <c r="E79" s="63"/>
      <c r="F79" s="63"/>
      <c r="G79" s="63"/>
      <c r="H79" s="63"/>
      <c r="I79" s="75"/>
      <c r="J79" s="63"/>
      <c r="M79" s="63"/>
      <c r="N79" s="63"/>
      <c r="O79" s="63"/>
      <c r="P79" s="63"/>
      <c r="Q79" s="63"/>
      <c r="R79" s="63"/>
      <c r="S79" s="63"/>
      <c r="T79" s="75"/>
      <c r="U79" s="63"/>
    </row>
    <row r="80" spans="2:21" x14ac:dyDescent="0.35">
      <c r="B80" s="4" t="s">
        <v>34</v>
      </c>
      <c r="C80" s="34">
        <v>40</v>
      </c>
      <c r="D80" s="34">
        <v>30</v>
      </c>
      <c r="E80" s="34">
        <v>185</v>
      </c>
      <c r="F80" s="34">
        <v>75</v>
      </c>
      <c r="G80" s="34">
        <v>20</v>
      </c>
      <c r="H80" s="34">
        <v>1</v>
      </c>
      <c r="I80" s="75"/>
      <c r="M80" s="4" t="s">
        <v>34</v>
      </c>
      <c r="N80" s="34">
        <f>MAX(N71:N78)</f>
        <v>32</v>
      </c>
      <c r="O80" s="34">
        <f>MAX(O71:O78)</f>
        <v>12</v>
      </c>
      <c r="P80" s="34">
        <f t="shared" ref="P80" si="3">MAX(P71:P78)</f>
        <v>194</v>
      </c>
      <c r="Q80" s="34">
        <f>MIN(Q71:Q78)-1</f>
        <v>73</v>
      </c>
      <c r="R80" s="34">
        <f>MIN(R71:R78)-1</f>
        <v>20</v>
      </c>
      <c r="S80" s="34">
        <f>MIN(S71:S78)-1</f>
        <v>1</v>
      </c>
      <c r="T80" s="33"/>
      <c r="U80" s="33"/>
    </row>
    <row r="81" spans="2:22" x14ac:dyDescent="0.35">
      <c r="B81" s="33"/>
      <c r="C81" s="33"/>
      <c r="D81" s="33"/>
      <c r="E81" s="33"/>
      <c r="F81" s="33"/>
      <c r="G81" s="33"/>
      <c r="H81" s="33"/>
      <c r="I81" s="33"/>
      <c r="M81" s="66"/>
      <c r="N81" s="63"/>
      <c r="O81" s="63"/>
      <c r="P81" s="63"/>
      <c r="Q81" s="63"/>
      <c r="R81" s="63"/>
      <c r="S81" s="63"/>
      <c r="T81" s="63"/>
      <c r="U81" s="63"/>
    </row>
    <row r="82" spans="2:22" x14ac:dyDescent="0.35">
      <c r="I82" s="75"/>
    </row>
    <row r="83" spans="2:22" x14ac:dyDescent="0.35">
      <c r="C83" s="30" t="s">
        <v>21</v>
      </c>
      <c r="D83" s="30" t="s">
        <v>21</v>
      </c>
      <c r="E83" s="30" t="s">
        <v>21</v>
      </c>
      <c r="F83" s="30" t="s">
        <v>20</v>
      </c>
      <c r="G83" s="30" t="s">
        <v>20</v>
      </c>
      <c r="H83" s="30" t="s">
        <v>20</v>
      </c>
      <c r="I83" s="66"/>
    </row>
    <row r="84" spans="2:22" x14ac:dyDescent="0.35">
      <c r="B84" s="2"/>
      <c r="C84" s="124" t="s">
        <v>26</v>
      </c>
      <c r="D84" s="125"/>
      <c r="E84" s="125"/>
      <c r="F84" s="125"/>
      <c r="G84" s="125"/>
      <c r="H84" s="126"/>
      <c r="I84" s="66"/>
      <c r="K84" s="87"/>
      <c r="N84" s="30" t="s">
        <v>21</v>
      </c>
      <c r="O84" s="30" t="s">
        <v>21</v>
      </c>
      <c r="P84" s="30" t="s">
        <v>21</v>
      </c>
      <c r="Q84" s="30" t="s">
        <v>20</v>
      </c>
      <c r="R84" s="30" t="s">
        <v>20</v>
      </c>
      <c r="S84" s="30" t="s">
        <v>20</v>
      </c>
      <c r="T84" s="66"/>
    </row>
    <row r="85" spans="2:22" x14ac:dyDescent="0.35">
      <c r="B85" s="8" t="s">
        <v>109</v>
      </c>
      <c r="C85" s="74" t="s">
        <v>92</v>
      </c>
      <c r="D85" s="74" t="s">
        <v>93</v>
      </c>
      <c r="E85" s="74" t="s">
        <v>105</v>
      </c>
      <c r="F85" s="74" t="s">
        <v>104</v>
      </c>
      <c r="G85" s="74" t="s">
        <v>94</v>
      </c>
      <c r="H85" s="74" t="s">
        <v>95</v>
      </c>
      <c r="I85" s="66"/>
      <c r="K85" s="30" t="s">
        <v>36</v>
      </c>
      <c r="M85" s="2"/>
      <c r="N85" s="124" t="s">
        <v>26</v>
      </c>
      <c r="O85" s="125"/>
      <c r="P85" s="125"/>
      <c r="Q85" s="125"/>
      <c r="R85" s="125"/>
      <c r="S85" s="126"/>
      <c r="T85" s="66"/>
      <c r="V85" s="66"/>
    </row>
    <row r="86" spans="2:22" x14ac:dyDescent="0.35">
      <c r="B86" s="102" t="s">
        <v>96</v>
      </c>
      <c r="C86" s="36">
        <f>($C$80-C71)/$C$80</f>
        <v>0.2</v>
      </c>
      <c r="D86" s="36">
        <f>($D$80-D71)/$D$80</f>
        <v>0.6333333333333333</v>
      </c>
      <c r="E86" s="36">
        <f>($E$80-E71)/$E$80</f>
        <v>4.8648648648648651E-2</v>
      </c>
      <c r="F86" s="36">
        <f>1/(($F$80-F71)/$F$80)</f>
        <v>-15</v>
      </c>
      <c r="G86" s="36">
        <f>1/(($G$80-G71)/$G$80)</f>
        <v>-1.4285714285714286</v>
      </c>
      <c r="H86" s="36">
        <f>1/(($H$80-H71)/$H$80)</f>
        <v>-1</v>
      </c>
      <c r="I86" s="86"/>
      <c r="K86" s="32">
        <f>SUMSQ(C86:H86)</f>
        <v>228.48429412865704</v>
      </c>
      <c r="M86" s="8" t="s">
        <v>109</v>
      </c>
      <c r="N86" s="74" t="s">
        <v>92</v>
      </c>
      <c r="O86" s="74" t="s">
        <v>93</v>
      </c>
      <c r="P86" s="74" t="s">
        <v>105</v>
      </c>
      <c r="Q86" s="74" t="s">
        <v>104</v>
      </c>
      <c r="R86" s="74" t="s">
        <v>94</v>
      </c>
      <c r="S86" s="74" t="s">
        <v>95</v>
      </c>
      <c r="T86" s="66"/>
      <c r="V86" s="30" t="s">
        <v>36</v>
      </c>
    </row>
    <row r="87" spans="2:22" x14ac:dyDescent="0.35">
      <c r="B87" s="52" t="s">
        <v>97</v>
      </c>
      <c r="C87" s="36">
        <f t="shared" ref="C87:C93" si="4">($C$80-C72)/$C$80</f>
        <v>0.3</v>
      </c>
      <c r="D87" s="36">
        <f t="shared" ref="D87:D93" si="5">($D$80-D72)/$D$80</f>
        <v>0.73333333333333328</v>
      </c>
      <c r="E87" s="36">
        <f t="shared" ref="E87:E93" si="6">($E$80-E72)/$E$80</f>
        <v>7.0270270270270274E-2</v>
      </c>
      <c r="F87" s="36">
        <f t="shared" ref="F87:F93" si="7">1/(($F$80-F72)/$F$80)</f>
        <v>-75</v>
      </c>
      <c r="G87" s="36">
        <f t="shared" ref="G87:G92" si="8">1/(($G$80-G72)/$G$80)</f>
        <v>-2.2222222222222223</v>
      </c>
      <c r="H87" s="36">
        <f t="shared" ref="H87:H93" si="9">1/(($H$80-H72)/$H$80)</f>
        <v>-0.25</v>
      </c>
      <c r="I87" s="86"/>
      <c r="K87" s="32">
        <f>SUMSQ(C87:H87)</f>
        <v>5630.6334872936004</v>
      </c>
      <c r="M87" s="102" t="s">
        <v>96</v>
      </c>
      <c r="N87" s="56">
        <f>($N$80-N71)/$N$80</f>
        <v>0</v>
      </c>
      <c r="O87" s="56">
        <f>($O$80-O71)/$O$80</f>
        <v>8.3333333333333329E-2</v>
      </c>
      <c r="P87" s="56">
        <f>($P$80-P71)/$P$80</f>
        <v>9.2783505154639179E-2</v>
      </c>
      <c r="Q87" s="56">
        <f>1/(($Q$80-Q71)/$Q$80)</f>
        <v>-10.428571428571429</v>
      </c>
      <c r="R87" s="56">
        <f>1/(($R$80-R71)/$R$80)</f>
        <v>-1.4285714285714286</v>
      </c>
      <c r="S87" s="56">
        <f>1/(($S$80-S71)/$S$80)</f>
        <v>-1</v>
      </c>
      <c r="T87" s="88"/>
      <c r="V87" s="32">
        <f>SUMSQ(N87:S87)</f>
        <v>111.81147159062017</v>
      </c>
    </row>
    <row r="88" spans="2:22" x14ac:dyDescent="0.35">
      <c r="B88" s="52" t="s">
        <v>98</v>
      </c>
      <c r="C88" s="36">
        <f t="shared" si="4"/>
        <v>0.47499999999999998</v>
      </c>
      <c r="D88" s="36">
        <f t="shared" si="5"/>
        <v>0.6</v>
      </c>
      <c r="E88" s="36">
        <f t="shared" si="6"/>
        <v>2.7027027027027029E-2</v>
      </c>
      <c r="F88" s="36">
        <f t="shared" si="7"/>
        <v>75</v>
      </c>
      <c r="G88" s="36">
        <f t="shared" si="8"/>
        <v>-2</v>
      </c>
      <c r="H88" s="36">
        <f t="shared" si="9"/>
        <v>-0.33333333333333331</v>
      </c>
      <c r="I88" s="86"/>
      <c r="K88" s="32">
        <f t="shared" ref="K88:K93" si="10">SUMSQ(C88:H88)</f>
        <v>5629.6974665713014</v>
      </c>
      <c r="M88" s="52" t="s">
        <v>97</v>
      </c>
      <c r="N88" s="56">
        <f t="shared" ref="N88:N94" si="11">($N$80-N72)/$N$80</f>
        <v>0.125</v>
      </c>
      <c r="O88" s="56">
        <f t="shared" ref="O88:O94" si="12">($O$80-O72)/$O$80</f>
        <v>0.33333333333333331</v>
      </c>
      <c r="P88" s="56">
        <f t="shared" ref="P88:P94" si="13">($P$80-P72)/$P$80</f>
        <v>0.1134020618556701</v>
      </c>
      <c r="Q88" s="56">
        <f t="shared" ref="Q88:Q94" si="14">1/(($Q$80-Q72)/$Q$80)</f>
        <v>-24.333333333333336</v>
      </c>
      <c r="R88" s="56">
        <f t="shared" ref="R88:R94" si="15">1/(($R$80-R72)/$R$80)</f>
        <v>-2.2222222222222223</v>
      </c>
      <c r="S88" s="56">
        <f t="shared" ref="S88:S94" si="16">1/(($S$80-S72)/$S$80)</f>
        <v>-0.25</v>
      </c>
      <c r="T88" s="88"/>
      <c r="V88" s="32">
        <f t="shared" ref="V88:V94" si="17">SUMSQ(N88:S88)</f>
        <v>597.25147885479362</v>
      </c>
    </row>
    <row r="89" spans="2:22" x14ac:dyDescent="0.35">
      <c r="B89" s="52" t="s">
        <v>99</v>
      </c>
      <c r="C89" s="36">
        <f t="shared" si="4"/>
        <v>0.27500000000000002</v>
      </c>
      <c r="D89" s="36">
        <f t="shared" si="5"/>
        <v>0.8</v>
      </c>
      <c r="E89" s="36">
        <f t="shared" si="6"/>
        <v>2.1621621621621623E-2</v>
      </c>
      <c r="F89" s="36">
        <f t="shared" si="7"/>
        <v>-12.5</v>
      </c>
      <c r="G89" s="36">
        <f t="shared" si="8"/>
        <v>-20</v>
      </c>
      <c r="H89" s="36">
        <f t="shared" si="9"/>
        <v>-0.5</v>
      </c>
      <c r="I89" s="86"/>
      <c r="K89" s="32">
        <f t="shared" si="10"/>
        <v>557.21609249452149</v>
      </c>
      <c r="M89" s="102" t="s">
        <v>98</v>
      </c>
      <c r="N89" s="56">
        <f t="shared" si="11"/>
        <v>0.34375</v>
      </c>
      <c r="O89" s="56">
        <f t="shared" si="12"/>
        <v>0</v>
      </c>
      <c r="P89" s="56">
        <f>($P$80-P73)/$P$80</f>
        <v>7.2164948453608241E-2</v>
      </c>
      <c r="Q89" s="56">
        <f t="shared" si="14"/>
        <v>-73</v>
      </c>
      <c r="R89" s="56">
        <f t="shared" si="15"/>
        <v>-2</v>
      </c>
      <c r="S89" s="56">
        <f t="shared" si="16"/>
        <v>-0.33333333333333331</v>
      </c>
      <c r="T89" s="88"/>
      <c r="V89" s="32">
        <f t="shared" si="17"/>
        <v>5333.2344829533968</v>
      </c>
    </row>
    <row r="90" spans="2:22" x14ac:dyDescent="0.35">
      <c r="B90" s="52" t="s">
        <v>100</v>
      </c>
      <c r="C90" s="36">
        <f t="shared" si="4"/>
        <v>0.42499999999999999</v>
      </c>
      <c r="D90" s="36">
        <f t="shared" si="5"/>
        <v>0.6333333333333333</v>
      </c>
      <c r="E90" s="36">
        <f t="shared" si="6"/>
        <v>3.2432432432432434E-2</v>
      </c>
      <c r="F90" s="36">
        <f t="shared" si="7"/>
        <v>-25</v>
      </c>
      <c r="G90" s="36">
        <f t="shared" si="8"/>
        <v>-1.1764705882352942</v>
      </c>
      <c r="H90" s="36">
        <f t="shared" si="9"/>
        <v>-0.16666666666666666</v>
      </c>
      <c r="I90" s="86"/>
      <c r="K90" s="32">
        <f t="shared" si="10"/>
        <v>626.99464879654511</v>
      </c>
      <c r="M90" s="52" t="s">
        <v>99</v>
      </c>
      <c r="N90" s="56">
        <f t="shared" si="11"/>
        <v>9.375E-2</v>
      </c>
      <c r="O90" s="56">
        <f t="shared" si="12"/>
        <v>0.5</v>
      </c>
      <c r="P90" s="56">
        <f t="shared" si="13"/>
        <v>6.7010309278350513E-2</v>
      </c>
      <c r="Q90" s="56">
        <f t="shared" si="14"/>
        <v>-9.125</v>
      </c>
      <c r="R90" s="56">
        <f t="shared" si="15"/>
        <v>-20</v>
      </c>
      <c r="S90" s="56">
        <f t="shared" si="16"/>
        <v>-0.5</v>
      </c>
      <c r="T90" s="88"/>
      <c r="V90" s="32">
        <f t="shared" si="17"/>
        <v>483.7789044440496</v>
      </c>
    </row>
    <row r="91" spans="2:22" x14ac:dyDescent="0.35">
      <c r="B91" s="52" t="s">
        <v>101</v>
      </c>
      <c r="C91" s="36">
        <f t="shared" si="4"/>
        <v>0.375</v>
      </c>
      <c r="D91" s="36">
        <f t="shared" si="5"/>
        <v>0.76666666666666672</v>
      </c>
      <c r="E91" s="36">
        <f t="shared" si="6"/>
        <v>-4.8648648648648651E-2</v>
      </c>
      <c r="F91" s="36">
        <f t="shared" si="7"/>
        <v>-5.3571428571428568</v>
      </c>
      <c r="G91" s="36">
        <f t="shared" si="8"/>
        <v>-20</v>
      </c>
      <c r="H91" s="36">
        <f t="shared" si="9"/>
        <v>-0.125</v>
      </c>
      <c r="I91" s="86"/>
      <c r="K91" s="32">
        <f t="shared" si="10"/>
        <v>429.44537406062983</v>
      </c>
      <c r="M91" s="52" t="s">
        <v>100</v>
      </c>
      <c r="N91" s="56">
        <f t="shared" si="11"/>
        <v>0.28125</v>
      </c>
      <c r="O91" s="56">
        <f t="shared" si="12"/>
        <v>8.3333333333333329E-2</v>
      </c>
      <c r="P91" s="56">
        <f t="shared" si="13"/>
        <v>7.7319587628865982E-2</v>
      </c>
      <c r="Q91" s="56">
        <f t="shared" si="14"/>
        <v>-14.600000000000001</v>
      </c>
      <c r="R91" s="56">
        <f t="shared" si="15"/>
        <v>-1.1764705882352942</v>
      </c>
      <c r="S91" s="56">
        <f t="shared" si="16"/>
        <v>-0.16666666666666666</v>
      </c>
      <c r="T91" s="88"/>
      <c r="V91" s="32">
        <f t="shared" si="17"/>
        <v>214.66388514833608</v>
      </c>
    </row>
    <row r="92" spans="2:22" x14ac:dyDescent="0.35">
      <c r="B92" s="52" t="s">
        <v>102</v>
      </c>
      <c r="C92" s="36">
        <f t="shared" si="4"/>
        <v>0.47499999999999998</v>
      </c>
      <c r="D92" s="36">
        <f t="shared" si="5"/>
        <v>0.7</v>
      </c>
      <c r="E92" s="36">
        <f t="shared" si="6"/>
        <v>5.4054054054054057E-3</v>
      </c>
      <c r="F92" s="36">
        <f t="shared" si="7"/>
        <v>-37.5</v>
      </c>
      <c r="G92" s="36">
        <f t="shared" si="8"/>
        <v>-2.5</v>
      </c>
      <c r="H92" s="36">
        <f t="shared" si="9"/>
        <v>-7.6923076923076927E-2</v>
      </c>
      <c r="I92" s="86"/>
      <c r="K92" s="32">
        <f t="shared" si="10"/>
        <v>1413.2215713781709</v>
      </c>
      <c r="M92" s="52" t="s">
        <v>101</v>
      </c>
      <c r="N92" s="56">
        <f t="shared" si="11"/>
        <v>0.21875</v>
      </c>
      <c r="O92" s="56">
        <f t="shared" si="12"/>
        <v>0.41666666666666669</v>
      </c>
      <c r="P92" s="56">
        <f>($P$80-P76)/$P$80</f>
        <v>0</v>
      </c>
      <c r="Q92" s="56">
        <f t="shared" si="14"/>
        <v>-4.5625</v>
      </c>
      <c r="R92" s="56">
        <f t="shared" si="15"/>
        <v>-20</v>
      </c>
      <c r="S92" s="56">
        <f t="shared" si="16"/>
        <v>-0.125</v>
      </c>
      <c r="T92" s="88"/>
      <c r="V92" s="32">
        <f t="shared" si="17"/>
        <v>421.05349392361109</v>
      </c>
    </row>
    <row r="93" spans="2:22" x14ac:dyDescent="0.35">
      <c r="B93" s="37" t="s">
        <v>103</v>
      </c>
      <c r="C93" s="36">
        <f t="shared" si="4"/>
        <v>0.5</v>
      </c>
      <c r="D93" s="36">
        <f t="shared" si="5"/>
        <v>0.66666666666666663</v>
      </c>
      <c r="E93" s="36">
        <f t="shared" si="6"/>
        <v>1.6216216216216217E-2</v>
      </c>
      <c r="F93" s="36">
        <f t="shared" si="7"/>
        <v>-10.714285714285714</v>
      </c>
      <c r="G93" s="36">
        <f>1/(($G$80-G78)/$G$80)</f>
        <v>-1.5384615384615383</v>
      </c>
      <c r="H93" s="36">
        <f t="shared" si="9"/>
        <v>-6.6666666666666666E-2</v>
      </c>
      <c r="I93" s="86"/>
      <c r="K93" s="42">
        <f t="shared" si="10"/>
        <v>117.86193412722963</v>
      </c>
      <c r="M93" s="52" t="s">
        <v>102</v>
      </c>
      <c r="N93" s="56">
        <f t="shared" si="11"/>
        <v>0.34375</v>
      </c>
      <c r="O93" s="56">
        <f t="shared" si="12"/>
        <v>0.25</v>
      </c>
      <c r="P93" s="56">
        <f t="shared" si="13"/>
        <v>5.1546391752577317E-2</v>
      </c>
      <c r="Q93" s="56">
        <f t="shared" si="14"/>
        <v>-18.25</v>
      </c>
      <c r="R93" s="56">
        <f t="shared" si="15"/>
        <v>-2.5</v>
      </c>
      <c r="S93" s="56">
        <f t="shared" si="16"/>
        <v>-7.6923076923076927E-2</v>
      </c>
      <c r="T93" s="88"/>
      <c r="V93" s="32">
        <f t="shared" si="17"/>
        <v>339.50173825276602</v>
      </c>
    </row>
    <row r="94" spans="2:22" x14ac:dyDescent="0.35">
      <c r="B94" s="63"/>
      <c r="C94" s="86"/>
      <c r="D94" s="86"/>
      <c r="E94" s="86"/>
      <c r="F94" s="86"/>
      <c r="G94" s="86"/>
      <c r="H94" s="86"/>
      <c r="I94" s="86"/>
      <c r="J94" s="8" t="s">
        <v>39</v>
      </c>
      <c r="K94" s="37">
        <f>MIN(K86:K93)</f>
        <v>117.86193412722963</v>
      </c>
      <c r="M94" s="37" t="s">
        <v>103</v>
      </c>
      <c r="N94" s="56">
        <f t="shared" si="11"/>
        <v>0.375</v>
      </c>
      <c r="O94" s="56">
        <f t="shared" si="12"/>
        <v>0.16666666666666666</v>
      </c>
      <c r="P94" s="56">
        <f t="shared" si="13"/>
        <v>6.1855670103092786E-2</v>
      </c>
      <c r="Q94" s="56">
        <f t="shared" si="14"/>
        <v>-8.1111111111111107</v>
      </c>
      <c r="R94" s="56">
        <f t="shared" si="15"/>
        <v>-1.5384615384615383</v>
      </c>
      <c r="S94" s="56">
        <f t="shared" si="16"/>
        <v>-6.6666666666666666E-2</v>
      </c>
      <c r="T94" s="88"/>
      <c r="V94" s="42">
        <f t="shared" si="17"/>
        <v>68.333660708261689</v>
      </c>
    </row>
    <row r="95" spans="2:22" x14ac:dyDescent="0.35">
      <c r="B95" s="123" t="s">
        <v>108</v>
      </c>
      <c r="C95" s="123"/>
      <c r="D95" s="123"/>
      <c r="E95" s="123"/>
      <c r="F95" s="123"/>
      <c r="G95" s="86"/>
      <c r="H95" s="86"/>
      <c r="I95" s="86"/>
      <c r="K95" s="87"/>
      <c r="M95" s="63"/>
      <c r="N95" s="88"/>
      <c r="O95" s="88"/>
      <c r="P95" s="88"/>
      <c r="Q95" s="88"/>
      <c r="R95" s="88"/>
      <c r="S95" s="88"/>
      <c r="T95" s="88"/>
      <c r="U95" s="8" t="s">
        <v>39</v>
      </c>
      <c r="V95" s="37">
        <f>MIN(V87:V94)</f>
        <v>68.333660708261689</v>
      </c>
    </row>
    <row r="96" spans="2:22" x14ac:dyDescent="0.35">
      <c r="G96" s="33"/>
      <c r="H96" s="33"/>
      <c r="I96" s="33"/>
      <c r="M96" s="123" t="s">
        <v>151</v>
      </c>
      <c r="N96" s="123"/>
      <c r="O96" s="123"/>
      <c r="P96" s="123"/>
      <c r="Q96" s="123"/>
      <c r="S96" s="88"/>
      <c r="T96" s="88"/>
      <c r="V96" s="66"/>
    </row>
    <row r="110" spans="3:23" x14ac:dyDescent="0.35">
      <c r="O110" s="4"/>
      <c r="P110" s="5" t="s">
        <v>41</v>
      </c>
      <c r="Q110" s="4" t="s">
        <v>62</v>
      </c>
      <c r="R110" s="4"/>
      <c r="S110" s="4"/>
    </row>
    <row r="111" spans="3:23" x14ac:dyDescent="0.35">
      <c r="C111" s="5" t="s">
        <v>41</v>
      </c>
      <c r="D111" s="4" t="s">
        <v>61</v>
      </c>
      <c r="E111" s="4"/>
      <c r="F111" s="4"/>
      <c r="G111" s="4"/>
    </row>
    <row r="112" spans="3:23" x14ac:dyDescent="0.35">
      <c r="P112" s="30" t="s">
        <v>21</v>
      </c>
      <c r="Q112" s="30" t="s">
        <v>21</v>
      </c>
      <c r="R112" s="30" t="s">
        <v>21</v>
      </c>
      <c r="S112" s="30" t="s">
        <v>20</v>
      </c>
      <c r="T112" s="30" t="s">
        <v>20</v>
      </c>
      <c r="U112" s="30" t="s">
        <v>20</v>
      </c>
      <c r="V112" s="66"/>
      <c r="W112" s="66"/>
    </row>
    <row r="113" spans="2:23" x14ac:dyDescent="0.35">
      <c r="C113" s="30" t="s">
        <v>21</v>
      </c>
      <c r="D113" s="30" t="s">
        <v>21</v>
      </c>
      <c r="E113" s="30" t="s">
        <v>21</v>
      </c>
      <c r="F113" s="30" t="s">
        <v>20</v>
      </c>
      <c r="G113" s="30" t="s">
        <v>20</v>
      </c>
      <c r="H113" s="30" t="s">
        <v>20</v>
      </c>
      <c r="I113" s="66"/>
      <c r="J113" s="66"/>
      <c r="O113" s="2"/>
      <c r="P113" s="124" t="s">
        <v>26</v>
      </c>
      <c r="Q113" s="125"/>
      <c r="R113" s="125"/>
      <c r="S113" s="125"/>
      <c r="T113" s="125"/>
      <c r="U113" s="126"/>
      <c r="V113" s="66"/>
      <c r="W113" s="66"/>
    </row>
    <row r="114" spans="2:23" x14ac:dyDescent="0.35">
      <c r="B114" s="2"/>
      <c r="C114" s="124" t="s">
        <v>26</v>
      </c>
      <c r="D114" s="125"/>
      <c r="E114" s="125"/>
      <c r="F114" s="125"/>
      <c r="G114" s="125"/>
      <c r="H114" s="126"/>
      <c r="I114" s="66"/>
      <c r="J114" s="66"/>
      <c r="O114" s="8" t="s">
        <v>109</v>
      </c>
      <c r="P114" s="74" t="s">
        <v>92</v>
      </c>
      <c r="Q114" s="74" t="s">
        <v>93</v>
      </c>
      <c r="R114" s="74" t="s">
        <v>105</v>
      </c>
      <c r="S114" s="74" t="s">
        <v>104</v>
      </c>
      <c r="T114" s="74" t="s">
        <v>94</v>
      </c>
      <c r="U114" s="74" t="s">
        <v>95</v>
      </c>
      <c r="V114" s="66"/>
      <c r="W114" s="66"/>
    </row>
    <row r="115" spans="2:23" x14ac:dyDescent="0.35">
      <c r="B115" s="8" t="s">
        <v>109</v>
      </c>
      <c r="C115" s="74" t="s">
        <v>92</v>
      </c>
      <c r="D115" s="74" t="s">
        <v>93</v>
      </c>
      <c r="E115" s="74" t="s">
        <v>105</v>
      </c>
      <c r="F115" s="74" t="s">
        <v>104</v>
      </c>
      <c r="G115" s="74" t="s">
        <v>94</v>
      </c>
      <c r="H115" s="74" t="s">
        <v>95</v>
      </c>
      <c r="I115" s="66"/>
      <c r="J115" s="66"/>
      <c r="O115" s="102" t="s">
        <v>96</v>
      </c>
      <c r="P115" s="76">
        <v>32</v>
      </c>
      <c r="Q115" s="76">
        <v>11</v>
      </c>
      <c r="R115" s="16">
        <v>176</v>
      </c>
      <c r="S115" s="16">
        <v>80</v>
      </c>
      <c r="T115" s="25">
        <v>34</v>
      </c>
      <c r="U115" s="25">
        <v>2</v>
      </c>
      <c r="V115" s="75"/>
      <c r="W115" s="63"/>
    </row>
    <row r="116" spans="2:23" x14ac:dyDescent="0.35">
      <c r="B116" s="102" t="s">
        <v>96</v>
      </c>
      <c r="C116" s="76">
        <v>32</v>
      </c>
      <c r="D116" s="76">
        <v>11</v>
      </c>
      <c r="E116" s="16">
        <v>176</v>
      </c>
      <c r="F116" s="16">
        <v>80</v>
      </c>
      <c r="G116" s="25">
        <v>34</v>
      </c>
      <c r="H116" s="25">
        <v>2</v>
      </c>
      <c r="I116" s="75"/>
      <c r="J116" s="63"/>
      <c r="O116" s="52" t="s">
        <v>97</v>
      </c>
      <c r="P116" s="76">
        <v>28</v>
      </c>
      <c r="Q116" s="76">
        <v>8</v>
      </c>
      <c r="R116" s="16">
        <v>172</v>
      </c>
      <c r="S116" s="16">
        <v>76</v>
      </c>
      <c r="T116" s="16">
        <v>29</v>
      </c>
      <c r="U116" s="16">
        <v>5</v>
      </c>
      <c r="V116" s="75"/>
      <c r="W116" s="63"/>
    </row>
    <row r="117" spans="2:23" x14ac:dyDescent="0.35">
      <c r="B117" s="52" t="s">
        <v>97</v>
      </c>
      <c r="C117" s="76">
        <v>28</v>
      </c>
      <c r="D117" s="76">
        <v>8</v>
      </c>
      <c r="E117" s="16">
        <v>172</v>
      </c>
      <c r="F117" s="16">
        <v>76</v>
      </c>
      <c r="G117" s="16">
        <v>29</v>
      </c>
      <c r="H117" s="16">
        <v>5</v>
      </c>
      <c r="I117" s="75"/>
      <c r="J117" s="63"/>
      <c r="O117" s="52" t="s">
        <v>98</v>
      </c>
      <c r="P117" s="76">
        <v>21</v>
      </c>
      <c r="Q117" s="76">
        <v>12</v>
      </c>
      <c r="R117" s="16">
        <v>180</v>
      </c>
      <c r="S117" s="16">
        <v>74</v>
      </c>
      <c r="T117" s="16">
        <v>30</v>
      </c>
      <c r="U117" s="16">
        <v>4</v>
      </c>
      <c r="V117" s="75"/>
      <c r="W117" s="63"/>
    </row>
    <row r="118" spans="2:23" x14ac:dyDescent="0.35">
      <c r="B118" s="52" t="s">
        <v>98</v>
      </c>
      <c r="C118" s="76">
        <v>21</v>
      </c>
      <c r="D118" s="76">
        <v>12</v>
      </c>
      <c r="E118" s="16">
        <v>180</v>
      </c>
      <c r="F118" s="16">
        <v>74</v>
      </c>
      <c r="G118" s="16">
        <v>30</v>
      </c>
      <c r="H118" s="16">
        <v>4</v>
      </c>
      <c r="I118" s="75"/>
      <c r="J118" s="63"/>
      <c r="O118" s="52" t="s">
        <v>99</v>
      </c>
      <c r="P118" s="76">
        <v>29</v>
      </c>
      <c r="Q118" s="76">
        <v>6</v>
      </c>
      <c r="R118" s="16">
        <v>181</v>
      </c>
      <c r="S118" s="16">
        <v>81</v>
      </c>
      <c r="T118" s="25">
        <v>21</v>
      </c>
      <c r="U118" s="25">
        <v>3</v>
      </c>
      <c r="V118" s="75"/>
      <c r="W118" s="63"/>
    </row>
    <row r="119" spans="2:23" x14ac:dyDescent="0.35">
      <c r="B119" s="52" t="s">
        <v>99</v>
      </c>
      <c r="C119" s="76">
        <v>29</v>
      </c>
      <c r="D119" s="76">
        <v>6</v>
      </c>
      <c r="E119" s="16">
        <v>181</v>
      </c>
      <c r="F119" s="16">
        <v>81</v>
      </c>
      <c r="G119" s="25">
        <v>21</v>
      </c>
      <c r="H119" s="25">
        <v>3</v>
      </c>
      <c r="I119" s="75"/>
      <c r="J119" s="63"/>
      <c r="O119" s="52" t="s">
        <v>100</v>
      </c>
      <c r="P119" s="76">
        <v>23</v>
      </c>
      <c r="Q119" s="76">
        <v>11</v>
      </c>
      <c r="R119" s="16">
        <v>179</v>
      </c>
      <c r="S119" s="16">
        <v>78</v>
      </c>
      <c r="T119" s="16">
        <v>37</v>
      </c>
      <c r="U119" s="16">
        <v>7</v>
      </c>
      <c r="V119" s="75"/>
      <c r="W119" s="63"/>
    </row>
    <row r="120" spans="2:23" x14ac:dyDescent="0.35">
      <c r="B120" s="52" t="s">
        <v>100</v>
      </c>
      <c r="C120" s="76">
        <v>23</v>
      </c>
      <c r="D120" s="76">
        <v>11</v>
      </c>
      <c r="E120" s="16">
        <v>179</v>
      </c>
      <c r="F120" s="16">
        <v>78</v>
      </c>
      <c r="G120" s="16">
        <v>37</v>
      </c>
      <c r="H120" s="16">
        <v>7</v>
      </c>
      <c r="I120" s="75"/>
      <c r="J120" s="63"/>
      <c r="O120" s="52" t="s">
        <v>101</v>
      </c>
      <c r="P120" s="76">
        <v>25</v>
      </c>
      <c r="Q120" s="76">
        <v>7</v>
      </c>
      <c r="R120" s="16">
        <v>194</v>
      </c>
      <c r="S120" s="16">
        <v>89</v>
      </c>
      <c r="T120" s="16">
        <v>21</v>
      </c>
      <c r="U120" s="16">
        <v>9</v>
      </c>
      <c r="V120" s="75"/>
      <c r="W120" s="63"/>
    </row>
    <row r="121" spans="2:23" x14ac:dyDescent="0.35">
      <c r="B121" s="52" t="s">
        <v>101</v>
      </c>
      <c r="C121" s="76">
        <v>25</v>
      </c>
      <c r="D121" s="76">
        <v>7</v>
      </c>
      <c r="E121" s="16">
        <v>194</v>
      </c>
      <c r="F121" s="16">
        <v>89</v>
      </c>
      <c r="G121" s="16">
        <v>21</v>
      </c>
      <c r="H121" s="16">
        <v>9</v>
      </c>
      <c r="I121" s="75"/>
      <c r="J121" s="63"/>
      <c r="O121" s="52" t="s">
        <v>102</v>
      </c>
      <c r="P121" s="76">
        <v>21</v>
      </c>
      <c r="Q121" s="76">
        <v>9</v>
      </c>
      <c r="R121" s="16">
        <v>184</v>
      </c>
      <c r="S121" s="16">
        <v>77</v>
      </c>
      <c r="T121" s="16">
        <v>28</v>
      </c>
      <c r="U121" s="16">
        <v>14</v>
      </c>
      <c r="V121" s="75"/>
      <c r="W121" s="63"/>
    </row>
    <row r="122" spans="2:23" x14ac:dyDescent="0.35">
      <c r="B122" s="52" t="s">
        <v>102</v>
      </c>
      <c r="C122" s="76">
        <v>21</v>
      </c>
      <c r="D122" s="76">
        <v>9</v>
      </c>
      <c r="E122" s="16">
        <v>184</v>
      </c>
      <c r="F122" s="16">
        <v>77</v>
      </c>
      <c r="G122" s="16">
        <v>28</v>
      </c>
      <c r="H122" s="16">
        <v>14</v>
      </c>
      <c r="I122" s="75"/>
      <c r="J122" s="63"/>
      <c r="O122" s="52" t="s">
        <v>103</v>
      </c>
      <c r="P122" s="76">
        <v>20</v>
      </c>
      <c r="Q122" s="76">
        <v>10</v>
      </c>
      <c r="R122" s="16">
        <v>182</v>
      </c>
      <c r="S122" s="16">
        <v>82</v>
      </c>
      <c r="T122" s="16">
        <v>33</v>
      </c>
      <c r="U122" s="16">
        <v>16</v>
      </c>
      <c r="V122" s="75"/>
      <c r="W122" s="63"/>
    </row>
    <row r="123" spans="2:23" x14ac:dyDescent="0.35">
      <c r="B123" s="52" t="s">
        <v>103</v>
      </c>
      <c r="C123" s="76">
        <v>20</v>
      </c>
      <c r="D123" s="76">
        <v>10</v>
      </c>
      <c r="E123" s="16">
        <v>182</v>
      </c>
      <c r="F123" s="16">
        <v>82</v>
      </c>
      <c r="G123" s="16">
        <v>33</v>
      </c>
      <c r="H123" s="16">
        <v>16</v>
      </c>
      <c r="I123" s="75"/>
      <c r="J123" s="63"/>
      <c r="O123" s="63"/>
      <c r="P123" s="63"/>
      <c r="Q123" s="63"/>
      <c r="R123" s="63"/>
      <c r="S123" s="63"/>
      <c r="T123" s="63"/>
      <c r="U123" s="63"/>
      <c r="V123" s="75"/>
      <c r="W123" s="63"/>
    </row>
    <row r="124" spans="2:23" x14ac:dyDescent="0.35">
      <c r="B124" s="63"/>
      <c r="C124" s="63"/>
      <c r="D124" s="63"/>
      <c r="E124" s="63"/>
      <c r="F124" s="63"/>
      <c r="G124" s="63"/>
      <c r="H124" s="63"/>
      <c r="I124" s="75"/>
      <c r="J124" s="63"/>
      <c r="O124" s="63"/>
      <c r="P124" s="63"/>
      <c r="Q124" s="63"/>
      <c r="R124" s="63"/>
      <c r="S124" s="63"/>
      <c r="T124" s="63"/>
      <c r="U124" s="63"/>
      <c r="V124" s="75"/>
      <c r="W124" s="63"/>
    </row>
    <row r="125" spans="2:23" x14ac:dyDescent="0.35">
      <c r="B125" s="4" t="s">
        <v>42</v>
      </c>
      <c r="C125" s="34">
        <v>11</v>
      </c>
      <c r="D125" s="34">
        <v>3</v>
      </c>
      <c r="E125" s="34">
        <v>167</v>
      </c>
      <c r="F125" s="34">
        <v>97</v>
      </c>
      <c r="G125" s="34">
        <v>40</v>
      </c>
      <c r="H125" s="34">
        <v>50</v>
      </c>
      <c r="I125" s="75"/>
      <c r="J125" s="6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2:23" x14ac:dyDescent="0.35">
      <c r="B126" s="33"/>
      <c r="C126" s="33"/>
      <c r="D126" s="33"/>
      <c r="E126" s="33"/>
      <c r="F126" s="33"/>
      <c r="G126" s="33"/>
      <c r="H126" s="33"/>
      <c r="I126" s="33"/>
      <c r="J126" s="33"/>
      <c r="O126" s="4" t="s">
        <v>58</v>
      </c>
      <c r="P126" s="34">
        <f>MIN(P115:P122)</f>
        <v>20</v>
      </c>
      <c r="Q126" s="34">
        <f>MIN(Q115:Q122)</f>
        <v>6</v>
      </c>
      <c r="R126" s="34">
        <f t="shared" ref="R126" si="18">MIN(R115:R122)</f>
        <v>172</v>
      </c>
      <c r="S126" s="34">
        <f>MAX(S115:S122)</f>
        <v>89</v>
      </c>
      <c r="T126" s="34">
        <f>MAX(T115:T122)</f>
        <v>37</v>
      </c>
      <c r="U126" s="34">
        <f>MAX(U115:U122)</f>
        <v>16</v>
      </c>
      <c r="V126" s="63"/>
      <c r="W126" s="63"/>
    </row>
    <row r="127" spans="2:23" x14ac:dyDescent="0.35">
      <c r="I127" s="75"/>
      <c r="J127" s="63"/>
      <c r="V127" s="33"/>
      <c r="W127" s="33"/>
    </row>
    <row r="128" spans="2:23" x14ac:dyDescent="0.35">
      <c r="C128" s="30" t="s">
        <v>21</v>
      </c>
      <c r="D128" s="30" t="s">
        <v>21</v>
      </c>
      <c r="E128" s="30" t="s">
        <v>21</v>
      </c>
      <c r="F128" s="30" t="s">
        <v>20</v>
      </c>
      <c r="G128" s="30" t="s">
        <v>20</v>
      </c>
      <c r="H128" s="30" t="s">
        <v>20</v>
      </c>
      <c r="L128" s="2"/>
      <c r="V128" s="33"/>
    </row>
    <row r="129" spans="2:26" x14ac:dyDescent="0.35">
      <c r="B129" s="2"/>
      <c r="C129" s="124" t="s">
        <v>26</v>
      </c>
      <c r="D129" s="125"/>
      <c r="E129" s="125"/>
      <c r="F129" s="125"/>
      <c r="G129" s="125"/>
      <c r="H129" s="126"/>
      <c r="K129" s="87"/>
      <c r="L129" s="2"/>
      <c r="P129" s="30" t="s">
        <v>21</v>
      </c>
      <c r="Q129" s="30" t="s">
        <v>21</v>
      </c>
      <c r="R129" s="30" t="s">
        <v>21</v>
      </c>
      <c r="S129" s="30" t="s">
        <v>20</v>
      </c>
      <c r="T129" s="30" t="s">
        <v>20</v>
      </c>
      <c r="U129" s="30" t="s">
        <v>20</v>
      </c>
      <c r="V129" s="66"/>
    </row>
    <row r="130" spans="2:26" x14ac:dyDescent="0.35">
      <c r="B130" s="8" t="s">
        <v>109</v>
      </c>
      <c r="C130" s="74" t="s">
        <v>92</v>
      </c>
      <c r="D130" s="74" t="s">
        <v>93</v>
      </c>
      <c r="E130" s="74" t="s">
        <v>105</v>
      </c>
      <c r="F130" s="74" t="s">
        <v>104</v>
      </c>
      <c r="G130" s="74" t="s">
        <v>94</v>
      </c>
      <c r="H130" s="74" t="s">
        <v>95</v>
      </c>
      <c r="I130" s="66"/>
      <c r="K130" s="30" t="s">
        <v>47</v>
      </c>
      <c r="L130" s="2"/>
      <c r="O130" s="2"/>
      <c r="P130" s="124" t="s">
        <v>26</v>
      </c>
      <c r="Q130" s="125"/>
      <c r="R130" s="125"/>
      <c r="S130" s="125"/>
      <c r="T130" s="125"/>
      <c r="U130" s="126"/>
      <c r="V130" s="66"/>
      <c r="Z130" s="2"/>
    </row>
    <row r="131" spans="2:26" x14ac:dyDescent="0.35">
      <c r="B131" s="102" t="s">
        <v>96</v>
      </c>
      <c r="C131" s="36">
        <f>(C116/$C$125)</f>
        <v>2.9090909090909092</v>
      </c>
      <c r="D131" s="36">
        <f>D116/$D$125</f>
        <v>3.6666666666666665</v>
      </c>
      <c r="E131" s="36">
        <f>E116/$E$125</f>
        <v>1.0538922155688624</v>
      </c>
      <c r="F131" s="38">
        <f>1/(F116/$F$125)</f>
        <v>1.2125000000000001</v>
      </c>
      <c r="G131" s="36">
        <f>1/(G116/$G$125)</f>
        <v>1.1764705882352942</v>
      </c>
      <c r="H131" s="36">
        <f>1/(H116/$H$125)</f>
        <v>25</v>
      </c>
      <c r="I131" s="66"/>
      <c r="K131" s="96">
        <f>MIN(C131:H131)</f>
        <v>1.0538922155688624</v>
      </c>
      <c r="L131" s="2"/>
      <c r="O131" s="8" t="s">
        <v>109</v>
      </c>
      <c r="P131" s="74" t="s">
        <v>92</v>
      </c>
      <c r="Q131" s="74" t="s">
        <v>93</v>
      </c>
      <c r="R131" s="74" t="s">
        <v>105</v>
      </c>
      <c r="S131" s="74" t="s">
        <v>104</v>
      </c>
      <c r="T131" s="74" t="s">
        <v>94</v>
      </c>
      <c r="U131" s="74" t="s">
        <v>95</v>
      </c>
      <c r="V131" s="66"/>
      <c r="X131" s="30" t="s">
        <v>47</v>
      </c>
      <c r="Y131" s="66"/>
      <c r="Z131" s="2"/>
    </row>
    <row r="132" spans="2:26" x14ac:dyDescent="0.35">
      <c r="B132" s="52" t="s">
        <v>97</v>
      </c>
      <c r="C132" s="36">
        <f t="shared" ref="C132:C138" si="19">(C117/$C$125)</f>
        <v>2.5454545454545454</v>
      </c>
      <c r="D132" s="36">
        <f t="shared" ref="D132:D138" si="20">D117/$D$125</f>
        <v>2.6666666666666665</v>
      </c>
      <c r="E132" s="36">
        <f t="shared" ref="E132:E138" si="21">E117/$E$125</f>
        <v>1.0299401197604789</v>
      </c>
      <c r="F132" s="38">
        <f t="shared" ref="F132:F138" si="22">1/(F117/$F$125)</f>
        <v>1.2763157894736843</v>
      </c>
      <c r="G132" s="36">
        <f t="shared" ref="G132:G138" si="23">1/(G117/$G$125)</f>
        <v>1.3793103448275863</v>
      </c>
      <c r="H132" s="36">
        <f t="shared" ref="H132:H138" si="24">1/(H117/$H$125)</f>
        <v>10</v>
      </c>
      <c r="I132" s="66"/>
      <c r="K132" s="96">
        <f t="shared" ref="K132:K138" si="25">MIN(C132:H132)</f>
        <v>1.0299401197604789</v>
      </c>
      <c r="L132" s="2"/>
      <c r="O132" s="122" t="s">
        <v>96</v>
      </c>
      <c r="P132" s="107">
        <f>(P115/$P$126)</f>
        <v>1.6</v>
      </c>
      <c r="Q132" s="46">
        <f>Q115/$D$125</f>
        <v>3.6666666666666665</v>
      </c>
      <c r="R132" s="46">
        <f>(R115/$E$125)</f>
        <v>1.0538922155688624</v>
      </c>
      <c r="S132" s="47">
        <f>1/(S115/$F$125)</f>
        <v>1.2125000000000001</v>
      </c>
      <c r="T132" s="46">
        <f>1/(T115/$G$125)</f>
        <v>1.1764705882352942</v>
      </c>
      <c r="U132" s="46">
        <f>1/(U115/$H$125)</f>
        <v>25</v>
      </c>
      <c r="V132" s="86"/>
      <c r="X132" s="113">
        <f>MIN(P132:U132)</f>
        <v>1.0538922155688624</v>
      </c>
      <c r="Z132" s="2"/>
    </row>
    <row r="133" spans="2:26" s="104" customFormat="1" x14ac:dyDescent="0.35">
      <c r="B133" s="103" t="s">
        <v>98</v>
      </c>
      <c r="C133" s="46">
        <f t="shared" si="19"/>
        <v>1.9090909090909092</v>
      </c>
      <c r="D133" s="46">
        <f t="shared" si="20"/>
        <v>4</v>
      </c>
      <c r="E133" s="46">
        <f>E118/$E$125</f>
        <v>1.0778443113772456</v>
      </c>
      <c r="F133" s="38">
        <f t="shared" si="22"/>
        <v>1.310810810810811</v>
      </c>
      <c r="G133" s="36">
        <f t="shared" si="23"/>
        <v>1.3333333333333333</v>
      </c>
      <c r="H133" s="36">
        <f t="shared" si="24"/>
        <v>12.5</v>
      </c>
      <c r="I133" s="90"/>
      <c r="K133" s="105">
        <f t="shared" si="25"/>
        <v>1.0778443113772456</v>
      </c>
      <c r="L133" s="106"/>
      <c r="O133" s="103" t="s">
        <v>97</v>
      </c>
      <c r="P133" s="107">
        <f>(P116/$P$126)</f>
        <v>1.4</v>
      </c>
      <c r="Q133" s="46">
        <f t="shared" ref="Q133:Q139" si="26">Q116/$D$125</f>
        <v>2.6666666666666665</v>
      </c>
      <c r="R133" s="46">
        <f t="shared" ref="R133:R139" si="27">(R116/$E$125)</f>
        <v>1.0299401197604789</v>
      </c>
      <c r="S133" s="47">
        <f t="shared" ref="S133:S139" si="28">1/(S116/$F$125)</f>
        <v>1.2763157894736843</v>
      </c>
      <c r="T133" s="46">
        <f t="shared" ref="T133:T139" si="29">1/(T116/$G$125)</f>
        <v>1.3793103448275863</v>
      </c>
      <c r="U133" s="46">
        <f t="shared" ref="U133:U139" si="30">1/(U116/$H$125)</f>
        <v>10</v>
      </c>
      <c r="V133" s="90"/>
      <c r="X133" s="108">
        <f t="shared" ref="X133:X138" si="31">MIN(P133:U133)</f>
        <v>1.0299401197604789</v>
      </c>
      <c r="Z133" s="106"/>
    </row>
    <row r="134" spans="2:26" x14ac:dyDescent="0.35">
      <c r="B134" s="52" t="s">
        <v>99</v>
      </c>
      <c r="C134" s="36">
        <f t="shared" si="19"/>
        <v>2.6363636363636362</v>
      </c>
      <c r="D134" s="36">
        <f t="shared" si="20"/>
        <v>2</v>
      </c>
      <c r="E134" s="36">
        <f t="shared" si="21"/>
        <v>1.0838323353293413</v>
      </c>
      <c r="F134" s="38">
        <f t="shared" si="22"/>
        <v>1.1975308641975309</v>
      </c>
      <c r="G134" s="36">
        <f t="shared" si="23"/>
        <v>1.9047619047619047</v>
      </c>
      <c r="H134" s="36">
        <f t="shared" si="24"/>
        <v>16.666666666666668</v>
      </c>
      <c r="I134" s="86"/>
      <c r="K134" s="96">
        <f t="shared" si="25"/>
        <v>1.0838323353293413</v>
      </c>
      <c r="L134" s="2"/>
      <c r="O134" s="103" t="s">
        <v>98</v>
      </c>
      <c r="P134" s="107">
        <f t="shared" ref="P134:P139" si="32">(P117/$P$126)</f>
        <v>1.05</v>
      </c>
      <c r="Q134" s="46">
        <f t="shared" si="26"/>
        <v>4</v>
      </c>
      <c r="R134" s="46">
        <f t="shared" si="27"/>
        <v>1.0778443113772456</v>
      </c>
      <c r="S134" s="47">
        <f t="shared" si="28"/>
        <v>1.310810810810811</v>
      </c>
      <c r="T134" s="46">
        <f t="shared" si="29"/>
        <v>1.3333333333333333</v>
      </c>
      <c r="U134" s="46">
        <f t="shared" si="30"/>
        <v>12.5</v>
      </c>
      <c r="V134" s="90"/>
      <c r="X134" s="113">
        <f t="shared" si="31"/>
        <v>1.05</v>
      </c>
      <c r="Z134" s="2"/>
    </row>
    <row r="135" spans="2:26" x14ac:dyDescent="0.35">
      <c r="B135" s="52" t="s">
        <v>100</v>
      </c>
      <c r="C135" s="36">
        <f t="shared" si="19"/>
        <v>2.0909090909090908</v>
      </c>
      <c r="D135" s="36">
        <f t="shared" si="20"/>
        <v>3.6666666666666665</v>
      </c>
      <c r="E135" s="36">
        <f t="shared" si="21"/>
        <v>1.0718562874251496</v>
      </c>
      <c r="F135" s="38">
        <f t="shared" si="22"/>
        <v>1.2435897435897436</v>
      </c>
      <c r="G135" s="36">
        <f t="shared" si="23"/>
        <v>1.0810810810810809</v>
      </c>
      <c r="H135" s="36">
        <f t="shared" si="24"/>
        <v>7.1428571428571423</v>
      </c>
      <c r="I135" s="90"/>
      <c r="K135" s="109">
        <f t="shared" si="25"/>
        <v>1.0718562874251496</v>
      </c>
      <c r="L135" s="2"/>
      <c r="O135" s="103" t="s">
        <v>99</v>
      </c>
      <c r="P135" s="107">
        <f t="shared" si="32"/>
        <v>1.45</v>
      </c>
      <c r="Q135" s="46">
        <f t="shared" si="26"/>
        <v>2</v>
      </c>
      <c r="R135" s="46">
        <f t="shared" si="27"/>
        <v>1.0838323353293413</v>
      </c>
      <c r="S135" s="47">
        <f t="shared" si="28"/>
        <v>1.1975308641975309</v>
      </c>
      <c r="T135" s="46">
        <f t="shared" si="29"/>
        <v>1.9047619047619047</v>
      </c>
      <c r="U135" s="46">
        <f t="shared" si="30"/>
        <v>16.666666666666668</v>
      </c>
      <c r="V135" s="86"/>
      <c r="X135" s="43">
        <f t="shared" si="31"/>
        <v>1.0838323353293413</v>
      </c>
      <c r="Z135" s="2"/>
    </row>
    <row r="136" spans="2:26" x14ac:dyDescent="0.35">
      <c r="B136" s="52" t="s">
        <v>101</v>
      </c>
      <c r="C136" s="36">
        <f t="shared" si="19"/>
        <v>2.2727272727272729</v>
      </c>
      <c r="D136" s="46">
        <f t="shared" si="20"/>
        <v>2.3333333333333335</v>
      </c>
      <c r="E136" s="36">
        <f t="shared" si="21"/>
        <v>1.1616766467065869</v>
      </c>
      <c r="F136" s="38">
        <f t="shared" si="22"/>
        <v>1.0898876404494382</v>
      </c>
      <c r="G136" s="36">
        <f t="shared" si="23"/>
        <v>1.9047619047619047</v>
      </c>
      <c r="H136" s="36">
        <f t="shared" si="24"/>
        <v>5.5555555555555554</v>
      </c>
      <c r="I136" s="86"/>
      <c r="K136" s="96">
        <f t="shared" si="25"/>
        <v>1.0898876404494382</v>
      </c>
      <c r="L136" s="2"/>
      <c r="O136" s="103" t="s">
        <v>100</v>
      </c>
      <c r="P136" s="107">
        <f t="shared" si="32"/>
        <v>1.1499999999999999</v>
      </c>
      <c r="Q136" s="46">
        <f t="shared" si="26"/>
        <v>3.6666666666666665</v>
      </c>
      <c r="R136" s="46">
        <f t="shared" si="27"/>
        <v>1.0718562874251496</v>
      </c>
      <c r="S136" s="47">
        <f t="shared" si="28"/>
        <v>1.2435897435897436</v>
      </c>
      <c r="T136" s="46">
        <f t="shared" si="29"/>
        <v>1.0810810810810809</v>
      </c>
      <c r="U136" s="46">
        <f t="shared" si="30"/>
        <v>7.1428571428571423</v>
      </c>
      <c r="V136" s="86"/>
      <c r="X136" s="43">
        <f t="shared" si="31"/>
        <v>1.0718562874251496</v>
      </c>
      <c r="Z136" s="2"/>
    </row>
    <row r="137" spans="2:26" x14ac:dyDescent="0.35">
      <c r="B137" s="37" t="s">
        <v>102</v>
      </c>
      <c r="C137" s="36">
        <f t="shared" si="19"/>
        <v>1.9090909090909092</v>
      </c>
      <c r="D137" s="46">
        <f t="shared" si="20"/>
        <v>3</v>
      </c>
      <c r="E137" s="36">
        <f t="shared" si="21"/>
        <v>1.1017964071856288</v>
      </c>
      <c r="F137" s="38">
        <f t="shared" si="22"/>
        <v>1.2597402597402598</v>
      </c>
      <c r="G137" s="36">
        <f t="shared" si="23"/>
        <v>1.4285714285714286</v>
      </c>
      <c r="H137" s="36">
        <f t="shared" si="24"/>
        <v>3.5714285714285712</v>
      </c>
      <c r="I137" s="86"/>
      <c r="K137" s="97">
        <f t="shared" si="25"/>
        <v>1.1017964071856288</v>
      </c>
      <c r="L137" s="2"/>
      <c r="O137" s="116" t="s">
        <v>101</v>
      </c>
      <c r="P137" s="107">
        <f t="shared" si="32"/>
        <v>1.25</v>
      </c>
      <c r="Q137" s="46">
        <f t="shared" si="26"/>
        <v>2.3333333333333335</v>
      </c>
      <c r="R137" s="46">
        <f t="shared" si="27"/>
        <v>1.1616766467065869</v>
      </c>
      <c r="S137" s="47">
        <f t="shared" si="28"/>
        <v>1.0898876404494382</v>
      </c>
      <c r="T137" s="46">
        <f t="shared" si="29"/>
        <v>1.9047619047619047</v>
      </c>
      <c r="U137" s="46">
        <f t="shared" si="30"/>
        <v>5.5555555555555554</v>
      </c>
      <c r="V137" s="90"/>
      <c r="X137" s="44">
        <f t="shared" si="31"/>
        <v>1.0898876404494382</v>
      </c>
      <c r="Z137" s="2"/>
    </row>
    <row r="138" spans="2:26" s="104" customFormat="1" x14ac:dyDescent="0.35">
      <c r="B138" s="103" t="s">
        <v>103</v>
      </c>
      <c r="C138" s="46">
        <f t="shared" si="19"/>
        <v>1.8181818181818181</v>
      </c>
      <c r="D138" s="46">
        <f t="shared" si="20"/>
        <v>3.3333333333333335</v>
      </c>
      <c r="E138" s="46">
        <f t="shared" si="21"/>
        <v>1.0898203592814371</v>
      </c>
      <c r="F138" s="38">
        <f t="shared" si="22"/>
        <v>1.1829268292682926</v>
      </c>
      <c r="G138" s="36">
        <f t="shared" si="23"/>
        <v>1.2121212121212122</v>
      </c>
      <c r="H138" s="36">
        <f t="shared" si="24"/>
        <v>3.125</v>
      </c>
      <c r="I138" s="90"/>
      <c r="K138" s="105">
        <f t="shared" si="25"/>
        <v>1.0898203592814371</v>
      </c>
      <c r="L138" s="106"/>
      <c r="O138" s="103" t="s">
        <v>102</v>
      </c>
      <c r="P138" s="107">
        <f t="shared" si="32"/>
        <v>1.05</v>
      </c>
      <c r="Q138" s="46">
        <f t="shared" si="26"/>
        <v>3</v>
      </c>
      <c r="R138" s="46">
        <f t="shared" si="27"/>
        <v>1.1017964071856288</v>
      </c>
      <c r="S138" s="47">
        <f t="shared" si="28"/>
        <v>1.2597402597402598</v>
      </c>
      <c r="T138" s="46">
        <f t="shared" si="29"/>
        <v>1.4285714285714286</v>
      </c>
      <c r="U138" s="46">
        <f t="shared" si="30"/>
        <v>3.5714285714285712</v>
      </c>
      <c r="V138" s="90"/>
      <c r="X138" s="108">
        <f t="shared" si="31"/>
        <v>1.05</v>
      </c>
      <c r="Z138" s="106"/>
    </row>
    <row r="139" spans="2:26" x14ac:dyDescent="0.35">
      <c r="B139" s="63"/>
      <c r="C139" s="86"/>
      <c r="D139" s="86"/>
      <c r="E139" s="86"/>
      <c r="F139" s="92"/>
      <c r="G139" s="86"/>
      <c r="H139" s="86"/>
      <c r="I139" s="91"/>
      <c r="J139" s="8" t="s">
        <v>50</v>
      </c>
      <c r="K139" s="97">
        <f>MAX(K131:K138)</f>
        <v>1.1017964071856288</v>
      </c>
      <c r="L139" s="2"/>
      <c r="O139" s="103" t="s">
        <v>103</v>
      </c>
      <c r="P139" s="107">
        <f t="shared" si="32"/>
        <v>1</v>
      </c>
      <c r="Q139" s="46">
        <f t="shared" si="26"/>
        <v>3.3333333333333335</v>
      </c>
      <c r="R139" s="46">
        <f t="shared" si="27"/>
        <v>1.0898203592814371</v>
      </c>
      <c r="S139" s="47">
        <f t="shared" si="28"/>
        <v>1.1829268292682926</v>
      </c>
      <c r="T139" s="46">
        <f t="shared" si="29"/>
        <v>1.2121212121212122</v>
      </c>
      <c r="U139" s="46">
        <f t="shared" si="30"/>
        <v>3.125</v>
      </c>
      <c r="V139" s="86"/>
      <c r="X139" s="43">
        <f>MIN(P139:U139)</f>
        <v>1</v>
      </c>
      <c r="Z139" s="2"/>
    </row>
    <row r="140" spans="2:26" x14ac:dyDescent="0.35">
      <c r="B140" s="63"/>
      <c r="C140" s="86"/>
      <c r="D140" s="86"/>
      <c r="E140" s="86"/>
      <c r="F140" s="92"/>
      <c r="G140" s="86"/>
      <c r="H140" s="86"/>
      <c r="I140" s="86"/>
      <c r="K140" s="95"/>
      <c r="L140" s="2"/>
      <c r="O140" s="110"/>
      <c r="P140" s="111"/>
      <c r="Q140" s="90"/>
      <c r="R140" s="90"/>
      <c r="S140" s="112"/>
      <c r="T140" s="90"/>
      <c r="U140" s="90"/>
      <c r="V140" s="86"/>
      <c r="W140" s="8" t="s">
        <v>50</v>
      </c>
      <c r="X140" s="44">
        <f>MAX(X132:X139)</f>
        <v>1.0898876404494382</v>
      </c>
      <c r="Z140" s="2"/>
    </row>
    <row r="141" spans="2:26" x14ac:dyDescent="0.35">
      <c r="B141" s="123" t="s">
        <v>110</v>
      </c>
      <c r="C141" s="123"/>
      <c r="D141" s="123"/>
      <c r="E141" s="123"/>
      <c r="F141" s="123"/>
      <c r="G141" s="123"/>
      <c r="I141" s="86"/>
      <c r="O141" s="63"/>
      <c r="P141" s="88"/>
      <c r="Q141" s="86"/>
      <c r="R141" s="86"/>
      <c r="S141" s="92"/>
      <c r="T141" s="86"/>
      <c r="U141" s="86"/>
      <c r="V141" s="86"/>
      <c r="Z141" s="2"/>
    </row>
    <row r="142" spans="2:26" x14ac:dyDescent="0.35">
      <c r="I142" s="86"/>
      <c r="J142" s="86"/>
      <c r="O142" s="123" t="s">
        <v>152</v>
      </c>
      <c r="P142" s="123"/>
      <c r="Q142" s="123"/>
      <c r="R142" s="123"/>
      <c r="S142" s="123"/>
      <c r="T142" s="123"/>
      <c r="Y142" s="95"/>
      <c r="Z142" s="2"/>
    </row>
  </sheetData>
  <mergeCells count="18">
    <mergeCell ref="M96:Q96"/>
    <mergeCell ref="C9:D9"/>
    <mergeCell ref="E9:H9"/>
    <mergeCell ref="C21:G21"/>
    <mergeCell ref="C44:H44"/>
    <mergeCell ref="N44:S44"/>
    <mergeCell ref="C62:F62"/>
    <mergeCell ref="C69:H69"/>
    <mergeCell ref="N69:S69"/>
    <mergeCell ref="C84:H84"/>
    <mergeCell ref="N85:S85"/>
    <mergeCell ref="B95:F95"/>
    <mergeCell ref="P113:U113"/>
    <mergeCell ref="C114:H114"/>
    <mergeCell ref="C129:H129"/>
    <mergeCell ref="B141:G141"/>
    <mergeCell ref="O142:T142"/>
    <mergeCell ref="P130:U130"/>
  </mergeCells>
  <conditionalFormatting sqref="I142:J142 I141 I133:J140 C131:H140">
    <cfRule type="cellIs" dxfId="5" priority="2" operator="lessThan">
      <formula>1</formula>
    </cfRule>
  </conditionalFormatting>
  <conditionalFormatting sqref="P132:V141">
    <cfRule type="cellIs" dxfId="4" priority="1" operator="lessThan">
      <formula>1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97EB-FB02-4D32-91B5-ABBA10716C4F}">
  <dimension ref="B2:Z142"/>
  <sheetViews>
    <sheetView topLeftCell="K123" zoomScale="63" zoomScaleNormal="145" workbookViewId="0">
      <selection activeCell="U126" sqref="U126"/>
    </sheetView>
  </sheetViews>
  <sheetFormatPr defaultRowHeight="14.5" x14ac:dyDescent="0.35"/>
  <cols>
    <col min="2" max="2" width="18.453125" customWidth="1"/>
    <col min="3" max="3" width="30.6328125" customWidth="1"/>
    <col min="4" max="4" width="42" customWidth="1"/>
    <col min="5" max="5" width="26.1796875" customWidth="1"/>
    <col min="6" max="6" width="17.54296875" customWidth="1"/>
    <col min="7" max="7" width="30.90625" customWidth="1"/>
    <col min="8" max="8" width="19.36328125" customWidth="1"/>
    <col min="9" max="9" width="22.36328125" customWidth="1"/>
    <col min="10" max="10" width="30.08984375" customWidth="1"/>
    <col min="11" max="11" width="13.81640625" customWidth="1"/>
    <col min="12" max="12" width="11.90625" customWidth="1"/>
    <col min="13" max="13" width="10.6328125" bestFit="1" customWidth="1"/>
    <col min="14" max="14" width="29.90625" bestFit="1" customWidth="1"/>
    <col min="15" max="15" width="41.90625" bestFit="1" customWidth="1"/>
    <col min="16" max="16" width="30.36328125" customWidth="1"/>
    <col min="17" max="17" width="43.54296875" customWidth="1"/>
    <col min="18" max="18" width="28.81640625" customWidth="1"/>
    <col min="19" max="19" width="22.90625" customWidth="1"/>
    <col min="20" max="20" width="11.08984375" bestFit="1" customWidth="1"/>
    <col min="21" max="21" width="17.90625" bestFit="1" customWidth="1"/>
    <col min="22" max="22" width="28.81640625" customWidth="1"/>
    <col min="23" max="23" width="29.453125" customWidth="1"/>
    <col min="24" max="24" width="30.26953125" customWidth="1"/>
    <col min="25" max="25" width="17.90625" customWidth="1"/>
    <col min="26" max="26" width="19.6328125" customWidth="1"/>
    <col min="27" max="27" width="19.26953125" customWidth="1"/>
    <col min="28" max="28" width="29.1796875" bestFit="1" customWidth="1"/>
    <col min="29" max="29" width="17.6328125" customWidth="1"/>
    <col min="30" max="30" width="18.7265625" bestFit="1" customWidth="1"/>
    <col min="31" max="31" width="18.6328125" bestFit="1" customWidth="1"/>
    <col min="33" max="33" width="5.90625" bestFit="1" customWidth="1"/>
    <col min="34" max="34" width="10.6328125" customWidth="1"/>
    <col min="35" max="35" width="13.6328125" bestFit="1" customWidth="1"/>
  </cols>
  <sheetData>
    <row r="2" spans="2:10" x14ac:dyDescent="0.35">
      <c r="C2" s="5" t="s">
        <v>112</v>
      </c>
    </row>
    <row r="4" spans="2:10" x14ac:dyDescent="0.35">
      <c r="C4" s="5" t="s">
        <v>57</v>
      </c>
    </row>
    <row r="8" spans="2:10" ht="15" thickBot="1" x14ac:dyDescent="0.4"/>
    <row r="9" spans="2:10" x14ac:dyDescent="0.35">
      <c r="B9" s="2"/>
      <c r="C9" s="132" t="s">
        <v>8</v>
      </c>
      <c r="D9" s="133"/>
      <c r="E9" s="126" t="s">
        <v>9</v>
      </c>
      <c r="F9" s="131"/>
      <c r="G9" s="131"/>
      <c r="H9" s="131"/>
      <c r="I9" s="64"/>
      <c r="J9" s="64"/>
    </row>
    <row r="10" spans="2:10" x14ac:dyDescent="0.35">
      <c r="B10" s="8" t="s">
        <v>127</v>
      </c>
      <c r="C10" s="69" t="s">
        <v>119</v>
      </c>
      <c r="D10" s="70" t="s">
        <v>121</v>
      </c>
      <c r="E10" s="73" t="s">
        <v>122</v>
      </c>
      <c r="F10" s="74" t="s">
        <v>123</v>
      </c>
      <c r="G10" s="74" t="s">
        <v>124</v>
      </c>
      <c r="H10" s="74" t="s">
        <v>125</v>
      </c>
      <c r="I10" s="66"/>
    </row>
    <row r="11" spans="2:10" x14ac:dyDescent="0.35">
      <c r="B11" s="115" t="s">
        <v>111</v>
      </c>
      <c r="C11" s="67">
        <v>450</v>
      </c>
      <c r="D11" s="71">
        <v>7</v>
      </c>
      <c r="E11" s="15">
        <v>5</v>
      </c>
      <c r="F11" s="16">
        <v>10</v>
      </c>
      <c r="G11" s="16">
        <v>56</v>
      </c>
      <c r="H11" s="16">
        <v>100</v>
      </c>
      <c r="I11" s="63"/>
    </row>
    <row r="12" spans="2:10" x14ac:dyDescent="0.35">
      <c r="B12" s="115" t="s">
        <v>114</v>
      </c>
      <c r="C12" s="67">
        <v>500</v>
      </c>
      <c r="D12" s="71">
        <v>8</v>
      </c>
      <c r="E12" s="15">
        <v>7</v>
      </c>
      <c r="F12" s="16">
        <v>20</v>
      </c>
      <c r="G12" s="16">
        <v>40</v>
      </c>
      <c r="H12" s="16">
        <v>98</v>
      </c>
      <c r="I12" s="63"/>
    </row>
    <row r="13" spans="2:10" x14ac:dyDescent="0.35">
      <c r="B13" s="115" t="s">
        <v>113</v>
      </c>
      <c r="C13" s="67">
        <v>650</v>
      </c>
      <c r="D13" s="71">
        <v>5</v>
      </c>
      <c r="E13" s="15">
        <v>4</v>
      </c>
      <c r="F13" s="16">
        <v>40</v>
      </c>
      <c r="G13" s="16">
        <v>60</v>
      </c>
      <c r="H13" s="16">
        <v>140</v>
      </c>
      <c r="I13" s="63"/>
    </row>
    <row r="14" spans="2:10" x14ac:dyDescent="0.35">
      <c r="B14" s="115" t="s">
        <v>115</v>
      </c>
      <c r="C14" s="67">
        <v>750</v>
      </c>
      <c r="D14" s="71">
        <v>4</v>
      </c>
      <c r="E14" s="15">
        <v>6</v>
      </c>
      <c r="F14" s="16">
        <v>35</v>
      </c>
      <c r="G14" s="16">
        <v>71</v>
      </c>
      <c r="H14" s="25">
        <v>105</v>
      </c>
      <c r="I14" s="63"/>
    </row>
    <row r="15" spans="2:10" x14ac:dyDescent="0.35">
      <c r="B15" s="115" t="s">
        <v>116</v>
      </c>
      <c r="C15" s="67">
        <v>600</v>
      </c>
      <c r="D15" s="71">
        <v>7</v>
      </c>
      <c r="E15" s="15">
        <v>5</v>
      </c>
      <c r="F15" s="16">
        <v>23</v>
      </c>
      <c r="G15" s="16">
        <v>68</v>
      </c>
      <c r="H15" s="16">
        <v>250</v>
      </c>
      <c r="I15" s="63"/>
    </row>
    <row r="16" spans="2:10" x14ac:dyDescent="0.35">
      <c r="B16" s="115" t="s">
        <v>117</v>
      </c>
      <c r="C16" s="67">
        <v>830</v>
      </c>
      <c r="D16" s="71">
        <v>9</v>
      </c>
      <c r="E16" s="15">
        <v>8</v>
      </c>
      <c r="F16" s="16">
        <v>60</v>
      </c>
      <c r="G16" s="16">
        <v>55</v>
      </c>
      <c r="H16" s="16">
        <v>90</v>
      </c>
      <c r="I16" s="63"/>
    </row>
    <row r="17" spans="2:10" x14ac:dyDescent="0.35">
      <c r="B17" s="115" t="s">
        <v>118</v>
      </c>
      <c r="C17" s="67">
        <v>800</v>
      </c>
      <c r="D17" s="71">
        <v>3</v>
      </c>
      <c r="E17" s="15">
        <v>4</v>
      </c>
      <c r="F17" s="16">
        <v>47</v>
      </c>
      <c r="G17" s="16">
        <v>63</v>
      </c>
      <c r="H17" s="16">
        <v>200</v>
      </c>
      <c r="I17" s="63"/>
    </row>
    <row r="18" spans="2:10" ht="15" thickBot="1" x14ac:dyDescent="0.4">
      <c r="B18" s="115" t="s">
        <v>120</v>
      </c>
      <c r="C18" s="68">
        <v>300</v>
      </c>
      <c r="D18" s="72">
        <v>6</v>
      </c>
      <c r="E18" s="15">
        <v>3</v>
      </c>
      <c r="F18" s="16">
        <v>23</v>
      </c>
      <c r="G18" s="16">
        <v>45</v>
      </c>
      <c r="H18" s="16">
        <v>180</v>
      </c>
      <c r="I18" s="62"/>
      <c r="J18" s="63"/>
    </row>
    <row r="19" spans="2:10" x14ac:dyDescent="0.35">
      <c r="B19" s="63"/>
      <c r="C19" s="61"/>
      <c r="D19" s="61"/>
      <c r="E19" s="61"/>
      <c r="F19" s="61"/>
      <c r="G19" s="61"/>
      <c r="H19" s="61"/>
      <c r="I19" s="62"/>
      <c r="J19" s="63"/>
    </row>
    <row r="20" spans="2:10" x14ac:dyDescent="0.35">
      <c r="B20" s="63"/>
      <c r="C20" s="61"/>
      <c r="D20" s="61"/>
      <c r="E20" s="61"/>
      <c r="F20" s="61"/>
      <c r="G20" s="61"/>
      <c r="H20" s="61"/>
      <c r="I20" s="62"/>
      <c r="J20" s="63"/>
    </row>
    <row r="21" spans="2:10" x14ac:dyDescent="0.35">
      <c r="C21" s="123" t="s">
        <v>126</v>
      </c>
      <c r="D21" s="123"/>
      <c r="E21" s="123"/>
      <c r="F21" s="123"/>
      <c r="G21" s="123"/>
    </row>
    <row r="29" spans="2:10" x14ac:dyDescent="0.35">
      <c r="C29" s="3"/>
    </row>
    <row r="30" spans="2:10" x14ac:dyDescent="0.35">
      <c r="C30" s="3"/>
    </row>
    <row r="31" spans="2:10" x14ac:dyDescent="0.35">
      <c r="C31" s="3"/>
    </row>
    <row r="32" spans="2:10" x14ac:dyDescent="0.35">
      <c r="C32" s="3"/>
    </row>
    <row r="41" spans="2:23" x14ac:dyDescent="0.35">
      <c r="C41" s="5" t="s">
        <v>23</v>
      </c>
    </row>
    <row r="43" spans="2:23" x14ac:dyDescent="0.35">
      <c r="C43" s="30" t="s">
        <v>20</v>
      </c>
      <c r="D43" s="30" t="s">
        <v>21</v>
      </c>
      <c r="E43" s="30" t="s">
        <v>20</v>
      </c>
      <c r="F43" s="30" t="s">
        <v>21</v>
      </c>
      <c r="G43" s="30" t="s">
        <v>21</v>
      </c>
      <c r="H43" s="30" t="s">
        <v>20</v>
      </c>
      <c r="I43" s="66"/>
      <c r="N43" s="30" t="s">
        <v>20</v>
      </c>
      <c r="O43" s="30" t="s">
        <v>21</v>
      </c>
      <c r="P43" s="30" t="s">
        <v>20</v>
      </c>
      <c r="Q43" s="30" t="s">
        <v>21</v>
      </c>
      <c r="R43" s="30" t="s">
        <v>21</v>
      </c>
      <c r="S43" s="30" t="s">
        <v>20</v>
      </c>
    </row>
    <row r="44" spans="2:23" x14ac:dyDescent="0.35">
      <c r="B44" s="2"/>
      <c r="C44" s="124" t="s">
        <v>26</v>
      </c>
      <c r="D44" s="125"/>
      <c r="E44" s="125"/>
      <c r="F44" s="125"/>
      <c r="G44" s="125"/>
      <c r="H44" s="126"/>
      <c r="I44" s="64"/>
      <c r="J44" s="2"/>
      <c r="K44" s="74" t="s">
        <v>16</v>
      </c>
      <c r="M44" s="2"/>
      <c r="N44" s="124" t="s">
        <v>26</v>
      </c>
      <c r="O44" s="125"/>
      <c r="P44" s="125"/>
      <c r="Q44" s="125"/>
      <c r="R44" s="125"/>
      <c r="S44" s="126"/>
      <c r="V44" s="66"/>
      <c r="W44" s="66"/>
    </row>
    <row r="45" spans="2:23" x14ac:dyDescent="0.35">
      <c r="B45" s="29" t="s">
        <v>127</v>
      </c>
      <c r="C45" s="74" t="s">
        <v>119</v>
      </c>
      <c r="D45" s="74" t="s">
        <v>121</v>
      </c>
      <c r="E45" s="74" t="s">
        <v>122</v>
      </c>
      <c r="F45" s="74" t="s">
        <v>123</v>
      </c>
      <c r="G45" s="74" t="s">
        <v>124</v>
      </c>
      <c r="H45" s="74" t="s">
        <v>125</v>
      </c>
      <c r="I45" s="66"/>
      <c r="J45" s="2"/>
      <c r="K45" s="20"/>
      <c r="M45" s="29" t="s">
        <v>127</v>
      </c>
      <c r="N45" s="74" t="s">
        <v>119</v>
      </c>
      <c r="O45" s="74" t="s">
        <v>121</v>
      </c>
      <c r="P45" s="74" t="s">
        <v>122</v>
      </c>
      <c r="Q45" s="74" t="s">
        <v>123</v>
      </c>
      <c r="R45" s="74" t="s">
        <v>124</v>
      </c>
      <c r="S45" s="74" t="s">
        <v>125</v>
      </c>
      <c r="V45" s="64"/>
      <c r="W45" s="64"/>
    </row>
    <row r="46" spans="2:23" x14ac:dyDescent="0.35">
      <c r="B46" s="52" t="s">
        <v>111</v>
      </c>
      <c r="C46" s="52">
        <f t="shared" ref="C46:H53" si="0">N46/N$54</f>
        <v>0.54216867469879515</v>
      </c>
      <c r="D46" s="52">
        <f t="shared" si="0"/>
        <v>0.77777777777777779</v>
      </c>
      <c r="E46" s="52">
        <f t="shared" si="0"/>
        <v>0.625</v>
      </c>
      <c r="F46" s="52">
        <f t="shared" si="0"/>
        <v>0.16666666666666666</v>
      </c>
      <c r="G46" s="52">
        <f t="shared" si="0"/>
        <v>0.78873239436619713</v>
      </c>
      <c r="H46" s="52">
        <f t="shared" si="0"/>
        <v>0.4</v>
      </c>
      <c r="I46" s="78"/>
      <c r="J46" s="26"/>
      <c r="K46" s="54">
        <f>SUMPRODUCT(C46:H46,$C$59:$H$59)</f>
        <v>4.1163855164576379E-2</v>
      </c>
      <c r="M46" s="52" t="s">
        <v>111</v>
      </c>
      <c r="N46" s="76">
        <v>450</v>
      </c>
      <c r="O46" s="76">
        <v>7</v>
      </c>
      <c r="P46" s="16">
        <v>5</v>
      </c>
      <c r="Q46" s="16">
        <v>10</v>
      </c>
      <c r="R46" s="16">
        <v>56</v>
      </c>
      <c r="S46" s="16">
        <v>100</v>
      </c>
      <c r="V46" s="66"/>
      <c r="W46" s="66"/>
    </row>
    <row r="47" spans="2:23" x14ac:dyDescent="0.35">
      <c r="B47" s="52" t="s">
        <v>114</v>
      </c>
      <c r="C47" s="52">
        <f t="shared" si="0"/>
        <v>0.60240963855421692</v>
      </c>
      <c r="D47" s="52">
        <f t="shared" si="0"/>
        <v>0.88888888888888884</v>
      </c>
      <c r="E47" s="52">
        <f t="shared" si="0"/>
        <v>0.875</v>
      </c>
      <c r="F47" s="52">
        <f t="shared" si="0"/>
        <v>0.33333333333333331</v>
      </c>
      <c r="G47" s="52">
        <f t="shared" si="0"/>
        <v>0.56338028169014087</v>
      </c>
      <c r="H47" s="52">
        <f t="shared" si="0"/>
        <v>0.39200000000000002</v>
      </c>
      <c r="I47" s="78"/>
      <c r="J47" s="2"/>
      <c r="K47" s="54">
        <f>SUMPRODUCT(C47:H47,$C$59:$H$59)</f>
        <v>1.227867295044454E-2</v>
      </c>
      <c r="M47" s="52" t="s">
        <v>114</v>
      </c>
      <c r="N47" s="76">
        <v>500</v>
      </c>
      <c r="O47" s="76">
        <v>8</v>
      </c>
      <c r="P47" s="16">
        <v>7</v>
      </c>
      <c r="Q47" s="16">
        <v>20</v>
      </c>
      <c r="R47" s="16">
        <v>40</v>
      </c>
      <c r="S47" s="16">
        <v>98</v>
      </c>
      <c r="V47" s="75"/>
      <c r="W47" s="63"/>
    </row>
    <row r="48" spans="2:23" x14ac:dyDescent="0.35">
      <c r="B48" s="52" t="s">
        <v>113</v>
      </c>
      <c r="C48" s="52">
        <f t="shared" si="0"/>
        <v>0.7831325301204819</v>
      </c>
      <c r="D48" s="52">
        <f t="shared" si="0"/>
        <v>0.55555555555555558</v>
      </c>
      <c r="E48" s="52">
        <f t="shared" si="0"/>
        <v>0.5</v>
      </c>
      <c r="F48" s="52">
        <f t="shared" si="0"/>
        <v>0.66666666666666663</v>
      </c>
      <c r="G48" s="52">
        <f t="shared" si="0"/>
        <v>0.84507042253521125</v>
      </c>
      <c r="H48" s="52">
        <f t="shared" si="0"/>
        <v>0.56000000000000005</v>
      </c>
      <c r="I48" s="78"/>
      <c r="J48" s="2"/>
      <c r="K48" s="54">
        <f>SUMPRODUCT(C48:H48,$C$59:$H$59)</f>
        <v>4.6717343124096908E-2</v>
      </c>
      <c r="M48" s="52" t="s">
        <v>113</v>
      </c>
      <c r="N48" s="76">
        <v>650</v>
      </c>
      <c r="O48" s="76">
        <v>5</v>
      </c>
      <c r="P48" s="16">
        <v>4</v>
      </c>
      <c r="Q48" s="16">
        <v>40</v>
      </c>
      <c r="R48" s="16">
        <v>60</v>
      </c>
      <c r="S48" s="16">
        <v>140</v>
      </c>
      <c r="V48" s="75"/>
      <c r="W48" s="63"/>
    </row>
    <row r="49" spans="2:23" x14ac:dyDescent="0.35">
      <c r="B49" s="52" t="s">
        <v>115</v>
      </c>
      <c r="C49" s="52">
        <f t="shared" si="0"/>
        <v>0.90361445783132532</v>
      </c>
      <c r="D49" s="52">
        <f t="shared" si="0"/>
        <v>0.44444444444444442</v>
      </c>
      <c r="E49" s="52">
        <f>P49/P$54</f>
        <v>0.75</v>
      </c>
      <c r="F49" s="52">
        <f t="shared" si="0"/>
        <v>0.58333333333333337</v>
      </c>
      <c r="G49" s="52">
        <f t="shared" si="0"/>
        <v>1</v>
      </c>
      <c r="H49" s="52">
        <f t="shared" si="0"/>
        <v>0.42</v>
      </c>
      <c r="I49" s="78"/>
      <c r="J49" s="26"/>
      <c r="K49" s="54">
        <f t="shared" ref="K49:K53" si="1">SUMPRODUCT(C49:H49,$C$59:$H$59)</f>
        <v>-1.8542351223074134E-2</v>
      </c>
      <c r="M49" s="52" t="s">
        <v>115</v>
      </c>
      <c r="N49" s="76">
        <v>750</v>
      </c>
      <c r="O49" s="76">
        <v>4</v>
      </c>
      <c r="P49" s="16">
        <v>6</v>
      </c>
      <c r="Q49" s="16">
        <v>35</v>
      </c>
      <c r="R49" s="16">
        <v>71</v>
      </c>
      <c r="S49" s="25">
        <v>105</v>
      </c>
      <c r="V49" s="75"/>
      <c r="W49" s="63"/>
    </row>
    <row r="50" spans="2:23" x14ac:dyDescent="0.35">
      <c r="B50" s="52" t="s">
        <v>116</v>
      </c>
      <c r="C50" s="52">
        <f t="shared" si="0"/>
        <v>0.72289156626506024</v>
      </c>
      <c r="D50" s="52">
        <f t="shared" si="0"/>
        <v>0.77777777777777779</v>
      </c>
      <c r="E50" s="52">
        <f t="shared" si="0"/>
        <v>0.625</v>
      </c>
      <c r="F50" s="52">
        <f t="shared" si="0"/>
        <v>0.38333333333333336</v>
      </c>
      <c r="G50" s="52">
        <f t="shared" si="0"/>
        <v>0.95774647887323938</v>
      </c>
      <c r="H50" s="52">
        <f t="shared" si="0"/>
        <v>1</v>
      </c>
      <c r="I50" s="78"/>
      <c r="J50" s="2"/>
      <c r="K50" s="54">
        <f t="shared" si="1"/>
        <v>-1.5426944654417934E-3</v>
      </c>
      <c r="M50" s="52" t="s">
        <v>116</v>
      </c>
      <c r="N50" s="76">
        <v>600</v>
      </c>
      <c r="O50" s="76">
        <v>7</v>
      </c>
      <c r="P50" s="16">
        <v>5</v>
      </c>
      <c r="Q50" s="16">
        <v>23</v>
      </c>
      <c r="R50" s="16">
        <v>68</v>
      </c>
      <c r="S50" s="16">
        <v>250</v>
      </c>
      <c r="V50" s="75"/>
      <c r="W50" s="63"/>
    </row>
    <row r="51" spans="2:23" x14ac:dyDescent="0.35">
      <c r="B51" s="37" t="s">
        <v>117</v>
      </c>
      <c r="C51" s="52">
        <f t="shared" si="0"/>
        <v>1</v>
      </c>
      <c r="D51" s="52">
        <f t="shared" si="0"/>
        <v>1</v>
      </c>
      <c r="E51" s="52">
        <f t="shared" si="0"/>
        <v>1</v>
      </c>
      <c r="F51" s="52">
        <f t="shared" si="0"/>
        <v>1</v>
      </c>
      <c r="G51" s="52">
        <f t="shared" si="0"/>
        <v>0.77464788732394363</v>
      </c>
      <c r="H51" s="52">
        <f t="shared" si="0"/>
        <v>0.36</v>
      </c>
      <c r="I51" s="78"/>
      <c r="J51" s="2"/>
      <c r="K51" s="55">
        <f t="shared" si="1"/>
        <v>8.7451984635083232E-2</v>
      </c>
      <c r="M51" s="52" t="s">
        <v>117</v>
      </c>
      <c r="N51" s="76">
        <v>830</v>
      </c>
      <c r="O51" s="76">
        <v>9</v>
      </c>
      <c r="P51" s="16">
        <v>8</v>
      </c>
      <c r="Q51" s="16">
        <v>60</v>
      </c>
      <c r="R51" s="16">
        <v>55</v>
      </c>
      <c r="S51" s="16">
        <v>90</v>
      </c>
      <c r="V51" s="75"/>
      <c r="W51" s="63"/>
    </row>
    <row r="52" spans="2:23" x14ac:dyDescent="0.35">
      <c r="B52" s="52" t="s">
        <v>118</v>
      </c>
      <c r="C52" s="52">
        <f t="shared" si="0"/>
        <v>0.96385542168674698</v>
      </c>
      <c r="D52" s="52">
        <f t="shared" si="0"/>
        <v>0.33333333333333331</v>
      </c>
      <c r="E52" s="52">
        <f t="shared" si="0"/>
        <v>0.5</v>
      </c>
      <c r="F52" s="52">
        <f t="shared" si="0"/>
        <v>0.78333333333333333</v>
      </c>
      <c r="G52" s="52">
        <f t="shared" si="0"/>
        <v>0.88732394366197187</v>
      </c>
      <c r="H52" s="52">
        <f t="shared" si="0"/>
        <v>0.8</v>
      </c>
      <c r="I52" s="78"/>
      <c r="J52" s="2"/>
      <c r="K52" s="54">
        <f t="shared" si="1"/>
        <v>-3.6002010603232423E-2</v>
      </c>
      <c r="M52" s="52" t="s">
        <v>118</v>
      </c>
      <c r="N52" s="76">
        <v>800</v>
      </c>
      <c r="O52" s="76">
        <v>3</v>
      </c>
      <c r="P52" s="16">
        <v>4</v>
      </c>
      <c r="Q52" s="16">
        <v>47</v>
      </c>
      <c r="R52" s="16">
        <v>63</v>
      </c>
      <c r="S52" s="16">
        <v>200</v>
      </c>
      <c r="V52" s="75"/>
      <c r="W52" s="63"/>
    </row>
    <row r="53" spans="2:23" x14ac:dyDescent="0.35">
      <c r="B53" s="52" t="s">
        <v>120</v>
      </c>
      <c r="C53" s="52">
        <f t="shared" si="0"/>
        <v>0.36144578313253012</v>
      </c>
      <c r="D53" s="52">
        <f t="shared" si="0"/>
        <v>0.66666666666666663</v>
      </c>
      <c r="E53" s="52">
        <f t="shared" si="0"/>
        <v>0.375</v>
      </c>
      <c r="F53" s="52">
        <f t="shared" si="0"/>
        <v>0.38333333333333336</v>
      </c>
      <c r="G53" s="52">
        <f t="shared" si="0"/>
        <v>0.63380281690140849</v>
      </c>
      <c r="H53" s="52">
        <f t="shared" si="0"/>
        <v>0.72</v>
      </c>
      <c r="I53" s="78"/>
      <c r="J53" s="2"/>
      <c r="K53" s="54">
        <f t="shared" si="1"/>
        <v>7.7078898179144234E-2</v>
      </c>
      <c r="M53" s="52" t="s">
        <v>120</v>
      </c>
      <c r="N53" s="76">
        <v>300</v>
      </c>
      <c r="O53" s="76">
        <v>6</v>
      </c>
      <c r="P53" s="16">
        <v>3</v>
      </c>
      <c r="Q53" s="16">
        <v>23</v>
      </c>
      <c r="R53" s="16">
        <v>45</v>
      </c>
      <c r="S53" s="16">
        <v>180</v>
      </c>
      <c r="V53" s="75"/>
      <c r="W53" s="63"/>
    </row>
    <row r="54" spans="2:23" x14ac:dyDescent="0.35">
      <c r="B54" s="63"/>
      <c r="C54" s="79"/>
      <c r="D54" s="78"/>
      <c r="E54" s="78"/>
      <c r="F54" s="78"/>
      <c r="G54" s="78"/>
      <c r="H54" s="78"/>
      <c r="I54" s="78"/>
      <c r="J54" s="8" t="s">
        <v>19</v>
      </c>
      <c r="K54" s="55">
        <f>MAX(K46:K53)</f>
        <v>8.7451984635083232E-2</v>
      </c>
      <c r="M54" s="114" t="s">
        <v>59</v>
      </c>
      <c r="N54" s="100">
        <f>MAX(N46:N53)</f>
        <v>830</v>
      </c>
      <c r="O54" s="100">
        <f t="shared" ref="O54:S54" si="2">MAX(O46:O53)</f>
        <v>9</v>
      </c>
      <c r="P54" s="100">
        <f t="shared" si="2"/>
        <v>8</v>
      </c>
      <c r="Q54" s="100">
        <f t="shared" si="2"/>
        <v>60</v>
      </c>
      <c r="R54" s="100">
        <f t="shared" si="2"/>
        <v>71</v>
      </c>
      <c r="S54" s="100">
        <f t="shared" si="2"/>
        <v>250</v>
      </c>
      <c r="V54" s="75"/>
      <c r="W54" s="63"/>
    </row>
    <row r="55" spans="2:23" x14ac:dyDescent="0.35">
      <c r="B55" s="63"/>
      <c r="C55" s="78"/>
      <c r="D55" s="78"/>
      <c r="E55" s="78"/>
      <c r="F55" s="78"/>
      <c r="G55" s="78"/>
      <c r="H55" s="78"/>
      <c r="I55" s="78"/>
      <c r="J55" s="2"/>
      <c r="K55" s="84"/>
      <c r="V55" s="75"/>
      <c r="W55" s="63"/>
    </row>
    <row r="56" spans="2:23" x14ac:dyDescent="0.35">
      <c r="B56" s="2"/>
      <c r="D56" s="2"/>
      <c r="E56" s="2"/>
      <c r="F56" s="2"/>
      <c r="G56" s="2"/>
      <c r="H56" s="2"/>
      <c r="I56" s="2"/>
      <c r="O56" s="77"/>
      <c r="P56" s="61"/>
      <c r="Q56" s="61"/>
      <c r="R56" s="61"/>
      <c r="S56" s="61"/>
      <c r="T56" s="61"/>
      <c r="U56" s="61"/>
      <c r="V56" s="75"/>
      <c r="W56" s="63"/>
    </row>
    <row r="57" spans="2:23" x14ac:dyDescent="0.35">
      <c r="V57" s="63"/>
      <c r="W57" s="63"/>
    </row>
    <row r="58" spans="2:23" x14ac:dyDescent="0.35">
      <c r="B58" s="20" t="s">
        <v>15</v>
      </c>
      <c r="C58" s="25">
        <v>9</v>
      </c>
      <c r="D58" s="16">
        <v>9</v>
      </c>
      <c r="E58" s="16">
        <v>7</v>
      </c>
      <c r="F58" s="16">
        <v>8</v>
      </c>
      <c r="G58" s="16">
        <v>6</v>
      </c>
      <c r="H58" s="16">
        <v>5</v>
      </c>
      <c r="I58" s="82">
        <f>SUM(C58:H58)</f>
        <v>44</v>
      </c>
      <c r="J58" s="61"/>
    </row>
    <row r="59" spans="2:23" x14ac:dyDescent="0.35">
      <c r="B59" s="1" t="s">
        <v>28</v>
      </c>
      <c r="C59" s="50">
        <f>-C58/$I$58</f>
        <v>-0.20454545454545456</v>
      </c>
      <c r="D59" s="50">
        <f>D58/$I$58</f>
        <v>0.20454545454545456</v>
      </c>
      <c r="E59" s="50">
        <f>-E58/$I$58</f>
        <v>-0.15909090909090909</v>
      </c>
      <c r="F59" s="50">
        <f>F58/$I$58</f>
        <v>0.18181818181818182</v>
      </c>
      <c r="G59" s="50">
        <f>G58/$I$58</f>
        <v>0.13636363636363635</v>
      </c>
      <c r="H59" s="50">
        <f>-H58/$I$58</f>
        <v>-0.11363636363636363</v>
      </c>
      <c r="I59" s="50">
        <f t="array" aca="1" ref="I59" ca="1">SUM(ABS(C59:J59))</f>
        <v>1</v>
      </c>
      <c r="J59" s="80"/>
    </row>
    <row r="60" spans="2:23" x14ac:dyDescent="0.35">
      <c r="I60" s="81"/>
      <c r="J60" s="81"/>
    </row>
    <row r="62" spans="2:23" x14ac:dyDescent="0.35">
      <c r="C62" s="123" t="s">
        <v>128</v>
      </c>
      <c r="D62" s="123"/>
      <c r="E62" s="123"/>
      <c r="F62" s="123"/>
    </row>
    <row r="65" spans="2:21" x14ac:dyDescent="0.35">
      <c r="N65" s="5" t="s">
        <v>31</v>
      </c>
      <c r="O65" s="4" t="s">
        <v>63</v>
      </c>
      <c r="P65" s="4"/>
      <c r="Q65" s="57"/>
    </row>
    <row r="66" spans="2:21" x14ac:dyDescent="0.35">
      <c r="C66" s="5" t="s">
        <v>31</v>
      </c>
      <c r="D66" s="4" t="s">
        <v>60</v>
      </c>
      <c r="E66" s="4"/>
      <c r="F66" s="4"/>
    </row>
    <row r="67" spans="2:21" x14ac:dyDescent="0.35">
      <c r="M67" s="33"/>
      <c r="N67" s="66"/>
      <c r="O67" s="66"/>
      <c r="P67" s="66"/>
      <c r="Q67" s="66"/>
      <c r="R67" s="66"/>
      <c r="S67" s="66"/>
      <c r="T67" s="66"/>
      <c r="U67" s="66"/>
    </row>
    <row r="68" spans="2:21" x14ac:dyDescent="0.35">
      <c r="C68" s="30" t="s">
        <v>20</v>
      </c>
      <c r="D68" s="30" t="s">
        <v>21</v>
      </c>
      <c r="E68" s="30" t="s">
        <v>20</v>
      </c>
      <c r="F68" s="30" t="s">
        <v>21</v>
      </c>
      <c r="G68" s="30" t="s">
        <v>21</v>
      </c>
      <c r="H68" s="30" t="s">
        <v>20</v>
      </c>
      <c r="I68" s="66"/>
      <c r="J68" s="66"/>
      <c r="N68" s="30" t="s">
        <v>20</v>
      </c>
      <c r="O68" s="30" t="s">
        <v>21</v>
      </c>
      <c r="P68" s="30" t="s">
        <v>20</v>
      </c>
      <c r="Q68" s="30" t="s">
        <v>21</v>
      </c>
      <c r="R68" s="30" t="s">
        <v>21</v>
      </c>
      <c r="S68" s="30" t="s">
        <v>20</v>
      </c>
      <c r="T68" s="66"/>
      <c r="U68" s="66"/>
    </row>
    <row r="69" spans="2:21" x14ac:dyDescent="0.35">
      <c r="B69" s="2"/>
      <c r="C69" s="124" t="s">
        <v>26</v>
      </c>
      <c r="D69" s="125"/>
      <c r="E69" s="125"/>
      <c r="F69" s="125"/>
      <c r="G69" s="125"/>
      <c r="H69" s="126"/>
      <c r="I69" s="66"/>
      <c r="J69" s="66"/>
      <c r="M69" s="2"/>
      <c r="N69" s="124" t="s">
        <v>26</v>
      </c>
      <c r="O69" s="125"/>
      <c r="P69" s="125"/>
      <c r="Q69" s="125"/>
      <c r="R69" s="125"/>
      <c r="S69" s="126"/>
      <c r="T69" s="66"/>
      <c r="U69" s="66"/>
    </row>
    <row r="70" spans="2:21" x14ac:dyDescent="0.35">
      <c r="B70" s="29" t="s">
        <v>127</v>
      </c>
      <c r="C70" s="74" t="s">
        <v>119</v>
      </c>
      <c r="D70" s="74" t="s">
        <v>121</v>
      </c>
      <c r="E70" s="74" t="s">
        <v>122</v>
      </c>
      <c r="F70" s="74" t="s">
        <v>123</v>
      </c>
      <c r="G70" s="74" t="s">
        <v>124</v>
      </c>
      <c r="H70" s="74" t="s">
        <v>125</v>
      </c>
      <c r="I70" s="66"/>
      <c r="J70" s="66"/>
      <c r="M70" s="29" t="s">
        <v>127</v>
      </c>
      <c r="N70" s="74" t="s">
        <v>119</v>
      </c>
      <c r="O70" s="74" t="s">
        <v>121</v>
      </c>
      <c r="P70" s="74" t="s">
        <v>122</v>
      </c>
      <c r="Q70" s="74" t="s">
        <v>123</v>
      </c>
      <c r="R70" s="74" t="s">
        <v>124</v>
      </c>
      <c r="S70" s="74" t="s">
        <v>125</v>
      </c>
      <c r="T70" s="75"/>
      <c r="U70" s="63"/>
    </row>
    <row r="71" spans="2:21" x14ac:dyDescent="0.35">
      <c r="B71" s="52" t="s">
        <v>111</v>
      </c>
      <c r="C71" s="76">
        <v>450</v>
      </c>
      <c r="D71" s="76">
        <v>7</v>
      </c>
      <c r="E71" s="16">
        <v>5</v>
      </c>
      <c r="F71" s="16">
        <v>10</v>
      </c>
      <c r="G71" s="16">
        <v>56</v>
      </c>
      <c r="H71" s="16">
        <v>100</v>
      </c>
      <c r="I71" s="75"/>
      <c r="J71" s="63"/>
      <c r="M71" s="52" t="s">
        <v>111</v>
      </c>
      <c r="N71" s="76">
        <v>450</v>
      </c>
      <c r="O71" s="76">
        <v>7</v>
      </c>
      <c r="P71" s="16">
        <v>5</v>
      </c>
      <c r="Q71" s="16">
        <v>10</v>
      </c>
      <c r="R71" s="16">
        <v>56</v>
      </c>
      <c r="S71" s="16">
        <v>100</v>
      </c>
      <c r="T71" s="75"/>
      <c r="U71" s="63"/>
    </row>
    <row r="72" spans="2:21" x14ac:dyDescent="0.35">
      <c r="B72" s="52" t="s">
        <v>114</v>
      </c>
      <c r="C72" s="76">
        <v>500</v>
      </c>
      <c r="D72" s="76">
        <v>8</v>
      </c>
      <c r="E72" s="16">
        <v>7</v>
      </c>
      <c r="F72" s="16">
        <v>20</v>
      </c>
      <c r="G72" s="16">
        <v>40</v>
      </c>
      <c r="H72" s="16">
        <v>98</v>
      </c>
      <c r="I72" s="75"/>
      <c r="J72" s="63"/>
      <c r="M72" s="52" t="s">
        <v>114</v>
      </c>
      <c r="N72" s="76">
        <v>500</v>
      </c>
      <c r="O72" s="76">
        <v>8</v>
      </c>
      <c r="P72" s="16">
        <v>7</v>
      </c>
      <c r="Q72" s="16">
        <v>20</v>
      </c>
      <c r="R72" s="16">
        <v>40</v>
      </c>
      <c r="S72" s="16">
        <v>98</v>
      </c>
      <c r="T72" s="75"/>
      <c r="U72" s="63"/>
    </row>
    <row r="73" spans="2:21" x14ac:dyDescent="0.35">
      <c r="B73" s="52" t="s">
        <v>113</v>
      </c>
      <c r="C73" s="76">
        <v>650</v>
      </c>
      <c r="D73" s="76">
        <v>5</v>
      </c>
      <c r="E73" s="16">
        <v>4</v>
      </c>
      <c r="F73" s="16">
        <v>40</v>
      </c>
      <c r="G73" s="16">
        <v>60</v>
      </c>
      <c r="H73" s="16">
        <v>140</v>
      </c>
      <c r="I73" s="75"/>
      <c r="J73" s="63"/>
      <c r="M73" s="52" t="s">
        <v>113</v>
      </c>
      <c r="N73" s="76">
        <v>650</v>
      </c>
      <c r="O73" s="76">
        <v>5</v>
      </c>
      <c r="P73" s="16">
        <v>4</v>
      </c>
      <c r="Q73" s="16">
        <v>40</v>
      </c>
      <c r="R73" s="16">
        <v>60</v>
      </c>
      <c r="S73" s="16">
        <v>140</v>
      </c>
      <c r="T73" s="75"/>
      <c r="U73" s="63"/>
    </row>
    <row r="74" spans="2:21" x14ac:dyDescent="0.35">
      <c r="B74" s="52" t="s">
        <v>115</v>
      </c>
      <c r="C74" s="76">
        <v>750</v>
      </c>
      <c r="D74" s="76">
        <v>4</v>
      </c>
      <c r="E74" s="16">
        <v>6</v>
      </c>
      <c r="F74" s="16">
        <v>35</v>
      </c>
      <c r="G74" s="16">
        <v>71</v>
      </c>
      <c r="H74" s="25">
        <v>105</v>
      </c>
      <c r="I74" s="75"/>
      <c r="J74" s="63"/>
      <c r="M74" s="52" t="s">
        <v>115</v>
      </c>
      <c r="N74" s="76">
        <v>750</v>
      </c>
      <c r="O74" s="76">
        <v>4</v>
      </c>
      <c r="P74" s="16">
        <v>6</v>
      </c>
      <c r="Q74" s="16">
        <v>35</v>
      </c>
      <c r="R74" s="16">
        <v>71</v>
      </c>
      <c r="S74" s="25">
        <v>105</v>
      </c>
      <c r="T74" s="75"/>
      <c r="U74" s="63"/>
    </row>
    <row r="75" spans="2:21" x14ac:dyDescent="0.35">
      <c r="B75" s="52" t="s">
        <v>116</v>
      </c>
      <c r="C75" s="76">
        <v>600</v>
      </c>
      <c r="D75" s="76">
        <v>7</v>
      </c>
      <c r="E75" s="16">
        <v>5</v>
      </c>
      <c r="F75" s="16">
        <v>23</v>
      </c>
      <c r="G75" s="16">
        <v>68</v>
      </c>
      <c r="H75" s="16">
        <v>250</v>
      </c>
      <c r="I75" s="75"/>
      <c r="J75" s="63"/>
      <c r="M75" s="52" t="s">
        <v>116</v>
      </c>
      <c r="N75" s="76">
        <v>600</v>
      </c>
      <c r="O75" s="76">
        <v>7</v>
      </c>
      <c r="P75" s="16">
        <v>5</v>
      </c>
      <c r="Q75" s="16">
        <v>23</v>
      </c>
      <c r="R75" s="16">
        <v>68</v>
      </c>
      <c r="S75" s="16">
        <v>250</v>
      </c>
      <c r="T75" s="75"/>
      <c r="U75" s="63"/>
    </row>
    <row r="76" spans="2:21" x14ac:dyDescent="0.35">
      <c r="B76" s="52" t="s">
        <v>117</v>
      </c>
      <c r="C76" s="76">
        <v>830</v>
      </c>
      <c r="D76" s="76">
        <v>9</v>
      </c>
      <c r="E76" s="16">
        <v>8</v>
      </c>
      <c r="F76" s="16">
        <v>60</v>
      </c>
      <c r="G76" s="16">
        <v>55</v>
      </c>
      <c r="H76" s="16">
        <v>90</v>
      </c>
      <c r="I76" s="75"/>
      <c r="J76" s="63"/>
      <c r="M76" s="52" t="s">
        <v>117</v>
      </c>
      <c r="N76" s="76">
        <v>830</v>
      </c>
      <c r="O76" s="76">
        <v>9</v>
      </c>
      <c r="P76" s="16">
        <v>8</v>
      </c>
      <c r="Q76" s="16">
        <v>60</v>
      </c>
      <c r="R76" s="16">
        <v>55</v>
      </c>
      <c r="S76" s="16">
        <v>90</v>
      </c>
      <c r="T76" s="75"/>
      <c r="U76" s="63"/>
    </row>
    <row r="77" spans="2:21" x14ac:dyDescent="0.35">
      <c r="B77" s="52" t="s">
        <v>118</v>
      </c>
      <c r="C77" s="76">
        <v>800</v>
      </c>
      <c r="D77" s="76">
        <v>3</v>
      </c>
      <c r="E77" s="16">
        <v>4</v>
      </c>
      <c r="F77" s="16">
        <v>47</v>
      </c>
      <c r="G77" s="16">
        <v>63</v>
      </c>
      <c r="H77" s="16">
        <v>200</v>
      </c>
      <c r="I77" s="75"/>
      <c r="J77" s="63"/>
      <c r="M77" s="52" t="s">
        <v>118</v>
      </c>
      <c r="N77" s="76">
        <v>800</v>
      </c>
      <c r="O77" s="76">
        <v>3</v>
      </c>
      <c r="P77" s="16">
        <v>4</v>
      </c>
      <c r="Q77" s="16">
        <v>47</v>
      </c>
      <c r="R77" s="16">
        <v>63</v>
      </c>
      <c r="S77" s="16">
        <v>200</v>
      </c>
      <c r="T77" s="75"/>
      <c r="U77" s="63"/>
    </row>
    <row r="78" spans="2:21" x14ac:dyDescent="0.35">
      <c r="B78" s="52" t="s">
        <v>120</v>
      </c>
      <c r="C78" s="76">
        <v>300</v>
      </c>
      <c r="D78" s="76">
        <v>6</v>
      </c>
      <c r="E78" s="16">
        <v>3</v>
      </c>
      <c r="F78" s="16">
        <v>23</v>
      </c>
      <c r="G78" s="16">
        <v>45</v>
      </c>
      <c r="H78" s="16">
        <v>180</v>
      </c>
      <c r="I78" s="75"/>
      <c r="J78" s="63"/>
      <c r="M78" s="52" t="s">
        <v>120</v>
      </c>
      <c r="N78" s="76">
        <v>300</v>
      </c>
      <c r="O78" s="76">
        <v>6</v>
      </c>
      <c r="P78" s="16">
        <v>3</v>
      </c>
      <c r="Q78" s="16">
        <v>23</v>
      </c>
      <c r="R78" s="16">
        <v>45</v>
      </c>
      <c r="S78" s="16">
        <v>180</v>
      </c>
      <c r="T78" s="75"/>
      <c r="U78" s="63"/>
    </row>
    <row r="79" spans="2:21" x14ac:dyDescent="0.35">
      <c r="B79" s="63"/>
      <c r="C79" s="63"/>
      <c r="D79" s="63"/>
      <c r="E79" s="63"/>
      <c r="F79" s="63"/>
      <c r="G79" s="63"/>
      <c r="H79" s="63"/>
      <c r="I79" s="75"/>
      <c r="J79" s="63"/>
      <c r="M79" s="63"/>
      <c r="N79" s="63"/>
      <c r="O79" s="63"/>
      <c r="P79" s="63"/>
      <c r="Q79" s="63"/>
      <c r="R79" s="63"/>
      <c r="S79" s="63"/>
      <c r="T79" s="75"/>
      <c r="U79" s="63"/>
    </row>
    <row r="80" spans="2:21" x14ac:dyDescent="0.35">
      <c r="B80" s="4" t="s">
        <v>34</v>
      </c>
      <c r="C80" s="34">
        <v>250</v>
      </c>
      <c r="D80" s="34">
        <v>10</v>
      </c>
      <c r="E80" s="34">
        <v>2</v>
      </c>
      <c r="F80" s="34">
        <v>60</v>
      </c>
      <c r="G80" s="34">
        <v>60</v>
      </c>
      <c r="H80" s="34">
        <v>97</v>
      </c>
      <c r="I80" s="75"/>
      <c r="M80" s="4" t="s">
        <v>34</v>
      </c>
      <c r="N80" s="34">
        <f>MIN(N71:N78)-1</f>
        <v>299</v>
      </c>
      <c r="O80" s="34">
        <f>MAX(O71:O78)</f>
        <v>9</v>
      </c>
      <c r="P80" s="34">
        <f>MIN(P71:P78)-1</f>
        <v>2</v>
      </c>
      <c r="Q80" s="34">
        <f t="shared" ref="Q80:R80" si="3">MAX(Q71:Q78)</f>
        <v>60</v>
      </c>
      <c r="R80" s="34">
        <f t="shared" si="3"/>
        <v>71</v>
      </c>
      <c r="S80" s="34">
        <f>MIN(S71:S78)-1</f>
        <v>89</v>
      </c>
      <c r="T80" s="33"/>
      <c r="U80" s="33"/>
    </row>
    <row r="81" spans="2:22" x14ac:dyDescent="0.35">
      <c r="B81" s="33"/>
      <c r="C81" s="33"/>
      <c r="D81" s="33"/>
      <c r="E81" s="33"/>
      <c r="F81" s="33"/>
      <c r="G81" s="33"/>
      <c r="H81" s="33"/>
      <c r="I81" s="33"/>
      <c r="M81" s="66"/>
      <c r="N81" s="63"/>
      <c r="O81" s="63"/>
      <c r="P81" s="63"/>
      <c r="Q81" s="63"/>
      <c r="R81" s="63"/>
      <c r="S81" s="63"/>
      <c r="T81" s="63"/>
      <c r="U81" s="63"/>
    </row>
    <row r="82" spans="2:22" x14ac:dyDescent="0.35">
      <c r="I82" s="75"/>
    </row>
    <row r="83" spans="2:22" x14ac:dyDescent="0.35">
      <c r="C83" s="30" t="s">
        <v>20</v>
      </c>
      <c r="D83" s="30" t="s">
        <v>21</v>
      </c>
      <c r="E83" s="30" t="s">
        <v>20</v>
      </c>
      <c r="F83" s="30" t="s">
        <v>21</v>
      </c>
      <c r="G83" s="30" t="s">
        <v>21</v>
      </c>
      <c r="H83" s="30" t="s">
        <v>20</v>
      </c>
      <c r="I83" s="66"/>
    </row>
    <row r="84" spans="2:22" x14ac:dyDescent="0.35">
      <c r="B84" s="2"/>
      <c r="C84" s="124" t="s">
        <v>26</v>
      </c>
      <c r="D84" s="125"/>
      <c r="E84" s="125"/>
      <c r="F84" s="125"/>
      <c r="G84" s="125"/>
      <c r="H84" s="126"/>
      <c r="I84" s="66"/>
      <c r="K84" s="87"/>
      <c r="N84" s="30" t="s">
        <v>20</v>
      </c>
      <c r="O84" s="30" t="s">
        <v>21</v>
      </c>
      <c r="P84" s="30" t="s">
        <v>20</v>
      </c>
      <c r="Q84" s="30" t="s">
        <v>21</v>
      </c>
      <c r="R84" s="30" t="s">
        <v>21</v>
      </c>
      <c r="S84" s="30" t="s">
        <v>20</v>
      </c>
      <c r="T84" s="66"/>
    </row>
    <row r="85" spans="2:22" x14ac:dyDescent="0.35">
      <c r="B85" s="29" t="s">
        <v>127</v>
      </c>
      <c r="C85" s="74" t="s">
        <v>119</v>
      </c>
      <c r="D85" s="74" t="s">
        <v>121</v>
      </c>
      <c r="E85" s="74" t="s">
        <v>122</v>
      </c>
      <c r="F85" s="74" t="s">
        <v>123</v>
      </c>
      <c r="G85" s="74" t="s">
        <v>124</v>
      </c>
      <c r="H85" s="74" t="s">
        <v>125</v>
      </c>
      <c r="I85" s="66"/>
      <c r="K85" s="30" t="s">
        <v>36</v>
      </c>
      <c r="M85" s="2"/>
      <c r="N85" s="124" t="s">
        <v>26</v>
      </c>
      <c r="O85" s="125"/>
      <c r="P85" s="125"/>
      <c r="Q85" s="125"/>
      <c r="R85" s="125"/>
      <c r="S85" s="126"/>
      <c r="T85" s="66"/>
      <c r="V85" s="66"/>
    </row>
    <row r="86" spans="2:22" x14ac:dyDescent="0.35">
      <c r="B86" s="52" t="s">
        <v>111</v>
      </c>
      <c r="C86" s="36">
        <f>1/(($C$80-C71)/$C$80)</f>
        <v>-1.25</v>
      </c>
      <c r="D86" s="36">
        <f t="shared" ref="D86:D93" si="4">($D$80-D71)/$D$80</f>
        <v>0.3</v>
      </c>
      <c r="E86" s="36">
        <f>1/(($E$80-E71)/$E$80)</f>
        <v>-0.66666666666666663</v>
      </c>
      <c r="F86" s="36">
        <f>($F$80-F71)/$F$80</f>
        <v>0.83333333333333337</v>
      </c>
      <c r="G86" s="36">
        <f>($G$80-G71)/$G$80</f>
        <v>6.6666666666666666E-2</v>
      </c>
      <c r="H86" s="36">
        <f>1/(($H$80-H71)/$H$80)</f>
        <v>-32.333333333333329</v>
      </c>
      <c r="I86" s="86"/>
      <c r="K86" s="32">
        <f>SUMSQ(C86:H86)</f>
        <v>1048.2402777777775</v>
      </c>
      <c r="M86" s="29" t="s">
        <v>127</v>
      </c>
      <c r="N86" s="74" t="s">
        <v>119</v>
      </c>
      <c r="O86" s="74" t="s">
        <v>121</v>
      </c>
      <c r="P86" s="74" t="s">
        <v>122</v>
      </c>
      <c r="Q86" s="74" t="s">
        <v>123</v>
      </c>
      <c r="R86" s="74" t="s">
        <v>124</v>
      </c>
      <c r="S86" s="74" t="s">
        <v>125</v>
      </c>
      <c r="T86" s="66"/>
      <c r="V86" s="30" t="s">
        <v>36</v>
      </c>
    </row>
    <row r="87" spans="2:22" x14ac:dyDescent="0.35">
      <c r="B87" s="52" t="s">
        <v>114</v>
      </c>
      <c r="C87" s="36">
        <f t="shared" ref="C87:C93" si="5">1/(($C$80-C72)/$C$80)</f>
        <v>-1</v>
      </c>
      <c r="D87" s="36">
        <f t="shared" si="4"/>
        <v>0.2</v>
      </c>
      <c r="E87" s="36">
        <f t="shared" ref="E87:E93" si="6">1/(($E$80-E72)/$E$80)</f>
        <v>-0.4</v>
      </c>
      <c r="F87" s="36">
        <f t="shared" ref="F87:F93" si="7">($F$80-F72)/$F$80</f>
        <v>0.66666666666666663</v>
      </c>
      <c r="G87" s="36">
        <f t="shared" ref="G87:G93" si="8">($G$80-G72)/$G$80</f>
        <v>0.33333333333333331</v>
      </c>
      <c r="H87" s="36">
        <f t="shared" ref="H87:H93" si="9">1/(($H$80-H72)/$H$80)</f>
        <v>-97</v>
      </c>
      <c r="I87" s="86"/>
      <c r="K87" s="32">
        <f t="shared" ref="K87:K93" si="10">SUMSQ(C87:H87)</f>
        <v>9410.7555555555555</v>
      </c>
      <c r="M87" s="52" t="s">
        <v>111</v>
      </c>
      <c r="N87" s="56">
        <f>1/(($N$80-N71)/$N$80)</f>
        <v>-1.9801324503311259</v>
      </c>
      <c r="O87" s="56">
        <f>($O$80-O71)/$O$80</f>
        <v>0.22222222222222221</v>
      </c>
      <c r="P87" s="56">
        <f>1/(($P$80-P71)/$P$80)</f>
        <v>-0.66666666666666663</v>
      </c>
      <c r="Q87" s="56">
        <f>($Q$80-Q71)/$Q$80</f>
        <v>0.83333333333333337</v>
      </c>
      <c r="R87" s="56">
        <f>($R$80-R71)/$R$80</f>
        <v>0.21126760563380281</v>
      </c>
      <c r="S87" s="56">
        <f>1/(($S$80-S71)/$S$80)</f>
        <v>-8.0909090909090917</v>
      </c>
      <c r="T87" s="88"/>
      <c r="V87" s="32">
        <f>SUMSQ(N87:S87)</f>
        <v>70.616640044338254</v>
      </c>
    </row>
    <row r="88" spans="2:22" x14ac:dyDescent="0.35">
      <c r="B88" s="52" t="s">
        <v>113</v>
      </c>
      <c r="C88" s="36">
        <f t="shared" si="5"/>
        <v>-0.625</v>
      </c>
      <c r="D88" s="36">
        <f t="shared" si="4"/>
        <v>0.5</v>
      </c>
      <c r="E88" s="36">
        <f t="shared" si="6"/>
        <v>-1</v>
      </c>
      <c r="F88" s="36">
        <f t="shared" si="7"/>
        <v>0.33333333333333331</v>
      </c>
      <c r="G88" s="36">
        <f t="shared" si="8"/>
        <v>0</v>
      </c>
      <c r="H88" s="36">
        <f t="shared" si="9"/>
        <v>-2.2558139534883721</v>
      </c>
      <c r="I88" s="86"/>
      <c r="K88" s="32">
        <f t="shared" si="10"/>
        <v>6.8404327038639501</v>
      </c>
      <c r="M88" s="52" t="s">
        <v>114</v>
      </c>
      <c r="N88" s="56">
        <f t="shared" ref="N88:N91" si="11">1/(($N$80-N72)/$N$80)</f>
        <v>-1.4875621890547264</v>
      </c>
      <c r="O88" s="56">
        <f t="shared" ref="O88:O94" si="12">($O$80-O72)/$O$80</f>
        <v>0.1111111111111111</v>
      </c>
      <c r="P88" s="56">
        <f t="shared" ref="P88:P94" si="13">1/(($P$80-P72)/$P$80)</f>
        <v>-0.4</v>
      </c>
      <c r="Q88" s="56">
        <f t="shared" ref="Q88:Q94" si="14">($Q$80-Q72)/$Q$80</f>
        <v>0.66666666666666663</v>
      </c>
      <c r="R88" s="56">
        <f t="shared" ref="R88:R93" si="15">($R$80-R72)/$R$80</f>
        <v>0.43661971830985913</v>
      </c>
      <c r="S88" s="56">
        <f t="shared" ref="S88:S94" si="16">1/(($S$80-S72)/$S$80)</f>
        <v>-9.8888888888888893</v>
      </c>
      <c r="T88" s="88"/>
      <c r="V88" s="32">
        <f t="shared" ref="V88:V94" si="17">SUMSQ(N88:S88)</f>
        <v>100.81039162496918</v>
      </c>
    </row>
    <row r="89" spans="2:22" x14ac:dyDescent="0.35">
      <c r="B89" s="52" t="s">
        <v>115</v>
      </c>
      <c r="C89" s="36">
        <f t="shared" si="5"/>
        <v>-0.5</v>
      </c>
      <c r="D89" s="36">
        <f t="shared" si="4"/>
        <v>0.6</v>
      </c>
      <c r="E89" s="36">
        <f t="shared" si="6"/>
        <v>-0.5</v>
      </c>
      <c r="F89" s="36">
        <f t="shared" si="7"/>
        <v>0.41666666666666669</v>
      </c>
      <c r="G89" s="36">
        <f t="shared" si="8"/>
        <v>-0.18333333333333332</v>
      </c>
      <c r="H89" s="36">
        <f t="shared" si="9"/>
        <v>-12.125</v>
      </c>
      <c r="I89" s="86"/>
      <c r="K89" s="32">
        <f t="shared" si="10"/>
        <v>148.08284722222223</v>
      </c>
      <c r="M89" s="102" t="s">
        <v>113</v>
      </c>
      <c r="N89" s="56">
        <f t="shared" si="11"/>
        <v>-0.85185185185185175</v>
      </c>
      <c r="O89" s="56">
        <f t="shared" si="12"/>
        <v>0.44444444444444442</v>
      </c>
      <c r="P89" s="56">
        <f t="shared" si="13"/>
        <v>-1</v>
      </c>
      <c r="Q89" s="56">
        <f t="shared" si="14"/>
        <v>0.33333333333333331</v>
      </c>
      <c r="R89" s="56">
        <f t="shared" si="15"/>
        <v>0.15492957746478872</v>
      </c>
      <c r="S89" s="56">
        <f t="shared" si="16"/>
        <v>-1.7450980392156865</v>
      </c>
      <c r="T89" s="88"/>
      <c r="V89" s="32">
        <f t="shared" si="17"/>
        <v>5.103663893259923</v>
      </c>
    </row>
    <row r="90" spans="2:22" x14ac:dyDescent="0.35">
      <c r="B90" s="37" t="s">
        <v>116</v>
      </c>
      <c r="C90" s="36">
        <f t="shared" si="5"/>
        <v>-0.7142857142857143</v>
      </c>
      <c r="D90" s="36">
        <f t="shared" si="4"/>
        <v>0.3</v>
      </c>
      <c r="E90" s="36">
        <f t="shared" si="6"/>
        <v>-0.66666666666666663</v>
      </c>
      <c r="F90" s="36">
        <f t="shared" si="7"/>
        <v>0.6166666666666667</v>
      </c>
      <c r="G90" s="36">
        <f t="shared" si="8"/>
        <v>-0.13333333333333333</v>
      </c>
      <c r="H90" s="36">
        <f t="shared" si="9"/>
        <v>-0.63398692810457513</v>
      </c>
      <c r="I90" s="86"/>
      <c r="K90" s="42">
        <f t="shared" si="10"/>
        <v>1.8446435066401285</v>
      </c>
      <c r="M90" s="52" t="s">
        <v>115</v>
      </c>
      <c r="N90" s="56">
        <f t="shared" si="11"/>
        <v>-0.66297117516629711</v>
      </c>
      <c r="O90" s="56">
        <f t="shared" si="12"/>
        <v>0.55555555555555558</v>
      </c>
      <c r="P90" s="56">
        <f t="shared" si="13"/>
        <v>-0.5</v>
      </c>
      <c r="Q90" s="56">
        <f t="shared" si="14"/>
        <v>0.41666666666666669</v>
      </c>
      <c r="R90" s="56">
        <f t="shared" si="15"/>
        <v>0</v>
      </c>
      <c r="S90" s="56">
        <f t="shared" si="16"/>
        <v>-5.5625</v>
      </c>
      <c r="T90" s="88"/>
      <c r="V90" s="32">
        <f t="shared" si="17"/>
        <v>32.113190115521135</v>
      </c>
    </row>
    <row r="91" spans="2:22" x14ac:dyDescent="0.35">
      <c r="B91" s="52" t="s">
        <v>117</v>
      </c>
      <c r="C91" s="36">
        <f t="shared" si="5"/>
        <v>-0.43103448275862072</v>
      </c>
      <c r="D91" s="36">
        <f t="shared" si="4"/>
        <v>0.1</v>
      </c>
      <c r="E91" s="36">
        <f t="shared" si="6"/>
        <v>-0.33333333333333331</v>
      </c>
      <c r="F91" s="36">
        <f t="shared" si="7"/>
        <v>0</v>
      </c>
      <c r="G91" s="36">
        <f t="shared" si="8"/>
        <v>8.3333333333333329E-2</v>
      </c>
      <c r="H91" s="36">
        <f t="shared" si="9"/>
        <v>13.857142857142858</v>
      </c>
      <c r="I91" s="86"/>
      <c r="K91" s="32">
        <f t="shared" si="10"/>
        <v>192.33425444414789</v>
      </c>
      <c r="M91" s="37" t="s">
        <v>116</v>
      </c>
      <c r="N91" s="56">
        <f t="shared" si="11"/>
        <v>-0.99335548172757471</v>
      </c>
      <c r="O91" s="56">
        <f t="shared" si="12"/>
        <v>0.22222222222222221</v>
      </c>
      <c r="P91" s="56">
        <f t="shared" si="13"/>
        <v>-0.66666666666666663</v>
      </c>
      <c r="Q91" s="56">
        <f t="shared" si="14"/>
        <v>0.6166666666666667</v>
      </c>
      <c r="R91" s="56">
        <f t="shared" si="15"/>
        <v>4.2253521126760563E-2</v>
      </c>
      <c r="S91" s="56">
        <f t="shared" si="16"/>
        <v>-0.55279503105590067</v>
      </c>
      <c r="T91" s="88"/>
      <c r="V91" s="42">
        <f t="shared" si="17"/>
        <v>2.1682277577575313</v>
      </c>
    </row>
    <row r="92" spans="2:22" x14ac:dyDescent="0.35">
      <c r="B92" s="52" t="s">
        <v>118</v>
      </c>
      <c r="C92" s="36">
        <f t="shared" si="5"/>
        <v>-0.45454545454545453</v>
      </c>
      <c r="D92" s="36">
        <f t="shared" si="4"/>
        <v>0.7</v>
      </c>
      <c r="E92" s="36">
        <f t="shared" si="6"/>
        <v>-1</v>
      </c>
      <c r="F92" s="36">
        <f t="shared" si="7"/>
        <v>0.21666666666666667</v>
      </c>
      <c r="G92" s="36">
        <f t="shared" si="8"/>
        <v>-0.05</v>
      </c>
      <c r="H92" s="36">
        <f t="shared" si="9"/>
        <v>-0.94174757281553401</v>
      </c>
      <c r="I92" s="86"/>
      <c r="K92" s="32">
        <f t="shared" si="10"/>
        <v>2.6329445055963276</v>
      </c>
      <c r="M92" s="52" t="s">
        <v>117</v>
      </c>
      <c r="N92" s="56">
        <f>1/(($N$80-N76)/$N$80)</f>
        <v>-0.56308851224105461</v>
      </c>
      <c r="O92" s="56">
        <f>($O$80-O76)/$O$80</f>
        <v>0</v>
      </c>
      <c r="P92" s="56">
        <f t="shared" si="13"/>
        <v>-0.33333333333333331</v>
      </c>
      <c r="Q92" s="56">
        <f t="shared" si="14"/>
        <v>0</v>
      </c>
      <c r="R92" s="56">
        <f t="shared" si="15"/>
        <v>0.22535211267605634</v>
      </c>
      <c r="S92" s="56">
        <f t="shared" si="16"/>
        <v>-89</v>
      </c>
      <c r="T92" s="88"/>
      <c r="V92" s="32">
        <f t="shared" si="17"/>
        <v>7921.4789633584169</v>
      </c>
    </row>
    <row r="93" spans="2:22" x14ac:dyDescent="0.35">
      <c r="B93" s="52" t="s">
        <v>120</v>
      </c>
      <c r="C93" s="36">
        <f t="shared" si="5"/>
        <v>-5</v>
      </c>
      <c r="D93" s="36">
        <f t="shared" si="4"/>
        <v>0.4</v>
      </c>
      <c r="E93" s="36">
        <f t="shared" si="6"/>
        <v>-2</v>
      </c>
      <c r="F93" s="36">
        <f t="shared" si="7"/>
        <v>0.6166666666666667</v>
      </c>
      <c r="G93" s="36">
        <f t="shared" si="8"/>
        <v>0.25</v>
      </c>
      <c r="H93" s="36">
        <f t="shared" si="9"/>
        <v>-1.1686746987951808</v>
      </c>
      <c r="I93" s="86"/>
      <c r="K93" s="32">
        <f t="shared" si="10"/>
        <v>30.968578329381785</v>
      </c>
      <c r="M93" s="52" t="s">
        <v>118</v>
      </c>
      <c r="N93" s="56">
        <f t="shared" ref="N93:N94" si="18">1/(($N$80-N77)/$N$80)</f>
        <v>-0.59680638722554891</v>
      </c>
      <c r="O93" s="56">
        <f t="shared" si="12"/>
        <v>0.66666666666666663</v>
      </c>
      <c r="P93" s="56">
        <f t="shared" si="13"/>
        <v>-1</v>
      </c>
      <c r="Q93" s="56">
        <f t="shared" si="14"/>
        <v>0.21666666666666667</v>
      </c>
      <c r="R93" s="56">
        <f t="shared" si="15"/>
        <v>0.11267605633802817</v>
      </c>
      <c r="S93" s="56">
        <f t="shared" si="16"/>
        <v>-0.80180180180180183</v>
      </c>
      <c r="T93" s="88"/>
      <c r="V93" s="32">
        <f t="shared" si="17"/>
        <v>2.5031487757666069</v>
      </c>
    </row>
    <row r="94" spans="2:22" x14ac:dyDescent="0.35">
      <c r="B94" s="63"/>
      <c r="C94" s="86"/>
      <c r="D94" s="86"/>
      <c r="E94" s="86"/>
      <c r="F94" s="86"/>
      <c r="G94" s="86"/>
      <c r="H94" s="86"/>
      <c r="I94" s="86"/>
      <c r="J94" s="8" t="s">
        <v>39</v>
      </c>
      <c r="K94" s="37">
        <f>MIN(K86:K93)</f>
        <v>1.8446435066401285</v>
      </c>
      <c r="M94" s="52" t="s">
        <v>120</v>
      </c>
      <c r="N94" s="56">
        <f t="shared" si="18"/>
        <v>-299</v>
      </c>
      <c r="O94" s="56">
        <f t="shared" si="12"/>
        <v>0.33333333333333331</v>
      </c>
      <c r="P94" s="56">
        <f t="shared" si="13"/>
        <v>-2</v>
      </c>
      <c r="Q94" s="56">
        <f t="shared" si="14"/>
        <v>0.6166666666666667</v>
      </c>
      <c r="R94" s="56">
        <f>($R$80-R78)/$R$80</f>
        <v>0.36619718309859156</v>
      </c>
      <c r="S94" s="56">
        <f t="shared" si="16"/>
        <v>-0.97802197802197799</v>
      </c>
      <c r="T94" s="88"/>
      <c r="V94" s="32">
        <f t="shared" si="17"/>
        <v>89406.582016255285</v>
      </c>
    </row>
    <row r="95" spans="2:22" x14ac:dyDescent="0.35">
      <c r="B95" s="123" t="s">
        <v>129</v>
      </c>
      <c r="C95" s="123"/>
      <c r="D95" s="123"/>
      <c r="E95" s="123"/>
      <c r="F95" s="123"/>
      <c r="G95" s="86"/>
      <c r="H95" s="86"/>
      <c r="I95" s="86"/>
      <c r="K95" s="87"/>
      <c r="M95" s="63"/>
      <c r="N95" s="88"/>
      <c r="O95" s="88"/>
      <c r="P95" s="88"/>
      <c r="Q95" s="88"/>
      <c r="R95" s="88"/>
      <c r="S95" s="88"/>
      <c r="T95" s="88"/>
      <c r="U95" s="8" t="s">
        <v>39</v>
      </c>
      <c r="V95" s="37">
        <f>MIN(V87:V94)</f>
        <v>2.1682277577575313</v>
      </c>
    </row>
    <row r="96" spans="2:22" x14ac:dyDescent="0.35">
      <c r="G96" s="33"/>
      <c r="H96" s="33"/>
      <c r="I96" s="33"/>
      <c r="M96" s="123" t="s">
        <v>150</v>
      </c>
      <c r="N96" s="123"/>
      <c r="O96" s="123"/>
      <c r="P96" s="123"/>
      <c r="Q96" s="123"/>
      <c r="S96" s="88"/>
      <c r="T96" s="88"/>
      <c r="V96" s="66"/>
    </row>
    <row r="110" spans="3:23" x14ac:dyDescent="0.35">
      <c r="O110" s="4"/>
      <c r="P110" s="5" t="s">
        <v>41</v>
      </c>
      <c r="Q110" s="4" t="s">
        <v>62</v>
      </c>
      <c r="R110" s="4"/>
      <c r="S110" s="4"/>
    </row>
    <row r="111" spans="3:23" x14ac:dyDescent="0.35">
      <c r="C111" s="5" t="s">
        <v>41</v>
      </c>
      <c r="D111" s="4" t="s">
        <v>61</v>
      </c>
      <c r="E111" s="4"/>
      <c r="F111" s="4"/>
      <c r="G111" s="4"/>
    </row>
    <row r="112" spans="3:23" x14ac:dyDescent="0.35">
      <c r="P112" s="30" t="s">
        <v>20</v>
      </c>
      <c r="Q112" s="30" t="s">
        <v>21</v>
      </c>
      <c r="R112" s="30" t="s">
        <v>20</v>
      </c>
      <c r="S112" s="30" t="s">
        <v>21</v>
      </c>
      <c r="T112" s="30" t="s">
        <v>21</v>
      </c>
      <c r="U112" s="30" t="s">
        <v>20</v>
      </c>
      <c r="V112" s="66"/>
      <c r="W112" s="66"/>
    </row>
    <row r="113" spans="2:23" x14ac:dyDescent="0.35">
      <c r="C113" s="30" t="s">
        <v>20</v>
      </c>
      <c r="D113" s="30" t="s">
        <v>21</v>
      </c>
      <c r="E113" s="30" t="s">
        <v>20</v>
      </c>
      <c r="F113" s="30" t="s">
        <v>21</v>
      </c>
      <c r="G113" s="30" t="s">
        <v>21</v>
      </c>
      <c r="H113" s="30" t="s">
        <v>20</v>
      </c>
      <c r="I113" s="66"/>
      <c r="J113" s="66"/>
      <c r="O113" s="2"/>
      <c r="P113" s="124" t="s">
        <v>26</v>
      </c>
      <c r="Q113" s="125"/>
      <c r="R113" s="125"/>
      <c r="S113" s="125"/>
      <c r="T113" s="125"/>
      <c r="U113" s="126"/>
      <c r="V113" s="66"/>
      <c r="W113" s="66"/>
    </row>
    <row r="114" spans="2:23" x14ac:dyDescent="0.35">
      <c r="B114" s="2"/>
      <c r="C114" s="124" t="s">
        <v>26</v>
      </c>
      <c r="D114" s="125"/>
      <c r="E114" s="125"/>
      <c r="F114" s="125"/>
      <c r="G114" s="125"/>
      <c r="H114" s="126"/>
      <c r="I114" s="66"/>
      <c r="J114" s="66"/>
      <c r="O114" s="29" t="s">
        <v>127</v>
      </c>
      <c r="P114" s="74" t="s">
        <v>119</v>
      </c>
      <c r="Q114" s="74" t="s">
        <v>121</v>
      </c>
      <c r="R114" s="74" t="s">
        <v>122</v>
      </c>
      <c r="S114" s="74" t="s">
        <v>123</v>
      </c>
      <c r="T114" s="74" t="s">
        <v>124</v>
      </c>
      <c r="U114" s="74" t="s">
        <v>125</v>
      </c>
      <c r="V114" s="66"/>
      <c r="W114" s="66"/>
    </row>
    <row r="115" spans="2:23" x14ac:dyDescent="0.35">
      <c r="B115" s="29" t="s">
        <v>127</v>
      </c>
      <c r="C115" s="74" t="s">
        <v>119</v>
      </c>
      <c r="D115" s="74" t="s">
        <v>121</v>
      </c>
      <c r="E115" s="74" t="s">
        <v>122</v>
      </c>
      <c r="F115" s="74" t="s">
        <v>123</v>
      </c>
      <c r="G115" s="74" t="s">
        <v>124</v>
      </c>
      <c r="H115" s="74" t="s">
        <v>125</v>
      </c>
      <c r="I115" s="66"/>
      <c r="J115" s="66"/>
      <c r="O115" s="52" t="s">
        <v>111</v>
      </c>
      <c r="P115" s="76">
        <v>450</v>
      </c>
      <c r="Q115" s="76">
        <v>7</v>
      </c>
      <c r="R115" s="16">
        <v>5</v>
      </c>
      <c r="S115" s="16">
        <v>10</v>
      </c>
      <c r="T115" s="16">
        <v>56</v>
      </c>
      <c r="U115" s="16">
        <v>100</v>
      </c>
      <c r="V115" s="75"/>
      <c r="W115" s="63"/>
    </row>
    <row r="116" spans="2:23" x14ac:dyDescent="0.35">
      <c r="B116" s="52" t="s">
        <v>111</v>
      </c>
      <c r="C116" s="76">
        <v>450</v>
      </c>
      <c r="D116" s="76">
        <v>7</v>
      </c>
      <c r="E116" s="16">
        <v>5</v>
      </c>
      <c r="F116" s="16">
        <v>10</v>
      </c>
      <c r="G116" s="16">
        <v>56</v>
      </c>
      <c r="H116" s="16">
        <v>100</v>
      </c>
      <c r="I116" s="75"/>
      <c r="J116" s="63"/>
      <c r="O116" s="52" t="s">
        <v>114</v>
      </c>
      <c r="P116" s="76">
        <v>500</v>
      </c>
      <c r="Q116" s="76">
        <v>8</v>
      </c>
      <c r="R116" s="16">
        <v>7</v>
      </c>
      <c r="S116" s="16">
        <v>20</v>
      </c>
      <c r="T116" s="16">
        <v>40</v>
      </c>
      <c r="U116" s="16">
        <v>98</v>
      </c>
      <c r="V116" s="75"/>
      <c r="W116" s="63"/>
    </row>
    <row r="117" spans="2:23" x14ac:dyDescent="0.35">
      <c r="B117" s="52" t="s">
        <v>114</v>
      </c>
      <c r="C117" s="76">
        <v>500</v>
      </c>
      <c r="D117" s="76">
        <v>8</v>
      </c>
      <c r="E117" s="16">
        <v>7</v>
      </c>
      <c r="F117" s="16">
        <v>20</v>
      </c>
      <c r="G117" s="16">
        <v>40</v>
      </c>
      <c r="H117" s="16">
        <v>98</v>
      </c>
      <c r="I117" s="75"/>
      <c r="J117" s="63"/>
      <c r="O117" s="52" t="s">
        <v>113</v>
      </c>
      <c r="P117" s="76">
        <v>650</v>
      </c>
      <c r="Q117" s="76">
        <v>5</v>
      </c>
      <c r="R117" s="16">
        <v>4</v>
      </c>
      <c r="S117" s="16">
        <v>40</v>
      </c>
      <c r="T117" s="16">
        <v>60</v>
      </c>
      <c r="U117" s="16">
        <v>140</v>
      </c>
      <c r="V117" s="75"/>
      <c r="W117" s="63"/>
    </row>
    <row r="118" spans="2:23" x14ac:dyDescent="0.35">
      <c r="B118" s="52" t="s">
        <v>113</v>
      </c>
      <c r="C118" s="76">
        <v>650</v>
      </c>
      <c r="D118" s="76">
        <v>5</v>
      </c>
      <c r="E118" s="16">
        <v>4</v>
      </c>
      <c r="F118" s="16">
        <v>40</v>
      </c>
      <c r="G118" s="16">
        <v>60</v>
      </c>
      <c r="H118" s="16">
        <v>140</v>
      </c>
      <c r="I118" s="75"/>
      <c r="J118" s="63"/>
      <c r="O118" s="52" t="s">
        <v>115</v>
      </c>
      <c r="P118" s="76">
        <v>750</v>
      </c>
      <c r="Q118" s="76">
        <v>4</v>
      </c>
      <c r="R118" s="16">
        <v>6</v>
      </c>
      <c r="S118" s="16">
        <v>35</v>
      </c>
      <c r="T118" s="16">
        <v>71</v>
      </c>
      <c r="U118" s="25">
        <v>105</v>
      </c>
      <c r="V118" s="75"/>
      <c r="W118" s="63"/>
    </row>
    <row r="119" spans="2:23" x14ac:dyDescent="0.35">
      <c r="B119" s="52" t="s">
        <v>115</v>
      </c>
      <c r="C119" s="76">
        <v>750</v>
      </c>
      <c r="D119" s="76">
        <v>4</v>
      </c>
      <c r="E119" s="16">
        <v>6</v>
      </c>
      <c r="F119" s="16">
        <v>35</v>
      </c>
      <c r="G119" s="16">
        <v>71</v>
      </c>
      <c r="H119" s="25">
        <v>105</v>
      </c>
      <c r="I119" s="75"/>
      <c r="J119" s="63"/>
      <c r="O119" s="52" t="s">
        <v>116</v>
      </c>
      <c r="P119" s="76">
        <v>600</v>
      </c>
      <c r="Q119" s="76">
        <v>7</v>
      </c>
      <c r="R119" s="16">
        <v>5</v>
      </c>
      <c r="S119" s="16">
        <v>23</v>
      </c>
      <c r="T119" s="16">
        <v>68</v>
      </c>
      <c r="U119" s="16">
        <v>250</v>
      </c>
      <c r="V119" s="75"/>
      <c r="W119" s="63"/>
    </row>
    <row r="120" spans="2:23" x14ac:dyDescent="0.35">
      <c r="B120" s="52" t="s">
        <v>116</v>
      </c>
      <c r="C120" s="76">
        <v>600</v>
      </c>
      <c r="D120" s="76">
        <v>7</v>
      </c>
      <c r="E120" s="16">
        <v>5</v>
      </c>
      <c r="F120" s="16">
        <v>23</v>
      </c>
      <c r="G120" s="16">
        <v>68</v>
      </c>
      <c r="H120" s="16">
        <v>250</v>
      </c>
      <c r="I120" s="75"/>
      <c r="J120" s="63"/>
      <c r="O120" s="52" t="s">
        <v>117</v>
      </c>
      <c r="P120" s="76">
        <v>830</v>
      </c>
      <c r="Q120" s="76">
        <v>9</v>
      </c>
      <c r="R120" s="16">
        <v>8</v>
      </c>
      <c r="S120" s="16">
        <v>60</v>
      </c>
      <c r="T120" s="16">
        <v>55</v>
      </c>
      <c r="U120" s="16">
        <v>90</v>
      </c>
      <c r="V120" s="75"/>
      <c r="W120" s="63"/>
    </row>
    <row r="121" spans="2:23" x14ac:dyDescent="0.35">
      <c r="B121" s="52" t="s">
        <v>117</v>
      </c>
      <c r="C121" s="76">
        <v>830</v>
      </c>
      <c r="D121" s="76">
        <v>9</v>
      </c>
      <c r="E121" s="16">
        <v>8</v>
      </c>
      <c r="F121" s="16">
        <v>60</v>
      </c>
      <c r="G121" s="16">
        <v>55</v>
      </c>
      <c r="H121" s="16">
        <v>90</v>
      </c>
      <c r="I121" s="75"/>
      <c r="J121" s="63"/>
      <c r="O121" s="52" t="s">
        <v>118</v>
      </c>
      <c r="P121" s="76">
        <v>800</v>
      </c>
      <c r="Q121" s="76">
        <v>3</v>
      </c>
      <c r="R121" s="16">
        <v>4</v>
      </c>
      <c r="S121" s="16">
        <v>47</v>
      </c>
      <c r="T121" s="16">
        <v>63</v>
      </c>
      <c r="U121" s="16">
        <v>200</v>
      </c>
      <c r="V121" s="75"/>
      <c r="W121" s="63"/>
    </row>
    <row r="122" spans="2:23" x14ac:dyDescent="0.35">
      <c r="B122" s="52" t="s">
        <v>118</v>
      </c>
      <c r="C122" s="76">
        <v>800</v>
      </c>
      <c r="D122" s="76">
        <v>3</v>
      </c>
      <c r="E122" s="16">
        <v>4</v>
      </c>
      <c r="F122" s="16">
        <v>47</v>
      </c>
      <c r="G122" s="16">
        <v>63</v>
      </c>
      <c r="H122" s="16">
        <v>200</v>
      </c>
      <c r="I122" s="75"/>
      <c r="J122" s="63"/>
      <c r="O122" s="52" t="s">
        <v>120</v>
      </c>
      <c r="P122" s="76">
        <v>300</v>
      </c>
      <c r="Q122" s="76">
        <v>6</v>
      </c>
      <c r="R122" s="16">
        <v>3</v>
      </c>
      <c r="S122" s="16">
        <v>23</v>
      </c>
      <c r="T122" s="16">
        <v>45</v>
      </c>
      <c r="U122" s="16">
        <v>180</v>
      </c>
      <c r="V122" s="75"/>
      <c r="W122" s="63"/>
    </row>
    <row r="123" spans="2:23" x14ac:dyDescent="0.35">
      <c r="B123" s="52" t="s">
        <v>120</v>
      </c>
      <c r="C123" s="76">
        <v>300</v>
      </c>
      <c r="D123" s="76">
        <v>6</v>
      </c>
      <c r="E123" s="16">
        <v>3</v>
      </c>
      <c r="F123" s="16">
        <v>23</v>
      </c>
      <c r="G123" s="16">
        <v>45</v>
      </c>
      <c r="H123" s="16">
        <v>180</v>
      </c>
      <c r="I123" s="75"/>
      <c r="J123" s="63"/>
      <c r="O123" s="63"/>
      <c r="P123" s="63"/>
      <c r="Q123" s="63"/>
      <c r="R123" s="63"/>
      <c r="S123" s="63"/>
      <c r="T123" s="63"/>
      <c r="U123" s="63"/>
      <c r="V123" s="75"/>
      <c r="W123" s="63"/>
    </row>
    <row r="124" spans="2:23" x14ac:dyDescent="0.35">
      <c r="B124" s="63"/>
      <c r="C124" s="63"/>
      <c r="D124" s="63"/>
      <c r="E124" s="63"/>
      <c r="F124" s="63"/>
      <c r="G124" s="63"/>
      <c r="H124" s="63"/>
      <c r="I124" s="75"/>
      <c r="J124" s="63"/>
      <c r="O124" s="63"/>
      <c r="P124" s="63"/>
      <c r="Q124" s="63"/>
      <c r="R124" s="63"/>
      <c r="S124" s="63"/>
      <c r="T124" s="63"/>
      <c r="U124" s="63"/>
      <c r="V124" s="75"/>
      <c r="W124" s="63"/>
    </row>
    <row r="125" spans="2:23" x14ac:dyDescent="0.35">
      <c r="B125" s="4" t="s">
        <v>42</v>
      </c>
      <c r="C125" s="34">
        <v>1000</v>
      </c>
      <c r="D125" s="34">
        <v>1</v>
      </c>
      <c r="E125" s="34">
        <v>9</v>
      </c>
      <c r="F125" s="34">
        <v>10</v>
      </c>
      <c r="G125" s="34">
        <v>20</v>
      </c>
      <c r="H125" s="34">
        <v>300</v>
      </c>
      <c r="I125" s="75"/>
      <c r="J125" s="6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2:23" x14ac:dyDescent="0.35">
      <c r="B126" s="33"/>
      <c r="C126" s="33"/>
      <c r="D126" s="33"/>
      <c r="E126" s="33"/>
      <c r="F126" s="33"/>
      <c r="G126" s="33"/>
      <c r="H126" s="33"/>
      <c r="I126" s="33"/>
      <c r="J126" s="33"/>
      <c r="O126" s="4" t="s">
        <v>58</v>
      </c>
      <c r="P126" s="34">
        <f>MAX(P115:P122)</f>
        <v>830</v>
      </c>
      <c r="Q126" s="34">
        <f>MIN(Q115:Q122)</f>
        <v>3</v>
      </c>
      <c r="R126" s="34">
        <f>MAX(R115:R122)</f>
        <v>8</v>
      </c>
      <c r="S126" s="34">
        <f t="shared" ref="S126:T126" si="19">MIN(S115:S122)</f>
        <v>10</v>
      </c>
      <c r="T126" s="34">
        <f t="shared" si="19"/>
        <v>40</v>
      </c>
      <c r="U126" s="34">
        <f>MAX(U115:U122)</f>
        <v>250</v>
      </c>
      <c r="V126" s="63"/>
      <c r="W126" s="63"/>
    </row>
    <row r="127" spans="2:23" x14ac:dyDescent="0.35">
      <c r="I127" s="75"/>
      <c r="J127" s="63"/>
      <c r="V127" s="33"/>
      <c r="W127" s="33"/>
    </row>
    <row r="128" spans="2:23" x14ac:dyDescent="0.35">
      <c r="C128" s="30" t="s">
        <v>20</v>
      </c>
      <c r="D128" s="30" t="s">
        <v>21</v>
      </c>
      <c r="E128" s="30" t="s">
        <v>20</v>
      </c>
      <c r="F128" s="30" t="s">
        <v>21</v>
      </c>
      <c r="G128" s="30" t="s">
        <v>21</v>
      </c>
      <c r="H128" s="30" t="s">
        <v>20</v>
      </c>
      <c r="L128" s="2"/>
      <c r="V128" s="33"/>
    </row>
    <row r="129" spans="2:26" x14ac:dyDescent="0.35">
      <c r="B129" s="2"/>
      <c r="C129" s="124" t="s">
        <v>26</v>
      </c>
      <c r="D129" s="125"/>
      <c r="E129" s="125"/>
      <c r="F129" s="125"/>
      <c r="G129" s="125"/>
      <c r="H129" s="126"/>
      <c r="K129" s="87"/>
      <c r="L129" s="2"/>
      <c r="P129" s="30" t="s">
        <v>20</v>
      </c>
      <c r="Q129" s="30" t="s">
        <v>21</v>
      </c>
      <c r="R129" s="30" t="s">
        <v>20</v>
      </c>
      <c r="S129" s="30" t="s">
        <v>21</v>
      </c>
      <c r="T129" s="30" t="s">
        <v>21</v>
      </c>
      <c r="U129" s="30" t="s">
        <v>20</v>
      </c>
      <c r="V129" s="66"/>
    </row>
    <row r="130" spans="2:26" x14ac:dyDescent="0.35">
      <c r="B130" s="29" t="s">
        <v>127</v>
      </c>
      <c r="C130" s="74" t="s">
        <v>119</v>
      </c>
      <c r="D130" s="74" t="s">
        <v>121</v>
      </c>
      <c r="E130" s="74" t="s">
        <v>122</v>
      </c>
      <c r="F130" s="74" t="s">
        <v>123</v>
      </c>
      <c r="G130" s="74" t="s">
        <v>124</v>
      </c>
      <c r="H130" s="74" t="s">
        <v>125</v>
      </c>
      <c r="I130" s="66"/>
      <c r="K130" s="30" t="s">
        <v>47</v>
      </c>
      <c r="L130" s="2"/>
      <c r="O130" s="2"/>
      <c r="P130" s="124" t="s">
        <v>26</v>
      </c>
      <c r="Q130" s="125"/>
      <c r="R130" s="125"/>
      <c r="S130" s="125"/>
      <c r="T130" s="125"/>
      <c r="U130" s="126"/>
      <c r="V130" s="66"/>
      <c r="Z130" s="2"/>
    </row>
    <row r="131" spans="2:26" x14ac:dyDescent="0.35">
      <c r="B131" s="103" t="s">
        <v>111</v>
      </c>
      <c r="C131" s="46">
        <f t="shared" ref="C131:C138" si="20">1/(C116/$C$125)</f>
        <v>2.2222222222222223</v>
      </c>
      <c r="D131" s="46">
        <f t="shared" ref="D131:D138" si="21">D116/$D$125</f>
        <v>7</v>
      </c>
      <c r="E131" s="46">
        <f>1/(E116/$E$125)</f>
        <v>1.7999999999999998</v>
      </c>
      <c r="F131" s="47">
        <f>F116/$F$125</f>
        <v>1</v>
      </c>
      <c r="G131" s="46">
        <f>G116/$G$125</f>
        <v>2.8</v>
      </c>
      <c r="H131" s="46">
        <f>1/(H116/$H$125)</f>
        <v>3</v>
      </c>
      <c r="I131" s="66"/>
      <c r="K131" s="96">
        <f>MIN(C131:H131)</f>
        <v>1</v>
      </c>
      <c r="L131" s="2"/>
      <c r="O131" s="29" t="s">
        <v>127</v>
      </c>
      <c r="P131" s="74" t="s">
        <v>119</v>
      </c>
      <c r="Q131" s="74" t="s">
        <v>121</v>
      </c>
      <c r="R131" s="74" t="s">
        <v>122</v>
      </c>
      <c r="S131" s="74" t="s">
        <v>123</v>
      </c>
      <c r="T131" s="74" t="s">
        <v>124</v>
      </c>
      <c r="U131" s="74" t="s">
        <v>125</v>
      </c>
      <c r="V131" s="66"/>
      <c r="X131" s="30" t="s">
        <v>47</v>
      </c>
      <c r="Y131" s="66"/>
      <c r="Z131" s="2"/>
    </row>
    <row r="132" spans="2:26" x14ac:dyDescent="0.35">
      <c r="B132" s="103" t="s">
        <v>114</v>
      </c>
      <c r="C132" s="46">
        <f t="shared" si="20"/>
        <v>2</v>
      </c>
      <c r="D132" s="46">
        <f t="shared" si="21"/>
        <v>8</v>
      </c>
      <c r="E132" s="46">
        <f t="shared" ref="E132:E138" si="22">1/(E117/$E$125)</f>
        <v>1.2857142857142856</v>
      </c>
      <c r="F132" s="47">
        <f t="shared" ref="F132:F138" si="23">F117/$F$125</f>
        <v>2</v>
      </c>
      <c r="G132" s="46">
        <f t="shared" ref="G132:G138" si="24">G117/$G$125</f>
        <v>2</v>
      </c>
      <c r="H132" s="46">
        <f t="shared" ref="H132:H138" si="25">1/(H117/$H$125)</f>
        <v>3.0612244897959182</v>
      </c>
      <c r="I132" s="66"/>
      <c r="K132" s="96">
        <f t="shared" ref="K132:K138" si="26">MIN(C132:H132)</f>
        <v>1.2857142857142856</v>
      </c>
      <c r="L132" s="2"/>
      <c r="O132" s="103" t="s">
        <v>111</v>
      </c>
      <c r="P132" s="107">
        <f t="shared" ref="P132:P139" si="27">1/(P115/$P$126)</f>
        <v>1.8444444444444446</v>
      </c>
      <c r="Q132" s="46">
        <f t="shared" ref="Q132:Q139" si="28">Q115/$D$125</f>
        <v>7</v>
      </c>
      <c r="R132" s="46">
        <f>1/(R115/$E$125)</f>
        <v>1.7999999999999998</v>
      </c>
      <c r="S132" s="47">
        <f t="shared" ref="S132:S139" si="29">S115/$F$125</f>
        <v>1</v>
      </c>
      <c r="T132" s="46">
        <f t="shared" ref="T132:T139" si="30">T115/$G$125</f>
        <v>2.8</v>
      </c>
      <c r="U132" s="46">
        <f>1/(U115/$H$125)</f>
        <v>3</v>
      </c>
      <c r="V132" s="86"/>
      <c r="X132" s="43">
        <f>MIN(P132:U132)</f>
        <v>1</v>
      </c>
      <c r="Z132" s="2"/>
    </row>
    <row r="133" spans="2:26" x14ac:dyDescent="0.35">
      <c r="B133" s="103" t="s">
        <v>113</v>
      </c>
      <c r="C133" s="46">
        <f t="shared" si="20"/>
        <v>1.5384615384615383</v>
      </c>
      <c r="D133" s="46">
        <f t="shared" si="21"/>
        <v>5</v>
      </c>
      <c r="E133" s="46">
        <f t="shared" si="22"/>
        <v>2.25</v>
      </c>
      <c r="F133" s="47">
        <f t="shared" si="23"/>
        <v>4</v>
      </c>
      <c r="G133" s="46">
        <f t="shared" si="24"/>
        <v>3</v>
      </c>
      <c r="H133" s="46">
        <f t="shared" si="25"/>
        <v>2.1428571428571428</v>
      </c>
      <c r="I133" s="86"/>
      <c r="K133" s="96">
        <f t="shared" si="26"/>
        <v>1.5384615384615383</v>
      </c>
      <c r="L133" s="2"/>
      <c r="O133" s="103" t="s">
        <v>114</v>
      </c>
      <c r="P133" s="107">
        <f t="shared" si="27"/>
        <v>1.66</v>
      </c>
      <c r="Q133" s="46">
        <f t="shared" si="28"/>
        <v>8</v>
      </c>
      <c r="R133" s="46">
        <f t="shared" ref="R133:R139" si="31">1/(R116/$E$125)</f>
        <v>1.2857142857142856</v>
      </c>
      <c r="S133" s="47">
        <f t="shared" si="29"/>
        <v>2</v>
      </c>
      <c r="T133" s="46">
        <f t="shared" si="30"/>
        <v>2</v>
      </c>
      <c r="U133" s="46">
        <f t="shared" ref="U133:U139" si="32">1/(U116/$H$125)</f>
        <v>3.0612244897959182</v>
      </c>
      <c r="V133" s="86"/>
      <c r="X133" s="43">
        <f t="shared" ref="X133:X138" si="33">MIN(P133:U133)</f>
        <v>1.2857142857142856</v>
      </c>
      <c r="Z133" s="2"/>
    </row>
    <row r="134" spans="2:26" x14ac:dyDescent="0.35">
      <c r="B134" s="103" t="s">
        <v>115</v>
      </c>
      <c r="C134" s="46">
        <f t="shared" si="20"/>
        <v>1.3333333333333333</v>
      </c>
      <c r="D134" s="46">
        <f t="shared" si="21"/>
        <v>4</v>
      </c>
      <c r="E134" s="46">
        <f t="shared" si="22"/>
        <v>1.5</v>
      </c>
      <c r="F134" s="47">
        <f t="shared" si="23"/>
        <v>3.5</v>
      </c>
      <c r="G134" s="46">
        <f t="shared" si="24"/>
        <v>3.55</v>
      </c>
      <c r="H134" s="46">
        <f t="shared" si="25"/>
        <v>2.8571428571428572</v>
      </c>
      <c r="I134" s="86"/>
      <c r="K134" s="96">
        <f t="shared" si="26"/>
        <v>1.3333333333333333</v>
      </c>
      <c r="L134" s="2"/>
      <c r="O134" s="103" t="s">
        <v>113</v>
      </c>
      <c r="P134" s="107">
        <f t="shared" si="27"/>
        <v>1.276923076923077</v>
      </c>
      <c r="Q134" s="46">
        <f t="shared" si="28"/>
        <v>5</v>
      </c>
      <c r="R134" s="46">
        <f t="shared" si="31"/>
        <v>2.25</v>
      </c>
      <c r="S134" s="47">
        <f t="shared" si="29"/>
        <v>4</v>
      </c>
      <c r="T134" s="46">
        <f t="shared" si="30"/>
        <v>3</v>
      </c>
      <c r="U134" s="46">
        <f t="shared" si="32"/>
        <v>2.1428571428571428</v>
      </c>
      <c r="V134" s="90"/>
      <c r="X134" s="113">
        <f t="shared" si="33"/>
        <v>1.276923076923077</v>
      </c>
      <c r="Z134" s="2"/>
    </row>
    <row r="135" spans="2:26" x14ac:dyDescent="0.35">
      <c r="B135" s="103" t="s">
        <v>116</v>
      </c>
      <c r="C135" s="46">
        <f t="shared" si="20"/>
        <v>1.6666666666666667</v>
      </c>
      <c r="D135" s="46">
        <f t="shared" si="21"/>
        <v>7</v>
      </c>
      <c r="E135" s="46">
        <f t="shared" si="22"/>
        <v>1.7999999999999998</v>
      </c>
      <c r="F135" s="47">
        <f t="shared" si="23"/>
        <v>2.2999999999999998</v>
      </c>
      <c r="G135" s="46">
        <f t="shared" si="24"/>
        <v>3.4</v>
      </c>
      <c r="H135" s="46">
        <f t="shared" si="25"/>
        <v>1.2</v>
      </c>
      <c r="I135" s="90"/>
      <c r="K135" s="109">
        <f t="shared" si="26"/>
        <v>1.2</v>
      </c>
      <c r="L135" s="2"/>
      <c r="O135" s="103" t="s">
        <v>115</v>
      </c>
      <c r="P135" s="107">
        <f t="shared" si="27"/>
        <v>1.1066666666666667</v>
      </c>
      <c r="Q135" s="46">
        <f t="shared" si="28"/>
        <v>4</v>
      </c>
      <c r="R135" s="46">
        <f t="shared" si="31"/>
        <v>1.5</v>
      </c>
      <c r="S135" s="47">
        <f t="shared" si="29"/>
        <v>3.5</v>
      </c>
      <c r="T135" s="46">
        <f t="shared" si="30"/>
        <v>3.55</v>
      </c>
      <c r="U135" s="46">
        <f t="shared" si="32"/>
        <v>2.8571428571428572</v>
      </c>
      <c r="V135" s="86"/>
      <c r="X135" s="43">
        <f t="shared" si="33"/>
        <v>1.1066666666666667</v>
      </c>
      <c r="Z135" s="2"/>
    </row>
    <row r="136" spans="2:26" x14ac:dyDescent="0.35">
      <c r="B136" s="103" t="s">
        <v>117</v>
      </c>
      <c r="C136" s="46">
        <f t="shared" si="20"/>
        <v>1.2048192771084338</v>
      </c>
      <c r="D136" s="46">
        <f t="shared" si="21"/>
        <v>9</v>
      </c>
      <c r="E136" s="46">
        <f t="shared" si="22"/>
        <v>1.125</v>
      </c>
      <c r="F136" s="47">
        <f t="shared" si="23"/>
        <v>6</v>
      </c>
      <c r="G136" s="46">
        <f t="shared" si="24"/>
        <v>2.75</v>
      </c>
      <c r="H136" s="46">
        <f t="shared" si="25"/>
        <v>3.3333333333333335</v>
      </c>
      <c r="I136" s="86"/>
      <c r="K136" s="96">
        <f t="shared" si="26"/>
        <v>1.125</v>
      </c>
      <c r="L136" s="2"/>
      <c r="O136" s="103" t="s">
        <v>116</v>
      </c>
      <c r="P136" s="107">
        <f t="shared" si="27"/>
        <v>1.3833333333333333</v>
      </c>
      <c r="Q136" s="46">
        <f t="shared" si="28"/>
        <v>7</v>
      </c>
      <c r="R136" s="46">
        <f t="shared" si="31"/>
        <v>1.7999999999999998</v>
      </c>
      <c r="S136" s="47">
        <f t="shared" si="29"/>
        <v>2.2999999999999998</v>
      </c>
      <c r="T136" s="46">
        <f t="shared" si="30"/>
        <v>3.4</v>
      </c>
      <c r="U136" s="46">
        <f t="shared" si="32"/>
        <v>1.2</v>
      </c>
      <c r="V136" s="86"/>
      <c r="X136" s="43">
        <f t="shared" si="33"/>
        <v>1.2</v>
      </c>
      <c r="Z136" s="2"/>
    </row>
    <row r="137" spans="2:26" x14ac:dyDescent="0.35">
      <c r="B137" s="103" t="s">
        <v>118</v>
      </c>
      <c r="C137" s="46">
        <f t="shared" si="20"/>
        <v>1.25</v>
      </c>
      <c r="D137" s="46">
        <f t="shared" si="21"/>
        <v>3</v>
      </c>
      <c r="E137" s="46">
        <f t="shared" si="22"/>
        <v>2.25</v>
      </c>
      <c r="F137" s="47">
        <f t="shared" si="23"/>
        <v>4.7</v>
      </c>
      <c r="G137" s="46">
        <f t="shared" si="24"/>
        <v>3.15</v>
      </c>
      <c r="H137" s="46">
        <f t="shared" si="25"/>
        <v>1.5</v>
      </c>
      <c r="I137" s="86"/>
      <c r="K137" s="96">
        <f>MIN(C137:H137)</f>
        <v>1.25</v>
      </c>
      <c r="L137" s="2"/>
      <c r="O137" s="103" t="s">
        <v>117</v>
      </c>
      <c r="P137" s="107">
        <f t="shared" si="27"/>
        <v>1</v>
      </c>
      <c r="Q137" s="46">
        <f t="shared" si="28"/>
        <v>9</v>
      </c>
      <c r="R137" s="46">
        <f t="shared" si="31"/>
        <v>1.125</v>
      </c>
      <c r="S137" s="47">
        <f t="shared" si="29"/>
        <v>6</v>
      </c>
      <c r="T137" s="46">
        <f t="shared" si="30"/>
        <v>2.75</v>
      </c>
      <c r="U137" s="46">
        <f t="shared" si="32"/>
        <v>3.3333333333333335</v>
      </c>
      <c r="V137" s="90"/>
      <c r="X137" s="43">
        <f t="shared" si="33"/>
        <v>1</v>
      </c>
      <c r="Z137" s="2"/>
    </row>
    <row r="138" spans="2:26" x14ac:dyDescent="0.35">
      <c r="B138" s="116" t="s">
        <v>120</v>
      </c>
      <c r="C138" s="46">
        <f t="shared" si="20"/>
        <v>3.3333333333333335</v>
      </c>
      <c r="D138" s="46">
        <f t="shared" si="21"/>
        <v>6</v>
      </c>
      <c r="E138" s="46">
        <f t="shared" si="22"/>
        <v>3</v>
      </c>
      <c r="F138" s="47">
        <f t="shared" si="23"/>
        <v>2.2999999999999998</v>
      </c>
      <c r="G138" s="46">
        <f t="shared" si="24"/>
        <v>2.25</v>
      </c>
      <c r="H138" s="46">
        <f t="shared" si="25"/>
        <v>1.6666666666666667</v>
      </c>
      <c r="I138" s="90"/>
      <c r="K138" s="97">
        <f t="shared" si="26"/>
        <v>1.6666666666666667</v>
      </c>
      <c r="L138" s="2"/>
      <c r="O138" s="103" t="s">
        <v>118</v>
      </c>
      <c r="P138" s="107">
        <f t="shared" si="27"/>
        <v>1.0375000000000001</v>
      </c>
      <c r="Q138" s="46">
        <f t="shared" si="28"/>
        <v>3</v>
      </c>
      <c r="R138" s="46">
        <f t="shared" si="31"/>
        <v>2.25</v>
      </c>
      <c r="S138" s="47">
        <f t="shared" si="29"/>
        <v>4.7</v>
      </c>
      <c r="T138" s="46">
        <f t="shared" si="30"/>
        <v>3.15</v>
      </c>
      <c r="U138" s="46">
        <f t="shared" si="32"/>
        <v>1.5</v>
      </c>
      <c r="V138" s="91"/>
      <c r="X138" s="43">
        <f t="shared" si="33"/>
        <v>1.0375000000000001</v>
      </c>
      <c r="Z138" s="2"/>
    </row>
    <row r="139" spans="2:26" x14ac:dyDescent="0.35">
      <c r="B139" s="63"/>
      <c r="C139" s="86"/>
      <c r="D139" s="86"/>
      <c r="E139" s="86"/>
      <c r="F139" s="92"/>
      <c r="G139" s="86"/>
      <c r="H139" s="86"/>
      <c r="I139" s="91"/>
      <c r="J139" s="8" t="s">
        <v>50</v>
      </c>
      <c r="K139" s="97">
        <f>MAX(K131:K138)</f>
        <v>1.6666666666666667</v>
      </c>
      <c r="L139" s="2"/>
      <c r="O139" s="116" t="s">
        <v>120</v>
      </c>
      <c r="P139" s="107">
        <f t="shared" si="27"/>
        <v>2.7666666666666666</v>
      </c>
      <c r="Q139" s="46">
        <f t="shared" si="28"/>
        <v>6</v>
      </c>
      <c r="R139" s="46">
        <f t="shared" si="31"/>
        <v>3</v>
      </c>
      <c r="S139" s="47">
        <f t="shared" si="29"/>
        <v>2.2999999999999998</v>
      </c>
      <c r="T139" s="46">
        <f t="shared" si="30"/>
        <v>2.25</v>
      </c>
      <c r="U139" s="46">
        <f t="shared" si="32"/>
        <v>1.6666666666666667</v>
      </c>
      <c r="V139" s="86"/>
      <c r="X139" s="44">
        <f>MIN(P139:U139)</f>
        <v>1.6666666666666667</v>
      </c>
      <c r="Z139" s="2"/>
    </row>
    <row r="140" spans="2:26" x14ac:dyDescent="0.35">
      <c r="B140" s="63"/>
      <c r="C140" s="86"/>
      <c r="D140" s="86"/>
      <c r="E140" s="86"/>
      <c r="F140" s="92"/>
      <c r="G140" s="86"/>
      <c r="H140" s="86"/>
      <c r="I140" s="86"/>
      <c r="K140" s="95"/>
      <c r="L140" s="2"/>
      <c r="O140" s="63"/>
      <c r="P140" s="88"/>
      <c r="Q140" s="86"/>
      <c r="R140" s="86"/>
      <c r="S140" s="92"/>
      <c r="T140" s="86"/>
      <c r="U140" s="86"/>
      <c r="V140" s="86"/>
      <c r="W140" s="8" t="s">
        <v>50</v>
      </c>
      <c r="X140" s="44">
        <f>MAX(X132:X139)</f>
        <v>1.6666666666666667</v>
      </c>
      <c r="Z140" s="2"/>
    </row>
    <row r="141" spans="2:26" x14ac:dyDescent="0.35">
      <c r="B141" s="123" t="s">
        <v>130</v>
      </c>
      <c r="C141" s="123"/>
      <c r="D141" s="123"/>
      <c r="E141" s="123"/>
      <c r="F141" s="123"/>
      <c r="G141" s="123"/>
      <c r="I141" s="86"/>
      <c r="O141" s="63"/>
      <c r="P141" s="88"/>
      <c r="Q141" s="86"/>
      <c r="R141" s="86"/>
      <c r="S141" s="92"/>
      <c r="T141" s="86"/>
      <c r="U141" s="86"/>
      <c r="V141" s="86"/>
      <c r="Z141" s="2"/>
    </row>
    <row r="142" spans="2:26" x14ac:dyDescent="0.35">
      <c r="I142" s="86"/>
      <c r="J142" s="86"/>
      <c r="O142" s="123" t="s">
        <v>131</v>
      </c>
      <c r="P142" s="123"/>
      <c r="Q142" s="123"/>
      <c r="R142" s="123"/>
      <c r="S142" s="123"/>
      <c r="T142" s="123"/>
      <c r="Y142" s="95"/>
      <c r="Z142" s="2"/>
    </row>
  </sheetData>
  <mergeCells count="18">
    <mergeCell ref="C62:F62"/>
    <mergeCell ref="C9:D9"/>
    <mergeCell ref="E9:H9"/>
    <mergeCell ref="C21:G21"/>
    <mergeCell ref="C44:H44"/>
    <mergeCell ref="N44:S44"/>
    <mergeCell ref="O142:T142"/>
    <mergeCell ref="C69:H69"/>
    <mergeCell ref="N69:S69"/>
    <mergeCell ref="C84:H84"/>
    <mergeCell ref="N85:S85"/>
    <mergeCell ref="B95:F95"/>
    <mergeCell ref="M96:Q96"/>
    <mergeCell ref="P113:U113"/>
    <mergeCell ref="C114:H114"/>
    <mergeCell ref="C129:H129"/>
    <mergeCell ref="P130:U130"/>
    <mergeCell ref="B141:G141"/>
  </mergeCells>
  <conditionalFormatting sqref="I142:J142 I141 I133:J140 C131:H140">
    <cfRule type="cellIs" dxfId="3" priority="2" operator="lessThan">
      <formula>1</formula>
    </cfRule>
  </conditionalFormatting>
  <conditionalFormatting sqref="P132:V141">
    <cfRule type="cellIs" dxfId="2" priority="1" operator="lessThan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5976-85C8-453C-BDFC-3C1A163E36C0}">
  <dimension ref="B2:Z142"/>
  <sheetViews>
    <sheetView tabSelected="1" zoomScale="10" zoomScaleNormal="10" workbookViewId="0">
      <selection activeCell="J151" sqref="J151"/>
    </sheetView>
  </sheetViews>
  <sheetFormatPr defaultRowHeight="14.5" x14ac:dyDescent="0.35"/>
  <cols>
    <col min="2" max="2" width="18.453125" customWidth="1"/>
    <col min="3" max="3" width="30.6328125" customWidth="1"/>
    <col min="4" max="4" width="18.26953125" customWidth="1"/>
    <col min="5" max="5" width="16.08984375" customWidth="1"/>
    <col min="6" max="6" width="26.81640625" customWidth="1"/>
    <col min="7" max="7" width="30.90625" customWidth="1"/>
    <col min="8" max="8" width="19.36328125" customWidth="1"/>
    <col min="9" max="9" width="22.36328125" customWidth="1"/>
    <col min="10" max="10" width="30.08984375" customWidth="1"/>
    <col min="11" max="11" width="16.08984375" customWidth="1"/>
    <col min="12" max="12" width="11.90625" customWidth="1"/>
    <col min="13" max="13" width="16.36328125" bestFit="1" customWidth="1"/>
    <col min="14" max="14" width="25.54296875" customWidth="1"/>
    <col min="15" max="15" width="21.7265625" customWidth="1"/>
    <col min="16" max="16" width="22.36328125" customWidth="1"/>
    <col min="17" max="17" width="32.90625" customWidth="1"/>
    <col min="18" max="18" width="23.90625" customWidth="1"/>
    <col min="19" max="19" width="22.54296875" customWidth="1"/>
    <col min="20" max="20" width="11.08984375" bestFit="1" customWidth="1"/>
    <col min="21" max="21" width="17.90625" bestFit="1" customWidth="1"/>
    <col min="22" max="22" width="28.81640625" customWidth="1"/>
    <col min="23" max="23" width="29.453125" customWidth="1"/>
    <col min="24" max="24" width="30.26953125" customWidth="1"/>
    <col min="25" max="25" width="17.90625" customWidth="1"/>
    <col min="26" max="26" width="19.6328125" customWidth="1"/>
    <col min="27" max="27" width="19.26953125" customWidth="1"/>
    <col min="28" max="28" width="29.1796875" bestFit="1" customWidth="1"/>
    <col min="29" max="29" width="17.6328125" customWidth="1"/>
    <col min="30" max="30" width="18.7265625" bestFit="1" customWidth="1"/>
    <col min="31" max="31" width="18.6328125" bestFit="1" customWidth="1"/>
    <col min="33" max="33" width="5.90625" bestFit="1" customWidth="1"/>
    <col min="34" max="34" width="10.6328125" customWidth="1"/>
    <col min="35" max="35" width="13.6328125" bestFit="1" customWidth="1"/>
  </cols>
  <sheetData>
    <row r="2" spans="2:10" x14ac:dyDescent="0.35">
      <c r="C2" s="5" t="s">
        <v>134</v>
      </c>
    </row>
    <row r="4" spans="2:10" x14ac:dyDescent="0.35">
      <c r="C4" s="5" t="s">
        <v>57</v>
      </c>
    </row>
    <row r="8" spans="2:10" ht="15" thickBot="1" x14ac:dyDescent="0.4"/>
    <row r="9" spans="2:10" x14ac:dyDescent="0.35">
      <c r="B9" s="2"/>
      <c r="C9" s="132" t="s">
        <v>8</v>
      </c>
      <c r="D9" s="133"/>
      <c r="E9" s="126" t="s">
        <v>9</v>
      </c>
      <c r="F9" s="131"/>
      <c r="G9" s="131"/>
      <c r="H9" s="131"/>
      <c r="I9" s="64"/>
      <c r="J9" s="64"/>
    </row>
    <row r="10" spans="2:10" x14ac:dyDescent="0.35">
      <c r="B10" s="117" t="s">
        <v>146</v>
      </c>
      <c r="C10" s="69" t="s">
        <v>135</v>
      </c>
      <c r="D10" s="70" t="s">
        <v>132</v>
      </c>
      <c r="E10" s="73" t="s">
        <v>133</v>
      </c>
      <c r="F10" s="74" t="s">
        <v>136</v>
      </c>
      <c r="G10" s="74" t="s">
        <v>3</v>
      </c>
      <c r="H10" s="74" t="s">
        <v>81</v>
      </c>
      <c r="I10" s="66"/>
    </row>
    <row r="11" spans="2:10" x14ac:dyDescent="0.35">
      <c r="B11" s="16" t="s">
        <v>137</v>
      </c>
      <c r="C11" s="67">
        <v>15000</v>
      </c>
      <c r="D11" s="71">
        <v>5</v>
      </c>
      <c r="E11" s="16">
        <v>6</v>
      </c>
      <c r="F11" s="16">
        <v>20</v>
      </c>
      <c r="G11" s="25">
        <v>6</v>
      </c>
      <c r="H11" s="25">
        <v>6</v>
      </c>
      <c r="I11" s="63"/>
    </row>
    <row r="12" spans="2:10" x14ac:dyDescent="0.35">
      <c r="B12" s="16" t="s">
        <v>138</v>
      </c>
      <c r="C12" s="67">
        <v>8000</v>
      </c>
      <c r="D12" s="71">
        <v>4</v>
      </c>
      <c r="E12" s="16">
        <v>10</v>
      </c>
      <c r="F12" s="16">
        <v>30</v>
      </c>
      <c r="G12" s="16">
        <v>7</v>
      </c>
      <c r="H12" s="16">
        <v>9</v>
      </c>
      <c r="I12" s="63"/>
    </row>
    <row r="13" spans="2:10" x14ac:dyDescent="0.35">
      <c r="B13" s="16" t="s">
        <v>139</v>
      </c>
      <c r="C13" s="67">
        <v>2000</v>
      </c>
      <c r="D13" s="71">
        <v>2</v>
      </c>
      <c r="E13" s="16">
        <v>4</v>
      </c>
      <c r="F13" s="16">
        <v>15</v>
      </c>
      <c r="G13" s="16">
        <v>5</v>
      </c>
      <c r="H13" s="16">
        <v>4</v>
      </c>
      <c r="I13" s="63"/>
    </row>
    <row r="14" spans="2:10" x14ac:dyDescent="0.35">
      <c r="B14" s="16" t="s">
        <v>140</v>
      </c>
      <c r="C14" s="67">
        <v>4000</v>
      </c>
      <c r="D14" s="71">
        <v>2</v>
      </c>
      <c r="E14" s="16">
        <v>7</v>
      </c>
      <c r="F14" s="16">
        <v>40</v>
      </c>
      <c r="G14" s="25">
        <v>8</v>
      </c>
      <c r="H14" s="25">
        <v>8</v>
      </c>
      <c r="I14" s="63"/>
    </row>
    <row r="15" spans="2:10" x14ac:dyDescent="0.35">
      <c r="B15" s="16" t="s">
        <v>141</v>
      </c>
      <c r="C15" s="67">
        <v>1500</v>
      </c>
      <c r="D15" s="71">
        <v>2</v>
      </c>
      <c r="E15" s="16">
        <v>6</v>
      </c>
      <c r="F15" s="16">
        <v>10</v>
      </c>
      <c r="G15" s="16">
        <v>5</v>
      </c>
      <c r="H15" s="16">
        <v>5</v>
      </c>
      <c r="I15" s="63"/>
    </row>
    <row r="16" spans="2:10" x14ac:dyDescent="0.35">
      <c r="B16" s="16" t="s">
        <v>142</v>
      </c>
      <c r="C16" s="67">
        <v>3000</v>
      </c>
      <c r="D16" s="71">
        <v>2</v>
      </c>
      <c r="E16" s="16">
        <v>8</v>
      </c>
      <c r="F16" s="16">
        <v>17</v>
      </c>
      <c r="G16" s="16">
        <v>6</v>
      </c>
      <c r="H16" s="16">
        <v>9</v>
      </c>
      <c r="I16" s="63"/>
    </row>
    <row r="17" spans="2:10" x14ac:dyDescent="0.35">
      <c r="B17" s="16" t="s">
        <v>143</v>
      </c>
      <c r="C17" s="67">
        <v>7500</v>
      </c>
      <c r="D17" s="71">
        <v>3</v>
      </c>
      <c r="E17" s="16">
        <v>5</v>
      </c>
      <c r="F17" s="16">
        <v>28</v>
      </c>
      <c r="G17" s="16">
        <v>1</v>
      </c>
      <c r="H17" s="16">
        <v>4</v>
      </c>
      <c r="I17" s="63"/>
    </row>
    <row r="18" spans="2:10" ht="15" thickBot="1" x14ac:dyDescent="0.4">
      <c r="B18" s="16" t="s">
        <v>144</v>
      </c>
      <c r="C18" s="68">
        <v>4300</v>
      </c>
      <c r="D18" s="72">
        <v>3</v>
      </c>
      <c r="E18" s="16">
        <v>3</v>
      </c>
      <c r="F18" s="16">
        <v>45</v>
      </c>
      <c r="G18" s="16">
        <v>2</v>
      </c>
      <c r="H18" s="16">
        <v>7</v>
      </c>
      <c r="I18" s="62"/>
      <c r="J18" s="63"/>
    </row>
    <row r="19" spans="2:10" x14ac:dyDescent="0.35">
      <c r="B19" s="63"/>
      <c r="C19" s="61"/>
      <c r="D19" s="61"/>
      <c r="E19" s="61"/>
      <c r="F19" s="61"/>
      <c r="G19" s="61"/>
      <c r="H19" s="61"/>
      <c r="I19" s="62"/>
      <c r="J19" s="63"/>
    </row>
    <row r="20" spans="2:10" x14ac:dyDescent="0.35">
      <c r="B20" s="63"/>
      <c r="C20" s="61"/>
      <c r="D20" s="61"/>
      <c r="E20" s="61"/>
      <c r="F20" s="61"/>
      <c r="G20" s="61"/>
      <c r="H20" s="61"/>
      <c r="I20" s="62"/>
      <c r="J20" s="63"/>
    </row>
    <row r="21" spans="2:10" x14ac:dyDescent="0.35">
      <c r="C21" s="123" t="s">
        <v>145</v>
      </c>
      <c r="D21" s="123"/>
      <c r="E21" s="123"/>
      <c r="F21" s="123"/>
      <c r="G21" s="123"/>
    </row>
    <row r="29" spans="2:10" x14ac:dyDescent="0.35">
      <c r="C29" s="3"/>
    </row>
    <row r="30" spans="2:10" x14ac:dyDescent="0.35">
      <c r="C30" s="3"/>
    </row>
    <row r="31" spans="2:10" x14ac:dyDescent="0.35">
      <c r="C31" s="3"/>
    </row>
    <row r="32" spans="2:10" x14ac:dyDescent="0.35">
      <c r="C32" s="3"/>
    </row>
    <row r="41" spans="2:23" x14ac:dyDescent="0.35">
      <c r="C41" s="5" t="s">
        <v>23</v>
      </c>
    </row>
    <row r="43" spans="2:23" x14ac:dyDescent="0.35">
      <c r="C43" s="30" t="s">
        <v>20</v>
      </c>
      <c r="D43" s="30" t="s">
        <v>21</v>
      </c>
      <c r="E43" s="30" t="s">
        <v>20</v>
      </c>
      <c r="F43" s="30" t="s">
        <v>20</v>
      </c>
      <c r="G43" s="30" t="s">
        <v>21</v>
      </c>
      <c r="H43" s="30" t="s">
        <v>21</v>
      </c>
      <c r="I43" s="66"/>
      <c r="N43" s="30" t="s">
        <v>20</v>
      </c>
      <c r="O43" s="30" t="s">
        <v>21</v>
      </c>
      <c r="P43" s="30" t="s">
        <v>20</v>
      </c>
      <c r="Q43" s="30" t="s">
        <v>20</v>
      </c>
      <c r="R43" s="30" t="s">
        <v>21</v>
      </c>
      <c r="S43" s="30" t="s">
        <v>21</v>
      </c>
    </row>
    <row r="44" spans="2:23" x14ac:dyDescent="0.35">
      <c r="B44" s="2"/>
      <c r="C44" s="131" t="s">
        <v>26</v>
      </c>
      <c r="D44" s="131"/>
      <c r="E44" s="131"/>
      <c r="F44" s="131"/>
      <c r="G44" s="131"/>
      <c r="H44" s="131"/>
      <c r="I44" s="64"/>
      <c r="J44" s="2"/>
      <c r="K44" s="74" t="s">
        <v>16</v>
      </c>
      <c r="M44" s="2"/>
      <c r="N44" s="124" t="s">
        <v>26</v>
      </c>
      <c r="O44" s="125"/>
      <c r="P44" s="125"/>
      <c r="Q44" s="125"/>
      <c r="R44" s="125"/>
      <c r="S44" s="126"/>
      <c r="V44" s="66"/>
      <c r="W44" s="66"/>
    </row>
    <row r="45" spans="2:23" x14ac:dyDescent="0.35">
      <c r="B45" s="118" t="s">
        <v>146</v>
      </c>
      <c r="C45" s="74" t="s">
        <v>135</v>
      </c>
      <c r="D45" s="74" t="s">
        <v>132</v>
      </c>
      <c r="E45" s="73" t="s">
        <v>133</v>
      </c>
      <c r="F45" s="74" t="s">
        <v>136</v>
      </c>
      <c r="G45" s="74" t="s">
        <v>3</v>
      </c>
      <c r="H45" s="74" t="s">
        <v>81</v>
      </c>
      <c r="I45" s="66"/>
      <c r="J45" s="2"/>
      <c r="K45" s="20"/>
      <c r="M45" s="118" t="s">
        <v>146</v>
      </c>
      <c r="N45" s="74" t="s">
        <v>135</v>
      </c>
      <c r="O45" s="74" t="s">
        <v>132</v>
      </c>
      <c r="P45" s="73" t="s">
        <v>133</v>
      </c>
      <c r="Q45" s="74" t="s">
        <v>136</v>
      </c>
      <c r="R45" s="74" t="s">
        <v>3</v>
      </c>
      <c r="S45" s="74" t="s">
        <v>81</v>
      </c>
      <c r="V45" s="64"/>
      <c r="W45" s="64"/>
    </row>
    <row r="46" spans="2:23" x14ac:dyDescent="0.35">
      <c r="B46" s="16" t="s">
        <v>137</v>
      </c>
      <c r="C46" s="52">
        <f t="shared" ref="C46:H53" si="0">N46/N$54</f>
        <v>1</v>
      </c>
      <c r="D46" s="52">
        <f t="shared" si="0"/>
        <v>1</v>
      </c>
      <c r="E46" s="52">
        <f t="shared" si="0"/>
        <v>0.6</v>
      </c>
      <c r="F46" s="52">
        <f t="shared" si="0"/>
        <v>0.44444444444444442</v>
      </c>
      <c r="G46" s="52">
        <f t="shared" si="0"/>
        <v>0.75</v>
      </c>
      <c r="H46" s="52">
        <f t="shared" si="0"/>
        <v>0.66666666666666663</v>
      </c>
      <c r="I46" s="78"/>
      <c r="J46" s="26"/>
      <c r="K46" s="54">
        <f>SUMPRODUCT(C46:H46,$C$59:$H$59)</f>
        <v>8.3333333333333315E-3</v>
      </c>
      <c r="M46" s="17" t="s">
        <v>137</v>
      </c>
      <c r="N46" s="76">
        <v>15000</v>
      </c>
      <c r="O46" s="76">
        <v>5</v>
      </c>
      <c r="P46" s="15">
        <v>6</v>
      </c>
      <c r="Q46" s="16">
        <v>20</v>
      </c>
      <c r="R46" s="25">
        <v>6</v>
      </c>
      <c r="S46" s="25">
        <v>6</v>
      </c>
      <c r="V46" s="66"/>
      <c r="W46" s="66"/>
    </row>
    <row r="47" spans="2:23" x14ac:dyDescent="0.35">
      <c r="B47" s="16" t="s">
        <v>138</v>
      </c>
      <c r="C47" s="52">
        <f t="shared" si="0"/>
        <v>0.53333333333333333</v>
      </c>
      <c r="D47" s="52">
        <f t="shared" si="0"/>
        <v>0.8</v>
      </c>
      <c r="E47" s="52">
        <f t="shared" si="0"/>
        <v>1</v>
      </c>
      <c r="F47" s="52">
        <f t="shared" si="0"/>
        <v>0.66666666666666663</v>
      </c>
      <c r="G47" s="52">
        <f t="shared" si="0"/>
        <v>0.875</v>
      </c>
      <c r="H47" s="52">
        <f t="shared" si="0"/>
        <v>1</v>
      </c>
      <c r="I47" s="78"/>
      <c r="J47" s="2"/>
      <c r="K47" s="54">
        <f>SUMPRODUCT(C47:H47,$C$59:$H$59)</f>
        <v>4.6590909090909127E-2</v>
      </c>
      <c r="M47" s="17" t="s">
        <v>138</v>
      </c>
      <c r="N47" s="76">
        <v>8000</v>
      </c>
      <c r="O47" s="76">
        <v>4</v>
      </c>
      <c r="P47" s="15">
        <v>10</v>
      </c>
      <c r="Q47" s="16">
        <v>30</v>
      </c>
      <c r="R47" s="16">
        <v>7</v>
      </c>
      <c r="S47" s="16">
        <v>9</v>
      </c>
      <c r="V47" s="75"/>
      <c r="W47" s="63"/>
    </row>
    <row r="48" spans="2:23" x14ac:dyDescent="0.35">
      <c r="B48" s="16" t="s">
        <v>139</v>
      </c>
      <c r="C48" s="52">
        <f t="shared" si="0"/>
        <v>0.13333333333333333</v>
      </c>
      <c r="D48" s="52">
        <f t="shared" si="0"/>
        <v>0.4</v>
      </c>
      <c r="E48" s="52">
        <f t="shared" si="0"/>
        <v>0.4</v>
      </c>
      <c r="F48" s="52">
        <f t="shared" si="0"/>
        <v>0.33333333333333331</v>
      </c>
      <c r="G48" s="52">
        <f t="shared" si="0"/>
        <v>0.625</v>
      </c>
      <c r="H48" s="52">
        <f t="shared" si="0"/>
        <v>0.44444444444444442</v>
      </c>
      <c r="I48" s="78"/>
      <c r="J48" s="2"/>
      <c r="K48" s="54">
        <f>SUMPRODUCT(C48:H48,$C$59:$H$59)</f>
        <v>8.4217171717171704E-2</v>
      </c>
      <c r="M48" s="17" t="s">
        <v>139</v>
      </c>
      <c r="N48" s="76">
        <v>2000</v>
      </c>
      <c r="O48" s="76">
        <v>2</v>
      </c>
      <c r="P48" s="15">
        <v>4</v>
      </c>
      <c r="Q48" s="16">
        <v>15</v>
      </c>
      <c r="R48" s="16">
        <v>5</v>
      </c>
      <c r="S48" s="16">
        <v>4</v>
      </c>
      <c r="V48" s="75"/>
      <c r="W48" s="63"/>
    </row>
    <row r="49" spans="2:23" x14ac:dyDescent="0.35">
      <c r="B49" s="16" t="s">
        <v>140</v>
      </c>
      <c r="C49" s="52">
        <f t="shared" si="0"/>
        <v>0.26666666666666666</v>
      </c>
      <c r="D49" s="52">
        <f t="shared" si="0"/>
        <v>0.4</v>
      </c>
      <c r="E49" s="52">
        <f t="shared" si="0"/>
        <v>0.7</v>
      </c>
      <c r="F49" s="52">
        <f t="shared" si="0"/>
        <v>0.88888888888888884</v>
      </c>
      <c r="G49" s="52">
        <f t="shared" si="0"/>
        <v>1</v>
      </c>
      <c r="H49" s="52">
        <f t="shared" si="0"/>
        <v>0.88888888888888884</v>
      </c>
      <c r="I49" s="78"/>
      <c r="J49" s="26"/>
      <c r="K49" s="54">
        <f t="shared" ref="K49:K53" si="1">SUMPRODUCT(C49:H49,$C$59:$H$59)</f>
        <v>5.8585858585858575E-2</v>
      </c>
      <c r="M49" s="17" t="s">
        <v>140</v>
      </c>
      <c r="N49" s="76">
        <v>4000</v>
      </c>
      <c r="O49" s="76">
        <v>2</v>
      </c>
      <c r="P49" s="15">
        <v>7</v>
      </c>
      <c r="Q49" s="16">
        <v>40</v>
      </c>
      <c r="R49" s="25">
        <v>8</v>
      </c>
      <c r="S49" s="25">
        <v>8</v>
      </c>
      <c r="V49" s="75"/>
      <c r="W49" s="63"/>
    </row>
    <row r="50" spans="2:23" x14ac:dyDescent="0.35">
      <c r="B50" s="16" t="s">
        <v>141</v>
      </c>
      <c r="C50" s="52">
        <f t="shared" si="0"/>
        <v>0.1</v>
      </c>
      <c r="D50" s="52">
        <f t="shared" si="0"/>
        <v>0.4</v>
      </c>
      <c r="E50" s="52">
        <f t="shared" si="0"/>
        <v>0.6</v>
      </c>
      <c r="F50" s="52">
        <f t="shared" si="0"/>
        <v>0.22222222222222221</v>
      </c>
      <c r="G50" s="52">
        <f t="shared" si="0"/>
        <v>0.625</v>
      </c>
      <c r="H50" s="52">
        <f t="shared" si="0"/>
        <v>0.55555555555555558</v>
      </c>
      <c r="I50" s="78"/>
      <c r="J50" s="2"/>
      <c r="K50" s="54">
        <f t="shared" si="1"/>
        <v>9.0025252525252536E-2</v>
      </c>
      <c r="M50" s="17" t="s">
        <v>141</v>
      </c>
      <c r="N50" s="76">
        <v>1500</v>
      </c>
      <c r="O50" s="76">
        <v>2</v>
      </c>
      <c r="P50" s="15">
        <v>6</v>
      </c>
      <c r="Q50" s="16">
        <v>10</v>
      </c>
      <c r="R50" s="16">
        <v>5</v>
      </c>
      <c r="S50" s="16">
        <v>5</v>
      </c>
      <c r="V50" s="75"/>
      <c r="W50" s="63"/>
    </row>
    <row r="51" spans="2:23" x14ac:dyDescent="0.35">
      <c r="B51" s="119" t="s">
        <v>142</v>
      </c>
      <c r="C51" s="52">
        <f t="shared" si="0"/>
        <v>0.2</v>
      </c>
      <c r="D51" s="52">
        <f t="shared" si="0"/>
        <v>0.4</v>
      </c>
      <c r="E51" s="52">
        <f t="shared" si="0"/>
        <v>0.8</v>
      </c>
      <c r="F51" s="52">
        <f t="shared" si="0"/>
        <v>0.37777777777777777</v>
      </c>
      <c r="G51" s="52">
        <f t="shared" si="0"/>
        <v>0.75</v>
      </c>
      <c r="H51" s="52">
        <f t="shared" si="0"/>
        <v>1</v>
      </c>
      <c r="I51" s="78"/>
      <c r="J51" s="2"/>
      <c r="K51" s="55">
        <f>SUMPRODUCT(C51:H51,$C$59:$H$59)</f>
        <v>0.10984848484848483</v>
      </c>
      <c r="M51" s="17" t="s">
        <v>142</v>
      </c>
      <c r="N51" s="76">
        <v>3000</v>
      </c>
      <c r="O51" s="76">
        <v>2</v>
      </c>
      <c r="P51" s="15">
        <v>8</v>
      </c>
      <c r="Q51" s="16">
        <v>17</v>
      </c>
      <c r="R51" s="16">
        <v>6</v>
      </c>
      <c r="S51" s="16">
        <v>9</v>
      </c>
      <c r="V51" s="75"/>
      <c r="W51" s="63"/>
    </row>
    <row r="52" spans="2:23" x14ac:dyDescent="0.35">
      <c r="B52" s="16" t="s">
        <v>143</v>
      </c>
      <c r="C52" s="52">
        <f t="shared" si="0"/>
        <v>0.5</v>
      </c>
      <c r="D52" s="52">
        <f t="shared" si="0"/>
        <v>0.6</v>
      </c>
      <c r="E52" s="52">
        <f t="shared" si="0"/>
        <v>0.5</v>
      </c>
      <c r="F52" s="52">
        <f t="shared" si="0"/>
        <v>0.62222222222222223</v>
      </c>
      <c r="G52" s="52">
        <f t="shared" si="0"/>
        <v>0.125</v>
      </c>
      <c r="H52" s="52">
        <f t="shared" si="0"/>
        <v>0.44444444444444442</v>
      </c>
      <c r="I52" s="78"/>
      <c r="J52" s="2"/>
      <c r="K52" s="54">
        <f t="shared" si="1"/>
        <v>-8.4722222222222227E-2</v>
      </c>
      <c r="M52" s="17" t="s">
        <v>143</v>
      </c>
      <c r="N52" s="76">
        <v>7500</v>
      </c>
      <c r="O52" s="76">
        <v>3</v>
      </c>
      <c r="P52" s="15">
        <v>5</v>
      </c>
      <c r="Q52" s="16">
        <v>28</v>
      </c>
      <c r="R52" s="16">
        <v>1</v>
      </c>
      <c r="S52" s="16">
        <v>4</v>
      </c>
      <c r="V52" s="75"/>
      <c r="W52" s="63"/>
    </row>
    <row r="53" spans="2:23" x14ac:dyDescent="0.35">
      <c r="B53" s="16" t="s">
        <v>144</v>
      </c>
      <c r="C53" s="52">
        <f>N53/N$54</f>
        <v>0.28666666666666668</v>
      </c>
      <c r="D53" s="52">
        <f t="shared" si="0"/>
        <v>0.6</v>
      </c>
      <c r="E53" s="52">
        <f t="shared" si="0"/>
        <v>0.3</v>
      </c>
      <c r="F53" s="52">
        <f t="shared" si="0"/>
        <v>1</v>
      </c>
      <c r="G53" s="52">
        <f t="shared" si="0"/>
        <v>0.25</v>
      </c>
      <c r="H53" s="52">
        <f t="shared" si="0"/>
        <v>0.77777777777777779</v>
      </c>
      <c r="I53" s="78"/>
      <c r="J53" s="2"/>
      <c r="K53" s="54">
        <f t="shared" si="1"/>
        <v>2.1414141414141385E-2</v>
      </c>
      <c r="M53" s="17" t="s">
        <v>144</v>
      </c>
      <c r="N53" s="76">
        <v>4300</v>
      </c>
      <c r="O53" s="76">
        <v>3</v>
      </c>
      <c r="P53" s="15">
        <v>3</v>
      </c>
      <c r="Q53" s="16">
        <v>45</v>
      </c>
      <c r="R53" s="16">
        <v>2</v>
      </c>
      <c r="S53" s="16">
        <v>7</v>
      </c>
      <c r="V53" s="75"/>
      <c r="W53" s="63"/>
    </row>
    <row r="54" spans="2:23" x14ac:dyDescent="0.35">
      <c r="B54" s="63"/>
      <c r="C54" s="79"/>
      <c r="D54" s="78"/>
      <c r="E54" s="78"/>
      <c r="F54" s="78"/>
      <c r="G54" s="78"/>
      <c r="H54" s="78"/>
      <c r="I54" s="78"/>
      <c r="J54" s="8" t="s">
        <v>19</v>
      </c>
      <c r="K54" s="55">
        <f>MAX(K46:K53)</f>
        <v>0.10984848484848483</v>
      </c>
      <c r="M54" s="60" t="s">
        <v>59</v>
      </c>
      <c r="N54" s="100">
        <f>MAX(N46:N53)</f>
        <v>15000</v>
      </c>
      <c r="O54" s="100">
        <f t="shared" ref="O54:S54" si="2">MAX(O46:O53)</f>
        <v>5</v>
      </c>
      <c r="P54" s="16">
        <f t="shared" si="2"/>
        <v>10</v>
      </c>
      <c r="Q54" s="16">
        <f t="shared" si="2"/>
        <v>45</v>
      </c>
      <c r="R54" s="16">
        <f t="shared" si="2"/>
        <v>8</v>
      </c>
      <c r="S54" s="16">
        <f t="shared" si="2"/>
        <v>9</v>
      </c>
      <c r="V54" s="75"/>
      <c r="W54" s="63"/>
    </row>
    <row r="55" spans="2:23" x14ac:dyDescent="0.35">
      <c r="B55" s="63"/>
      <c r="C55" s="78"/>
      <c r="D55" s="78"/>
      <c r="E55" s="78"/>
      <c r="F55" s="78"/>
      <c r="G55" s="78"/>
      <c r="H55" s="78"/>
      <c r="I55" s="78"/>
      <c r="J55" s="2"/>
      <c r="K55" s="84"/>
      <c r="V55" s="75"/>
      <c r="W55" s="63"/>
    </row>
    <row r="56" spans="2:23" x14ac:dyDescent="0.35">
      <c r="B56" s="2"/>
      <c r="D56" s="2"/>
      <c r="E56" s="2"/>
      <c r="F56" s="2"/>
      <c r="G56" s="2"/>
      <c r="H56" s="2"/>
      <c r="I56" s="2"/>
      <c r="O56" s="77"/>
      <c r="P56" s="61"/>
      <c r="Q56" s="61"/>
      <c r="R56" s="61"/>
      <c r="S56" s="61"/>
      <c r="T56" s="61"/>
      <c r="U56" s="61"/>
      <c r="V56" s="75"/>
      <c r="W56" s="63"/>
    </row>
    <row r="57" spans="2:23" x14ac:dyDescent="0.35">
      <c r="V57" s="63"/>
      <c r="W57" s="63"/>
    </row>
    <row r="58" spans="2:23" x14ac:dyDescent="0.35">
      <c r="B58" s="20" t="s">
        <v>15</v>
      </c>
      <c r="C58" s="25">
        <v>9</v>
      </c>
      <c r="D58" s="16">
        <v>7</v>
      </c>
      <c r="E58" s="16">
        <v>8</v>
      </c>
      <c r="F58" s="16">
        <v>6</v>
      </c>
      <c r="G58" s="16">
        <v>6</v>
      </c>
      <c r="H58" s="16">
        <v>8</v>
      </c>
      <c r="I58" s="82">
        <f>SUM(C58:H58)</f>
        <v>44</v>
      </c>
      <c r="J58" s="61"/>
    </row>
    <row r="59" spans="2:23" x14ac:dyDescent="0.35">
      <c r="B59" s="1" t="s">
        <v>28</v>
      </c>
      <c r="C59" s="50">
        <f>-C58/$I$58</f>
        <v>-0.20454545454545456</v>
      </c>
      <c r="D59" s="50">
        <f>D58/$I$58</f>
        <v>0.15909090909090909</v>
      </c>
      <c r="E59" s="50">
        <f>-E58/$I$58</f>
        <v>-0.18181818181818182</v>
      </c>
      <c r="F59" s="50">
        <f>-F58/$I$58</f>
        <v>-0.13636363636363635</v>
      </c>
      <c r="G59" s="50">
        <f>G58/$I$58</f>
        <v>0.13636363636363635</v>
      </c>
      <c r="H59" s="50">
        <f>H58/$I$58</f>
        <v>0.18181818181818182</v>
      </c>
      <c r="I59" s="50">
        <f t="array" aca="1" ref="I59" ca="1">SUM(ABS(C59:J59))</f>
        <v>1</v>
      </c>
      <c r="J59" s="80"/>
    </row>
    <row r="60" spans="2:23" x14ac:dyDescent="0.35">
      <c r="I60" s="81"/>
      <c r="J60" s="81"/>
    </row>
    <row r="62" spans="2:23" x14ac:dyDescent="0.35">
      <c r="C62" s="123" t="s">
        <v>147</v>
      </c>
      <c r="D62" s="123"/>
      <c r="E62" s="123"/>
      <c r="F62" s="123"/>
    </row>
    <row r="65" spans="2:21" x14ac:dyDescent="0.35">
      <c r="N65" s="5" t="s">
        <v>31</v>
      </c>
      <c r="O65" s="4" t="s">
        <v>63</v>
      </c>
      <c r="P65" s="4"/>
      <c r="Q65" s="57"/>
    </row>
    <row r="66" spans="2:21" x14ac:dyDescent="0.35">
      <c r="C66" s="5" t="s">
        <v>31</v>
      </c>
      <c r="D66" s="4" t="s">
        <v>60</v>
      </c>
      <c r="E66" s="4"/>
      <c r="F66" s="4"/>
    </row>
    <row r="67" spans="2:21" x14ac:dyDescent="0.35">
      <c r="M67" s="33"/>
      <c r="N67" s="66"/>
      <c r="O67" s="66"/>
      <c r="P67" s="66"/>
      <c r="Q67" s="66"/>
      <c r="R67" s="66"/>
      <c r="S67" s="66"/>
      <c r="T67" s="66"/>
      <c r="U67" s="66"/>
    </row>
    <row r="68" spans="2:21" x14ac:dyDescent="0.35">
      <c r="C68" s="30" t="s">
        <v>20</v>
      </c>
      <c r="D68" s="30" t="s">
        <v>21</v>
      </c>
      <c r="E68" s="30" t="s">
        <v>20</v>
      </c>
      <c r="F68" s="30" t="s">
        <v>20</v>
      </c>
      <c r="G68" s="30" t="s">
        <v>21</v>
      </c>
      <c r="H68" s="30" t="s">
        <v>21</v>
      </c>
      <c r="I68" s="66"/>
      <c r="J68" s="66"/>
      <c r="N68" s="30" t="s">
        <v>20</v>
      </c>
      <c r="O68" s="30" t="s">
        <v>21</v>
      </c>
      <c r="P68" s="30" t="s">
        <v>20</v>
      </c>
      <c r="Q68" s="30" t="s">
        <v>20</v>
      </c>
      <c r="R68" s="30" t="s">
        <v>21</v>
      </c>
      <c r="S68" s="30" t="s">
        <v>21</v>
      </c>
      <c r="T68" s="66"/>
      <c r="U68" s="66"/>
    </row>
    <row r="69" spans="2:21" x14ac:dyDescent="0.35">
      <c r="B69" s="2"/>
      <c r="C69" s="124" t="s">
        <v>26</v>
      </c>
      <c r="D69" s="125"/>
      <c r="E69" s="125"/>
      <c r="F69" s="125"/>
      <c r="G69" s="125"/>
      <c r="H69" s="126"/>
      <c r="I69" s="66"/>
      <c r="J69" s="66"/>
      <c r="M69" s="2"/>
      <c r="N69" s="124" t="s">
        <v>26</v>
      </c>
      <c r="O69" s="125"/>
      <c r="P69" s="125"/>
      <c r="Q69" s="125"/>
      <c r="R69" s="125"/>
      <c r="S69" s="126"/>
      <c r="T69" s="66"/>
      <c r="U69" s="66"/>
    </row>
    <row r="70" spans="2:21" x14ac:dyDescent="0.35">
      <c r="B70" s="118" t="s">
        <v>146</v>
      </c>
      <c r="C70" s="74" t="s">
        <v>135</v>
      </c>
      <c r="D70" s="74" t="s">
        <v>132</v>
      </c>
      <c r="E70" s="73" t="s">
        <v>133</v>
      </c>
      <c r="F70" s="74" t="s">
        <v>136</v>
      </c>
      <c r="G70" s="74" t="s">
        <v>3</v>
      </c>
      <c r="H70" s="74" t="s">
        <v>81</v>
      </c>
      <c r="I70" s="66"/>
      <c r="J70" s="66"/>
      <c r="M70" s="118" t="s">
        <v>146</v>
      </c>
      <c r="N70" s="74" t="s">
        <v>135</v>
      </c>
      <c r="O70" s="74" t="s">
        <v>132</v>
      </c>
      <c r="P70" s="73" t="s">
        <v>133</v>
      </c>
      <c r="Q70" s="74" t="s">
        <v>136</v>
      </c>
      <c r="R70" s="74" t="s">
        <v>3</v>
      </c>
      <c r="S70" s="74" t="s">
        <v>81</v>
      </c>
      <c r="T70" s="75"/>
      <c r="U70" s="63"/>
    </row>
    <row r="71" spans="2:21" x14ac:dyDescent="0.35">
      <c r="B71" s="17" t="s">
        <v>137</v>
      </c>
      <c r="C71" s="76">
        <v>15000</v>
      </c>
      <c r="D71" s="76">
        <v>5</v>
      </c>
      <c r="E71" s="15">
        <v>6</v>
      </c>
      <c r="F71" s="16">
        <v>20</v>
      </c>
      <c r="G71" s="25">
        <v>6</v>
      </c>
      <c r="H71" s="25">
        <v>6</v>
      </c>
      <c r="I71" s="75"/>
      <c r="J71" s="63"/>
      <c r="M71" s="17" t="s">
        <v>137</v>
      </c>
      <c r="N71" s="76">
        <v>15000</v>
      </c>
      <c r="O71" s="76">
        <v>5</v>
      </c>
      <c r="P71" s="15">
        <v>6</v>
      </c>
      <c r="Q71" s="16">
        <v>20</v>
      </c>
      <c r="R71" s="25">
        <v>6</v>
      </c>
      <c r="S71" s="25">
        <v>6</v>
      </c>
      <c r="T71" s="75"/>
      <c r="U71" s="63"/>
    </row>
    <row r="72" spans="2:21" x14ac:dyDescent="0.35">
      <c r="B72" s="17" t="s">
        <v>138</v>
      </c>
      <c r="C72" s="76">
        <v>8000</v>
      </c>
      <c r="D72" s="76">
        <v>4</v>
      </c>
      <c r="E72" s="15">
        <v>10</v>
      </c>
      <c r="F72" s="16">
        <v>30</v>
      </c>
      <c r="G72" s="16">
        <v>7</v>
      </c>
      <c r="H72" s="16">
        <v>9</v>
      </c>
      <c r="I72" s="75"/>
      <c r="J72" s="63"/>
      <c r="M72" s="17" t="s">
        <v>138</v>
      </c>
      <c r="N72" s="76">
        <v>8000</v>
      </c>
      <c r="O72" s="76">
        <v>4</v>
      </c>
      <c r="P72" s="15">
        <v>10</v>
      </c>
      <c r="Q72" s="16">
        <v>30</v>
      </c>
      <c r="R72" s="16">
        <v>7</v>
      </c>
      <c r="S72" s="16">
        <v>9</v>
      </c>
      <c r="T72" s="75"/>
      <c r="U72" s="63"/>
    </row>
    <row r="73" spans="2:21" x14ac:dyDescent="0.35">
      <c r="B73" s="17" t="s">
        <v>139</v>
      </c>
      <c r="C73" s="76">
        <v>2000</v>
      </c>
      <c r="D73" s="76">
        <v>2</v>
      </c>
      <c r="E73" s="15">
        <v>4</v>
      </c>
      <c r="F73" s="16">
        <v>15</v>
      </c>
      <c r="G73" s="16">
        <v>5</v>
      </c>
      <c r="H73" s="16">
        <v>4</v>
      </c>
      <c r="I73" s="75"/>
      <c r="J73" s="63"/>
      <c r="M73" s="17" t="s">
        <v>139</v>
      </c>
      <c r="N73" s="76">
        <v>2000</v>
      </c>
      <c r="O73" s="76">
        <v>2</v>
      </c>
      <c r="P73" s="15">
        <v>4</v>
      </c>
      <c r="Q73" s="16">
        <v>15</v>
      </c>
      <c r="R73" s="16">
        <v>5</v>
      </c>
      <c r="S73" s="16">
        <v>4</v>
      </c>
      <c r="T73" s="75"/>
      <c r="U73" s="63"/>
    </row>
    <row r="74" spans="2:21" x14ac:dyDescent="0.35">
      <c r="B74" s="17" t="s">
        <v>140</v>
      </c>
      <c r="C74" s="76">
        <v>4000</v>
      </c>
      <c r="D74" s="76">
        <v>2</v>
      </c>
      <c r="E74" s="15">
        <v>7</v>
      </c>
      <c r="F74" s="16">
        <v>40</v>
      </c>
      <c r="G74" s="25">
        <v>8</v>
      </c>
      <c r="H74" s="25">
        <v>8</v>
      </c>
      <c r="I74" s="75"/>
      <c r="J74" s="63"/>
      <c r="M74" s="17" t="s">
        <v>140</v>
      </c>
      <c r="N74" s="76">
        <v>4000</v>
      </c>
      <c r="O74" s="76">
        <v>2</v>
      </c>
      <c r="P74" s="15">
        <v>7</v>
      </c>
      <c r="Q74" s="16">
        <v>40</v>
      </c>
      <c r="R74" s="25">
        <v>8</v>
      </c>
      <c r="S74" s="25">
        <v>8</v>
      </c>
      <c r="T74" s="75"/>
      <c r="U74" s="63"/>
    </row>
    <row r="75" spans="2:21" x14ac:dyDescent="0.35">
      <c r="B75" s="17" t="s">
        <v>141</v>
      </c>
      <c r="C75" s="76">
        <v>1500</v>
      </c>
      <c r="D75" s="76">
        <v>2</v>
      </c>
      <c r="E75" s="15">
        <v>6</v>
      </c>
      <c r="F75" s="16">
        <v>10</v>
      </c>
      <c r="G75" s="16">
        <v>5</v>
      </c>
      <c r="H75" s="16">
        <v>5</v>
      </c>
      <c r="I75" s="75"/>
      <c r="J75" s="63"/>
      <c r="M75" s="17" t="s">
        <v>141</v>
      </c>
      <c r="N75" s="76">
        <v>1500</v>
      </c>
      <c r="O75" s="76">
        <v>2</v>
      </c>
      <c r="P75" s="15">
        <v>6</v>
      </c>
      <c r="Q75" s="16">
        <v>10</v>
      </c>
      <c r="R75" s="16">
        <v>5</v>
      </c>
      <c r="S75" s="16">
        <v>5</v>
      </c>
      <c r="T75" s="75"/>
      <c r="U75" s="63"/>
    </row>
    <row r="76" spans="2:21" x14ac:dyDescent="0.35">
      <c r="B76" s="17" t="s">
        <v>142</v>
      </c>
      <c r="C76" s="76">
        <v>3000</v>
      </c>
      <c r="D76" s="76">
        <v>2</v>
      </c>
      <c r="E76" s="15">
        <v>8</v>
      </c>
      <c r="F76" s="16">
        <v>17</v>
      </c>
      <c r="G76" s="16">
        <v>6</v>
      </c>
      <c r="H76" s="16">
        <v>9</v>
      </c>
      <c r="I76" s="75"/>
      <c r="J76" s="63"/>
      <c r="M76" s="17" t="s">
        <v>142</v>
      </c>
      <c r="N76" s="76">
        <v>3000</v>
      </c>
      <c r="O76" s="76">
        <v>2</v>
      </c>
      <c r="P76" s="15">
        <v>8</v>
      </c>
      <c r="Q76" s="16">
        <v>17</v>
      </c>
      <c r="R76" s="16">
        <v>6</v>
      </c>
      <c r="S76" s="16">
        <v>9</v>
      </c>
      <c r="T76" s="75"/>
      <c r="U76" s="63"/>
    </row>
    <row r="77" spans="2:21" x14ac:dyDescent="0.35">
      <c r="B77" s="17" t="s">
        <v>143</v>
      </c>
      <c r="C77" s="76">
        <v>7500</v>
      </c>
      <c r="D77" s="76">
        <v>3</v>
      </c>
      <c r="E77" s="15">
        <v>5</v>
      </c>
      <c r="F77" s="16">
        <v>28</v>
      </c>
      <c r="G77" s="16">
        <v>1</v>
      </c>
      <c r="H77" s="16">
        <v>4</v>
      </c>
      <c r="I77" s="75"/>
      <c r="J77" s="63"/>
      <c r="M77" s="17" t="s">
        <v>143</v>
      </c>
      <c r="N77" s="76">
        <v>7500</v>
      </c>
      <c r="O77" s="76">
        <v>3</v>
      </c>
      <c r="P77" s="15">
        <v>5</v>
      </c>
      <c r="Q77" s="16">
        <v>28</v>
      </c>
      <c r="R77" s="16">
        <v>1</v>
      </c>
      <c r="S77" s="16">
        <v>4</v>
      </c>
      <c r="T77" s="75"/>
      <c r="U77" s="63"/>
    </row>
    <row r="78" spans="2:21" x14ac:dyDescent="0.35">
      <c r="B78" s="17" t="s">
        <v>144</v>
      </c>
      <c r="C78" s="76">
        <v>4300</v>
      </c>
      <c r="D78" s="76">
        <v>3</v>
      </c>
      <c r="E78" s="15">
        <v>3</v>
      </c>
      <c r="F78" s="16">
        <v>45</v>
      </c>
      <c r="G78" s="16">
        <v>2</v>
      </c>
      <c r="H78" s="16">
        <v>7</v>
      </c>
      <c r="I78" s="75"/>
      <c r="J78" s="63"/>
      <c r="M78" s="17" t="s">
        <v>144</v>
      </c>
      <c r="N78" s="76">
        <v>4300</v>
      </c>
      <c r="O78" s="76">
        <v>3</v>
      </c>
      <c r="P78" s="15">
        <v>3</v>
      </c>
      <c r="Q78" s="16">
        <v>45</v>
      </c>
      <c r="R78" s="16">
        <v>2</v>
      </c>
      <c r="S78" s="16">
        <v>7</v>
      </c>
      <c r="T78" s="75"/>
      <c r="U78" s="63"/>
    </row>
    <row r="79" spans="2:21" x14ac:dyDescent="0.35">
      <c r="B79" s="63"/>
      <c r="C79" s="63"/>
      <c r="D79" s="63"/>
      <c r="E79" s="63"/>
      <c r="F79" s="63"/>
      <c r="G79" s="63"/>
      <c r="H79" s="63"/>
      <c r="I79" s="75"/>
      <c r="J79" s="63"/>
      <c r="M79" s="63"/>
      <c r="N79" s="63"/>
      <c r="O79" s="63"/>
      <c r="P79" s="63"/>
      <c r="Q79" s="63"/>
      <c r="R79" s="63"/>
      <c r="S79" s="63"/>
      <c r="T79" s="75"/>
      <c r="U79" s="63"/>
    </row>
    <row r="80" spans="2:21" x14ac:dyDescent="0.35">
      <c r="B80" s="4" t="s">
        <v>34</v>
      </c>
      <c r="C80" s="34">
        <v>2500</v>
      </c>
      <c r="D80" s="34">
        <v>5</v>
      </c>
      <c r="E80" s="34">
        <v>9</v>
      </c>
      <c r="F80" s="34">
        <v>12</v>
      </c>
      <c r="G80" s="34">
        <v>10</v>
      </c>
      <c r="H80" s="34">
        <v>10</v>
      </c>
      <c r="I80" s="75"/>
      <c r="M80" s="4" t="s">
        <v>34</v>
      </c>
      <c r="N80" s="34">
        <f>MIN(N71:N78)+1000</f>
        <v>2500</v>
      </c>
      <c r="O80" s="34">
        <f>MAX(O71:O78)</f>
        <v>5</v>
      </c>
      <c r="P80" s="34">
        <f>MIN(P71:P78)-1</f>
        <v>2</v>
      </c>
      <c r="Q80" s="34">
        <f>MIN(Q71:Q78)-1</f>
        <v>9</v>
      </c>
      <c r="R80" s="34">
        <f t="shared" ref="R80" si="3">MAX(R71:R78)</f>
        <v>8</v>
      </c>
      <c r="S80" s="34">
        <f>MAX(S71:S78)</f>
        <v>9</v>
      </c>
      <c r="T80" s="33"/>
      <c r="U80" s="33"/>
    </row>
    <row r="81" spans="2:22" x14ac:dyDescent="0.35">
      <c r="B81" s="33"/>
      <c r="C81" s="33"/>
      <c r="D81" s="33"/>
      <c r="E81" s="33"/>
      <c r="F81" s="33"/>
      <c r="G81" s="33"/>
      <c r="H81" s="33"/>
      <c r="I81" s="33"/>
      <c r="M81" s="66"/>
      <c r="N81" s="63"/>
      <c r="O81" s="63"/>
      <c r="P81" s="63"/>
      <c r="Q81" s="63"/>
      <c r="R81" s="63"/>
      <c r="S81" s="63"/>
      <c r="T81" s="63"/>
      <c r="U81" s="63"/>
    </row>
    <row r="82" spans="2:22" x14ac:dyDescent="0.35">
      <c r="I82" s="75"/>
    </row>
    <row r="83" spans="2:22" x14ac:dyDescent="0.35">
      <c r="C83" s="30" t="s">
        <v>20</v>
      </c>
      <c r="D83" s="30" t="s">
        <v>21</v>
      </c>
      <c r="E83" s="30" t="s">
        <v>20</v>
      </c>
      <c r="F83" s="30" t="s">
        <v>20</v>
      </c>
      <c r="G83" s="30" t="s">
        <v>21</v>
      </c>
      <c r="H83" s="30" t="s">
        <v>21</v>
      </c>
      <c r="I83" s="66"/>
    </row>
    <row r="84" spans="2:22" x14ac:dyDescent="0.35">
      <c r="B84" s="2"/>
      <c r="C84" s="124" t="s">
        <v>26</v>
      </c>
      <c r="D84" s="125"/>
      <c r="E84" s="125"/>
      <c r="F84" s="125"/>
      <c r="G84" s="125"/>
      <c r="H84" s="126"/>
      <c r="I84" s="66"/>
      <c r="K84" s="87"/>
      <c r="N84" s="30" t="s">
        <v>20</v>
      </c>
      <c r="O84" s="30" t="s">
        <v>21</v>
      </c>
      <c r="P84" s="30" t="s">
        <v>20</v>
      </c>
      <c r="Q84" s="30" t="s">
        <v>20</v>
      </c>
      <c r="R84" s="30" t="s">
        <v>21</v>
      </c>
      <c r="S84" s="30" t="s">
        <v>21</v>
      </c>
      <c r="T84" s="66"/>
    </row>
    <row r="85" spans="2:22" x14ac:dyDescent="0.35">
      <c r="B85" s="118" t="s">
        <v>146</v>
      </c>
      <c r="C85" s="74" t="s">
        <v>135</v>
      </c>
      <c r="D85" s="74" t="s">
        <v>132</v>
      </c>
      <c r="E85" s="73" t="s">
        <v>133</v>
      </c>
      <c r="F85" s="74" t="s">
        <v>136</v>
      </c>
      <c r="G85" s="74" t="s">
        <v>3</v>
      </c>
      <c r="H85" s="74" t="s">
        <v>81</v>
      </c>
      <c r="I85" s="66"/>
      <c r="K85" s="30" t="s">
        <v>36</v>
      </c>
      <c r="M85" s="2"/>
      <c r="N85" s="124" t="s">
        <v>26</v>
      </c>
      <c r="O85" s="125"/>
      <c r="P85" s="125"/>
      <c r="Q85" s="125"/>
      <c r="R85" s="125"/>
      <c r="S85" s="126"/>
      <c r="T85" s="66"/>
      <c r="V85" s="66"/>
    </row>
    <row r="86" spans="2:22" x14ac:dyDescent="0.35">
      <c r="B86" s="17" t="s">
        <v>137</v>
      </c>
      <c r="C86" s="36">
        <f>1/(($C$80-C71)/$C$80)</f>
        <v>-0.2</v>
      </c>
      <c r="D86" s="36">
        <f>($D$80-D71)/$D$80</f>
        <v>0</v>
      </c>
      <c r="E86" s="36">
        <f>1/(($E$80-E71)/$E$80)</f>
        <v>3</v>
      </c>
      <c r="F86" s="36">
        <f>1/(($F$80-F71)/$F$80)</f>
        <v>-1.5</v>
      </c>
      <c r="G86" s="36">
        <f>($G$80-G71)/$G$80</f>
        <v>0.4</v>
      </c>
      <c r="H86" s="36">
        <f>($H$80-H71)/$H$80</f>
        <v>0.4</v>
      </c>
      <c r="I86" s="86"/>
      <c r="K86" s="32">
        <f>SUMSQ(C86:H86)</f>
        <v>11.61</v>
      </c>
      <c r="M86" s="8" t="s">
        <v>67</v>
      </c>
      <c r="N86" s="74" t="s">
        <v>135</v>
      </c>
      <c r="O86" s="74" t="s">
        <v>132</v>
      </c>
      <c r="P86" s="73" t="s">
        <v>133</v>
      </c>
      <c r="Q86" s="74" t="s">
        <v>136</v>
      </c>
      <c r="R86" s="74" t="s">
        <v>3</v>
      </c>
      <c r="S86" s="74" t="s">
        <v>81</v>
      </c>
      <c r="T86" s="66"/>
      <c r="V86" s="30" t="s">
        <v>36</v>
      </c>
    </row>
    <row r="87" spans="2:22" x14ac:dyDescent="0.35">
      <c r="B87" s="17" t="s">
        <v>138</v>
      </c>
      <c r="C87" s="36">
        <f t="shared" ref="C87:C93" si="4">1/(($C$80-C72)/$C$80)</f>
        <v>-0.45454545454545453</v>
      </c>
      <c r="D87" s="36">
        <f t="shared" ref="D87:D93" si="5">($D$80-D72)/$D$80</f>
        <v>0.2</v>
      </c>
      <c r="E87" s="36">
        <f t="shared" ref="E87:E93" si="6">1/(($E$80-E72)/$E$80)</f>
        <v>-9</v>
      </c>
      <c r="F87" s="36">
        <f t="shared" ref="F87:F93" si="7">1/(($F$80-F72)/$F$80)</f>
        <v>-0.66666666666666663</v>
      </c>
      <c r="G87" s="36">
        <f t="shared" ref="G87:G93" si="8">($G$80-G72)/$G$80</f>
        <v>0.3</v>
      </c>
      <c r="H87" s="36">
        <f t="shared" ref="H87:H93" si="9">($H$80-H72)/$H$80</f>
        <v>0.1</v>
      </c>
      <c r="I87" s="86"/>
      <c r="K87" s="32">
        <f t="shared" ref="K87:K93" si="10">SUMSQ(C87:H87)</f>
        <v>81.791056014692387</v>
      </c>
      <c r="M87" s="23" t="s">
        <v>137</v>
      </c>
      <c r="N87" s="56">
        <f>1/(($N$80-N71)/$N$80)</f>
        <v>-0.2</v>
      </c>
      <c r="O87" s="56">
        <f>($O$80-O71)/$O$80</f>
        <v>0</v>
      </c>
      <c r="P87" s="56">
        <f>1/(($P$80-P71)/$P$80)</f>
        <v>-0.5</v>
      </c>
      <c r="Q87" s="56">
        <f>1/(($Q$80-Q71)/$Q$80)</f>
        <v>-0.81818181818181812</v>
      </c>
      <c r="R87" s="56">
        <f>($R$80-R71)/$R$80</f>
        <v>0.25</v>
      </c>
      <c r="S87" s="56">
        <f>($S$80-S71)/$S$80</f>
        <v>0.33333333333333331</v>
      </c>
      <c r="T87" s="88"/>
      <c r="V87" s="32">
        <f>SUMSQ(N87:S87)</f>
        <v>1.1330325987144167</v>
      </c>
    </row>
    <row r="88" spans="2:22" x14ac:dyDescent="0.35">
      <c r="B88" s="17" t="s">
        <v>139</v>
      </c>
      <c r="C88" s="36">
        <f t="shared" si="4"/>
        <v>5</v>
      </c>
      <c r="D88" s="36">
        <f t="shared" si="5"/>
        <v>0.6</v>
      </c>
      <c r="E88" s="36">
        <f t="shared" si="6"/>
        <v>1.7999999999999998</v>
      </c>
      <c r="F88" s="36">
        <f t="shared" si="7"/>
        <v>-4</v>
      </c>
      <c r="G88" s="36">
        <f t="shared" si="8"/>
        <v>0.5</v>
      </c>
      <c r="H88" s="36">
        <f t="shared" si="9"/>
        <v>0.6</v>
      </c>
      <c r="I88" s="86"/>
      <c r="K88" s="32">
        <f t="shared" si="10"/>
        <v>45.209999999999994</v>
      </c>
      <c r="M88" s="22" t="s">
        <v>138</v>
      </c>
      <c r="N88" s="56">
        <f t="shared" ref="N88:N91" si="11">1/(($N$80-N72)/$N$80)</f>
        <v>-0.45454545454545453</v>
      </c>
      <c r="O88" s="56">
        <f t="shared" ref="O88:O94" si="12">($O$80-O72)/$O$80</f>
        <v>0.2</v>
      </c>
      <c r="P88" s="56">
        <f t="shared" ref="P88:P94" si="13">1/(($P$80-P72)/$P$80)</f>
        <v>-0.25</v>
      </c>
      <c r="Q88" s="56">
        <f t="shared" ref="Q88:Q94" si="14">1/(($Q$80-Q72)/$Q$80)</f>
        <v>-0.42857142857142855</v>
      </c>
      <c r="R88" s="56">
        <f t="shared" ref="R88:R93" si="15">($R$80-R72)/$R$80</f>
        <v>0.125</v>
      </c>
      <c r="S88" s="56">
        <f t="shared" ref="S88:S94" si="16">($S$80-S72)/$S$80</f>
        <v>0</v>
      </c>
      <c r="T88" s="88"/>
      <c r="V88" s="42">
        <f t="shared" ref="V88:V94" si="17">SUMSQ(N88:S88)</f>
        <v>0.50841003963568898</v>
      </c>
    </row>
    <row r="89" spans="2:22" x14ac:dyDescent="0.35">
      <c r="B89" s="17" t="s">
        <v>140</v>
      </c>
      <c r="C89" s="36">
        <f t="shared" si="4"/>
        <v>-1.6666666666666667</v>
      </c>
      <c r="D89" s="36">
        <f t="shared" si="5"/>
        <v>0.6</v>
      </c>
      <c r="E89" s="36">
        <f t="shared" si="6"/>
        <v>4.5</v>
      </c>
      <c r="F89" s="36">
        <f t="shared" si="7"/>
        <v>-0.42857142857142855</v>
      </c>
      <c r="G89" s="36">
        <f t="shared" si="8"/>
        <v>0.2</v>
      </c>
      <c r="H89" s="36">
        <f t="shared" si="9"/>
        <v>0.2</v>
      </c>
      <c r="I89" s="86"/>
      <c r="K89" s="32">
        <f t="shared" si="10"/>
        <v>23.651451247165532</v>
      </c>
      <c r="M89" s="17" t="s">
        <v>139</v>
      </c>
      <c r="N89" s="56">
        <f t="shared" si="11"/>
        <v>5</v>
      </c>
      <c r="O89" s="56">
        <f t="shared" si="12"/>
        <v>0.6</v>
      </c>
      <c r="P89" s="56">
        <f t="shared" si="13"/>
        <v>-1</v>
      </c>
      <c r="Q89" s="56">
        <f t="shared" si="14"/>
        <v>-1.5</v>
      </c>
      <c r="R89" s="56">
        <f t="shared" si="15"/>
        <v>0.375</v>
      </c>
      <c r="S89" s="56">
        <f t="shared" si="16"/>
        <v>0.55555555555555558</v>
      </c>
      <c r="T89" s="88"/>
      <c r="V89" s="32">
        <f t="shared" si="17"/>
        <v>29.059266975308642</v>
      </c>
    </row>
    <row r="90" spans="2:22" x14ac:dyDescent="0.35">
      <c r="B90" s="17" t="s">
        <v>141</v>
      </c>
      <c r="C90" s="36">
        <f t="shared" si="4"/>
        <v>2.5</v>
      </c>
      <c r="D90" s="36">
        <f t="shared" si="5"/>
        <v>0.6</v>
      </c>
      <c r="E90" s="36">
        <f t="shared" si="6"/>
        <v>3</v>
      </c>
      <c r="F90" s="36">
        <f t="shared" si="7"/>
        <v>6</v>
      </c>
      <c r="G90" s="36">
        <f>($G$80-G75)/$G$80</f>
        <v>0.5</v>
      </c>
      <c r="H90" s="36">
        <f t="shared" si="9"/>
        <v>0.5</v>
      </c>
      <c r="I90" s="86"/>
      <c r="K90" s="32">
        <f t="shared" si="10"/>
        <v>52.11</v>
      </c>
      <c r="M90" s="17" t="s">
        <v>140</v>
      </c>
      <c r="N90" s="56">
        <f t="shared" si="11"/>
        <v>-1.6666666666666667</v>
      </c>
      <c r="O90" s="56">
        <f t="shared" si="12"/>
        <v>0.6</v>
      </c>
      <c r="P90" s="56">
        <f t="shared" si="13"/>
        <v>-0.4</v>
      </c>
      <c r="Q90" s="56">
        <f t="shared" si="14"/>
        <v>-0.29032258064516125</v>
      </c>
      <c r="R90" s="56">
        <f t="shared" si="15"/>
        <v>0</v>
      </c>
      <c r="S90" s="56">
        <f t="shared" si="16"/>
        <v>0.1111111111111111</v>
      </c>
      <c r="T90" s="88"/>
      <c r="V90" s="32">
        <f t="shared" si="17"/>
        <v>3.3944106576225899</v>
      </c>
    </row>
    <row r="91" spans="2:22" x14ac:dyDescent="0.35">
      <c r="B91" s="17" t="s">
        <v>142</v>
      </c>
      <c r="C91" s="36">
        <f t="shared" si="4"/>
        <v>-5</v>
      </c>
      <c r="D91" s="36">
        <f t="shared" si="5"/>
        <v>0.6</v>
      </c>
      <c r="E91" s="36">
        <f>1/(($E$80-E76)/$E$80)</f>
        <v>9</v>
      </c>
      <c r="F91" s="36">
        <f t="shared" si="7"/>
        <v>-2.4</v>
      </c>
      <c r="G91" s="36">
        <f t="shared" si="8"/>
        <v>0.4</v>
      </c>
      <c r="H91" s="36">
        <f t="shared" si="9"/>
        <v>0.1</v>
      </c>
      <c r="I91" s="86"/>
      <c r="K91" s="32">
        <f t="shared" si="10"/>
        <v>112.29</v>
      </c>
      <c r="M91" s="17" t="s">
        <v>141</v>
      </c>
      <c r="N91" s="56">
        <f t="shared" si="11"/>
        <v>2.5</v>
      </c>
      <c r="O91" s="56">
        <f t="shared" si="12"/>
        <v>0.6</v>
      </c>
      <c r="P91" s="56">
        <f t="shared" si="13"/>
        <v>-0.5</v>
      </c>
      <c r="Q91" s="56">
        <f t="shared" si="14"/>
        <v>-9</v>
      </c>
      <c r="R91" s="56">
        <f t="shared" si="15"/>
        <v>0.375</v>
      </c>
      <c r="S91" s="56">
        <f t="shared" si="16"/>
        <v>0.44444444444444442</v>
      </c>
      <c r="T91" s="88"/>
      <c r="V91" s="32">
        <f t="shared" si="17"/>
        <v>88.198155864197531</v>
      </c>
    </row>
    <row r="92" spans="2:22" x14ac:dyDescent="0.35">
      <c r="B92" s="17" t="s">
        <v>143</v>
      </c>
      <c r="C92" s="36">
        <f t="shared" si="4"/>
        <v>-0.5</v>
      </c>
      <c r="D92" s="36">
        <f t="shared" si="5"/>
        <v>0.4</v>
      </c>
      <c r="E92" s="36">
        <f t="shared" si="6"/>
        <v>2.25</v>
      </c>
      <c r="F92" s="36">
        <f t="shared" si="7"/>
        <v>-0.75</v>
      </c>
      <c r="G92" s="36">
        <f t="shared" si="8"/>
        <v>0.9</v>
      </c>
      <c r="H92" s="36">
        <f t="shared" si="9"/>
        <v>0.6</v>
      </c>
      <c r="I92" s="86"/>
      <c r="K92" s="32">
        <f t="shared" si="10"/>
        <v>7.205000000000001</v>
      </c>
      <c r="M92" s="17" t="s">
        <v>142</v>
      </c>
      <c r="N92" s="56">
        <f>1/(($N$80-N76)/$N$80)</f>
        <v>-5</v>
      </c>
      <c r="O92" s="56">
        <f>($O$80-O76)/$O$80</f>
        <v>0.6</v>
      </c>
      <c r="P92" s="56">
        <f t="shared" si="13"/>
        <v>-0.33333333333333331</v>
      </c>
      <c r="Q92" s="56">
        <f t="shared" si="14"/>
        <v>-1.125</v>
      </c>
      <c r="R92" s="56">
        <f t="shared" si="15"/>
        <v>0.25</v>
      </c>
      <c r="S92" s="56">
        <f t="shared" si="16"/>
        <v>0</v>
      </c>
      <c r="T92" s="88"/>
      <c r="V92" s="32">
        <f t="shared" si="17"/>
        <v>26.79923611111111</v>
      </c>
    </row>
    <row r="93" spans="2:22" x14ac:dyDescent="0.35">
      <c r="B93" s="22" t="s">
        <v>144</v>
      </c>
      <c r="C93" s="36">
        <f t="shared" si="4"/>
        <v>-1.3888888888888888</v>
      </c>
      <c r="D93" s="36">
        <f t="shared" si="5"/>
        <v>0.4</v>
      </c>
      <c r="E93" s="36">
        <f t="shared" si="6"/>
        <v>1.5</v>
      </c>
      <c r="F93" s="36">
        <f t="shared" si="7"/>
        <v>-0.36363636363636365</v>
      </c>
      <c r="G93" s="36">
        <f t="shared" si="8"/>
        <v>0.8</v>
      </c>
      <c r="H93" s="36">
        <f t="shared" si="9"/>
        <v>0.3</v>
      </c>
      <c r="I93" s="86"/>
      <c r="K93" s="42">
        <f t="shared" si="10"/>
        <v>5.2012437506376905</v>
      </c>
      <c r="M93" s="17" t="s">
        <v>143</v>
      </c>
      <c r="N93" s="56">
        <f t="shared" ref="N93:N94" si="18">1/(($N$80-N77)/$N$80)</f>
        <v>-0.5</v>
      </c>
      <c r="O93" s="56">
        <f t="shared" si="12"/>
        <v>0.4</v>
      </c>
      <c r="P93" s="56">
        <f t="shared" si="13"/>
        <v>-0.66666666666666663</v>
      </c>
      <c r="Q93" s="56">
        <f t="shared" si="14"/>
        <v>-0.47368421052631576</v>
      </c>
      <c r="R93" s="56">
        <f t="shared" si="15"/>
        <v>0.875</v>
      </c>
      <c r="S93" s="56">
        <f t="shared" si="16"/>
        <v>0.55555555555555558</v>
      </c>
      <c r="T93" s="88"/>
      <c r="V93" s="32">
        <f t="shared" si="17"/>
        <v>2.1530881510550257</v>
      </c>
    </row>
    <row r="94" spans="2:22" x14ac:dyDescent="0.35">
      <c r="B94" s="63"/>
      <c r="C94" s="86"/>
      <c r="D94" s="86"/>
      <c r="E94" s="86"/>
      <c r="F94" s="86"/>
      <c r="G94" s="86"/>
      <c r="H94" s="86"/>
      <c r="I94" s="86"/>
      <c r="J94" s="8" t="s">
        <v>39</v>
      </c>
      <c r="K94" s="37">
        <f>MIN(K86:K93)</f>
        <v>5.2012437506376905</v>
      </c>
      <c r="M94" s="17" t="s">
        <v>144</v>
      </c>
      <c r="N94" s="56">
        <f t="shared" si="18"/>
        <v>-1.3888888888888888</v>
      </c>
      <c r="O94" s="56">
        <f t="shared" si="12"/>
        <v>0.4</v>
      </c>
      <c r="P94" s="56">
        <f t="shared" si="13"/>
        <v>-2</v>
      </c>
      <c r="Q94" s="56">
        <f t="shared" si="14"/>
        <v>-0.25</v>
      </c>
      <c r="R94" s="56">
        <f>($R$80-R78)/$R$80</f>
        <v>0.75</v>
      </c>
      <c r="S94" s="56">
        <f t="shared" si="16"/>
        <v>0.22222222222222221</v>
      </c>
      <c r="T94" s="88"/>
      <c r="V94" s="32">
        <f t="shared" si="17"/>
        <v>6.7633950617283958</v>
      </c>
    </row>
    <row r="95" spans="2:22" x14ac:dyDescent="0.35">
      <c r="B95" s="123" t="s">
        <v>148</v>
      </c>
      <c r="C95" s="123"/>
      <c r="D95" s="123"/>
      <c r="E95" s="123"/>
      <c r="F95" s="123"/>
      <c r="G95" s="86"/>
      <c r="H95" s="86"/>
      <c r="I95" s="86"/>
      <c r="K95" s="87"/>
      <c r="M95" s="63"/>
      <c r="N95" s="88"/>
      <c r="O95" s="88"/>
      <c r="P95" s="88"/>
      <c r="Q95" s="88"/>
      <c r="R95" s="88"/>
      <c r="S95" s="88"/>
      <c r="T95" s="88"/>
      <c r="U95" s="8" t="s">
        <v>39</v>
      </c>
      <c r="V95" s="37">
        <f>MIN(V87:V94)</f>
        <v>0.50841003963568898</v>
      </c>
    </row>
    <row r="96" spans="2:22" x14ac:dyDescent="0.35">
      <c r="G96" s="33"/>
      <c r="H96" s="33"/>
      <c r="I96" s="33"/>
      <c r="M96" s="123" t="s">
        <v>153</v>
      </c>
      <c r="N96" s="123"/>
      <c r="O96" s="123"/>
      <c r="P96" s="123"/>
      <c r="Q96" s="123"/>
      <c r="S96" s="88"/>
      <c r="T96" s="88"/>
      <c r="V96" s="66"/>
    </row>
    <row r="110" spans="3:23" x14ac:dyDescent="0.35">
      <c r="O110" s="4"/>
      <c r="P110" s="5" t="s">
        <v>41</v>
      </c>
      <c r="Q110" s="4" t="s">
        <v>62</v>
      </c>
      <c r="R110" s="4"/>
      <c r="S110" s="4"/>
    </row>
    <row r="111" spans="3:23" x14ac:dyDescent="0.35">
      <c r="C111" s="5" t="s">
        <v>41</v>
      </c>
      <c r="D111" s="4" t="s">
        <v>61</v>
      </c>
      <c r="E111" s="4"/>
      <c r="F111" s="4"/>
      <c r="G111" s="4"/>
    </row>
    <row r="112" spans="3:23" x14ac:dyDescent="0.35">
      <c r="P112" s="30" t="s">
        <v>20</v>
      </c>
      <c r="Q112" s="30" t="s">
        <v>21</v>
      </c>
      <c r="R112" s="30" t="s">
        <v>20</v>
      </c>
      <c r="S112" s="30" t="s">
        <v>20</v>
      </c>
      <c r="T112" s="30" t="s">
        <v>21</v>
      </c>
      <c r="U112" s="30" t="s">
        <v>21</v>
      </c>
      <c r="V112" s="66"/>
      <c r="W112" s="66"/>
    </row>
    <row r="113" spans="2:23" x14ac:dyDescent="0.35">
      <c r="C113" s="30" t="s">
        <v>20</v>
      </c>
      <c r="D113" s="30" t="s">
        <v>21</v>
      </c>
      <c r="E113" s="30" t="s">
        <v>20</v>
      </c>
      <c r="F113" s="30" t="s">
        <v>20</v>
      </c>
      <c r="G113" s="30" t="s">
        <v>21</v>
      </c>
      <c r="H113" s="30" t="s">
        <v>21</v>
      </c>
      <c r="I113" s="66"/>
      <c r="J113" s="66"/>
      <c r="O113" s="2"/>
      <c r="P113" s="124" t="s">
        <v>26</v>
      </c>
      <c r="Q113" s="125"/>
      <c r="R113" s="125"/>
      <c r="S113" s="125"/>
      <c r="T113" s="125"/>
      <c r="U113" s="126"/>
      <c r="V113" s="66"/>
      <c r="W113" s="66"/>
    </row>
    <row r="114" spans="2:23" x14ac:dyDescent="0.35">
      <c r="B114" s="2"/>
      <c r="C114" s="124" t="s">
        <v>26</v>
      </c>
      <c r="D114" s="125"/>
      <c r="E114" s="125"/>
      <c r="F114" s="125"/>
      <c r="G114" s="125"/>
      <c r="H114" s="126"/>
      <c r="I114" s="66"/>
      <c r="J114" s="66"/>
      <c r="O114" s="118" t="s">
        <v>146</v>
      </c>
      <c r="P114" s="74" t="s">
        <v>135</v>
      </c>
      <c r="Q114" s="74" t="s">
        <v>132</v>
      </c>
      <c r="R114" s="73" t="s">
        <v>133</v>
      </c>
      <c r="S114" s="74" t="s">
        <v>136</v>
      </c>
      <c r="T114" s="74" t="s">
        <v>3</v>
      </c>
      <c r="U114" s="74" t="s">
        <v>81</v>
      </c>
      <c r="V114" s="66"/>
      <c r="W114" s="66"/>
    </row>
    <row r="115" spans="2:23" x14ac:dyDescent="0.35">
      <c r="B115" s="118" t="s">
        <v>146</v>
      </c>
      <c r="C115" s="74" t="s">
        <v>135</v>
      </c>
      <c r="D115" s="74" t="s">
        <v>132</v>
      </c>
      <c r="E115" s="73" t="s">
        <v>133</v>
      </c>
      <c r="F115" s="74" t="s">
        <v>136</v>
      </c>
      <c r="G115" s="74" t="s">
        <v>3</v>
      </c>
      <c r="H115" s="74" t="s">
        <v>81</v>
      </c>
      <c r="I115" s="66"/>
      <c r="J115" s="66"/>
      <c r="O115" s="17" t="s">
        <v>137</v>
      </c>
      <c r="P115" s="76">
        <v>15000</v>
      </c>
      <c r="Q115" s="76">
        <v>5</v>
      </c>
      <c r="R115" s="15">
        <v>6</v>
      </c>
      <c r="S115" s="16">
        <v>20</v>
      </c>
      <c r="T115" s="25">
        <v>6</v>
      </c>
      <c r="U115" s="25">
        <v>6</v>
      </c>
      <c r="V115" s="75"/>
      <c r="W115" s="63"/>
    </row>
    <row r="116" spans="2:23" x14ac:dyDescent="0.35">
      <c r="B116" s="17" t="s">
        <v>137</v>
      </c>
      <c r="C116" s="76">
        <v>15000</v>
      </c>
      <c r="D116" s="76">
        <v>5</v>
      </c>
      <c r="E116" s="15">
        <v>6</v>
      </c>
      <c r="F116" s="16">
        <v>20</v>
      </c>
      <c r="G116" s="25">
        <v>6</v>
      </c>
      <c r="H116" s="25">
        <v>6</v>
      </c>
      <c r="I116" s="75"/>
      <c r="J116" s="63"/>
      <c r="O116" s="17" t="s">
        <v>138</v>
      </c>
      <c r="P116" s="76">
        <v>8000</v>
      </c>
      <c r="Q116" s="76">
        <v>4</v>
      </c>
      <c r="R116" s="15">
        <v>10</v>
      </c>
      <c r="S116" s="16">
        <v>30</v>
      </c>
      <c r="T116" s="16">
        <v>7</v>
      </c>
      <c r="U116" s="16">
        <v>9</v>
      </c>
      <c r="V116" s="75"/>
      <c r="W116" s="63"/>
    </row>
    <row r="117" spans="2:23" x14ac:dyDescent="0.35">
      <c r="B117" s="17" t="s">
        <v>138</v>
      </c>
      <c r="C117" s="76">
        <v>8000</v>
      </c>
      <c r="D117" s="76">
        <v>4</v>
      </c>
      <c r="E117" s="15">
        <v>10</v>
      </c>
      <c r="F117" s="16">
        <v>30</v>
      </c>
      <c r="G117" s="16">
        <v>7</v>
      </c>
      <c r="H117" s="16">
        <v>9</v>
      </c>
      <c r="I117" s="75"/>
      <c r="J117" s="63"/>
      <c r="O117" s="17" t="s">
        <v>139</v>
      </c>
      <c r="P117" s="76">
        <v>2000</v>
      </c>
      <c r="Q117" s="76">
        <v>2</v>
      </c>
      <c r="R117" s="15">
        <v>4</v>
      </c>
      <c r="S117" s="16">
        <v>15</v>
      </c>
      <c r="T117" s="16">
        <v>5</v>
      </c>
      <c r="U117" s="16">
        <v>4</v>
      </c>
      <c r="V117" s="75"/>
      <c r="W117" s="63"/>
    </row>
    <row r="118" spans="2:23" x14ac:dyDescent="0.35">
      <c r="B118" s="17" t="s">
        <v>139</v>
      </c>
      <c r="C118" s="76">
        <v>2000</v>
      </c>
      <c r="D118" s="76">
        <v>2</v>
      </c>
      <c r="E118" s="15">
        <v>4</v>
      </c>
      <c r="F118" s="16">
        <v>15</v>
      </c>
      <c r="G118" s="16">
        <v>5</v>
      </c>
      <c r="H118" s="16">
        <v>4</v>
      </c>
      <c r="I118" s="75"/>
      <c r="J118" s="63"/>
      <c r="O118" s="17" t="s">
        <v>140</v>
      </c>
      <c r="P118" s="76">
        <v>4000</v>
      </c>
      <c r="Q118" s="76">
        <v>2</v>
      </c>
      <c r="R118" s="15">
        <v>7</v>
      </c>
      <c r="S118" s="16">
        <v>40</v>
      </c>
      <c r="T118" s="25">
        <v>8</v>
      </c>
      <c r="U118" s="25">
        <v>8</v>
      </c>
      <c r="V118" s="75"/>
      <c r="W118" s="63"/>
    </row>
    <row r="119" spans="2:23" x14ac:dyDescent="0.35">
      <c r="B119" s="17" t="s">
        <v>140</v>
      </c>
      <c r="C119" s="76">
        <v>4000</v>
      </c>
      <c r="D119" s="76">
        <v>2</v>
      </c>
      <c r="E119" s="15">
        <v>7</v>
      </c>
      <c r="F119" s="16">
        <v>40</v>
      </c>
      <c r="G119" s="25">
        <v>8</v>
      </c>
      <c r="H119" s="25">
        <v>8</v>
      </c>
      <c r="I119" s="75"/>
      <c r="J119" s="63"/>
      <c r="O119" s="17" t="s">
        <v>141</v>
      </c>
      <c r="P119" s="76">
        <v>1500</v>
      </c>
      <c r="Q119" s="76">
        <v>2</v>
      </c>
      <c r="R119" s="15">
        <v>6</v>
      </c>
      <c r="S119" s="16">
        <v>10</v>
      </c>
      <c r="T119" s="16">
        <v>5</v>
      </c>
      <c r="U119" s="16">
        <v>5</v>
      </c>
      <c r="V119" s="75"/>
      <c r="W119" s="63"/>
    </row>
    <row r="120" spans="2:23" x14ac:dyDescent="0.35">
      <c r="B120" s="17" t="s">
        <v>141</v>
      </c>
      <c r="C120" s="76">
        <v>1500</v>
      </c>
      <c r="D120" s="76">
        <v>2</v>
      </c>
      <c r="E120" s="15">
        <v>6</v>
      </c>
      <c r="F120" s="16">
        <v>10</v>
      </c>
      <c r="G120" s="16">
        <v>5</v>
      </c>
      <c r="H120" s="16">
        <v>5</v>
      </c>
      <c r="I120" s="75"/>
      <c r="J120" s="63"/>
      <c r="O120" s="17" t="s">
        <v>142</v>
      </c>
      <c r="P120" s="76">
        <v>3000</v>
      </c>
      <c r="Q120" s="76">
        <v>2</v>
      </c>
      <c r="R120" s="15">
        <v>8</v>
      </c>
      <c r="S120" s="16">
        <v>17</v>
      </c>
      <c r="T120" s="16">
        <v>6</v>
      </c>
      <c r="U120" s="16">
        <v>9</v>
      </c>
      <c r="V120" s="75"/>
      <c r="W120" s="63"/>
    </row>
    <row r="121" spans="2:23" x14ac:dyDescent="0.35">
      <c r="B121" s="17" t="s">
        <v>142</v>
      </c>
      <c r="C121" s="76">
        <v>3000</v>
      </c>
      <c r="D121" s="76">
        <v>2</v>
      </c>
      <c r="E121" s="15">
        <v>8</v>
      </c>
      <c r="F121" s="16">
        <v>17</v>
      </c>
      <c r="G121" s="16">
        <v>6</v>
      </c>
      <c r="H121" s="16">
        <v>9</v>
      </c>
      <c r="I121" s="75"/>
      <c r="J121" s="63"/>
      <c r="O121" s="17" t="s">
        <v>143</v>
      </c>
      <c r="P121" s="76">
        <v>7500</v>
      </c>
      <c r="Q121" s="76">
        <v>3</v>
      </c>
      <c r="R121" s="15">
        <v>5</v>
      </c>
      <c r="S121" s="16">
        <v>28</v>
      </c>
      <c r="T121" s="16">
        <v>1</v>
      </c>
      <c r="U121" s="16">
        <v>4</v>
      </c>
      <c r="V121" s="75"/>
      <c r="W121" s="63"/>
    </row>
    <row r="122" spans="2:23" x14ac:dyDescent="0.35">
      <c r="B122" s="17" t="s">
        <v>143</v>
      </c>
      <c r="C122" s="76">
        <v>7500</v>
      </c>
      <c r="D122" s="76">
        <v>3</v>
      </c>
      <c r="E122" s="15">
        <v>5</v>
      </c>
      <c r="F122" s="16">
        <v>28</v>
      </c>
      <c r="G122" s="16">
        <v>1</v>
      </c>
      <c r="H122" s="16">
        <v>4</v>
      </c>
      <c r="I122" s="75"/>
      <c r="J122" s="63"/>
      <c r="O122" s="17" t="s">
        <v>144</v>
      </c>
      <c r="P122" s="76">
        <v>4300</v>
      </c>
      <c r="Q122" s="76">
        <v>3</v>
      </c>
      <c r="R122" s="15">
        <v>3</v>
      </c>
      <c r="S122" s="16">
        <v>45</v>
      </c>
      <c r="T122" s="16">
        <v>2</v>
      </c>
      <c r="U122" s="16">
        <v>7</v>
      </c>
      <c r="V122" s="75"/>
      <c r="W122" s="63"/>
    </row>
    <row r="123" spans="2:23" x14ac:dyDescent="0.35">
      <c r="B123" s="17" t="s">
        <v>144</v>
      </c>
      <c r="C123" s="76">
        <v>4300</v>
      </c>
      <c r="D123" s="76">
        <v>3</v>
      </c>
      <c r="E123" s="15">
        <v>3</v>
      </c>
      <c r="F123" s="16">
        <v>45</v>
      </c>
      <c r="G123" s="16">
        <v>2</v>
      </c>
      <c r="H123" s="16">
        <v>7</v>
      </c>
      <c r="I123" s="75"/>
      <c r="J123" s="63"/>
      <c r="O123" s="63"/>
      <c r="P123" s="63"/>
      <c r="Q123" s="63"/>
      <c r="R123" s="63"/>
      <c r="S123" s="63"/>
      <c r="T123" s="63"/>
      <c r="U123" s="63"/>
      <c r="V123" s="75"/>
      <c r="W123" s="63"/>
    </row>
    <row r="124" spans="2:23" x14ac:dyDescent="0.35">
      <c r="B124" s="63"/>
      <c r="C124" s="63"/>
      <c r="D124" s="63"/>
      <c r="E124" s="63"/>
      <c r="F124" s="63"/>
      <c r="G124" s="63"/>
      <c r="H124" s="63"/>
      <c r="I124" s="75"/>
      <c r="J124" s="63"/>
      <c r="O124" s="63"/>
      <c r="P124" s="63"/>
      <c r="Q124" s="63"/>
      <c r="R124" s="63"/>
      <c r="S124" s="63"/>
      <c r="T124" s="63"/>
      <c r="U124" s="63"/>
      <c r="V124" s="75"/>
      <c r="W124" s="63"/>
    </row>
    <row r="125" spans="2:23" x14ac:dyDescent="0.35">
      <c r="B125" s="4" t="s">
        <v>42</v>
      </c>
      <c r="C125" s="34">
        <v>20000</v>
      </c>
      <c r="D125" s="34">
        <v>1</v>
      </c>
      <c r="E125" s="34">
        <v>15</v>
      </c>
      <c r="F125" s="34">
        <v>50</v>
      </c>
      <c r="G125" s="34">
        <v>1</v>
      </c>
      <c r="H125" s="34">
        <v>2</v>
      </c>
      <c r="I125" s="75"/>
      <c r="J125" s="63"/>
      <c r="O125" s="33"/>
      <c r="P125" s="33"/>
      <c r="Q125" s="33"/>
      <c r="R125" s="33"/>
      <c r="S125" s="33"/>
      <c r="T125" s="33"/>
      <c r="U125" s="33"/>
      <c r="V125" s="33"/>
      <c r="W125" s="33"/>
    </row>
    <row r="126" spans="2:23" x14ac:dyDescent="0.35">
      <c r="B126" s="33"/>
      <c r="C126" s="33"/>
      <c r="D126" s="33"/>
      <c r="E126" s="33"/>
      <c r="F126" s="33"/>
      <c r="G126" s="33"/>
      <c r="H126" s="33"/>
      <c r="I126" s="33"/>
      <c r="J126" s="33"/>
      <c r="O126" s="4" t="s">
        <v>58</v>
      </c>
      <c r="P126" s="34">
        <f>MAX(P115:P122)</f>
        <v>15000</v>
      </c>
      <c r="Q126" s="34">
        <f>MIN(Q115:Q122)</f>
        <v>2</v>
      </c>
      <c r="R126" s="34">
        <f>MAX(R115:R122)</f>
        <v>10</v>
      </c>
      <c r="S126" s="34">
        <f>MAX(S115:S122)</f>
        <v>45</v>
      </c>
      <c r="T126" s="34">
        <f t="shared" ref="T126:U126" si="19">MIN(T115:T122)</f>
        <v>1</v>
      </c>
      <c r="U126" s="34">
        <f t="shared" si="19"/>
        <v>4</v>
      </c>
      <c r="V126" s="63"/>
      <c r="W126" s="63"/>
    </row>
    <row r="127" spans="2:23" x14ac:dyDescent="0.35">
      <c r="I127" s="75"/>
      <c r="J127" s="63"/>
      <c r="V127" s="33"/>
      <c r="W127" s="33"/>
    </row>
    <row r="128" spans="2:23" x14ac:dyDescent="0.35">
      <c r="C128" s="30" t="s">
        <v>20</v>
      </c>
      <c r="D128" s="30" t="s">
        <v>21</v>
      </c>
      <c r="E128" s="30" t="s">
        <v>20</v>
      </c>
      <c r="F128" s="30" t="s">
        <v>20</v>
      </c>
      <c r="G128" s="30" t="s">
        <v>21</v>
      </c>
      <c r="H128" s="30" t="s">
        <v>21</v>
      </c>
      <c r="L128" s="2"/>
      <c r="V128" s="33"/>
    </row>
    <row r="129" spans="2:26" x14ac:dyDescent="0.35">
      <c r="B129" s="2"/>
      <c r="C129" s="124" t="s">
        <v>26</v>
      </c>
      <c r="D129" s="125"/>
      <c r="E129" s="125"/>
      <c r="F129" s="125"/>
      <c r="G129" s="125"/>
      <c r="H129" s="126"/>
      <c r="K129" s="87"/>
      <c r="L129" s="2"/>
      <c r="P129" s="30" t="s">
        <v>20</v>
      </c>
      <c r="Q129" s="30" t="s">
        <v>21</v>
      </c>
      <c r="R129" s="30" t="s">
        <v>20</v>
      </c>
      <c r="S129" s="30" t="s">
        <v>20</v>
      </c>
      <c r="T129" s="30" t="s">
        <v>21</v>
      </c>
      <c r="U129" s="30" t="s">
        <v>21</v>
      </c>
      <c r="V129" s="66"/>
    </row>
    <row r="130" spans="2:26" x14ac:dyDescent="0.35">
      <c r="B130" s="118" t="s">
        <v>146</v>
      </c>
      <c r="C130" s="74" t="s">
        <v>135</v>
      </c>
      <c r="D130" s="74" t="s">
        <v>132</v>
      </c>
      <c r="E130" s="73" t="s">
        <v>133</v>
      </c>
      <c r="F130" s="74" t="s">
        <v>136</v>
      </c>
      <c r="G130" s="74" t="s">
        <v>3</v>
      </c>
      <c r="H130" s="74" t="s">
        <v>81</v>
      </c>
      <c r="I130" s="66"/>
      <c r="K130" s="30" t="s">
        <v>47</v>
      </c>
      <c r="L130" s="2"/>
      <c r="O130" s="2"/>
      <c r="P130" s="124" t="s">
        <v>26</v>
      </c>
      <c r="Q130" s="125"/>
      <c r="R130" s="125"/>
      <c r="S130" s="125"/>
      <c r="T130" s="125"/>
      <c r="U130" s="126"/>
      <c r="V130" s="66"/>
      <c r="Z130" s="2"/>
    </row>
    <row r="131" spans="2:26" x14ac:dyDescent="0.35">
      <c r="B131" s="120" t="s">
        <v>137</v>
      </c>
      <c r="C131" s="46">
        <f t="shared" ref="C131:C138" si="20">1/(C116/$C$125)</f>
        <v>1.3333333333333333</v>
      </c>
      <c r="D131" s="46">
        <f>D116/$D$125</f>
        <v>5</v>
      </c>
      <c r="E131" s="46">
        <f>1/(E116/$E$125)</f>
        <v>2.5</v>
      </c>
      <c r="F131" s="47">
        <f>1/(F116/$F$125)</f>
        <v>2.5</v>
      </c>
      <c r="G131" s="46">
        <f>G116/$G$125</f>
        <v>6</v>
      </c>
      <c r="H131" s="46">
        <f>H116/$H$125</f>
        <v>3</v>
      </c>
      <c r="I131" s="66"/>
      <c r="K131" s="96">
        <f>MIN(C131:H131)</f>
        <v>1.3333333333333333</v>
      </c>
      <c r="L131" s="2"/>
      <c r="O131" s="118" t="s">
        <v>146</v>
      </c>
      <c r="P131" s="74" t="s">
        <v>135</v>
      </c>
      <c r="Q131" s="74" t="s">
        <v>132</v>
      </c>
      <c r="R131" s="73" t="s">
        <v>133</v>
      </c>
      <c r="S131" s="74" t="s">
        <v>136</v>
      </c>
      <c r="T131" s="74" t="s">
        <v>3</v>
      </c>
      <c r="U131" s="74" t="s">
        <v>81</v>
      </c>
      <c r="V131" s="66"/>
      <c r="X131" s="30" t="s">
        <v>47</v>
      </c>
      <c r="Y131" s="66"/>
      <c r="Z131" s="2"/>
    </row>
    <row r="132" spans="2:26" x14ac:dyDescent="0.35">
      <c r="B132" s="120" t="s">
        <v>138</v>
      </c>
      <c r="C132" s="46">
        <f t="shared" si="20"/>
        <v>2.5</v>
      </c>
      <c r="D132" s="46">
        <f t="shared" ref="D132:D138" si="21">D117/$D$125</f>
        <v>4</v>
      </c>
      <c r="E132" s="46">
        <f t="shared" ref="E132:E138" si="22">1/(E117/$E$125)</f>
        <v>1.5</v>
      </c>
      <c r="F132" s="47">
        <f t="shared" ref="F132:F138" si="23">1/(F117/$F$125)</f>
        <v>1.6666666666666667</v>
      </c>
      <c r="G132" s="46">
        <f t="shared" ref="G132:G138" si="24">G117/$G$125</f>
        <v>7</v>
      </c>
      <c r="H132" s="46">
        <f t="shared" ref="H132:H138" si="25">H117/$H$125</f>
        <v>4.5</v>
      </c>
      <c r="I132" s="66"/>
      <c r="K132" s="96">
        <f t="shared" ref="K132:K138" si="26">MIN(C132:H132)</f>
        <v>1.5</v>
      </c>
      <c r="L132" s="2"/>
      <c r="O132" s="120" t="s">
        <v>137</v>
      </c>
      <c r="P132" s="107">
        <f t="shared" ref="P132:P139" si="27">1/(P115/$P$126)</f>
        <v>1</v>
      </c>
      <c r="Q132" s="46">
        <f t="shared" ref="Q132:Q139" si="28">Q115/$D$125</f>
        <v>5</v>
      </c>
      <c r="R132" s="46">
        <f t="shared" ref="R132:R139" si="29">1/(R115/$E$125)</f>
        <v>2.5</v>
      </c>
      <c r="S132" s="47">
        <f>1/(S115/$F$125)</f>
        <v>2.5</v>
      </c>
      <c r="T132" s="46">
        <f t="shared" ref="T132:T139" si="30">T115/$G$125</f>
        <v>6</v>
      </c>
      <c r="U132" s="46">
        <f t="shared" ref="U132:U139" si="31">U115/$H$125</f>
        <v>3</v>
      </c>
      <c r="V132" s="86"/>
      <c r="X132" s="43">
        <f>MIN(P132:U132)</f>
        <v>1</v>
      </c>
      <c r="Z132" s="2"/>
    </row>
    <row r="133" spans="2:26" x14ac:dyDescent="0.35">
      <c r="B133" s="120" t="s">
        <v>139</v>
      </c>
      <c r="C133" s="46">
        <f t="shared" si="20"/>
        <v>10</v>
      </c>
      <c r="D133" s="46">
        <f t="shared" si="21"/>
        <v>2</v>
      </c>
      <c r="E133" s="46">
        <f t="shared" si="22"/>
        <v>3.75</v>
      </c>
      <c r="F133" s="47">
        <f t="shared" si="23"/>
        <v>3.3333333333333335</v>
      </c>
      <c r="G133" s="46">
        <f t="shared" si="24"/>
        <v>5</v>
      </c>
      <c r="H133" s="46">
        <f t="shared" si="25"/>
        <v>2</v>
      </c>
      <c r="I133" s="86"/>
      <c r="K133" s="96">
        <f t="shared" si="26"/>
        <v>2</v>
      </c>
      <c r="L133" s="2"/>
      <c r="O133" s="120" t="s">
        <v>138</v>
      </c>
      <c r="P133" s="107">
        <f t="shared" si="27"/>
        <v>1.875</v>
      </c>
      <c r="Q133" s="46">
        <f t="shared" si="28"/>
        <v>4</v>
      </c>
      <c r="R133" s="46">
        <f t="shared" si="29"/>
        <v>1.5</v>
      </c>
      <c r="S133" s="47">
        <f t="shared" ref="S133:S139" si="32">1/(S116/$F$125)</f>
        <v>1.6666666666666667</v>
      </c>
      <c r="T133" s="46">
        <f t="shared" si="30"/>
        <v>7</v>
      </c>
      <c r="U133" s="46">
        <f t="shared" si="31"/>
        <v>4.5</v>
      </c>
      <c r="V133" s="86"/>
      <c r="X133" s="43">
        <f t="shared" ref="X133:X138" si="33">MIN(P133:U133)</f>
        <v>1.5</v>
      </c>
      <c r="Z133" s="2"/>
    </row>
    <row r="134" spans="2:26" x14ac:dyDescent="0.35">
      <c r="B134" s="120" t="s">
        <v>140</v>
      </c>
      <c r="C134" s="46">
        <f t="shared" si="20"/>
        <v>5</v>
      </c>
      <c r="D134" s="46">
        <f t="shared" si="21"/>
        <v>2</v>
      </c>
      <c r="E134" s="46">
        <f t="shared" si="22"/>
        <v>2.1428571428571428</v>
      </c>
      <c r="F134" s="47">
        <f t="shared" si="23"/>
        <v>1.25</v>
      </c>
      <c r="G134" s="46">
        <f t="shared" si="24"/>
        <v>8</v>
      </c>
      <c r="H134" s="46">
        <f t="shared" si="25"/>
        <v>4</v>
      </c>
      <c r="I134" s="86"/>
      <c r="K134" s="96">
        <f t="shared" si="26"/>
        <v>1.25</v>
      </c>
      <c r="L134" s="2"/>
      <c r="O134" s="121" t="s">
        <v>139</v>
      </c>
      <c r="P134" s="107">
        <f t="shared" si="27"/>
        <v>7.5</v>
      </c>
      <c r="Q134" s="46">
        <f t="shared" si="28"/>
        <v>2</v>
      </c>
      <c r="R134" s="46">
        <f t="shared" si="29"/>
        <v>3.75</v>
      </c>
      <c r="S134" s="47">
        <f t="shared" si="32"/>
        <v>3.3333333333333335</v>
      </c>
      <c r="T134" s="46">
        <f t="shared" si="30"/>
        <v>5</v>
      </c>
      <c r="U134" s="46">
        <f t="shared" si="31"/>
        <v>2</v>
      </c>
      <c r="V134" s="90"/>
      <c r="X134" s="44">
        <f t="shared" si="33"/>
        <v>2</v>
      </c>
      <c r="Z134" s="2"/>
    </row>
    <row r="135" spans="2:26" x14ac:dyDescent="0.35">
      <c r="B135" s="121" t="s">
        <v>141</v>
      </c>
      <c r="C135" s="46">
        <f t="shared" si="20"/>
        <v>13.333333333333334</v>
      </c>
      <c r="D135" s="46">
        <f t="shared" si="21"/>
        <v>2</v>
      </c>
      <c r="E135" s="46">
        <f t="shared" si="22"/>
        <v>2.5</v>
      </c>
      <c r="F135" s="47">
        <f t="shared" si="23"/>
        <v>5</v>
      </c>
      <c r="G135" s="46">
        <f t="shared" si="24"/>
        <v>5</v>
      </c>
      <c r="H135" s="46">
        <f t="shared" si="25"/>
        <v>2.5</v>
      </c>
      <c r="I135" s="90"/>
      <c r="K135" s="97">
        <f>MIN(C135:H135)</f>
        <v>2</v>
      </c>
      <c r="L135" s="2"/>
      <c r="O135" s="120" t="s">
        <v>140</v>
      </c>
      <c r="P135" s="107">
        <f t="shared" si="27"/>
        <v>3.75</v>
      </c>
      <c r="Q135" s="46">
        <f t="shared" si="28"/>
        <v>2</v>
      </c>
      <c r="R135" s="46">
        <f t="shared" si="29"/>
        <v>2.1428571428571428</v>
      </c>
      <c r="S135" s="47">
        <f t="shared" si="32"/>
        <v>1.25</v>
      </c>
      <c r="T135" s="46">
        <f t="shared" si="30"/>
        <v>8</v>
      </c>
      <c r="U135" s="46">
        <f t="shared" si="31"/>
        <v>4</v>
      </c>
      <c r="V135" s="86"/>
      <c r="X135" s="43">
        <f t="shared" si="33"/>
        <v>1.25</v>
      </c>
      <c r="Z135" s="2"/>
    </row>
    <row r="136" spans="2:26" x14ac:dyDescent="0.35">
      <c r="B136" s="120" t="s">
        <v>142</v>
      </c>
      <c r="C136" s="46">
        <f t="shared" si="20"/>
        <v>6.666666666666667</v>
      </c>
      <c r="D136" s="46">
        <f t="shared" si="21"/>
        <v>2</v>
      </c>
      <c r="E136" s="46">
        <f t="shared" si="22"/>
        <v>1.875</v>
      </c>
      <c r="F136" s="47">
        <f t="shared" si="23"/>
        <v>2.9411764705882351</v>
      </c>
      <c r="G136" s="46">
        <f t="shared" si="24"/>
        <v>6</v>
      </c>
      <c r="H136" s="46">
        <f t="shared" si="25"/>
        <v>4.5</v>
      </c>
      <c r="I136" s="86"/>
      <c r="K136" s="96">
        <f t="shared" si="26"/>
        <v>1.875</v>
      </c>
      <c r="L136" s="2"/>
      <c r="O136" s="120" t="s">
        <v>141</v>
      </c>
      <c r="P136" s="107">
        <f t="shared" si="27"/>
        <v>10</v>
      </c>
      <c r="Q136" s="46">
        <f t="shared" si="28"/>
        <v>2</v>
      </c>
      <c r="R136" s="46">
        <f t="shared" si="29"/>
        <v>2.5</v>
      </c>
      <c r="S136" s="47">
        <f t="shared" si="32"/>
        <v>5</v>
      </c>
      <c r="T136" s="46">
        <f t="shared" si="30"/>
        <v>5</v>
      </c>
      <c r="U136" s="46">
        <f t="shared" si="31"/>
        <v>2.5</v>
      </c>
      <c r="V136" s="86"/>
      <c r="X136" s="43">
        <f t="shared" si="33"/>
        <v>2</v>
      </c>
      <c r="Z136" s="2"/>
    </row>
    <row r="137" spans="2:26" x14ac:dyDescent="0.35">
      <c r="B137" s="120" t="s">
        <v>143</v>
      </c>
      <c r="C137" s="46">
        <f t="shared" si="20"/>
        <v>2.6666666666666665</v>
      </c>
      <c r="D137" s="46">
        <f t="shared" si="21"/>
        <v>3</v>
      </c>
      <c r="E137" s="46">
        <f>1/(E122/$E$125)</f>
        <v>3</v>
      </c>
      <c r="F137" s="47">
        <f t="shared" si="23"/>
        <v>1.7857142857142856</v>
      </c>
      <c r="G137" s="46">
        <f t="shared" si="24"/>
        <v>1</v>
      </c>
      <c r="H137" s="46">
        <f t="shared" si="25"/>
        <v>2</v>
      </c>
      <c r="I137" s="86"/>
      <c r="K137" s="96">
        <f t="shared" si="26"/>
        <v>1</v>
      </c>
      <c r="L137" s="2"/>
      <c r="O137" s="120" t="s">
        <v>142</v>
      </c>
      <c r="P137" s="107">
        <f t="shared" si="27"/>
        <v>5</v>
      </c>
      <c r="Q137" s="46">
        <f t="shared" si="28"/>
        <v>2</v>
      </c>
      <c r="R137" s="46">
        <f t="shared" si="29"/>
        <v>1.875</v>
      </c>
      <c r="S137" s="47">
        <f t="shared" si="32"/>
        <v>2.9411764705882351</v>
      </c>
      <c r="T137" s="46">
        <f t="shared" si="30"/>
        <v>6</v>
      </c>
      <c r="U137" s="46">
        <f t="shared" si="31"/>
        <v>4.5</v>
      </c>
      <c r="V137" s="90"/>
      <c r="X137" s="43">
        <f t="shared" si="33"/>
        <v>1.875</v>
      </c>
      <c r="Z137" s="2"/>
    </row>
    <row r="138" spans="2:26" x14ac:dyDescent="0.35">
      <c r="B138" s="120" t="s">
        <v>144</v>
      </c>
      <c r="C138" s="46">
        <f t="shared" si="20"/>
        <v>4.6511627906976747</v>
      </c>
      <c r="D138" s="46">
        <f t="shared" si="21"/>
        <v>3</v>
      </c>
      <c r="E138" s="46">
        <f t="shared" si="22"/>
        <v>5</v>
      </c>
      <c r="F138" s="47">
        <f t="shared" si="23"/>
        <v>1.1111111111111112</v>
      </c>
      <c r="G138" s="46">
        <f t="shared" si="24"/>
        <v>2</v>
      </c>
      <c r="H138" s="46">
        <f t="shared" si="25"/>
        <v>3.5</v>
      </c>
      <c r="I138" s="90"/>
      <c r="K138" s="96">
        <f t="shared" si="26"/>
        <v>1.1111111111111112</v>
      </c>
      <c r="L138" s="2"/>
      <c r="O138" s="120" t="s">
        <v>143</v>
      </c>
      <c r="P138" s="107">
        <f t="shared" si="27"/>
        <v>2</v>
      </c>
      <c r="Q138" s="46">
        <f t="shared" si="28"/>
        <v>3</v>
      </c>
      <c r="R138" s="46">
        <f t="shared" si="29"/>
        <v>3</v>
      </c>
      <c r="S138" s="47">
        <f t="shared" si="32"/>
        <v>1.7857142857142856</v>
      </c>
      <c r="T138" s="46">
        <f t="shared" si="30"/>
        <v>1</v>
      </c>
      <c r="U138" s="46">
        <f t="shared" si="31"/>
        <v>2</v>
      </c>
      <c r="V138" s="91"/>
      <c r="X138" s="43">
        <f t="shared" si="33"/>
        <v>1</v>
      </c>
      <c r="Z138" s="2"/>
    </row>
    <row r="139" spans="2:26" x14ac:dyDescent="0.35">
      <c r="B139" s="63"/>
      <c r="C139" s="86"/>
      <c r="D139" s="86"/>
      <c r="E139" s="86"/>
      <c r="F139" s="92"/>
      <c r="G139" s="86"/>
      <c r="H139" s="86"/>
      <c r="I139" s="91"/>
      <c r="J139" s="8" t="s">
        <v>50</v>
      </c>
      <c r="K139" s="97">
        <f>MAX(K131:K138)</f>
        <v>2</v>
      </c>
      <c r="L139" s="2"/>
      <c r="O139" s="48" t="s">
        <v>144</v>
      </c>
      <c r="P139" s="107">
        <f t="shared" si="27"/>
        <v>3.4883720930232558</v>
      </c>
      <c r="Q139" s="46">
        <f t="shared" si="28"/>
        <v>3</v>
      </c>
      <c r="R139" s="46">
        <f t="shared" si="29"/>
        <v>5</v>
      </c>
      <c r="S139" s="47">
        <f t="shared" si="32"/>
        <v>1.1111111111111112</v>
      </c>
      <c r="T139" s="46">
        <f t="shared" si="30"/>
        <v>2</v>
      </c>
      <c r="U139" s="46">
        <f t="shared" si="31"/>
        <v>3.5</v>
      </c>
      <c r="V139" s="86"/>
      <c r="X139" s="113">
        <f>MIN(P139:U139)</f>
        <v>1.1111111111111112</v>
      </c>
      <c r="Z139" s="2"/>
    </row>
    <row r="140" spans="2:26" x14ac:dyDescent="0.35">
      <c r="B140" s="63"/>
      <c r="C140" s="86"/>
      <c r="D140" s="86"/>
      <c r="E140" s="86"/>
      <c r="F140" s="92"/>
      <c r="G140" s="86"/>
      <c r="H140" s="86"/>
      <c r="I140" s="86"/>
      <c r="K140" s="95"/>
      <c r="L140" s="2"/>
      <c r="O140" s="63"/>
      <c r="P140" s="88"/>
      <c r="Q140" s="86"/>
      <c r="R140" s="86"/>
      <c r="S140" s="92"/>
      <c r="T140" s="86"/>
      <c r="U140" s="86"/>
      <c r="V140" s="86"/>
      <c r="W140" s="8" t="s">
        <v>50</v>
      </c>
      <c r="X140" s="44">
        <f>MAX(X132:X139)</f>
        <v>2</v>
      </c>
      <c r="Z140" s="2"/>
    </row>
    <row r="141" spans="2:26" x14ac:dyDescent="0.35">
      <c r="B141" s="123" t="s">
        <v>149</v>
      </c>
      <c r="C141" s="123"/>
      <c r="D141" s="123"/>
      <c r="E141" s="123"/>
      <c r="F141" s="123"/>
      <c r="G141" s="123"/>
      <c r="I141" s="86"/>
      <c r="O141" s="63"/>
      <c r="P141" s="88"/>
      <c r="Q141" s="86"/>
      <c r="R141" s="86"/>
      <c r="S141" s="92"/>
      <c r="T141" s="86"/>
      <c r="U141" s="86"/>
      <c r="V141" s="86"/>
      <c r="Z141" s="2"/>
    </row>
    <row r="142" spans="2:26" x14ac:dyDescent="0.35">
      <c r="I142" s="86"/>
      <c r="J142" s="86"/>
      <c r="O142" s="123" t="s">
        <v>154</v>
      </c>
      <c r="P142" s="123"/>
      <c r="Q142" s="123"/>
      <c r="R142" s="123"/>
      <c r="S142" s="123"/>
      <c r="T142" s="123"/>
      <c r="Y142" s="95"/>
      <c r="Z142" s="2"/>
    </row>
  </sheetData>
  <mergeCells count="18">
    <mergeCell ref="C62:F62"/>
    <mergeCell ref="C9:D9"/>
    <mergeCell ref="E9:H9"/>
    <mergeCell ref="C21:G21"/>
    <mergeCell ref="C44:H44"/>
    <mergeCell ref="N44:S44"/>
    <mergeCell ref="O142:T142"/>
    <mergeCell ref="C69:H69"/>
    <mergeCell ref="N69:S69"/>
    <mergeCell ref="C84:H84"/>
    <mergeCell ref="N85:S85"/>
    <mergeCell ref="B95:F95"/>
    <mergeCell ref="M96:Q96"/>
    <mergeCell ref="P113:U113"/>
    <mergeCell ref="C114:H114"/>
    <mergeCell ref="C129:H129"/>
    <mergeCell ref="P130:U130"/>
    <mergeCell ref="B141:G141"/>
  </mergeCells>
  <conditionalFormatting sqref="I142:J142 I141 I133:J140 C131:H140">
    <cfRule type="cellIs" dxfId="1" priority="2" operator="lessThan">
      <formula>1</formula>
    </cfRule>
  </conditionalFormatting>
  <conditionalFormatting sqref="P132:V141">
    <cfRule type="cellIs" dxfId="0" priority="1" operator="lessThan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Аренда квартир</vt:lpstr>
      <vt:lpstr>Выбор телефона</vt:lpstr>
      <vt:lpstr>Спортсмены</vt:lpstr>
      <vt:lpstr>Блюдо</vt:lpstr>
      <vt:lpstr>Выбор отеля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Мытарева Ангелина Сергеевна</cp:lastModifiedBy>
  <dcterms:created xsi:type="dcterms:W3CDTF">2022-05-05T15:04:43Z</dcterms:created>
  <dcterms:modified xsi:type="dcterms:W3CDTF">2022-05-11T12:57:21Z</dcterms:modified>
</cp:coreProperties>
</file>