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oc\Downloads\"/>
    </mc:Choice>
  </mc:AlternateContent>
  <xr:revisionPtr revIDLastSave="0" documentId="8_{4E896A30-43D8-4123-B3F3-E897404AD4DD}" xr6:coauthVersionLast="47" xr6:coauthVersionMax="47" xr10:uidLastSave="{00000000-0000-0000-0000-000000000000}"/>
  <bookViews>
    <workbookView xWindow="-98" yWindow="-98" windowWidth="20715" windowHeight="13155" xr2:uid="{4E96A8DD-0BCC-4576-842B-E927E4C0C0D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2" i="1" l="1"/>
  <c r="C96" i="1"/>
  <c r="C117" i="1"/>
  <c r="C113" i="1"/>
  <c r="C109" i="1"/>
  <c r="H84" i="1"/>
  <c r="H105" i="1"/>
  <c r="C105" i="1"/>
  <c r="H88" i="1"/>
  <c r="C88" i="1"/>
  <c r="C84" i="1"/>
  <c r="O64" i="1"/>
  <c r="G48" i="1"/>
  <c r="P48" i="1"/>
  <c r="H48" i="1"/>
  <c r="L48" i="1"/>
  <c r="K48" i="1"/>
  <c r="J48" i="1"/>
  <c r="E48" i="1"/>
  <c r="F48" i="1"/>
  <c r="M14" i="1"/>
  <c r="M32" i="1" s="1"/>
  <c r="N73" i="1" s="1"/>
  <c r="H14" i="1"/>
  <c r="M24" i="1"/>
  <c r="H24" i="1"/>
  <c r="C24" i="1"/>
  <c r="C14" i="1"/>
  <c r="C32" i="1" s="1"/>
  <c r="B48" i="1" s="1"/>
  <c r="M73" i="1" l="1"/>
  <c r="E73" i="1"/>
  <c r="L73" i="1"/>
  <c r="D73" i="1"/>
  <c r="D48" i="1"/>
  <c r="M48" i="1"/>
  <c r="C73" i="1"/>
  <c r="J73" i="1"/>
  <c r="G73" i="1"/>
  <c r="I73" i="1"/>
  <c r="O48" i="1"/>
  <c r="O73" i="1"/>
  <c r="F73" i="1"/>
  <c r="K73" i="1"/>
  <c r="C48" i="1"/>
  <c r="N48" i="1"/>
  <c r="P73" i="1"/>
  <c r="H73" i="1"/>
  <c r="H32" i="1"/>
  <c r="I48" i="1"/>
  <c r="B73" i="1"/>
  <c r="B76" i="1" s="1"/>
  <c r="N61" i="1" l="1"/>
  <c r="G61" i="1"/>
  <c r="I61" i="1"/>
  <c r="K61" i="1"/>
  <c r="L61" i="1"/>
  <c r="E61" i="1"/>
  <c r="P61" i="1"/>
  <c r="O61" i="1"/>
  <c r="H61" i="1"/>
  <c r="F61" i="1"/>
  <c r="J61" i="1"/>
  <c r="B61" i="1"/>
  <c r="C61" i="1"/>
  <c r="D61" i="1"/>
  <c r="M61" i="1"/>
  <c r="B51" i="1"/>
  <c r="N51" i="1" s="1"/>
  <c r="F76" i="1"/>
  <c r="C76" i="1"/>
  <c r="D76" i="1"/>
  <c r="E76" i="1"/>
  <c r="P76" i="1"/>
  <c r="M84" i="1" s="1"/>
  <c r="G76" i="1"/>
  <c r="M88" i="1" s="1"/>
  <c r="H76" i="1"/>
  <c r="I76" i="1"/>
  <c r="J76" i="1"/>
  <c r="K76" i="1"/>
  <c r="L76" i="1"/>
  <c r="M76" i="1"/>
  <c r="O76" i="1"/>
  <c r="N76" i="1"/>
  <c r="C51" i="1" l="1"/>
  <c r="C64" i="1"/>
  <c r="L64" i="1"/>
  <c r="F64" i="1"/>
  <c r="M109" i="1"/>
  <c r="M105" i="1"/>
  <c r="M113" i="1" s="1"/>
  <c r="M117" i="1" s="1"/>
  <c r="B64" i="1"/>
  <c r="P64" i="1" s="1"/>
  <c r="K51" i="1"/>
  <c r="G51" i="1"/>
  <c r="F51" i="1"/>
  <c r="D51" i="1"/>
  <c r="P51" i="1"/>
  <c r="E51" i="1"/>
  <c r="L51" i="1"/>
  <c r="M92" i="1" s="1"/>
  <c r="M96" i="1" s="1"/>
  <c r="J51" i="1"/>
  <c r="O51" i="1"/>
  <c r="M51" i="1"/>
  <c r="H51" i="1"/>
  <c r="A76" i="1"/>
  <c r="I51" i="1"/>
  <c r="H109" i="1" l="1"/>
  <c r="H113" i="1"/>
  <c r="H117" i="1" s="1"/>
  <c r="H92" i="1"/>
  <c r="H96" i="1" s="1"/>
  <c r="A51" i="1"/>
  <c r="E64" i="1"/>
  <c r="N64" i="1"/>
  <c r="H64" i="1"/>
  <c r="I64" i="1"/>
  <c r="M64" i="1"/>
  <c r="K64" i="1"/>
  <c r="D64" i="1"/>
  <c r="G64" i="1"/>
  <c r="J64" i="1"/>
  <c r="A64" i="1" l="1"/>
</calcChain>
</file>

<file path=xl/sharedStrings.xml><?xml version="1.0" encoding="utf-8"?>
<sst xmlns="http://schemas.openxmlformats.org/spreadsheetml/2006/main" count="267" uniqueCount="114">
  <si>
    <t>Входной поток заявок</t>
  </si>
  <si>
    <t>1. Утро</t>
  </si>
  <si>
    <t>Количество клиентов</t>
  </si>
  <si>
    <t xml:space="preserve"> N =</t>
  </si>
  <si>
    <t>2. Выберем несколько временных инетервалов работы с разной нагрузкой (утро, день, вечер) и определим примерное количество посетителей за определённый периоды времени (10 минут) в данном интервале</t>
  </si>
  <si>
    <t>t =</t>
  </si>
  <si>
    <t>посетителей</t>
  </si>
  <si>
    <t>минут</t>
  </si>
  <si>
    <t xml:space="preserve">Интенсивность входного потока </t>
  </si>
  <si>
    <t>лямбда =</t>
  </si>
  <si>
    <t>Время</t>
  </si>
  <si>
    <t>посетителей/минуту</t>
  </si>
  <si>
    <t>(9 - 12)</t>
  </si>
  <si>
    <t>(13 - 16)</t>
  </si>
  <si>
    <t>(17 - 22)</t>
  </si>
  <si>
    <t>3. Найдём интенсивность входного потока заявок = Количество/время для каждого из временных интервалов</t>
  </si>
  <si>
    <t>Выходной поток заявок</t>
  </si>
  <si>
    <t>Время обслуживания одного клиента</t>
  </si>
  <si>
    <t>2. День</t>
  </si>
  <si>
    <t>3. Вечер</t>
  </si>
  <si>
    <t>мю =</t>
  </si>
  <si>
    <t xml:space="preserve">Интенсивность выходного потока </t>
  </si>
  <si>
    <t xml:space="preserve">1. </t>
  </si>
  <si>
    <t xml:space="preserve">2. </t>
  </si>
  <si>
    <t>Нагруженность системы</t>
  </si>
  <si>
    <t>Количество касс</t>
  </si>
  <si>
    <t>n =</t>
  </si>
  <si>
    <t>Показатель нагруженности</t>
  </si>
  <si>
    <t>ро =</t>
  </si>
  <si>
    <t>5. Найдём коэффициент нагруженности системы = Входной поток заявок/Выходной поток заявок (лямбда/мю) для каждого из временных интервалов</t>
  </si>
  <si>
    <t>4. Найдём интенсивность выходного потока заявок = 1/средняя величина обслуживания клиента для каждого из временных интервалов</t>
  </si>
  <si>
    <t>1. Выберем интересующий нас сегмент массового обслуживания (в данном случае кассы магазигна Лента)</t>
  </si>
  <si>
    <t>6. Составим систему сбалансированную и для клиентов и для владельца бизнеса</t>
  </si>
  <si>
    <t>7. Предположим, какое количество касс необходимо для оптимизации обслуживания клиентов в магазине и максимальное количество клиентов в очереди, исходя из найденного коэффициента нагруженности:</t>
  </si>
  <si>
    <t>Максимальная длина очереди</t>
  </si>
  <si>
    <t>m =</t>
  </si>
  <si>
    <t>человек</t>
  </si>
  <si>
    <t>S0</t>
  </si>
  <si>
    <t>Необходимо определить, сколько касс необходимо поставить в магазине ВкусВилл возле здания Финансового университета, чтобы обслужить поток клиентов</t>
  </si>
  <si>
    <t>Бездействие</t>
  </si>
  <si>
    <t>S1</t>
  </si>
  <si>
    <t>S2</t>
  </si>
  <si>
    <t>S3</t>
  </si>
  <si>
    <t>S4</t>
  </si>
  <si>
    <t>Без очереди</t>
  </si>
  <si>
    <t>С очередью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</si>
  <si>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</si>
  <si>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</si>
  <si>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</si>
  <si>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</si>
  <si>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</si>
  <si>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</si>
  <si>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</si>
  <si>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</si>
  <si>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</si>
  <si>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</si>
  <si>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8. Отобразим все состояния системы: бездействие, без очереди, с очередью. Введём промежуточный показатель k - порядковы индекс</t>
  </si>
  <si>
    <t>k =</t>
  </si>
  <si>
    <t>9. Рассчитаем вероятность нахождения системы в каждом из этих состояний</t>
  </si>
  <si>
    <t>Вспомог.</t>
  </si>
  <si>
    <t>Вероятн.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</si>
  <si>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</si>
  <si>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</si>
  <si>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</si>
  <si>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</si>
  <si>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</si>
  <si>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</si>
  <si>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</si>
  <si>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</si>
  <si>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</si>
  <si>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</si>
  <si>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</si>
  <si>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</si>
  <si>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</si>
  <si>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</si>
  <si>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</si>
  <si>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Состояние системы днём</t>
  </si>
  <si>
    <t>Состояние системы утром</t>
  </si>
  <si>
    <t>10. Построим гистограмму по найденным значениям для каждого временного периода</t>
  </si>
  <si>
    <t>11. Сделаем вывод по каждому из состояний:</t>
  </si>
  <si>
    <t>Состояние системы вечером</t>
  </si>
  <si>
    <t>1) Утром система недогружена (выгодно для клиента и невыгодно для владельца)</t>
  </si>
  <si>
    <t>2) Вечером система находится в оптимальном состоянии (выгодно и для владельца и для клиента)</t>
  </si>
  <si>
    <t>12. Найдём характеристики, важные для клиента</t>
  </si>
  <si>
    <t>3) Днём система перегружена (выгодно для владельца и невыгодно для клиента)</t>
  </si>
  <si>
    <t>13. Найдём характеристики, важные для владельца</t>
  </si>
  <si>
    <t>Характеристики для клиента</t>
  </si>
  <si>
    <t xml:space="preserve">3) Средняя длина очереди </t>
  </si>
  <si>
    <t>1. Вероятность отказа в обслуживании</t>
  </si>
  <si>
    <t xml:space="preserve">p_отк = </t>
  </si>
  <si>
    <t>1) Вероятность отказа в обслуживании (днём высока веротность потерять клиента)</t>
  </si>
  <si>
    <t xml:space="preserve">p_оч = </t>
  </si>
  <si>
    <t>2) Вероятность встать в очередь (самая высокая вероятность днём)</t>
  </si>
  <si>
    <t>3. Средняя длина очереди</t>
  </si>
  <si>
    <t>2. Вероятность встать в очередь</t>
  </si>
  <si>
    <t xml:space="preserve">L_оч = </t>
  </si>
  <si>
    <t>4) Среднее время ожидания в очереди</t>
  </si>
  <si>
    <t>4. Среднее время ожидания очереди</t>
  </si>
  <si>
    <t xml:space="preserve">T_оч = </t>
  </si>
  <si>
    <t>Характеристики для владельца</t>
  </si>
  <si>
    <t>1. Абсолютная пропускная способность</t>
  </si>
  <si>
    <t>1) Абсолютная пропускная способность</t>
  </si>
  <si>
    <t>А =</t>
  </si>
  <si>
    <t>2. Относительная пропускная способность</t>
  </si>
  <si>
    <t>2) Относительная пропускная способность</t>
  </si>
  <si>
    <t>кл./мин.</t>
  </si>
  <si>
    <t>мин.</t>
  </si>
  <si>
    <t>Q =</t>
  </si>
  <si>
    <t>3) Среднее количество занятых касс</t>
  </si>
  <si>
    <t>3. Среднее количество занятых касс</t>
  </si>
  <si>
    <t>n_зан =</t>
  </si>
  <si>
    <t>4. Коэффициент простоя</t>
  </si>
  <si>
    <t>4) Коэффициент простоя</t>
  </si>
  <si>
    <t>k_пр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</si>
</sst>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Fill="1"/>
    <xf numFmtId="1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1" applyFont="1"/>
    <xf numFmtId="0" fontId="3" fillId="0" borderId="0" xfId="0" applyFont="1"/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9" fontId="0" fillId="0" borderId="5" xfId="1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9" fontId="0" fillId="0" borderId="0" xfId="0" applyNumberFormat="1"/>
    <xf numFmtId="9" fontId="0" fillId="0" borderId="5" xfId="1" applyNumberFormat="1" applyFont="1" applyBorder="1" applyAlignment="1">
      <alignment horizontal="center" vertical="center"/>
    </xf>
    <xf numFmtId="0" fontId="0" fillId="0" borderId="0" xfId="0" applyNumberFormat="1"/>
    <xf numFmtId="2" fontId="0" fillId="0" borderId="0" xfId="0" applyNumberForma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99FF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Состояние</a:t>
            </a:r>
            <a:r>
              <a:rPr lang="ru-RU" baseline="0"/>
              <a:t> системы утром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6FFC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303-4E86-8685-1AF7012F65C7}"/>
              </c:ext>
            </c:extLst>
          </c:dPt>
          <c:dPt>
            <c:idx val="1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303-4E86-8685-1AF7012F65C7}"/>
              </c:ext>
            </c:extLst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303-4E86-8685-1AF7012F65C7}"/>
              </c:ext>
            </c:extLst>
          </c:dPt>
          <c:dPt>
            <c:idx val="3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303-4E86-8685-1AF7012F65C7}"/>
              </c:ext>
            </c:extLst>
          </c:dPt>
          <c:dPt>
            <c:idx val="4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303-4E86-8685-1AF7012F65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Лист1!$B$50:$P$50</c:f>
              <c:strCache>
                <c:ptCount val="15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  <c:pt idx="9">
                  <c:v>p9</c:v>
                </c:pt>
                <c:pt idx="10">
                  <c:v>p10</c:v>
                </c:pt>
                <c:pt idx="11">
                  <c:v>p11</c:v>
                </c:pt>
                <c:pt idx="12">
                  <c:v>p12</c:v>
                </c:pt>
                <c:pt idx="13">
                  <c:v>p13</c:v>
                </c:pt>
                <c:pt idx="14">
                  <c:v>p14</c:v>
                </c:pt>
              </c:strCache>
            </c:strRef>
          </c:cat>
          <c:val>
            <c:numRef>
              <c:f>Лист1!$B$51:$P$51</c:f>
              <c:numCache>
                <c:formatCode>0%</c:formatCode>
                <c:ptCount val="15"/>
                <c:pt idx="0">
                  <c:v>0.36781609209833099</c:v>
                </c:pt>
                <c:pt idx="1">
                  <c:v>0.36781609209833099</c:v>
                </c:pt>
                <c:pt idx="2">
                  <c:v>0.1839080460491655</c:v>
                </c:pt>
                <c:pt idx="3">
                  <c:v>6.1302682016388499E-2</c:v>
                </c:pt>
                <c:pt idx="4">
                  <c:v>1.5325670504097125E-2</c:v>
                </c:pt>
                <c:pt idx="5">
                  <c:v>3.065134100819425E-3</c:v>
                </c:pt>
                <c:pt idx="6">
                  <c:v>6.1302682016388507E-4</c:v>
                </c:pt>
                <c:pt idx="7">
                  <c:v>1.2260536403277698E-4</c:v>
                </c:pt>
                <c:pt idx="8">
                  <c:v>2.4521072806555399E-5</c:v>
                </c:pt>
                <c:pt idx="9">
                  <c:v>4.9042145613110798E-6</c:v>
                </c:pt>
                <c:pt idx="10">
                  <c:v>9.80842912262216E-7</c:v>
                </c:pt>
                <c:pt idx="11">
                  <c:v>1.9616858245244321E-7</c:v>
                </c:pt>
                <c:pt idx="12">
                  <c:v>3.9233716490488637E-8</c:v>
                </c:pt>
                <c:pt idx="13">
                  <c:v>7.8467432980977277E-9</c:v>
                </c:pt>
                <c:pt idx="14">
                  <c:v>1.5693486596195457E-9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03-4E86-8685-1AF7012F65C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439392"/>
        <c:axId val="502440048"/>
      </c:barChart>
      <c:catAx>
        <c:axId val="502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40048"/>
        <c:crosses val="autoZero"/>
        <c:auto val="1"/>
        <c:lblAlgn val="ctr"/>
        <c:lblOffset val="100"/>
        <c:noMultiLvlLbl val="0"/>
      </c:catAx>
      <c:valAx>
        <c:axId val="5024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3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Состояние</a:t>
            </a:r>
            <a:r>
              <a:rPr lang="ru-RU" baseline="0"/>
              <a:t> системы днём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99FF"/>
            </a:solidFill>
            <a:ln>
              <a:noFill/>
            </a:ln>
            <a:effectLst/>
          </c:spPr>
          <c:invertIfNegative val="0"/>
          <c:dPt>
            <c:idx val="9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C556-454D-B012-5452D1433940}"/>
              </c:ext>
            </c:extLst>
          </c:dPt>
          <c:dPt>
            <c:idx val="10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556-454D-B012-5452D1433940}"/>
              </c:ext>
            </c:extLst>
          </c:dPt>
          <c:dPt>
            <c:idx val="11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556-454D-B012-5452D1433940}"/>
              </c:ext>
            </c:extLst>
          </c:dPt>
          <c:dPt>
            <c:idx val="12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556-454D-B012-5452D1433940}"/>
              </c:ext>
            </c:extLst>
          </c:dPt>
          <c:dPt>
            <c:idx val="13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556-454D-B012-5452D1433940}"/>
              </c:ext>
            </c:extLst>
          </c:dPt>
          <c:dPt>
            <c:idx val="14"/>
            <c:invertIfNegative val="0"/>
            <c:bubble3D val="0"/>
            <c:spPr>
              <a:solidFill>
                <a:srgbClr val="66FF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556-454D-B012-5452D14339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Лист1!$B$50:$P$50</c:f>
              <c:strCache>
                <c:ptCount val="15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  <c:pt idx="9">
                  <c:v>p9</c:v>
                </c:pt>
                <c:pt idx="10">
                  <c:v>p10</c:v>
                </c:pt>
                <c:pt idx="11">
                  <c:v>p11</c:v>
                </c:pt>
                <c:pt idx="12">
                  <c:v>p12</c:v>
                </c:pt>
                <c:pt idx="13">
                  <c:v>p13</c:v>
                </c:pt>
                <c:pt idx="14">
                  <c:v>p14</c:v>
                </c:pt>
              </c:strCache>
            </c:strRef>
          </c:cat>
          <c:val>
            <c:numRef>
              <c:f>Лист1!$B$64:$P$64</c:f>
              <c:numCache>
                <c:formatCode>0.0000%</c:formatCode>
                <c:ptCount val="15"/>
                <c:pt idx="0">
                  <c:v>4.4149644353195394E-5</c:v>
                </c:pt>
                <c:pt idx="1">
                  <c:v>3.3112233264896544E-4</c:v>
                </c:pt>
                <c:pt idx="2">
                  <c:v>1.2417087474336204E-3</c:v>
                </c:pt>
                <c:pt idx="3">
                  <c:v>3.1042718685840511E-3</c:v>
                </c:pt>
                <c:pt idx="4">
                  <c:v>5.8205097535950958E-3</c:v>
                </c:pt>
                <c:pt idx="5">
                  <c:v>8.7307646303926446E-3</c:v>
                </c:pt>
                <c:pt idx="6">
                  <c:v>1.3096146945588966E-2</c:v>
                </c:pt>
                <c:pt idx="7">
                  <c:v>1.964422041838345E-2</c:v>
                </c:pt>
                <c:pt idx="8">
                  <c:v>2.9466330627575171E-2</c:v>
                </c:pt>
                <c:pt idx="9">
                  <c:v>4.4199495941362757E-2</c:v>
                </c:pt>
                <c:pt idx="10">
                  <c:v>6.6299243912044142E-2</c:v>
                </c:pt>
                <c:pt idx="11">
                  <c:v>9.9448865868066214E-2</c:v>
                </c:pt>
                <c:pt idx="12">
                  <c:v>0.14917329880209931</c:v>
                </c:pt>
                <c:pt idx="13">
                  <c:v>0.22375994820314896</c:v>
                </c:pt>
                <c:pt idx="14">
                  <c:v>0.33563992230472345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556-454D-B012-5452D14339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439392"/>
        <c:axId val="502440048"/>
      </c:barChart>
      <c:catAx>
        <c:axId val="502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40048"/>
        <c:crosses val="autoZero"/>
        <c:auto val="1"/>
        <c:lblAlgn val="ctr"/>
        <c:lblOffset val="100"/>
        <c:noMultiLvlLbl val="0"/>
      </c:catAx>
      <c:valAx>
        <c:axId val="5024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3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Состояние</a:t>
            </a:r>
            <a:r>
              <a:rPr lang="ru-RU" baseline="0"/>
              <a:t> системы вечером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66FFCC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F00-4C85-9D82-AC421B868EA9}"/>
              </c:ext>
            </c:extLst>
          </c:dPt>
          <c:dPt>
            <c:idx val="1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5F00-4C85-9D82-AC421B868EA9}"/>
              </c:ext>
            </c:extLst>
          </c:dPt>
          <c:dPt>
            <c:idx val="2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F00-4C85-9D82-AC421B868EA9}"/>
              </c:ext>
            </c:extLst>
          </c:dPt>
          <c:dPt>
            <c:idx val="3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5F00-4C85-9D82-AC421B868EA9}"/>
              </c:ext>
            </c:extLst>
          </c:dPt>
          <c:dPt>
            <c:idx val="4"/>
            <c:invertIfNegative val="0"/>
            <c:bubble3D val="0"/>
            <c:spPr>
              <a:solidFill>
                <a:srgbClr val="FF99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F00-4C85-9D82-AC421B868E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Лист1!$B$50:$P$50</c:f>
              <c:strCache>
                <c:ptCount val="15"/>
                <c:pt idx="0">
                  <c:v>p0</c:v>
                </c:pt>
                <c:pt idx="1">
                  <c:v>p1</c:v>
                </c:pt>
                <c:pt idx="2">
                  <c:v>p2</c:v>
                </c:pt>
                <c:pt idx="3">
                  <c:v>p3</c:v>
                </c:pt>
                <c:pt idx="4">
                  <c:v>p4</c:v>
                </c:pt>
                <c:pt idx="5">
                  <c:v>p5</c:v>
                </c:pt>
                <c:pt idx="6">
                  <c:v>p6</c:v>
                </c:pt>
                <c:pt idx="7">
                  <c:v>p7</c:v>
                </c:pt>
                <c:pt idx="8">
                  <c:v>p8</c:v>
                </c:pt>
                <c:pt idx="9">
                  <c:v>p9</c:v>
                </c:pt>
                <c:pt idx="10">
                  <c:v>p10</c:v>
                </c:pt>
                <c:pt idx="11">
                  <c:v>p11</c:v>
                </c:pt>
                <c:pt idx="12">
                  <c:v>p12</c:v>
                </c:pt>
                <c:pt idx="13">
                  <c:v>p13</c:v>
                </c:pt>
                <c:pt idx="14">
                  <c:v>p14</c:v>
                </c:pt>
              </c:strCache>
            </c:strRef>
          </c:cat>
          <c:val>
            <c:numRef>
              <c:f>Лист1!$B$76:$P$76</c:f>
              <c:numCache>
                <c:formatCode>0%</c:formatCode>
                <c:ptCount val="15"/>
                <c:pt idx="0">
                  <c:v>6.4792871048217668E-2</c:v>
                </c:pt>
                <c:pt idx="1">
                  <c:v>0.1749407518301877</c:v>
                </c:pt>
                <c:pt idx="2">
                  <c:v>0.23617001497075343</c:v>
                </c:pt>
                <c:pt idx="3">
                  <c:v>0.21255301347367808</c:v>
                </c:pt>
                <c:pt idx="4">
                  <c:v>0.14347328409473273</c:v>
                </c:pt>
                <c:pt idx="5">
                  <c:v>7.7475573411155685E-2</c:v>
                </c:pt>
                <c:pt idx="6">
                  <c:v>4.1836809642024068E-2</c:v>
                </c:pt>
                <c:pt idx="7">
                  <c:v>2.2591877206692999E-2</c:v>
                </c:pt>
                <c:pt idx="8">
                  <c:v>1.2199613691614219E-2</c:v>
                </c:pt>
                <c:pt idx="9">
                  <c:v>6.5877913934716788E-3</c:v>
                </c:pt>
                <c:pt idx="10">
                  <c:v>3.5574073524747073E-3</c:v>
                </c:pt>
                <c:pt idx="11">
                  <c:v>1.9209999703363419E-3</c:v>
                </c:pt>
                <c:pt idx="12">
                  <c:v>1.0373399839816249E-3</c:v>
                </c:pt>
                <c:pt idx="13">
                  <c:v>5.6016359135007744E-4</c:v>
                </c:pt>
                <c:pt idx="14">
                  <c:v>3.0248833932904187E-4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F00-4C85-9D82-AC421B868E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439392"/>
        <c:axId val="502440048"/>
      </c:barChart>
      <c:catAx>
        <c:axId val="50243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40048"/>
        <c:crosses val="autoZero"/>
        <c:auto val="1"/>
        <c:lblAlgn val="ctr"/>
        <c:lblOffset val="100"/>
        <c:noMultiLvlLbl val="0"/>
      </c:catAx>
      <c:valAx>
        <c:axId val="50244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2439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132084</xdr:colOff>
      <xdr:row>39</xdr:row>
      <xdr:rowOff>94634</xdr:rowOff>
    </xdr:from>
    <xdr:to>
      <xdr:col>26</xdr:col>
      <xdr:colOff>117707</xdr:colOff>
      <xdr:row>51</xdr:row>
      <xdr:rowOff>77231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DEE955-F328-84E3-AC81-45494D3C9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111554</xdr:colOff>
      <xdr:row>52</xdr:row>
      <xdr:rowOff>137299</xdr:rowOff>
    </xdr:from>
    <xdr:to>
      <xdr:col>33</xdr:col>
      <xdr:colOff>549190</xdr:colOff>
      <xdr:row>64</xdr:row>
      <xdr:rowOff>25744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56D43C2-E047-4AEA-8E33-DD556F4ED0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171621</xdr:colOff>
      <xdr:row>65</xdr:row>
      <xdr:rowOff>128716</xdr:rowOff>
    </xdr:from>
    <xdr:to>
      <xdr:col>26</xdr:col>
      <xdr:colOff>62460</xdr:colOff>
      <xdr:row>77</xdr:row>
      <xdr:rowOff>17161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B4F7C14-7936-449E-A7F5-F03A033AE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E466-9B73-42A6-8B15-CF73A3FD267F}">
  <dimension ref="A2:P145"/>
  <sheetViews>
    <sheetView tabSelected="1" topLeftCell="A86" zoomScale="78" zoomScaleNormal="70" workbookViewId="0">
      <selection activeCell="H109" sqref="H109"/>
    </sheetView>
  </sheetViews>
  <sheetFormatPr defaultRowHeight="14.25" x14ac:dyDescent="0.45"/>
  <cols>
    <col min="1" max="1" width="19.59765625" customWidth="1"/>
    <col min="2" max="2" width="13.33203125" customWidth="1"/>
    <col min="3" max="3" width="11.59765625" customWidth="1"/>
    <col min="4" max="4" width="10.9296875" customWidth="1"/>
    <col min="5" max="5" width="12.19921875" customWidth="1"/>
    <col min="6" max="6" width="11.265625" customWidth="1"/>
    <col min="7" max="7" width="13.59765625" customWidth="1"/>
    <col min="8" max="12" width="8.796875" bestFit="1" customWidth="1"/>
    <col min="13" max="13" width="16.796875" customWidth="1"/>
    <col min="14" max="14" width="13.73046875" customWidth="1"/>
    <col min="15" max="15" width="9.73046875" bestFit="1" customWidth="1"/>
    <col min="16" max="16" width="11.6640625" bestFit="1" customWidth="1"/>
  </cols>
  <sheetData>
    <row r="2" spans="1:15" x14ac:dyDescent="0.45">
      <c r="B2" t="s">
        <v>38</v>
      </c>
    </row>
    <row r="4" spans="1:15" x14ac:dyDescent="0.45">
      <c r="A4" s="12" t="s">
        <v>22</v>
      </c>
      <c r="B4" s="3" t="s">
        <v>0</v>
      </c>
      <c r="C4" s="3"/>
      <c r="D4" s="3"/>
    </row>
    <row r="6" spans="1:15" x14ac:dyDescent="0.45">
      <c r="B6" s="4" t="s">
        <v>1</v>
      </c>
      <c r="C6" s="4" t="s">
        <v>12</v>
      </c>
      <c r="G6" s="4" t="s">
        <v>18</v>
      </c>
      <c r="H6" s="4" t="s">
        <v>13</v>
      </c>
      <c r="L6" s="4" t="s">
        <v>19</v>
      </c>
      <c r="M6" s="4" t="s">
        <v>14</v>
      </c>
    </row>
    <row r="8" spans="1:15" x14ac:dyDescent="0.45">
      <c r="B8" s="5" t="s">
        <v>2</v>
      </c>
      <c r="C8" s="5"/>
      <c r="D8" s="5"/>
      <c r="G8" s="5" t="s">
        <v>2</v>
      </c>
      <c r="H8" s="5"/>
      <c r="I8" s="5"/>
      <c r="L8" s="5" t="s">
        <v>2</v>
      </c>
      <c r="M8" s="5"/>
      <c r="N8" s="5"/>
    </row>
    <row r="9" spans="1:15" x14ac:dyDescent="0.45">
      <c r="B9" s="1" t="s">
        <v>3</v>
      </c>
      <c r="C9" s="1">
        <v>5</v>
      </c>
      <c r="D9" s="2" t="s">
        <v>6</v>
      </c>
      <c r="E9" s="1"/>
      <c r="G9" s="1" t="s">
        <v>3</v>
      </c>
      <c r="H9" s="1">
        <v>15</v>
      </c>
      <c r="I9" s="2" t="s">
        <v>6</v>
      </c>
      <c r="J9" s="1"/>
      <c r="L9" s="1" t="s">
        <v>3</v>
      </c>
      <c r="M9" s="1">
        <v>9</v>
      </c>
      <c r="N9" s="2" t="s">
        <v>6</v>
      </c>
      <c r="O9" s="1"/>
    </row>
    <row r="10" spans="1:15" x14ac:dyDescent="0.45">
      <c r="B10" t="s">
        <v>10</v>
      </c>
      <c r="E10" s="1"/>
      <c r="G10" t="s">
        <v>10</v>
      </c>
      <c r="J10" s="1"/>
      <c r="L10" t="s">
        <v>10</v>
      </c>
      <c r="O10" s="1"/>
    </row>
    <row r="11" spans="1:15" x14ac:dyDescent="0.45">
      <c r="B11" s="1" t="s">
        <v>5</v>
      </c>
      <c r="C11" s="1">
        <v>10</v>
      </c>
      <c r="D11" s="2" t="s">
        <v>7</v>
      </c>
      <c r="E11" s="1"/>
      <c r="G11" s="1" t="s">
        <v>5</v>
      </c>
      <c r="H11" s="1">
        <v>10</v>
      </c>
      <c r="I11" s="2" t="s">
        <v>7</v>
      </c>
      <c r="J11" s="1"/>
      <c r="L11" s="1" t="s">
        <v>5</v>
      </c>
      <c r="M11" s="1">
        <v>10</v>
      </c>
      <c r="N11" s="2" t="s">
        <v>7</v>
      </c>
      <c r="O11" s="1"/>
    </row>
    <row r="13" spans="1:15" x14ac:dyDescent="0.45">
      <c r="B13" t="s">
        <v>8</v>
      </c>
      <c r="G13" t="s">
        <v>8</v>
      </c>
      <c r="L13" t="s">
        <v>8</v>
      </c>
    </row>
    <row r="14" spans="1:15" x14ac:dyDescent="0.45">
      <c r="B14" t="s">
        <v>9</v>
      </c>
      <c r="C14">
        <f>C9/C11</f>
        <v>0.5</v>
      </c>
      <c r="D14" t="s">
        <v>11</v>
      </c>
      <c r="G14" t="s">
        <v>9</v>
      </c>
      <c r="H14">
        <f>H9/H11</f>
        <v>1.5</v>
      </c>
      <c r="I14" t="s">
        <v>11</v>
      </c>
      <c r="L14" t="s">
        <v>9</v>
      </c>
      <c r="M14">
        <f>M9/M11</f>
        <v>0.9</v>
      </c>
      <c r="N14" t="s">
        <v>11</v>
      </c>
    </row>
    <row r="16" spans="1:15" x14ac:dyDescent="0.45">
      <c r="B16" s="3" t="s">
        <v>16</v>
      </c>
      <c r="C16" s="3"/>
      <c r="D16" s="3"/>
    </row>
    <row r="18" spans="1:15" x14ac:dyDescent="0.45">
      <c r="B18" s="4" t="s">
        <v>1</v>
      </c>
      <c r="C18" s="4" t="s">
        <v>12</v>
      </c>
      <c r="G18" s="4" t="s">
        <v>18</v>
      </c>
      <c r="H18" s="4" t="s">
        <v>13</v>
      </c>
      <c r="L18" s="4" t="s">
        <v>19</v>
      </c>
      <c r="M18" s="4" t="s">
        <v>14</v>
      </c>
    </row>
    <row r="20" spans="1:15" x14ac:dyDescent="0.45">
      <c r="B20" s="5" t="s">
        <v>17</v>
      </c>
      <c r="C20" s="5"/>
      <c r="D20" s="5"/>
      <c r="E20" s="5"/>
      <c r="G20" s="5" t="s">
        <v>17</v>
      </c>
      <c r="H20" s="5"/>
      <c r="I20" s="5"/>
      <c r="J20" s="5"/>
      <c r="L20" s="5" t="s">
        <v>17</v>
      </c>
      <c r="M20" s="5"/>
      <c r="N20" s="5"/>
      <c r="O20" s="5"/>
    </row>
    <row r="21" spans="1:15" x14ac:dyDescent="0.45">
      <c r="B21" s="1" t="s">
        <v>5</v>
      </c>
      <c r="C21" s="1">
        <v>2</v>
      </c>
      <c r="D21" s="2" t="s">
        <v>7</v>
      </c>
      <c r="E21" s="1"/>
      <c r="G21" s="1" t="s">
        <v>5</v>
      </c>
      <c r="H21" s="1">
        <v>5</v>
      </c>
      <c r="I21" s="2" t="s">
        <v>7</v>
      </c>
      <c r="J21" s="1"/>
      <c r="L21" s="1" t="s">
        <v>5</v>
      </c>
      <c r="M21" s="1">
        <v>3</v>
      </c>
      <c r="N21" s="2" t="s">
        <v>7</v>
      </c>
      <c r="O21" s="1"/>
    </row>
    <row r="22" spans="1:15" x14ac:dyDescent="0.45">
      <c r="E22" s="1"/>
    </row>
    <row r="23" spans="1:15" x14ac:dyDescent="0.45">
      <c r="B23" t="s">
        <v>21</v>
      </c>
      <c r="G23" t="s">
        <v>21</v>
      </c>
      <c r="L23" t="s">
        <v>21</v>
      </c>
    </row>
    <row r="24" spans="1:15" x14ac:dyDescent="0.45">
      <c r="B24" t="s">
        <v>20</v>
      </c>
      <c r="C24">
        <f>1/C21</f>
        <v>0.5</v>
      </c>
      <c r="D24" t="s">
        <v>11</v>
      </c>
      <c r="G24" t="s">
        <v>20</v>
      </c>
      <c r="H24">
        <f>1/H21</f>
        <v>0.2</v>
      </c>
      <c r="I24" t="s">
        <v>11</v>
      </c>
      <c r="L24" t="s">
        <v>20</v>
      </c>
      <c r="M24">
        <f>1/M21</f>
        <v>0.33333333333333331</v>
      </c>
      <c r="N24" t="s">
        <v>11</v>
      </c>
    </row>
    <row r="27" spans="1:15" x14ac:dyDescent="0.45">
      <c r="A27" s="12" t="s">
        <v>23</v>
      </c>
      <c r="B27" s="6" t="s">
        <v>24</v>
      </c>
      <c r="C27" s="6"/>
      <c r="D27" s="6"/>
    </row>
    <row r="29" spans="1:15" x14ac:dyDescent="0.45">
      <c r="B29" s="4" t="s">
        <v>1</v>
      </c>
      <c r="C29" s="4" t="s">
        <v>12</v>
      </c>
      <c r="G29" s="4" t="s">
        <v>18</v>
      </c>
      <c r="H29" s="4" t="s">
        <v>13</v>
      </c>
      <c r="L29" s="4" t="s">
        <v>19</v>
      </c>
      <c r="M29" s="4" t="s">
        <v>14</v>
      </c>
    </row>
    <row r="31" spans="1:15" x14ac:dyDescent="0.45">
      <c r="B31" t="s">
        <v>27</v>
      </c>
      <c r="G31" t="s">
        <v>27</v>
      </c>
      <c r="L31" t="s">
        <v>27</v>
      </c>
    </row>
    <row r="32" spans="1:15" x14ac:dyDescent="0.45">
      <c r="B32" t="s">
        <v>28</v>
      </c>
      <c r="C32">
        <f>C14/C24</f>
        <v>1</v>
      </c>
      <c r="G32" t="s">
        <v>28</v>
      </c>
      <c r="H32">
        <f>H14/H24</f>
        <v>7.5</v>
      </c>
      <c r="L32" t="s">
        <v>28</v>
      </c>
      <c r="M32">
        <f>M14/M24</f>
        <v>2.7</v>
      </c>
    </row>
    <row r="34" spans="1:16" x14ac:dyDescent="0.45">
      <c r="B34" s="5" t="s">
        <v>25</v>
      </c>
      <c r="C34" s="5"/>
    </row>
    <row r="35" spans="1:16" x14ac:dyDescent="0.45">
      <c r="B35" s="7" t="s">
        <v>26</v>
      </c>
      <c r="C35" s="8">
        <v>5</v>
      </c>
    </row>
    <row r="37" spans="1:16" x14ac:dyDescent="0.45">
      <c r="B37" s="5" t="s">
        <v>34</v>
      </c>
      <c r="C37" s="5"/>
      <c r="D37" s="5"/>
    </row>
    <row r="39" spans="1:16" x14ac:dyDescent="0.45">
      <c r="B39" t="s">
        <v>35</v>
      </c>
      <c r="C39">
        <v>10</v>
      </c>
      <c r="D39" t="s">
        <v>36</v>
      </c>
    </row>
    <row r="41" spans="1:16" x14ac:dyDescent="0.45">
      <c r="B41" s="5" t="s">
        <v>77</v>
      </c>
      <c r="C41" s="5"/>
      <c r="D41" s="5"/>
    </row>
    <row r="42" spans="1:16" ht="14.65" thickBot="1" x14ac:dyDescent="0.5"/>
    <row r="43" spans="1:16" x14ac:dyDescent="0.45">
      <c r="B43" s="9" t="s">
        <v>39</v>
      </c>
      <c r="C43" s="36" t="s">
        <v>44</v>
      </c>
      <c r="D43" s="37"/>
      <c r="E43" s="37"/>
      <c r="F43" s="38"/>
      <c r="G43" s="36" t="s">
        <v>45</v>
      </c>
      <c r="H43" s="37"/>
      <c r="I43" s="37"/>
      <c r="J43" s="37"/>
      <c r="K43" s="37"/>
      <c r="L43" s="37"/>
      <c r="M43" s="37"/>
      <c r="N43" s="37"/>
      <c r="O43" s="37"/>
      <c r="P43" s="38"/>
    </row>
    <row r="44" spans="1:16" ht="14.65" thickBot="1" x14ac:dyDescent="0.5">
      <c r="B44" s="13" t="s">
        <v>37</v>
      </c>
      <c r="C44" s="14" t="s">
        <v>40</v>
      </c>
      <c r="D44" s="15" t="s">
        <v>41</v>
      </c>
      <c r="E44" s="15" t="s">
        <v>42</v>
      </c>
      <c r="F44" s="16" t="s">
        <v>43</v>
      </c>
      <c r="G44" s="17" t="s">
        <v>46</v>
      </c>
      <c r="H44" s="18" t="s">
        <v>47</v>
      </c>
      <c r="I44" s="18" t="s">
        <v>48</v>
      </c>
      <c r="J44" s="18" t="s">
        <v>49</v>
      </c>
      <c r="K44" s="18" t="s">
        <v>50</v>
      </c>
      <c r="L44" s="18" t="s">
        <v>51</v>
      </c>
      <c r="M44" s="18" t="s">
        <v>52</v>
      </c>
      <c r="N44" s="18" t="s">
        <v>53</v>
      </c>
      <c r="O44" s="18" t="s">
        <v>54</v>
      </c>
      <c r="P44" s="19" t="s">
        <v>55</v>
      </c>
    </row>
    <row r="45" spans="1:16" x14ac:dyDescent="0.4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 x14ac:dyDescent="0.45">
      <c r="A46" s="12" t="s">
        <v>57</v>
      </c>
      <c r="B46">
        <v>0</v>
      </c>
      <c r="C46">
        <v>1</v>
      </c>
      <c r="D46">
        <v>2</v>
      </c>
      <c r="E46">
        <v>3</v>
      </c>
      <c r="F46">
        <v>4</v>
      </c>
      <c r="G46">
        <v>5</v>
      </c>
      <c r="H46">
        <v>6</v>
      </c>
      <c r="I46">
        <v>7</v>
      </c>
      <c r="J46">
        <v>8</v>
      </c>
      <c r="K46">
        <v>9</v>
      </c>
      <c r="L46">
        <v>10</v>
      </c>
      <c r="M46">
        <v>11</v>
      </c>
      <c r="N46">
        <v>12</v>
      </c>
      <c r="O46">
        <v>13</v>
      </c>
      <c r="P46">
        <v>14</v>
      </c>
    </row>
    <row r="47" spans="1:16" x14ac:dyDescent="0.45">
      <c r="A47" s="12"/>
    </row>
    <row r="48" spans="1:16" x14ac:dyDescent="0.45">
      <c r="A48" s="12" t="s">
        <v>59</v>
      </c>
      <c r="B48">
        <f>$C$32^B46/FACT(B46)</f>
        <v>1</v>
      </c>
      <c r="C48">
        <f t="shared" ref="C48:F48" si="0">$C$32^C46/FACT(C46)</f>
        <v>1</v>
      </c>
      <c r="D48">
        <f t="shared" si="0"/>
        <v>0.5</v>
      </c>
      <c r="E48">
        <f t="shared" si="0"/>
        <v>0.16666666666666666</v>
      </c>
      <c r="F48">
        <f t="shared" si="0"/>
        <v>4.1666666666666664E-2</v>
      </c>
      <c r="G48">
        <f>$C$32^G46/($C$35^(G46-$C$35)*FACT($C$35))</f>
        <v>8.3333333333333332E-3</v>
      </c>
      <c r="H48">
        <f>$C$32^H46/($C$35^(H46-$C$35)*FACT($C$35))</f>
        <v>1.6666666666666668E-3</v>
      </c>
      <c r="I48">
        <f t="shared" ref="H48:P48" si="1">$C$32^I46/($C$35^(I46-$C$35)*FACT($C$35))</f>
        <v>3.3333333333333332E-4</v>
      </c>
      <c r="J48">
        <f t="shared" si="1"/>
        <v>6.666666666666667E-5</v>
      </c>
      <c r="K48">
        <f t="shared" si="1"/>
        <v>1.3333333333333333E-5</v>
      </c>
      <c r="L48">
        <f t="shared" si="1"/>
        <v>2.6666666666666668E-6</v>
      </c>
      <c r="M48">
        <f t="shared" si="1"/>
        <v>5.3333333333333334E-7</v>
      </c>
      <c r="N48">
        <f t="shared" si="1"/>
        <v>1.0666666666666667E-7</v>
      </c>
      <c r="O48">
        <f t="shared" si="1"/>
        <v>2.1333333333333332E-8</v>
      </c>
      <c r="P48">
        <f>$C$32^P46/($C$35^(P46-$C$35)*FACT($C$35))</f>
        <v>4.2666666666666668E-9</v>
      </c>
    </row>
    <row r="49" spans="1:16" ht="14.65" thickBot="1" x14ac:dyDescent="0.5">
      <c r="A49" s="12"/>
    </row>
    <row r="50" spans="1:16" x14ac:dyDescent="0.45">
      <c r="A50" s="12" t="s">
        <v>60</v>
      </c>
      <c r="B50" s="26" t="s">
        <v>61</v>
      </c>
      <c r="C50" s="20" t="s">
        <v>62</v>
      </c>
      <c r="D50" s="21" t="s">
        <v>63</v>
      </c>
      <c r="E50" s="21" t="s">
        <v>64</v>
      </c>
      <c r="F50" s="22" t="s">
        <v>65</v>
      </c>
      <c r="G50" s="28" t="s">
        <v>66</v>
      </c>
      <c r="H50" s="29" t="s">
        <v>67</v>
      </c>
      <c r="I50" s="29" t="s">
        <v>68</v>
      </c>
      <c r="J50" s="29" t="s">
        <v>69</v>
      </c>
      <c r="K50" s="29" t="s">
        <v>70</v>
      </c>
      <c r="L50" s="29" t="s">
        <v>71</v>
      </c>
      <c r="M50" s="29" t="s">
        <v>72</v>
      </c>
      <c r="N50" s="29" t="s">
        <v>73</v>
      </c>
      <c r="O50" s="29" t="s">
        <v>74</v>
      </c>
      <c r="P50" s="30" t="s">
        <v>75</v>
      </c>
    </row>
    <row r="51" spans="1:16" ht="14.65" thickBot="1" x14ac:dyDescent="0.5">
      <c r="A51" s="32">
        <f>SUM(B51:P51)</f>
        <v>1.0000000000000002</v>
      </c>
      <c r="B51" s="27">
        <f>SUM(B48:F48,G48:P48)^-1</f>
        <v>0.36781609209833099</v>
      </c>
      <c r="C51" s="23">
        <f>C48*$B$51</f>
        <v>0.36781609209833099</v>
      </c>
      <c r="D51" s="24">
        <f t="shared" ref="D51:P51" si="2">D48*$B$51</f>
        <v>0.1839080460491655</v>
      </c>
      <c r="E51" s="24">
        <f t="shared" si="2"/>
        <v>6.1302682016388499E-2</v>
      </c>
      <c r="F51" s="25">
        <f t="shared" si="2"/>
        <v>1.5325670504097125E-2</v>
      </c>
      <c r="G51" s="23">
        <f t="shared" si="2"/>
        <v>3.065134100819425E-3</v>
      </c>
      <c r="H51" s="24">
        <f t="shared" si="2"/>
        <v>6.1302682016388507E-4</v>
      </c>
      <c r="I51" s="24">
        <f t="shared" si="2"/>
        <v>1.2260536403277698E-4</v>
      </c>
      <c r="J51" s="24">
        <f t="shared" si="2"/>
        <v>2.4521072806555399E-5</v>
      </c>
      <c r="K51" s="24">
        <f t="shared" si="2"/>
        <v>4.9042145613110798E-6</v>
      </c>
      <c r="L51" s="24">
        <f t="shared" si="2"/>
        <v>9.80842912262216E-7</v>
      </c>
      <c r="M51" s="24">
        <f t="shared" si="2"/>
        <v>1.9616858245244321E-7</v>
      </c>
      <c r="N51" s="24">
        <f t="shared" si="2"/>
        <v>3.9233716490488637E-8</v>
      </c>
      <c r="O51" s="24">
        <f t="shared" si="2"/>
        <v>7.8467432980977277E-9</v>
      </c>
      <c r="P51" s="25">
        <f t="shared" si="2"/>
        <v>1.5693486596195457E-9</v>
      </c>
    </row>
    <row r="54" spans="1:16" x14ac:dyDescent="0.45">
      <c r="B54" s="5" t="s">
        <v>76</v>
      </c>
      <c r="C54" s="5"/>
      <c r="D54" s="5"/>
    </row>
    <row r="55" spans="1:16" ht="14.65" thickBot="1" x14ac:dyDescent="0.5"/>
    <row r="56" spans="1:16" x14ac:dyDescent="0.45">
      <c r="B56" s="9" t="s">
        <v>39</v>
      </c>
      <c r="C56" s="36" t="s">
        <v>44</v>
      </c>
      <c r="D56" s="37"/>
      <c r="E56" s="37"/>
      <c r="F56" s="38"/>
      <c r="G56" s="36" t="s">
        <v>45</v>
      </c>
      <c r="H56" s="37"/>
      <c r="I56" s="37"/>
      <c r="J56" s="37"/>
      <c r="K56" s="37"/>
      <c r="L56" s="37"/>
      <c r="M56" s="37"/>
      <c r="N56" s="37"/>
      <c r="O56" s="37"/>
      <c r="P56" s="38"/>
    </row>
    <row r="57" spans="1:16" ht="14.65" thickBot="1" x14ac:dyDescent="0.5">
      <c r="B57" s="13" t="s">
        <v>37</v>
      </c>
      <c r="C57" s="14" t="s">
        <v>40</v>
      </c>
      <c r="D57" s="15" t="s">
        <v>41</v>
      </c>
      <c r="E57" s="15" t="s">
        <v>42</v>
      </c>
      <c r="F57" s="16" t="s">
        <v>43</v>
      </c>
      <c r="G57" s="17" t="s">
        <v>46</v>
      </c>
      <c r="H57" s="18" t="s">
        <v>47</v>
      </c>
      <c r="I57" s="18" t="s">
        <v>48</v>
      </c>
      <c r="J57" s="18" t="s">
        <v>49</v>
      </c>
      <c r="K57" s="18" t="s">
        <v>50</v>
      </c>
      <c r="L57" s="18" t="s">
        <v>51</v>
      </c>
      <c r="M57" s="18" t="s">
        <v>52</v>
      </c>
      <c r="N57" s="18" t="s">
        <v>53</v>
      </c>
      <c r="O57" s="18" t="s">
        <v>54</v>
      </c>
      <c r="P57" s="19" t="s">
        <v>55</v>
      </c>
    </row>
    <row r="58" spans="1:16" x14ac:dyDescent="0.4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45">
      <c r="A59" s="12" t="s">
        <v>57</v>
      </c>
      <c r="B59">
        <v>0</v>
      </c>
      <c r="C59">
        <v>1</v>
      </c>
      <c r="D59">
        <v>2</v>
      </c>
      <c r="E59">
        <v>3</v>
      </c>
      <c r="F59">
        <v>4</v>
      </c>
      <c r="G59">
        <v>5</v>
      </c>
      <c r="H59">
        <v>6</v>
      </c>
      <c r="I59">
        <v>7</v>
      </c>
      <c r="J59">
        <v>8</v>
      </c>
      <c r="K59">
        <v>9</v>
      </c>
      <c r="L59">
        <v>10</v>
      </c>
      <c r="M59">
        <v>11</v>
      </c>
      <c r="N59">
        <v>12</v>
      </c>
      <c r="O59">
        <v>13</v>
      </c>
      <c r="P59">
        <v>14</v>
      </c>
    </row>
    <row r="60" spans="1:16" x14ac:dyDescent="0.45">
      <c r="A60" s="12"/>
    </row>
    <row r="61" spans="1:16" x14ac:dyDescent="0.45">
      <c r="A61" s="12" t="s">
        <v>59</v>
      </c>
      <c r="B61">
        <f>$H$32^B59/FACT(B59)</f>
        <v>1</v>
      </c>
      <c r="C61">
        <f t="shared" ref="C61:E61" si="3">$H$32^C59/FACT(C59)</f>
        <v>7.5</v>
      </c>
      <c r="D61">
        <f t="shared" si="3"/>
        <v>28.125</v>
      </c>
      <c r="E61">
        <f t="shared" si="3"/>
        <v>70.3125</v>
      </c>
      <c r="F61">
        <f>$H$32^F59/FACT(F59)</f>
        <v>131.8359375</v>
      </c>
      <c r="G61">
        <f>$H$32^G59/($C$35^(G59-$C$35)*FACT($C$35))</f>
        <v>197.75390625</v>
      </c>
      <c r="H61">
        <f t="shared" ref="H61:O61" si="4">$H$32^H59/($C$35^(H59-$C$35)*FACT($C$35))</f>
        <v>296.630859375</v>
      </c>
      <c r="I61">
        <f t="shared" si="4"/>
        <v>444.9462890625</v>
      </c>
      <c r="J61">
        <f t="shared" si="4"/>
        <v>667.41943359375</v>
      </c>
      <c r="K61">
        <f t="shared" si="4"/>
        <v>1001.129150390625</v>
      </c>
      <c r="L61">
        <f t="shared" si="4"/>
        <v>1501.6937255859375</v>
      </c>
      <c r="M61">
        <f t="shared" si="4"/>
        <v>2252.5405883789063</v>
      </c>
      <c r="N61">
        <f t="shared" si="4"/>
        <v>3378.8108825683594</v>
      </c>
      <c r="O61">
        <f t="shared" si="4"/>
        <v>5068.2163238525391</v>
      </c>
      <c r="P61">
        <f>$H$32^P59/($C$35^(P59-$C$35)*FACT($C$35))</f>
        <v>7602.3244857788086</v>
      </c>
    </row>
    <row r="62" spans="1:16" ht="14.65" thickBot="1" x14ac:dyDescent="0.5">
      <c r="A62" s="12"/>
    </row>
    <row r="63" spans="1:16" x14ac:dyDescent="0.45">
      <c r="A63" s="12" t="s">
        <v>60</v>
      </c>
      <c r="B63" s="26" t="s">
        <v>61</v>
      </c>
      <c r="C63" s="20" t="s">
        <v>62</v>
      </c>
      <c r="D63" s="21" t="s">
        <v>63</v>
      </c>
      <c r="E63" s="21" t="s">
        <v>64</v>
      </c>
      <c r="F63" s="22" t="s">
        <v>65</v>
      </c>
      <c r="G63" s="28" t="s">
        <v>66</v>
      </c>
      <c r="H63" s="29" t="s">
        <v>67</v>
      </c>
      <c r="I63" s="29" t="s">
        <v>68</v>
      </c>
      <c r="J63" s="29" t="s">
        <v>69</v>
      </c>
      <c r="K63" s="29" t="s">
        <v>70</v>
      </c>
      <c r="L63" s="29" t="s">
        <v>71</v>
      </c>
      <c r="M63" s="29" t="s">
        <v>72</v>
      </c>
      <c r="N63" s="29" t="s">
        <v>73</v>
      </c>
      <c r="O63" s="29" t="s">
        <v>74</v>
      </c>
      <c r="P63" s="30" t="s">
        <v>75</v>
      </c>
    </row>
    <row r="64" spans="1:16" ht="14.65" thickBot="1" x14ac:dyDescent="0.5">
      <c r="A64" s="32">
        <f>SUM(B64:P64)</f>
        <v>1</v>
      </c>
      <c r="B64" s="31">
        <f>SUM(B61:F61,G61:P61)^-1</f>
        <v>4.4149644353195394E-5</v>
      </c>
      <c r="C64" s="31">
        <f>C61*$B$64</f>
        <v>3.3112233264896544E-4</v>
      </c>
      <c r="D64" s="31">
        <f t="shared" ref="D64:E64" si="5">D61*$B$64</f>
        <v>1.2417087474336204E-3</v>
      </c>
      <c r="E64" s="31">
        <f t="shared" si="5"/>
        <v>3.1042718685840511E-3</v>
      </c>
      <c r="F64" s="31">
        <f>F61*$B$64</f>
        <v>5.8205097535950958E-3</v>
      </c>
      <c r="G64" s="31">
        <f>G61*$B$64</f>
        <v>8.7307646303926446E-3</v>
      </c>
      <c r="H64" s="31">
        <f t="shared" ref="H64:P64" si="6">H61*$B$64</f>
        <v>1.3096146945588966E-2</v>
      </c>
      <c r="I64" s="31">
        <f t="shared" si="6"/>
        <v>1.964422041838345E-2</v>
      </c>
      <c r="J64" s="31">
        <f t="shared" si="6"/>
        <v>2.9466330627575171E-2</v>
      </c>
      <c r="K64" s="31">
        <f t="shared" si="6"/>
        <v>4.4199495941362757E-2</v>
      </c>
      <c r="L64" s="31">
        <f t="shared" si="6"/>
        <v>6.6299243912044142E-2</v>
      </c>
      <c r="M64" s="31">
        <f t="shared" si="6"/>
        <v>9.9448865868066214E-2</v>
      </c>
      <c r="N64" s="31">
        <f t="shared" si="6"/>
        <v>0.14917329880209931</v>
      </c>
      <c r="O64" s="31">
        <f>O61*$B$64</f>
        <v>0.22375994820314896</v>
      </c>
      <c r="P64" s="31">
        <f t="shared" si="6"/>
        <v>0.33563992230472345</v>
      </c>
    </row>
    <row r="66" spans="1:16" x14ac:dyDescent="0.45">
      <c r="B66" s="5" t="s">
        <v>80</v>
      </c>
      <c r="C66" s="5"/>
      <c r="D66" s="5"/>
    </row>
    <row r="67" spans="1:16" ht="14.65" thickBot="1" x14ac:dyDescent="0.5"/>
    <row r="68" spans="1:16" x14ac:dyDescent="0.45">
      <c r="B68" s="9" t="s">
        <v>39</v>
      </c>
      <c r="C68" s="36" t="s">
        <v>44</v>
      </c>
      <c r="D68" s="37"/>
      <c r="E68" s="37"/>
      <c r="F68" s="38"/>
      <c r="G68" s="36" t="s">
        <v>45</v>
      </c>
      <c r="H68" s="37"/>
      <c r="I68" s="37"/>
      <c r="J68" s="37"/>
      <c r="K68" s="37"/>
      <c r="L68" s="37"/>
      <c r="M68" s="37"/>
      <c r="N68" s="37"/>
      <c r="O68" s="37"/>
      <c r="P68" s="38"/>
    </row>
    <row r="69" spans="1:16" ht="14.65" thickBot="1" x14ac:dyDescent="0.5">
      <c r="B69" s="13" t="s">
        <v>37</v>
      </c>
      <c r="C69" s="14" t="s">
        <v>40</v>
      </c>
      <c r="D69" s="15" t="s">
        <v>41</v>
      </c>
      <c r="E69" s="15" t="s">
        <v>42</v>
      </c>
      <c r="F69" s="16" t="s">
        <v>43</v>
      </c>
      <c r="G69" s="17" t="s">
        <v>46</v>
      </c>
      <c r="H69" s="18" t="s">
        <v>47</v>
      </c>
      <c r="I69" s="18" t="s">
        <v>48</v>
      </c>
      <c r="J69" s="18" t="s">
        <v>49</v>
      </c>
      <c r="K69" s="18" t="s">
        <v>50</v>
      </c>
      <c r="L69" s="18" t="s">
        <v>51</v>
      </c>
      <c r="M69" s="18" t="s">
        <v>52</v>
      </c>
      <c r="N69" s="18" t="s">
        <v>53</v>
      </c>
      <c r="O69" s="18" t="s">
        <v>54</v>
      </c>
      <c r="P69" s="19" t="s">
        <v>55</v>
      </c>
    </row>
    <row r="70" spans="1:16" x14ac:dyDescent="0.4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45">
      <c r="A71" s="12" t="s">
        <v>57</v>
      </c>
      <c r="B71">
        <v>0</v>
      </c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  <c r="L71">
        <v>10</v>
      </c>
      <c r="M71">
        <v>11</v>
      </c>
      <c r="N71">
        <v>12</v>
      </c>
      <c r="O71">
        <v>13</v>
      </c>
      <c r="P71">
        <v>14</v>
      </c>
    </row>
    <row r="72" spans="1:16" x14ac:dyDescent="0.45">
      <c r="A72" s="12"/>
    </row>
    <row r="73" spans="1:16" x14ac:dyDescent="0.45">
      <c r="A73" s="12" t="s">
        <v>59</v>
      </c>
      <c r="B73">
        <f>$M$32^B71/FACT(B71)</f>
        <v>1</v>
      </c>
      <c r="C73">
        <f t="shared" ref="C73:F73" si="7">$M$32^C71/FACT(C71)</f>
        <v>2.7</v>
      </c>
      <c r="D73">
        <f t="shared" si="7"/>
        <v>3.6450000000000005</v>
      </c>
      <c r="E73">
        <f t="shared" si="7"/>
        <v>3.2805000000000004</v>
      </c>
      <c r="F73">
        <f t="shared" si="7"/>
        <v>2.2143375000000005</v>
      </c>
      <c r="G73">
        <f>$M$32^G71/($C$35^(G71-$C$35)*FACT($C$35))</f>
        <v>1.1957422500000006</v>
      </c>
      <c r="H73">
        <f t="shared" ref="H73:P73" si="8">$M$32^H71/($C$35^(H71-$C$35)*FACT($C$35))</f>
        <v>0.64570081500000021</v>
      </c>
      <c r="I73">
        <f t="shared" si="8"/>
        <v>0.34867844010000015</v>
      </c>
      <c r="J73">
        <f t="shared" si="8"/>
        <v>0.18828635765400009</v>
      </c>
      <c r="K73">
        <f t="shared" si="8"/>
        <v>0.10167463313316005</v>
      </c>
      <c r="L73">
        <f t="shared" si="8"/>
        <v>5.490430189190644E-2</v>
      </c>
      <c r="M73">
        <f t="shared" si="8"/>
        <v>2.9648323021629477E-2</v>
      </c>
      <c r="N73">
        <f t="shared" si="8"/>
        <v>1.601009443167992E-2</v>
      </c>
      <c r="O73">
        <f t="shared" si="8"/>
        <v>8.645450993107158E-3</v>
      </c>
      <c r="P73">
        <f t="shared" si="8"/>
        <v>4.6685435362778657E-3</v>
      </c>
    </row>
    <row r="74" spans="1:16" ht="14.65" thickBot="1" x14ac:dyDescent="0.5">
      <c r="A74" s="12"/>
    </row>
    <row r="75" spans="1:16" x14ac:dyDescent="0.45">
      <c r="A75" s="12" t="s">
        <v>60</v>
      </c>
      <c r="B75" s="26" t="s">
        <v>61</v>
      </c>
      <c r="C75" s="20" t="s">
        <v>62</v>
      </c>
      <c r="D75" s="21" t="s">
        <v>63</v>
      </c>
      <c r="E75" s="21" t="s">
        <v>64</v>
      </c>
      <c r="F75" s="22" t="s">
        <v>65</v>
      </c>
      <c r="G75" s="28" t="s">
        <v>66</v>
      </c>
      <c r="H75" s="29" t="s">
        <v>67</v>
      </c>
      <c r="I75" s="29" t="s">
        <v>68</v>
      </c>
      <c r="J75" s="29" t="s">
        <v>69</v>
      </c>
      <c r="K75" s="29" t="s">
        <v>70</v>
      </c>
      <c r="L75" s="29" t="s">
        <v>71</v>
      </c>
      <c r="M75" s="29" t="s">
        <v>72</v>
      </c>
      <c r="N75" s="29" t="s">
        <v>73</v>
      </c>
      <c r="O75" s="29" t="s">
        <v>74</v>
      </c>
      <c r="P75" s="30" t="s">
        <v>75</v>
      </c>
    </row>
    <row r="76" spans="1:16" ht="14.65" thickBot="1" x14ac:dyDescent="0.5">
      <c r="A76" s="32">
        <f>SUM(B76:P76)</f>
        <v>0.99999999999999978</v>
      </c>
      <c r="B76" s="33">
        <f>SUM(B73:F73,G73:P73)^-1</f>
        <v>6.4792871048217668E-2</v>
      </c>
      <c r="C76" s="33">
        <f>C73*$B$76</f>
        <v>0.1749407518301877</v>
      </c>
      <c r="D76" s="33">
        <f t="shared" ref="D76:F76" si="9">D73*$B$76</f>
        <v>0.23617001497075343</v>
      </c>
      <c r="E76" s="33">
        <f t="shared" si="9"/>
        <v>0.21255301347367808</v>
      </c>
      <c r="F76" s="33">
        <f t="shared" si="9"/>
        <v>0.14347328409473273</v>
      </c>
      <c r="G76" s="33">
        <f>G73*$B$76</f>
        <v>7.7475573411155685E-2</v>
      </c>
      <c r="H76" s="33">
        <f t="shared" ref="H76:P76" si="10">H73*$B$76</f>
        <v>4.1836809642024068E-2</v>
      </c>
      <c r="I76" s="33">
        <f t="shared" si="10"/>
        <v>2.2591877206692999E-2</v>
      </c>
      <c r="J76" s="33">
        <f t="shared" si="10"/>
        <v>1.2199613691614219E-2</v>
      </c>
      <c r="K76" s="33">
        <f t="shared" si="10"/>
        <v>6.5877913934716788E-3</v>
      </c>
      <c r="L76" s="33">
        <f t="shared" si="10"/>
        <v>3.5574073524747073E-3</v>
      </c>
      <c r="M76" s="33">
        <f t="shared" si="10"/>
        <v>1.9209999703363419E-3</v>
      </c>
      <c r="N76" s="33">
        <f t="shared" si="10"/>
        <v>1.0373399839816249E-3</v>
      </c>
      <c r="O76" s="33">
        <f t="shared" si="10"/>
        <v>5.6016359135007744E-4</v>
      </c>
      <c r="P76" s="33">
        <f t="shared" si="10"/>
        <v>3.0248833932904187E-4</v>
      </c>
    </row>
    <row r="78" spans="1:16" x14ac:dyDescent="0.45">
      <c r="B78" s="5" t="s">
        <v>86</v>
      </c>
      <c r="C78" s="5"/>
    </row>
    <row r="80" spans="1:16" x14ac:dyDescent="0.45">
      <c r="B80" s="4" t="s">
        <v>1</v>
      </c>
      <c r="C80" s="4" t="s">
        <v>12</v>
      </c>
      <c r="G80" s="4" t="s">
        <v>18</v>
      </c>
      <c r="H80" s="4" t="s">
        <v>13</v>
      </c>
      <c r="L80" s="4" t="s">
        <v>19</v>
      </c>
      <c r="M80" s="4" t="s">
        <v>14</v>
      </c>
    </row>
    <row r="82" spans="2:14" x14ac:dyDescent="0.45">
      <c r="B82" s="6" t="s">
        <v>88</v>
      </c>
      <c r="C82" s="6"/>
      <c r="D82" s="6"/>
    </row>
    <row r="84" spans="2:14" x14ac:dyDescent="0.45">
      <c r="B84" t="s">
        <v>89</v>
      </c>
      <c r="C84" s="32">
        <f>P51</f>
        <v>1.5693486596195457E-9</v>
      </c>
      <c r="G84" t="s">
        <v>89</v>
      </c>
      <c r="H84" s="32">
        <f>P64</f>
        <v>0.33563992230472345</v>
      </c>
      <c r="L84" t="s">
        <v>89</v>
      </c>
      <c r="M84" s="32">
        <f>P76</f>
        <v>3.0248833932904187E-4</v>
      </c>
    </row>
    <row r="86" spans="2:14" x14ac:dyDescent="0.45">
      <c r="B86" s="6" t="s">
        <v>94</v>
      </c>
      <c r="C86" s="6"/>
      <c r="D86" s="6"/>
    </row>
    <row r="88" spans="2:14" x14ac:dyDescent="0.45">
      <c r="B88" t="s">
        <v>91</v>
      </c>
      <c r="C88" s="32">
        <f>SUM(G51:O51)</f>
        <v>3.831415664338457E-3</v>
      </c>
      <c r="G88" t="s">
        <v>91</v>
      </c>
      <c r="H88" s="32">
        <f>SUM(G64:O64)</f>
        <v>0.65381831534866164</v>
      </c>
      <c r="L88" t="s">
        <v>91</v>
      </c>
      <c r="M88" s="32">
        <f>SUM(G76:O76)</f>
        <v>0.1677675762431014</v>
      </c>
    </row>
    <row r="90" spans="2:14" x14ac:dyDescent="0.45">
      <c r="B90" s="6" t="s">
        <v>93</v>
      </c>
      <c r="C90" s="6"/>
      <c r="D90" s="6"/>
    </row>
    <row r="92" spans="2:14" x14ac:dyDescent="0.45">
      <c r="B92" t="s">
        <v>95</v>
      </c>
      <c r="C92" s="34">
        <f>(C32^(C35+1))*(1-(C32/C35)^C39*(C39+1-C39*C32/C35))*B51/(C35*FACT(C35)*(1-C32/C35)^2)</f>
        <v>9.5785352374744921E-4</v>
      </c>
      <c r="G92" t="s">
        <v>95</v>
      </c>
      <c r="H92" s="34">
        <f>(H32^(C35+1))*(1-(H32/C35)^C39*(C39+1-C39*H32/C35))*G51/(C35*FACT(C35)*(1-H32/C35)^2)</f>
        <v>842.51403841648721</v>
      </c>
      <c r="L92" t="s">
        <v>95</v>
      </c>
      <c r="M92" s="34">
        <f>(M32^(C35+1))*(1-(M32/C35)^C39*(C39+1-C39*M32/C35))*L51/(C35*FACT(C35)*(1-M32/C35)^2)</f>
        <v>2.9577200751385078E-6</v>
      </c>
    </row>
    <row r="94" spans="2:14" x14ac:dyDescent="0.45">
      <c r="B94" s="6" t="s">
        <v>97</v>
      </c>
      <c r="C94" s="6"/>
      <c r="D94" s="6"/>
    </row>
    <row r="96" spans="2:14" x14ac:dyDescent="0.45">
      <c r="B96" t="s">
        <v>98</v>
      </c>
      <c r="C96" s="34">
        <f>C92/(C14*(1-C84))</f>
        <v>1.9157070505013106E-3</v>
      </c>
      <c r="D96" t="s">
        <v>106</v>
      </c>
      <c r="G96" t="s">
        <v>98</v>
      </c>
      <c r="H96" s="34">
        <f>H92/(H14*(1-H84))</f>
        <v>845.43915937799113</v>
      </c>
      <c r="I96" t="s">
        <v>106</v>
      </c>
      <c r="L96" t="s">
        <v>98</v>
      </c>
      <c r="M96" s="34">
        <f>M92/(M14*(1-M84))</f>
        <v>3.2873500240923673E-6</v>
      </c>
      <c r="N96" t="s">
        <v>106</v>
      </c>
    </row>
    <row r="99" spans="2:14" x14ac:dyDescent="0.45">
      <c r="B99" s="5" t="s">
        <v>99</v>
      </c>
      <c r="C99" s="5"/>
    </row>
    <row r="101" spans="2:14" x14ac:dyDescent="0.45">
      <c r="B101" s="4" t="s">
        <v>1</v>
      </c>
      <c r="C101" s="4" t="s">
        <v>12</v>
      </c>
      <c r="G101" s="4" t="s">
        <v>18</v>
      </c>
      <c r="H101" s="4" t="s">
        <v>13</v>
      </c>
      <c r="L101" s="4" t="s">
        <v>19</v>
      </c>
      <c r="M101" s="4" t="s">
        <v>14</v>
      </c>
    </row>
    <row r="103" spans="2:14" x14ac:dyDescent="0.45">
      <c r="B103" s="6" t="s">
        <v>100</v>
      </c>
      <c r="C103" s="6"/>
      <c r="D103" s="6"/>
      <c r="G103" s="7"/>
      <c r="H103" s="7"/>
      <c r="I103" s="7"/>
      <c r="J103" s="7"/>
      <c r="K103" s="7"/>
      <c r="L103" s="7"/>
      <c r="M103" s="7"/>
      <c r="N103" s="7"/>
    </row>
    <row r="105" spans="2:14" x14ac:dyDescent="0.45">
      <c r="B105" t="s">
        <v>102</v>
      </c>
      <c r="C105">
        <f>C14*(1-C84)</f>
        <v>0.49999999921532567</v>
      </c>
      <c r="D105" t="s">
        <v>105</v>
      </c>
      <c r="G105" t="s">
        <v>102</v>
      </c>
      <c r="H105">
        <f>H14*(1-H84)</f>
        <v>0.99654011654291474</v>
      </c>
      <c r="I105" t="s">
        <v>105</v>
      </c>
      <c r="L105" t="s">
        <v>102</v>
      </c>
      <c r="M105">
        <f>M14*(1-M84)</f>
        <v>0.8997277604946039</v>
      </c>
      <c r="N105" t="s">
        <v>105</v>
      </c>
    </row>
    <row r="107" spans="2:14" x14ac:dyDescent="0.45">
      <c r="B107" s="6" t="s">
        <v>103</v>
      </c>
      <c r="C107" s="6"/>
      <c r="D107" s="6"/>
    </row>
    <row r="109" spans="2:14" x14ac:dyDescent="0.45">
      <c r="B109" t="s">
        <v>107</v>
      </c>
      <c r="C109" s="32">
        <f>1-C84</f>
        <v>0.99999999843065135</v>
      </c>
      <c r="G109" t="s">
        <v>107</v>
      </c>
      <c r="H109" s="32">
        <f>1-H84</f>
        <v>0.6643600776952765</v>
      </c>
      <c r="L109" t="s">
        <v>107</v>
      </c>
      <c r="M109" s="32">
        <f>1-M84</f>
        <v>0.999697511660671</v>
      </c>
    </row>
    <row r="111" spans="2:14" x14ac:dyDescent="0.45">
      <c r="B111" s="6" t="s">
        <v>109</v>
      </c>
      <c r="C111" s="6"/>
      <c r="D111" s="6"/>
    </row>
    <row r="113" spans="2:13" x14ac:dyDescent="0.45">
      <c r="B113" t="s">
        <v>110</v>
      </c>
      <c r="C113">
        <f>C105/C24</f>
        <v>0.99999999843065135</v>
      </c>
      <c r="G113" t="s">
        <v>110</v>
      </c>
      <c r="H113" s="35">
        <f>H105/H24</f>
        <v>4.9827005827145738</v>
      </c>
      <c r="L113" t="s">
        <v>110</v>
      </c>
      <c r="M113" s="35">
        <f>M105/M24</f>
        <v>2.6991832814838119</v>
      </c>
    </row>
    <row r="115" spans="2:13" x14ac:dyDescent="0.45">
      <c r="B115" s="6" t="s">
        <v>111</v>
      </c>
      <c r="C115" s="6"/>
      <c r="D115" s="6"/>
    </row>
    <row r="117" spans="2:13" x14ac:dyDescent="0.45">
      <c r="B117" t="s">
        <v>113</v>
      </c>
      <c r="C117" s="11">
        <f>1-C113/C35</f>
        <v>0.80000000031386975</v>
      </c>
      <c r="G117" t="s">
        <v>113</v>
      </c>
      <c r="H117" s="11">
        <f>1-H113/C35</f>
        <v>3.4598834570852555E-3</v>
      </c>
      <c r="L117" t="s">
        <v>113</v>
      </c>
      <c r="M117" s="11">
        <f>1-M113/C35</f>
        <v>0.46016334370323764</v>
      </c>
    </row>
    <row r="122" spans="2:13" x14ac:dyDescent="0.45">
      <c r="B122" t="s">
        <v>31</v>
      </c>
    </row>
    <row r="123" spans="2:13" x14ac:dyDescent="0.45">
      <c r="B123" t="s">
        <v>4</v>
      </c>
    </row>
    <row r="124" spans="2:13" x14ac:dyDescent="0.45">
      <c r="B124" t="s">
        <v>15</v>
      </c>
    </row>
    <row r="125" spans="2:13" x14ac:dyDescent="0.45">
      <c r="B125" t="s">
        <v>30</v>
      </c>
    </row>
    <row r="126" spans="2:13" x14ac:dyDescent="0.45">
      <c r="B126" t="s">
        <v>29</v>
      </c>
    </row>
    <row r="127" spans="2:13" x14ac:dyDescent="0.45">
      <c r="B127" t="s">
        <v>32</v>
      </c>
    </row>
    <row r="128" spans="2:13" x14ac:dyDescent="0.45">
      <c r="B128" t="s">
        <v>33</v>
      </c>
    </row>
    <row r="129" spans="2:2" x14ac:dyDescent="0.45">
      <c r="B129" t="s">
        <v>56</v>
      </c>
    </row>
    <row r="130" spans="2:2" x14ac:dyDescent="0.45">
      <c r="B130" t="s">
        <v>58</v>
      </c>
    </row>
    <row r="131" spans="2:2" x14ac:dyDescent="0.45">
      <c r="B131" t="s">
        <v>78</v>
      </c>
    </row>
    <row r="132" spans="2:2" x14ac:dyDescent="0.45">
      <c r="B132" t="s">
        <v>79</v>
      </c>
    </row>
    <row r="133" spans="2:2" x14ac:dyDescent="0.45">
      <c r="B133" t="s">
        <v>81</v>
      </c>
    </row>
    <row r="134" spans="2:2" x14ac:dyDescent="0.45">
      <c r="B134" t="s">
        <v>82</v>
      </c>
    </row>
    <row r="135" spans="2:2" x14ac:dyDescent="0.45">
      <c r="B135" t="s">
        <v>84</v>
      </c>
    </row>
    <row r="136" spans="2:2" x14ac:dyDescent="0.45">
      <c r="B136" t="s">
        <v>83</v>
      </c>
    </row>
    <row r="137" spans="2:2" x14ac:dyDescent="0.45">
      <c r="B137" t="s">
        <v>90</v>
      </c>
    </row>
    <row r="138" spans="2:2" x14ac:dyDescent="0.45">
      <c r="B138" t="s">
        <v>92</v>
      </c>
    </row>
    <row r="139" spans="2:2" x14ac:dyDescent="0.45">
      <c r="B139" t="s">
        <v>87</v>
      </c>
    </row>
    <row r="140" spans="2:2" x14ac:dyDescent="0.45">
      <c r="B140" t="s">
        <v>96</v>
      </c>
    </row>
    <row r="141" spans="2:2" x14ac:dyDescent="0.45">
      <c r="B141" t="s">
        <v>85</v>
      </c>
    </row>
    <row r="142" spans="2:2" x14ac:dyDescent="0.45">
      <c r="B142" t="s">
        <v>101</v>
      </c>
    </row>
    <row r="143" spans="2:2" x14ac:dyDescent="0.45">
      <c r="B143" t="s">
        <v>104</v>
      </c>
    </row>
    <row r="144" spans="2:2" x14ac:dyDescent="0.45">
      <c r="B144" t="s">
        <v>108</v>
      </c>
    </row>
    <row r="145" spans="2:2" x14ac:dyDescent="0.45">
      <c r="B145" t="s">
        <v>112</v>
      </c>
    </row>
  </sheetData>
  <mergeCells count="6">
    <mergeCell ref="C43:F43"/>
    <mergeCell ref="G43:P43"/>
    <mergeCell ref="C56:F56"/>
    <mergeCell ref="G56:P56"/>
    <mergeCell ref="C68:F68"/>
    <mergeCell ref="G68:P6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Arina Petrova</cp:lastModifiedBy>
  <dcterms:created xsi:type="dcterms:W3CDTF">2022-05-30T09:00:30Z</dcterms:created>
  <dcterms:modified xsi:type="dcterms:W3CDTF">2022-06-16T20:39:18Z</dcterms:modified>
</cp:coreProperties>
</file>