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ита\Desktop\"/>
    </mc:Choice>
  </mc:AlternateContent>
  <xr:revisionPtr revIDLastSave="0" documentId="13_ncr:1_{33EE7A43-F1B7-4CED-B15F-55D975E3A805}" xr6:coauthVersionLast="37" xr6:coauthVersionMax="37" xr10:uidLastSave="{00000000-0000-0000-0000-000000000000}"/>
  <bookViews>
    <workbookView xWindow="0" yWindow="0" windowWidth="19200" windowHeight="7620" tabRatio="185" xr2:uid="{76D7C43B-9F81-486C-8B6B-B335DA366CD7}"/>
  </bookViews>
  <sheets>
    <sheet name="Лист1" sheetId="1" r:id="rId1"/>
  </sheets>
  <definedNames>
    <definedName name="_xlnm._FilterDatabase" localSheetId="0" hidden="1">Лист1!$AB$1:$AP$20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54" i="1" l="1"/>
  <c r="BM55" i="1"/>
  <c r="BN55" i="1"/>
  <c r="B20" i="1" l="1"/>
  <c r="B192" i="1" s="1"/>
  <c r="B18" i="1"/>
  <c r="B17" i="1"/>
  <c r="B16" i="1"/>
  <c r="B15" i="1"/>
  <c r="BL45" i="1" s="1"/>
  <c r="BM45" i="1" s="1"/>
  <c r="B14" i="1"/>
  <c r="B186" i="1" s="1"/>
  <c r="B19" i="1"/>
  <c r="AO15" i="1"/>
  <c r="BL55" i="1" s="1"/>
  <c r="BK57" i="1"/>
  <c r="BK54" i="1"/>
  <c r="BL35" i="1"/>
  <c r="AW31" i="1"/>
  <c r="AR29" i="1"/>
  <c r="AQ29" i="1"/>
  <c r="AX32" i="1"/>
  <c r="AT30" i="1"/>
  <c r="AR30" i="1"/>
  <c r="AS29" i="1" l="1"/>
  <c r="AT34" i="1"/>
  <c r="AT31" i="1"/>
  <c r="AT32" i="1"/>
  <c r="AT33" i="1"/>
  <c r="AT35" i="1"/>
  <c r="AT36" i="1"/>
  <c r="AT37" i="1"/>
  <c r="AT38" i="1"/>
  <c r="AT40" i="1"/>
  <c r="AT29" i="1"/>
  <c r="AS32" i="1"/>
  <c r="AS30" i="1"/>
  <c r="AS31" i="1"/>
  <c r="AS33" i="1"/>
  <c r="AS34" i="1"/>
  <c r="AS35" i="1"/>
  <c r="AS36" i="1"/>
  <c r="AS37" i="1"/>
  <c r="AS38" i="1"/>
  <c r="AS40" i="1"/>
  <c r="BQ32" i="1"/>
  <c r="AV29" i="1"/>
  <c r="BM30" i="1"/>
  <c r="BP32" i="1"/>
  <c r="BO31" i="1"/>
  <c r="BQ29" i="1"/>
  <c r="BQ31" i="1"/>
  <c r="BQ33" i="1"/>
  <c r="BQ30" i="1"/>
  <c r="BO29" i="1"/>
  <c r="AM20" i="1" l="1"/>
  <c r="AM192" i="1" s="1"/>
  <c r="AI20" i="1"/>
  <c r="AI192" i="1" s="1"/>
  <c r="AG20" i="1"/>
  <c r="AG192" i="1" s="1"/>
  <c r="AK20" i="1"/>
  <c r="AK192" i="1" s="1"/>
  <c r="AC20" i="1"/>
  <c r="AC192" i="1" s="1"/>
  <c r="AP20" i="1"/>
  <c r="C20" i="1"/>
  <c r="C192" i="1" s="1"/>
  <c r="AN20" i="1"/>
  <c r="AN192" i="1" s="1"/>
  <c r="Z20" i="1"/>
  <c r="Z192" i="1" s="1"/>
  <c r="R20" i="1"/>
  <c r="R192" i="1" s="1"/>
  <c r="F20" i="1"/>
  <c r="F192" i="1" s="1"/>
  <c r="AE20" i="1"/>
  <c r="AE192" i="1" s="1"/>
  <c r="U20" i="1"/>
  <c r="U192" i="1" s="1"/>
  <c r="M20" i="1"/>
  <c r="M192" i="1" s="1"/>
  <c r="E20" i="1"/>
  <c r="E192" i="1" s="1"/>
  <c r="AJ20" i="1"/>
  <c r="AJ192" i="1" s="1"/>
  <c r="AD20" i="1"/>
  <c r="AD192" i="1" s="1"/>
  <c r="X20" i="1"/>
  <c r="X192" i="1" s="1"/>
  <c r="T20" i="1"/>
  <c r="T192" i="1" s="1"/>
  <c r="P20" i="1"/>
  <c r="P192" i="1" s="1"/>
  <c r="L20" i="1"/>
  <c r="L192" i="1" s="1"/>
  <c r="H20" i="1"/>
  <c r="H192" i="1" s="1"/>
  <c r="D20" i="1"/>
  <c r="D192" i="1" s="1"/>
  <c r="AF20" i="1"/>
  <c r="AF192" i="1" s="1"/>
  <c r="V20" i="1"/>
  <c r="V192" i="1" s="1"/>
  <c r="N20" i="1"/>
  <c r="N192" i="1" s="1"/>
  <c r="J20" i="1"/>
  <c r="J192" i="1" s="1"/>
  <c r="AL20" i="1"/>
  <c r="AL192" i="1" s="1"/>
  <c r="Y20" i="1"/>
  <c r="Y192" i="1" s="1"/>
  <c r="Q20" i="1"/>
  <c r="Q192" i="1" s="1"/>
  <c r="I20" i="1"/>
  <c r="I192" i="1" s="1"/>
  <c r="AO20" i="1"/>
  <c r="AO192" i="1" s="1"/>
  <c r="AH20" i="1"/>
  <c r="AH192" i="1" s="1"/>
  <c r="AB20" i="1"/>
  <c r="AB192" i="1" s="1"/>
  <c r="W20" i="1"/>
  <c r="W192" i="1" s="1"/>
  <c r="S20" i="1"/>
  <c r="S192" i="1" s="1"/>
  <c r="O20" i="1"/>
  <c r="O192" i="1" s="1"/>
  <c r="K20" i="1"/>
  <c r="K192" i="1" s="1"/>
  <c r="G20" i="1"/>
  <c r="G192" i="1" s="1"/>
  <c r="BP34" i="1"/>
  <c r="BP38" i="1"/>
  <c r="BP37" i="1"/>
  <c r="BP36" i="1"/>
  <c r="BP35" i="1"/>
  <c r="BP33" i="1"/>
  <c r="BP31" i="1"/>
  <c r="BP30" i="1"/>
  <c r="BP29" i="1"/>
  <c r="BM31" i="1"/>
  <c r="BL29" i="1"/>
  <c r="BL30" i="1"/>
  <c r="AC19" i="1" l="1"/>
  <c r="AK19" i="1"/>
  <c r="AG19" i="1"/>
  <c r="AI19" i="1"/>
  <c r="AI191" i="1" s="1"/>
  <c r="AM19" i="1"/>
  <c r="BL60" i="1"/>
  <c r="AP192" i="1"/>
  <c r="BK60" i="1"/>
  <c r="AP19" i="1"/>
  <c r="BL50" i="1"/>
  <c r="BK50" i="1"/>
  <c r="B191" i="1"/>
  <c r="E19" i="1"/>
  <c r="E191" i="1" s="1"/>
  <c r="C19" i="1"/>
  <c r="C191" i="1" s="1"/>
  <c r="AN19" i="1"/>
  <c r="AF19" i="1"/>
  <c r="Z19" i="1"/>
  <c r="Z191" i="1" s="1"/>
  <c r="V19" i="1"/>
  <c r="V191" i="1" s="1"/>
  <c r="R19" i="1"/>
  <c r="R191" i="1" s="1"/>
  <c r="N19" i="1"/>
  <c r="N191" i="1" s="1"/>
  <c r="J19" i="1"/>
  <c r="J191" i="1" s="1"/>
  <c r="F19" i="1"/>
  <c r="F191" i="1" s="1"/>
  <c r="AL19" i="1"/>
  <c r="AE19" i="1"/>
  <c r="Y19" i="1"/>
  <c r="Y191" i="1" s="1"/>
  <c r="U19" i="1"/>
  <c r="U191" i="1" s="1"/>
  <c r="Q19" i="1"/>
  <c r="Q191" i="1" s="1"/>
  <c r="M19" i="1"/>
  <c r="M191" i="1" s="1"/>
  <c r="I19" i="1"/>
  <c r="I191" i="1" s="1"/>
  <c r="AJ19" i="1"/>
  <c r="AD19" i="1"/>
  <c r="X19" i="1"/>
  <c r="X191" i="1" s="1"/>
  <c r="T19" i="1"/>
  <c r="T191" i="1" s="1"/>
  <c r="P19" i="1"/>
  <c r="P191" i="1" s="1"/>
  <c r="L19" i="1"/>
  <c r="L191" i="1" s="1"/>
  <c r="H19" i="1"/>
  <c r="H191" i="1" s="1"/>
  <c r="D19" i="1"/>
  <c r="D191" i="1" s="1"/>
  <c r="AO19" i="1"/>
  <c r="AH19" i="1"/>
  <c r="AB19" i="1"/>
  <c r="W19" i="1"/>
  <c r="W191" i="1" s="1"/>
  <c r="S19" i="1"/>
  <c r="S191" i="1" s="1"/>
  <c r="O19" i="1"/>
  <c r="O191" i="1" s="1"/>
  <c r="K19" i="1"/>
  <c r="K191" i="1" s="1"/>
  <c r="G19" i="1"/>
  <c r="G191" i="1" s="1"/>
  <c r="BL39" i="1"/>
  <c r="BL38" i="1"/>
  <c r="BL37" i="1"/>
  <c r="BL36" i="1"/>
  <c r="BL34" i="1"/>
  <c r="BL33" i="1"/>
  <c r="BL32" i="1"/>
  <c r="BL31" i="1"/>
  <c r="BM29" i="1"/>
  <c r="BM37" i="1"/>
  <c r="BM36" i="1"/>
  <c r="BM35" i="1"/>
  <c r="BM34" i="1"/>
  <c r="BM33" i="1"/>
  <c r="BM32" i="1"/>
  <c r="AC17" i="1" l="1"/>
  <c r="AC189" i="1" s="1"/>
  <c r="AI17" i="1"/>
  <c r="AG17" i="1"/>
  <c r="AK191" i="1"/>
  <c r="AK17" i="1"/>
  <c r="AM191" i="1"/>
  <c r="AC191" i="1"/>
  <c r="AM17" i="1"/>
  <c r="BM60" i="1"/>
  <c r="BN60" i="1" s="1"/>
  <c r="AP17" i="1"/>
  <c r="BL48" i="1"/>
  <c r="B189" i="1"/>
  <c r="BK49" i="1"/>
  <c r="D17" i="1"/>
  <c r="D189" i="1" s="1"/>
  <c r="F17" i="1"/>
  <c r="F189" i="1" s="1"/>
  <c r="AL17" i="1"/>
  <c r="AE17" i="1"/>
  <c r="Y17" i="1"/>
  <c r="Y189" i="1" s="1"/>
  <c r="U17" i="1"/>
  <c r="U189" i="1" s="1"/>
  <c r="Q17" i="1"/>
  <c r="Q189" i="1" s="1"/>
  <c r="M17" i="1"/>
  <c r="M189" i="1" s="1"/>
  <c r="I17" i="1"/>
  <c r="I189" i="1" s="1"/>
  <c r="E17" i="1"/>
  <c r="E189" i="1" s="1"/>
  <c r="AJ17" i="1"/>
  <c r="AD17" i="1"/>
  <c r="X17" i="1"/>
  <c r="X189" i="1" s="1"/>
  <c r="T17" i="1"/>
  <c r="T189" i="1" s="1"/>
  <c r="P17" i="1"/>
  <c r="P189" i="1" s="1"/>
  <c r="L17" i="1"/>
  <c r="L189" i="1" s="1"/>
  <c r="H17" i="1"/>
  <c r="H189" i="1" s="1"/>
  <c r="AO17" i="1"/>
  <c r="AH17" i="1"/>
  <c r="AB17" i="1"/>
  <c r="W17" i="1"/>
  <c r="W189" i="1" s="1"/>
  <c r="S17" i="1"/>
  <c r="S189" i="1" s="1"/>
  <c r="O17" i="1"/>
  <c r="O189" i="1" s="1"/>
  <c r="K17" i="1"/>
  <c r="K189" i="1" s="1"/>
  <c r="G17" i="1"/>
  <c r="G189" i="1" s="1"/>
  <c r="C17" i="1"/>
  <c r="C189" i="1" s="1"/>
  <c r="AN17" i="1"/>
  <c r="AF17" i="1"/>
  <c r="Z17" i="1"/>
  <c r="Z189" i="1" s="1"/>
  <c r="V17" i="1"/>
  <c r="V189" i="1" s="1"/>
  <c r="R17" i="1"/>
  <c r="R189" i="1" s="1"/>
  <c r="N17" i="1"/>
  <c r="N189" i="1" s="1"/>
  <c r="J17" i="1"/>
  <c r="J189" i="1" s="1"/>
  <c r="AM189" i="1" l="1"/>
  <c r="AK189" i="1"/>
  <c r="AG189" i="1"/>
  <c r="AF189" i="1"/>
  <c r="AN189" i="1"/>
  <c r="AH189" i="1"/>
  <c r="AD189" i="1"/>
  <c r="AE189" i="1"/>
  <c r="AP189" i="1"/>
  <c r="AO189" i="1"/>
  <c r="AJ189" i="1"/>
  <c r="AL189" i="1"/>
  <c r="AB189" i="1"/>
  <c r="BL58" i="1"/>
  <c r="AT39" i="1"/>
  <c r="AS39" i="1"/>
  <c r="BK58" i="1"/>
  <c r="BK48" i="1"/>
  <c r="B109" i="1" a="1"/>
  <c r="B109" i="1" s="1"/>
  <c r="BM58" i="1" l="1"/>
  <c r="BN58" i="1" s="1"/>
  <c r="M133" i="1"/>
  <c r="I132" i="1"/>
  <c r="E131" i="1"/>
  <c r="M129" i="1"/>
  <c r="I128" i="1"/>
  <c r="E127" i="1"/>
  <c r="M125" i="1"/>
  <c r="I124" i="1"/>
  <c r="E123" i="1"/>
  <c r="M121" i="1"/>
  <c r="I120" i="1"/>
  <c r="E119" i="1"/>
  <c r="M117" i="1"/>
  <c r="I116" i="1"/>
  <c r="E115" i="1"/>
  <c r="I114" i="1"/>
  <c r="M113" i="1"/>
  <c r="E113" i="1"/>
  <c r="I112" i="1"/>
  <c r="E110" i="1"/>
  <c r="L133" i="1"/>
  <c r="H132" i="1"/>
  <c r="L131" i="1"/>
  <c r="H130" i="1"/>
  <c r="L129" i="1"/>
  <c r="D129" i="1"/>
  <c r="H128" i="1"/>
  <c r="L127" i="1"/>
  <c r="D127" i="1"/>
  <c r="H126" i="1"/>
  <c r="L125" i="1"/>
  <c r="D125" i="1"/>
  <c r="H124" i="1"/>
  <c r="L123" i="1"/>
  <c r="D123" i="1"/>
  <c r="H122" i="1"/>
  <c r="L121" i="1"/>
  <c r="D121" i="1"/>
  <c r="H120" i="1"/>
  <c r="L119" i="1"/>
  <c r="D119" i="1"/>
  <c r="H118" i="1"/>
  <c r="L117" i="1"/>
  <c r="D117" i="1"/>
  <c r="H116" i="1"/>
  <c r="L115" i="1"/>
  <c r="D115" i="1"/>
  <c r="H114" i="1"/>
  <c r="L113" i="1"/>
  <c r="D113" i="1"/>
  <c r="H112" i="1"/>
  <c r="E111" i="1"/>
  <c r="M109" i="1"/>
  <c r="D133" i="1"/>
  <c r="D131" i="1"/>
  <c r="I133" i="1"/>
  <c r="M132" i="1"/>
  <c r="E132" i="1"/>
  <c r="I131" i="1"/>
  <c r="M130" i="1"/>
  <c r="E130" i="1"/>
  <c r="I129" i="1"/>
  <c r="M128" i="1"/>
  <c r="E128" i="1"/>
  <c r="I127" i="1"/>
  <c r="M126" i="1"/>
  <c r="E126" i="1"/>
  <c r="I125" i="1"/>
  <c r="M124" i="1"/>
  <c r="E124" i="1"/>
  <c r="I123" i="1"/>
  <c r="M122" i="1"/>
  <c r="E122" i="1"/>
  <c r="I121" i="1"/>
  <c r="M120" i="1"/>
  <c r="E120" i="1"/>
  <c r="I119" i="1"/>
  <c r="M118" i="1"/>
  <c r="E118" i="1"/>
  <c r="I117" i="1"/>
  <c r="M116" i="1"/>
  <c r="E116" i="1"/>
  <c r="I115" i="1"/>
  <c r="M114" i="1"/>
  <c r="E114" i="1"/>
  <c r="I113" i="1"/>
  <c r="M112" i="1"/>
  <c r="E112" i="1"/>
  <c r="M110" i="1"/>
  <c r="I109" i="1"/>
  <c r="E133" i="1"/>
  <c r="M131" i="1"/>
  <c r="I130" i="1"/>
  <c r="E129" i="1"/>
  <c r="M127" i="1"/>
  <c r="I126" i="1"/>
  <c r="E125" i="1"/>
  <c r="M123" i="1"/>
  <c r="I122" i="1"/>
  <c r="E121" i="1"/>
  <c r="M119" i="1"/>
  <c r="I118" i="1"/>
  <c r="E117" i="1"/>
  <c r="M115" i="1"/>
  <c r="I111" i="1"/>
  <c r="H133" i="1"/>
  <c r="L132" i="1"/>
  <c r="D132" i="1"/>
  <c r="H131" i="1"/>
  <c r="L130" i="1"/>
  <c r="D130" i="1"/>
  <c r="H129" i="1"/>
  <c r="L128" i="1"/>
  <c r="D128" i="1"/>
  <c r="H127" i="1"/>
  <c r="L126" i="1"/>
  <c r="D126" i="1"/>
  <c r="H125" i="1"/>
  <c r="L124" i="1"/>
  <c r="D124" i="1"/>
  <c r="H123" i="1"/>
  <c r="L122" i="1"/>
  <c r="D122" i="1"/>
  <c r="H121" i="1"/>
  <c r="L120" i="1"/>
  <c r="D120" i="1"/>
  <c r="H119" i="1"/>
  <c r="L118" i="1"/>
  <c r="D118" i="1"/>
  <c r="H117" i="1"/>
  <c r="L116" i="1"/>
  <c r="D116" i="1"/>
  <c r="H115" i="1"/>
  <c r="L114" i="1"/>
  <c r="D114" i="1"/>
  <c r="H113" i="1"/>
  <c r="L112" i="1"/>
  <c r="M111" i="1"/>
  <c r="I110" i="1"/>
  <c r="E109" i="1"/>
  <c r="D112" i="1"/>
  <c r="H111" i="1"/>
  <c r="L110" i="1"/>
  <c r="D110" i="1"/>
  <c r="H109" i="1"/>
  <c r="K133" i="1"/>
  <c r="C133" i="1"/>
  <c r="G132" i="1"/>
  <c r="K131" i="1"/>
  <c r="C131" i="1"/>
  <c r="K130" i="1"/>
  <c r="C130" i="1"/>
  <c r="K129" i="1"/>
  <c r="G129" i="1"/>
  <c r="C129" i="1"/>
  <c r="K128" i="1"/>
  <c r="G128" i="1"/>
  <c r="C128" i="1"/>
  <c r="K127" i="1"/>
  <c r="G127" i="1"/>
  <c r="C127" i="1"/>
  <c r="K126" i="1"/>
  <c r="G126" i="1"/>
  <c r="C126" i="1"/>
  <c r="K125" i="1"/>
  <c r="G125" i="1"/>
  <c r="C125" i="1"/>
  <c r="K124" i="1"/>
  <c r="G124" i="1"/>
  <c r="C124" i="1"/>
  <c r="K123" i="1"/>
  <c r="G123" i="1"/>
  <c r="C123" i="1"/>
  <c r="K122" i="1"/>
  <c r="G122" i="1"/>
  <c r="C122" i="1"/>
  <c r="K121" i="1"/>
  <c r="G121" i="1"/>
  <c r="C121" i="1"/>
  <c r="K120" i="1"/>
  <c r="G120" i="1"/>
  <c r="C120" i="1"/>
  <c r="K119" i="1"/>
  <c r="G119" i="1"/>
  <c r="C119" i="1"/>
  <c r="K118" i="1"/>
  <c r="G118" i="1"/>
  <c r="C118" i="1"/>
  <c r="K117" i="1"/>
  <c r="G117" i="1"/>
  <c r="C117" i="1"/>
  <c r="K116" i="1"/>
  <c r="G116" i="1"/>
  <c r="C116" i="1"/>
  <c r="K115" i="1"/>
  <c r="G115" i="1"/>
  <c r="C115" i="1"/>
  <c r="K114" i="1"/>
  <c r="G114" i="1"/>
  <c r="C114" i="1"/>
  <c r="K113" i="1"/>
  <c r="G113" i="1"/>
  <c r="C113" i="1"/>
  <c r="K112" i="1"/>
  <c r="G112" i="1"/>
  <c r="C112" i="1"/>
  <c r="K111" i="1"/>
  <c r="G111" i="1"/>
  <c r="C111" i="1"/>
  <c r="K110" i="1"/>
  <c r="G110" i="1"/>
  <c r="C110" i="1"/>
  <c r="K109" i="1"/>
  <c r="G109" i="1"/>
  <c r="C109" i="1"/>
  <c r="L111" i="1"/>
  <c r="D111" i="1"/>
  <c r="H110" i="1"/>
  <c r="L109" i="1"/>
  <c r="D109" i="1"/>
  <c r="G133" i="1"/>
  <c r="K132" i="1"/>
  <c r="C132" i="1"/>
  <c r="G131" i="1"/>
  <c r="G130" i="1"/>
  <c r="J133" i="1"/>
  <c r="F133" i="1"/>
  <c r="B133" i="1"/>
  <c r="J132" i="1"/>
  <c r="F132" i="1"/>
  <c r="B132" i="1"/>
  <c r="J131" i="1"/>
  <c r="F131" i="1"/>
  <c r="B131" i="1"/>
  <c r="J130" i="1"/>
  <c r="F130" i="1"/>
  <c r="B130" i="1"/>
  <c r="J129" i="1"/>
  <c r="F129" i="1"/>
  <c r="B129" i="1"/>
  <c r="J128" i="1"/>
  <c r="F128" i="1"/>
  <c r="B128" i="1"/>
  <c r="J127" i="1"/>
  <c r="F127" i="1"/>
  <c r="B127" i="1"/>
  <c r="J126" i="1"/>
  <c r="F126" i="1"/>
  <c r="B126" i="1"/>
  <c r="J125" i="1"/>
  <c r="F125" i="1"/>
  <c r="B125" i="1"/>
  <c r="J124" i="1"/>
  <c r="F124" i="1"/>
  <c r="B124" i="1"/>
  <c r="J123" i="1"/>
  <c r="F123" i="1"/>
  <c r="B123" i="1"/>
  <c r="J122" i="1"/>
  <c r="F122" i="1"/>
  <c r="B122" i="1"/>
  <c r="J121" i="1"/>
  <c r="F121" i="1"/>
  <c r="B121" i="1"/>
  <c r="J120" i="1"/>
  <c r="F120" i="1"/>
  <c r="B120" i="1"/>
  <c r="J119" i="1"/>
  <c r="F119" i="1"/>
  <c r="B119" i="1"/>
  <c r="J118" i="1"/>
  <c r="F118" i="1"/>
  <c r="B118" i="1"/>
  <c r="J117" i="1"/>
  <c r="F117" i="1"/>
  <c r="B117" i="1"/>
  <c r="J116" i="1"/>
  <c r="F116" i="1"/>
  <c r="B116" i="1"/>
  <c r="J115" i="1"/>
  <c r="F115" i="1"/>
  <c r="B115" i="1"/>
  <c r="J114" i="1"/>
  <c r="F114" i="1"/>
  <c r="B114" i="1"/>
  <c r="J113" i="1"/>
  <c r="F113" i="1"/>
  <c r="B113" i="1"/>
  <c r="J112" i="1"/>
  <c r="F112" i="1"/>
  <c r="B112" i="1"/>
  <c r="J111" i="1"/>
  <c r="F111" i="1"/>
  <c r="B111" i="1"/>
  <c r="J110" i="1"/>
  <c r="F110" i="1"/>
  <c r="B110" i="1"/>
  <c r="J109" i="1"/>
  <c r="F109" i="1"/>
  <c r="B135" i="1" l="1" a="1"/>
  <c r="B135" i="1" s="1"/>
  <c r="BO33" i="1"/>
  <c r="BO32" i="1"/>
  <c r="BO30" i="1"/>
  <c r="BN30" i="1"/>
  <c r="BK30" i="1"/>
  <c r="BN34" i="1"/>
  <c r="BN33" i="1"/>
  <c r="BN32" i="1"/>
  <c r="BN31" i="1"/>
  <c r="BN29" i="1"/>
  <c r="BK40" i="1"/>
  <c r="BK39" i="1"/>
  <c r="BK38" i="1"/>
  <c r="BK37" i="1"/>
  <c r="BK36" i="1"/>
  <c r="BK35" i="1"/>
  <c r="BK34" i="1"/>
  <c r="BK33" i="1"/>
  <c r="BK32" i="1"/>
  <c r="BK31" i="1"/>
  <c r="BK29" i="1"/>
  <c r="AC14" i="1" l="1"/>
  <c r="AC186" i="1" s="1"/>
  <c r="AK14" i="1"/>
  <c r="AK186" i="1" s="1"/>
  <c r="AG14" i="1"/>
  <c r="AG186" i="1" s="1"/>
  <c r="AI14" i="1"/>
  <c r="AI186" i="1" s="1"/>
  <c r="AM14" i="1"/>
  <c r="AM186" i="1" s="1"/>
  <c r="AC15" i="1"/>
  <c r="AC187" i="1" s="1"/>
  <c r="AK15" i="1"/>
  <c r="AK187" i="1" s="1"/>
  <c r="AG15" i="1"/>
  <c r="AG187" i="1" s="1"/>
  <c r="AI15" i="1"/>
  <c r="AM15" i="1"/>
  <c r="AM187" i="1" s="1"/>
  <c r="AM16" i="1"/>
  <c r="AM188" i="1" s="1"/>
  <c r="AC16" i="1"/>
  <c r="AC188" i="1" s="1"/>
  <c r="AK16" i="1"/>
  <c r="AK188" i="1" s="1"/>
  <c r="AG16" i="1"/>
  <c r="AI16" i="1"/>
  <c r="AI188" i="1" s="1"/>
  <c r="AP15" i="1"/>
  <c r="AP16" i="1"/>
  <c r="K135" i="1"/>
  <c r="C135" i="1"/>
  <c r="BM50" i="1"/>
  <c r="D145" i="1"/>
  <c r="F137" i="1"/>
  <c r="G146" i="1"/>
  <c r="L140" i="1"/>
  <c r="B145" i="1"/>
  <c r="M142" i="1"/>
  <c r="G137" i="1"/>
  <c r="H145" i="1"/>
  <c r="G135" i="1"/>
  <c r="J139" i="1"/>
  <c r="F135" i="1"/>
  <c r="E135" i="1"/>
  <c r="C144" i="1"/>
  <c r="C146" i="1"/>
  <c r="M143" i="1"/>
  <c r="B142" i="1"/>
  <c r="H136" i="1"/>
  <c r="C143" i="1"/>
  <c r="C141" i="1"/>
  <c r="D140" i="1"/>
  <c r="M138" i="1"/>
  <c r="H144" i="1"/>
  <c r="G144" i="1"/>
  <c r="D146" i="1"/>
  <c r="K140" i="1"/>
  <c r="L139" i="1"/>
  <c r="I138" i="1"/>
  <c r="F142" i="1"/>
  <c r="I146" i="1"/>
  <c r="E141" i="1"/>
  <c r="I145" i="1"/>
  <c r="E140" i="1"/>
  <c r="J144" i="1"/>
  <c r="B139" i="1"/>
  <c r="D139" i="1"/>
  <c r="H135" i="1"/>
  <c r="G142" i="1"/>
  <c r="H141" i="1"/>
  <c r="C136" i="1"/>
  <c r="L145" i="1"/>
  <c r="K145" i="1"/>
  <c r="M136" i="1"/>
  <c r="C142" i="1"/>
  <c r="D141" i="1"/>
  <c r="D135" i="1"/>
  <c r="J141" i="1"/>
  <c r="M145" i="1"/>
  <c r="I140" i="1"/>
  <c r="M144" i="1"/>
  <c r="F139" i="1"/>
  <c r="B144" i="1"/>
  <c r="J137" i="1"/>
  <c r="C140" i="1"/>
  <c r="E139" i="1"/>
  <c r="C137" i="1"/>
  <c r="D136" i="1"/>
  <c r="L146" i="1"/>
  <c r="K146" i="1"/>
  <c r="G136" i="1"/>
  <c r="D142" i="1"/>
  <c r="K136" i="1"/>
  <c r="L135" i="1"/>
  <c r="H146" i="1"/>
  <c r="F144" i="1"/>
  <c r="F138" i="1"/>
  <c r="E143" i="1"/>
  <c r="B136" i="1"/>
  <c r="E142" i="1"/>
  <c r="J146" i="1"/>
  <c r="F141" i="1"/>
  <c r="BM48" i="1"/>
  <c r="K142" i="1"/>
  <c r="H140" i="1"/>
  <c r="K137" i="1"/>
  <c r="H139" i="1"/>
  <c r="G138" i="1"/>
  <c r="K143" i="1"/>
  <c r="H137" i="1"/>
  <c r="L142" i="1"/>
  <c r="E136" i="1"/>
  <c r="K138" i="1"/>
  <c r="L137" i="1"/>
  <c r="I136" i="1"/>
  <c r="C139" i="1"/>
  <c r="L136" i="1"/>
  <c r="H143" i="1"/>
  <c r="E138" i="1"/>
  <c r="C138" i="1"/>
  <c r="G143" i="1"/>
  <c r="D137" i="1"/>
  <c r="H142" i="1"/>
  <c r="M135" i="1"/>
  <c r="F146" i="1"/>
  <c r="J143" i="1"/>
  <c r="B141" i="1"/>
  <c r="B137" i="1"/>
  <c r="E145" i="1"/>
  <c r="I142" i="1"/>
  <c r="M139" i="1"/>
  <c r="M146" i="1"/>
  <c r="E144" i="1"/>
  <c r="I141" i="1"/>
  <c r="B138" i="1"/>
  <c r="B146" i="1"/>
  <c r="F143" i="1"/>
  <c r="J140" i="1"/>
  <c r="F136" i="1"/>
  <c r="G145" i="1"/>
  <c r="D143" i="1"/>
  <c r="G140" i="1"/>
  <c r="I135" i="1"/>
  <c r="K139" i="1"/>
  <c r="C145" i="1"/>
  <c r="L138" i="1"/>
  <c r="D144" i="1"/>
  <c r="I137" i="1"/>
  <c r="G141" i="1"/>
  <c r="L141" i="1"/>
  <c r="M137" i="1"/>
  <c r="K141" i="1"/>
  <c r="D138" i="1"/>
  <c r="L144" i="1"/>
  <c r="I139" i="1"/>
  <c r="G139" i="1"/>
  <c r="K144" i="1"/>
  <c r="H138" i="1"/>
  <c r="L143" i="1"/>
  <c r="E137" i="1"/>
  <c r="J145" i="1"/>
  <c r="B143" i="1"/>
  <c r="F140" i="1"/>
  <c r="J135" i="1"/>
  <c r="I144" i="1"/>
  <c r="M141" i="1"/>
  <c r="J138" i="1"/>
  <c r="E146" i="1"/>
  <c r="I143" i="1"/>
  <c r="M140" i="1"/>
  <c r="J136" i="1"/>
  <c r="F145" i="1"/>
  <c r="J142" i="1"/>
  <c r="B140" i="1"/>
  <c r="AP14" i="1"/>
  <c r="AB14" i="1"/>
  <c r="AD15" i="1"/>
  <c r="AE16" i="1"/>
  <c r="AE15" i="1"/>
  <c r="AN14" i="1"/>
  <c r="AF14" i="1"/>
  <c r="AJ15" i="1"/>
  <c r="AL16" i="1"/>
  <c r="Z14" i="1"/>
  <c r="Z186" i="1" s="1"/>
  <c r="AL14" i="1"/>
  <c r="AE14" i="1"/>
  <c r="AH15" i="1"/>
  <c r="AB15" i="1"/>
  <c r="AJ16" i="1"/>
  <c r="AD16" i="1"/>
  <c r="AJ14" i="1"/>
  <c r="AD14" i="1"/>
  <c r="AN15" i="1"/>
  <c r="AF15" i="1"/>
  <c r="AO16" i="1"/>
  <c r="AH16" i="1"/>
  <c r="AB16" i="1"/>
  <c r="AO14" i="1"/>
  <c r="AH14" i="1"/>
  <c r="AL15" i="1"/>
  <c r="AN16" i="1"/>
  <c r="AF16" i="1"/>
  <c r="C16" i="1"/>
  <c r="C188" i="1" s="1"/>
  <c r="D16" i="1"/>
  <c r="D188" i="1" s="1"/>
  <c r="Z16" i="1"/>
  <c r="Z188" i="1" s="1"/>
  <c r="V16" i="1"/>
  <c r="V188" i="1" s="1"/>
  <c r="R16" i="1"/>
  <c r="R188" i="1" s="1"/>
  <c r="N16" i="1"/>
  <c r="N188" i="1" s="1"/>
  <c r="J16" i="1"/>
  <c r="J188" i="1" s="1"/>
  <c r="F16" i="1"/>
  <c r="F188" i="1" s="1"/>
  <c r="Y16" i="1"/>
  <c r="Y188" i="1" s="1"/>
  <c r="U16" i="1"/>
  <c r="U188" i="1" s="1"/>
  <c r="Q16" i="1"/>
  <c r="Q188" i="1" s="1"/>
  <c r="M16" i="1"/>
  <c r="M188" i="1" s="1"/>
  <c r="I16" i="1"/>
  <c r="I188" i="1" s="1"/>
  <c r="E16" i="1"/>
  <c r="E188" i="1" s="1"/>
  <c r="B188" i="1"/>
  <c r="W16" i="1"/>
  <c r="W188" i="1" s="1"/>
  <c r="S16" i="1"/>
  <c r="S188" i="1" s="1"/>
  <c r="O16" i="1"/>
  <c r="O188" i="1" s="1"/>
  <c r="K16" i="1"/>
  <c r="K188" i="1" s="1"/>
  <c r="G16" i="1"/>
  <c r="G188" i="1" s="1"/>
  <c r="X16" i="1"/>
  <c r="X188" i="1" s="1"/>
  <c r="T16" i="1"/>
  <c r="T188" i="1" s="1"/>
  <c r="P16" i="1"/>
  <c r="P188" i="1" s="1"/>
  <c r="L16" i="1"/>
  <c r="L188" i="1" s="1"/>
  <c r="H16" i="1"/>
  <c r="H188" i="1" s="1"/>
  <c r="D14" i="1"/>
  <c r="D186" i="1" s="1"/>
  <c r="O14" i="1"/>
  <c r="O186" i="1" s="1"/>
  <c r="C14" i="1"/>
  <c r="C186" i="1" s="1"/>
  <c r="V14" i="1"/>
  <c r="V186" i="1" s="1"/>
  <c r="R14" i="1"/>
  <c r="R186" i="1" s="1"/>
  <c r="N14" i="1"/>
  <c r="N186" i="1" s="1"/>
  <c r="J14" i="1"/>
  <c r="J186" i="1" s="1"/>
  <c r="F14" i="1"/>
  <c r="F186" i="1" s="1"/>
  <c r="W14" i="1"/>
  <c r="W186" i="1" s="1"/>
  <c r="K14" i="1"/>
  <c r="K186" i="1" s="1"/>
  <c r="Y14" i="1"/>
  <c r="Y186" i="1" s="1"/>
  <c r="U14" i="1"/>
  <c r="U186" i="1" s="1"/>
  <c r="Q14" i="1"/>
  <c r="Q186" i="1" s="1"/>
  <c r="M14" i="1"/>
  <c r="M186" i="1" s="1"/>
  <c r="I14" i="1"/>
  <c r="I186" i="1" s="1"/>
  <c r="E14" i="1"/>
  <c r="E186" i="1" s="1"/>
  <c r="S14" i="1"/>
  <c r="S186" i="1" s="1"/>
  <c r="G14" i="1"/>
  <c r="G186" i="1" s="1"/>
  <c r="X14" i="1"/>
  <c r="X186" i="1" s="1"/>
  <c r="T14" i="1"/>
  <c r="T186" i="1" s="1"/>
  <c r="P14" i="1"/>
  <c r="P186" i="1" s="1"/>
  <c r="L14" i="1"/>
  <c r="L186" i="1" s="1"/>
  <c r="H14" i="1"/>
  <c r="H186" i="1" s="1"/>
  <c r="AG191" i="1" l="1"/>
  <c r="AG188" i="1"/>
  <c r="AI187" i="1"/>
  <c r="AH187" i="1"/>
  <c r="AH186" i="1"/>
  <c r="AO191" i="1"/>
  <c r="AO188" i="1"/>
  <c r="AJ187" i="1"/>
  <c r="AJ186" i="1"/>
  <c r="AN187" i="1"/>
  <c r="AN186" i="1"/>
  <c r="AB186" i="1"/>
  <c r="BL54" i="1"/>
  <c r="AH191" i="1"/>
  <c r="AH188" i="1"/>
  <c r="AL187" i="1"/>
  <c r="AL186" i="1"/>
  <c r="AO187" i="1"/>
  <c r="AO186" i="1"/>
  <c r="AD191" i="1"/>
  <c r="AD188" i="1"/>
  <c r="AL191" i="1"/>
  <c r="AL188" i="1"/>
  <c r="AP187" i="1"/>
  <c r="AP186" i="1"/>
  <c r="AP191" i="1"/>
  <c r="AP188" i="1"/>
  <c r="AD187" i="1"/>
  <c r="AD186" i="1"/>
  <c r="AF187" i="1"/>
  <c r="AF186" i="1"/>
  <c r="AF191" i="1"/>
  <c r="AF188" i="1"/>
  <c r="AN191" i="1"/>
  <c r="AN188" i="1"/>
  <c r="AB188" i="1"/>
  <c r="BL56" i="1"/>
  <c r="AJ191" i="1"/>
  <c r="AJ188" i="1"/>
  <c r="AE187" i="1"/>
  <c r="AE186" i="1"/>
  <c r="AE191" i="1"/>
  <c r="AE188" i="1"/>
  <c r="AB187" i="1"/>
  <c r="AB191" i="1"/>
  <c r="BL59" i="1"/>
  <c r="BK59" i="1"/>
  <c r="BK55" i="1"/>
  <c r="BK56" i="1"/>
  <c r="BL46" i="1"/>
  <c r="BN50" i="1"/>
  <c r="BO50" i="1"/>
  <c r="BP50" i="1" s="1"/>
  <c r="BN48" i="1"/>
  <c r="BO48" i="1"/>
  <c r="BP48" i="1" s="1"/>
  <c r="BK44" i="1"/>
  <c r="BL44" i="1"/>
  <c r="BM44" i="1" s="1"/>
  <c r="BO44" i="1" s="1"/>
  <c r="BK46" i="1"/>
  <c r="AQ34" i="1"/>
  <c r="AR34" i="1"/>
  <c r="AV34" i="1"/>
  <c r="AW34" i="1"/>
  <c r="BA34" i="1"/>
  <c r="AX34" i="1"/>
  <c r="AY34" i="1"/>
  <c r="AZ34" i="1"/>
  <c r="BB34" i="1"/>
  <c r="BC34" i="1"/>
  <c r="BD34" i="1"/>
  <c r="BE34" i="1"/>
  <c r="BF34" i="1"/>
  <c r="BG34" i="1"/>
  <c r="BC30" i="1"/>
  <c r="AW36" i="1"/>
  <c r="BC29" i="1"/>
  <c r="AV36" i="1"/>
  <c r="BA36" i="1"/>
  <c r="BC31" i="1"/>
  <c r="AX36" i="1"/>
  <c r="BC35" i="1"/>
  <c r="BB36" i="1"/>
  <c r="BE29" i="1"/>
  <c r="BE30" i="1"/>
  <c r="BE31" i="1"/>
  <c r="BD29" i="1"/>
  <c r="AV37" i="1"/>
  <c r="BD30" i="1"/>
  <c r="AW37" i="1"/>
  <c r="BA37" i="1"/>
  <c r="BD31" i="1"/>
  <c r="AX37" i="1"/>
  <c r="BD35" i="1"/>
  <c r="BB37" i="1"/>
  <c r="BD36" i="1"/>
  <c r="BC37" i="1"/>
  <c r="BE35" i="1"/>
  <c r="BB38" i="1"/>
  <c r="BE36" i="1"/>
  <c r="BC38" i="1"/>
  <c r="BE37" i="1"/>
  <c r="BD38" i="1"/>
  <c r="BF29" i="1"/>
  <c r="AV39" i="1"/>
  <c r="BF30" i="1"/>
  <c r="AW39" i="1"/>
  <c r="BA39" i="1"/>
  <c r="BF31" i="1"/>
  <c r="AX39" i="1"/>
  <c r="BF35" i="1"/>
  <c r="BB39" i="1"/>
  <c r="BF36" i="1"/>
  <c r="BC39" i="1"/>
  <c r="BF37" i="1"/>
  <c r="BD39" i="1"/>
  <c r="BG29" i="1"/>
  <c r="AV40" i="1"/>
  <c r="BG30" i="1"/>
  <c r="AW40" i="1"/>
  <c r="BA40" i="1"/>
  <c r="BG31" i="1"/>
  <c r="AX40" i="1"/>
  <c r="BG35" i="1"/>
  <c r="BG36" i="1"/>
  <c r="BC40" i="1"/>
  <c r="BG37" i="1"/>
  <c r="BD40" i="1"/>
  <c r="BG38" i="1"/>
  <c r="BE40" i="1"/>
  <c r="BG39" i="1"/>
  <c r="BF40" i="1"/>
  <c r="AY29" i="1"/>
  <c r="AV32" i="1"/>
  <c r="AY30" i="1"/>
  <c r="AW32" i="1"/>
  <c r="BA32" i="1"/>
  <c r="AY31" i="1"/>
  <c r="AY35" i="1"/>
  <c r="BB32" i="1"/>
  <c r="AY36" i="1"/>
  <c r="BC32" i="1"/>
  <c r="AY37" i="1"/>
  <c r="BD32" i="1"/>
  <c r="AY38" i="1"/>
  <c r="BE32" i="1"/>
  <c r="AY39" i="1"/>
  <c r="BF32" i="1"/>
  <c r="AZ29" i="1"/>
  <c r="AV33" i="1"/>
  <c r="AZ30" i="1"/>
  <c r="AW33" i="1"/>
  <c r="BA33" i="1"/>
  <c r="AZ31" i="1"/>
  <c r="AX33" i="1"/>
  <c r="AZ35" i="1"/>
  <c r="BB33" i="1"/>
  <c r="BC33" i="1"/>
  <c r="AZ36" i="1"/>
  <c r="AZ37" i="1"/>
  <c r="BD33" i="1"/>
  <c r="AZ38" i="1"/>
  <c r="BE33" i="1"/>
  <c r="AZ39" i="1"/>
  <c r="BF33" i="1"/>
  <c r="AZ40" i="1"/>
  <c r="BG33" i="1"/>
  <c r="BF38" i="1"/>
  <c r="BE39" i="1"/>
  <c r="AY40" i="1"/>
  <c r="BG32" i="1"/>
  <c r="AZ32" i="1"/>
  <c r="AY33" i="1"/>
  <c r="AZ33" i="1"/>
  <c r="AY32" i="1"/>
  <c r="BG40" i="1"/>
  <c r="BF39" i="1"/>
  <c r="BE38" i="1"/>
  <c r="BD37" i="1"/>
  <c r="BC36" i="1"/>
  <c r="BB40" i="1"/>
  <c r="BB35" i="1"/>
  <c r="BB31" i="1"/>
  <c r="BB30" i="1"/>
  <c r="BB29" i="1"/>
  <c r="AX38" i="1"/>
  <c r="AX35" i="1"/>
  <c r="AX31" i="1"/>
  <c r="AX30" i="1"/>
  <c r="AX29" i="1"/>
  <c r="BA29" i="1"/>
  <c r="AV38" i="1"/>
  <c r="AW38" i="1"/>
  <c r="BA38" i="1"/>
  <c r="BA31" i="1"/>
  <c r="AV35" i="1"/>
  <c r="AV31" i="1"/>
  <c r="AV30" i="1"/>
  <c r="BA35" i="1"/>
  <c r="BA30" i="1"/>
  <c r="AW29" i="1"/>
  <c r="AW35" i="1"/>
  <c r="AW30" i="1"/>
  <c r="AR31" i="1"/>
  <c r="AR35" i="1"/>
  <c r="AR36" i="1"/>
  <c r="AR37" i="1"/>
  <c r="AR38" i="1"/>
  <c r="AR39" i="1"/>
  <c r="AR40" i="1"/>
  <c r="AR32" i="1"/>
  <c r="AR33" i="1"/>
  <c r="AQ30" i="1"/>
  <c r="AQ31" i="1"/>
  <c r="AQ35" i="1"/>
  <c r="AQ36" i="1"/>
  <c r="AQ37" i="1"/>
  <c r="AQ38" i="1"/>
  <c r="AQ39" i="1"/>
  <c r="AQ40" i="1"/>
  <c r="AQ32" i="1"/>
  <c r="AQ33" i="1"/>
  <c r="BM56" i="1" l="1"/>
  <c r="BN56" i="1" s="1"/>
  <c r="AU43" i="1" a="1"/>
  <c r="BN54" i="1"/>
  <c r="BM46" i="1"/>
  <c r="C15" i="1"/>
  <c r="C187" i="1" s="1"/>
  <c r="S15" i="1"/>
  <c r="S187" i="1" s="1"/>
  <c r="P15" i="1"/>
  <c r="P187" i="1" s="1"/>
  <c r="Z15" i="1"/>
  <c r="Z187" i="1" s="1"/>
  <c r="Q15" i="1"/>
  <c r="Q187" i="1" s="1"/>
  <c r="R15" i="1"/>
  <c r="R187" i="1" s="1"/>
  <c r="I15" i="1"/>
  <c r="I187" i="1" s="1"/>
  <c r="V15" i="1"/>
  <c r="V187" i="1" s="1"/>
  <c r="M15" i="1"/>
  <c r="M187" i="1" s="1"/>
  <c r="G15" i="1"/>
  <c r="G187" i="1" s="1"/>
  <c r="W15" i="1"/>
  <c r="W187" i="1" s="1"/>
  <c r="D15" i="1"/>
  <c r="D187" i="1" s="1"/>
  <c r="T15" i="1"/>
  <c r="T187" i="1" s="1"/>
  <c r="E15" i="1"/>
  <c r="E187" i="1" s="1"/>
  <c r="U15" i="1"/>
  <c r="U187" i="1" s="1"/>
  <c r="K15" i="1"/>
  <c r="K187" i="1" s="1"/>
  <c r="J15" i="1"/>
  <c r="J187" i="1" s="1"/>
  <c r="H15" i="1"/>
  <c r="H187" i="1" s="1"/>
  <c r="X15" i="1"/>
  <c r="X187" i="1" s="1"/>
  <c r="Y15" i="1"/>
  <c r="Y187" i="1" s="1"/>
  <c r="O15" i="1"/>
  <c r="O187" i="1" s="1"/>
  <c r="L15" i="1"/>
  <c r="L187" i="1" s="1"/>
  <c r="N15" i="1"/>
  <c r="N187" i="1" s="1"/>
  <c r="F15" i="1"/>
  <c r="F187" i="1" s="1"/>
  <c r="B187" i="1"/>
  <c r="AU43" i="1" l="1"/>
  <c r="BH43" i="1" s="1"/>
  <c r="BI43" i="1" s="1"/>
  <c r="BD53" i="1"/>
  <c r="BE50" i="1"/>
  <c r="AY48" i="1"/>
  <c r="AZ45" i="1"/>
  <c r="BC53" i="1"/>
  <c r="BD50" i="1"/>
  <c r="AX48" i="1"/>
  <c r="BC45" i="1"/>
  <c r="AX44" i="1"/>
  <c r="AX53" i="1"/>
  <c r="BD51" i="1"/>
  <c r="AY50" i="1"/>
  <c r="BE48" i="1"/>
  <c r="AZ47" i="1"/>
  <c r="AU46" i="1"/>
  <c r="BA44" i="1"/>
  <c r="AV43" i="1"/>
  <c r="AX51" i="1"/>
  <c r="AU48" i="1"/>
  <c r="AV45" i="1"/>
  <c r="BB52" i="1"/>
  <c r="BC49" i="1"/>
  <c r="AZ46" i="1"/>
  <c r="AW53" i="1"/>
  <c r="BC51" i="1"/>
  <c r="BH51" i="1" s="1"/>
  <c r="BI51" i="1" s="1"/>
  <c r="AX50" i="1"/>
  <c r="BD48" i="1"/>
  <c r="AY47" i="1"/>
  <c r="BH47" i="1" s="1"/>
  <c r="BI47" i="1" s="1"/>
  <c r="BE45" i="1"/>
  <c r="AZ44" i="1"/>
  <c r="AY49" i="1"/>
  <c r="AV51" i="1"/>
  <c r="AW48" i="1"/>
  <c r="BD43" i="1"/>
  <c r="BD49" i="1"/>
  <c r="AW51" i="1"/>
  <c r="BE53" i="1"/>
  <c r="BH53" i="1" s="1"/>
  <c r="BI53" i="1" s="1"/>
  <c r="AU51" i="1"/>
  <c r="BB46" i="1"/>
  <c r="BC43" i="1"/>
  <c r="BB51" i="1"/>
  <c r="AX43" i="1"/>
  <c r="AV46" i="1"/>
  <c r="BB53" i="1"/>
  <c r="BC50" i="1"/>
  <c r="AY46" i="1"/>
  <c r="AZ43" i="1"/>
  <c r="BD45" i="1"/>
  <c r="AZ50" i="1"/>
  <c r="AV52" i="1"/>
  <c r="AX46" i="1"/>
  <c r="BH46" i="1" s="1"/>
  <c r="BI46" i="1" s="1"/>
  <c r="AY43" i="1"/>
  <c r="AV53" i="1"/>
  <c r="AW50" i="1"/>
  <c r="BB47" i="1"/>
  <c r="BC44" i="1"/>
  <c r="AU53" i="1"/>
  <c r="AV50" i="1"/>
  <c r="BA47" i="1"/>
  <c r="AY45" i="1"/>
  <c r="BA43" i="1"/>
  <c r="BE52" i="1"/>
  <c r="AZ51" i="1"/>
  <c r="AU50" i="1"/>
  <c r="BA48" i="1"/>
  <c r="AV47" i="1"/>
  <c r="BB45" i="1"/>
  <c r="AW44" i="1"/>
  <c r="AZ53" i="1"/>
  <c r="BA50" i="1"/>
  <c r="AX47" i="1"/>
  <c r="AY44" i="1"/>
  <c r="BE51" i="1"/>
  <c r="BB48" i="1"/>
  <c r="BE43" i="1"/>
  <c r="BD52" i="1"/>
  <c r="BH52" i="1" s="1"/>
  <c r="BI52" i="1" s="1"/>
  <c r="AY51" i="1"/>
  <c r="BE49" i="1"/>
  <c r="AZ48" i="1"/>
  <c r="BH48" i="1" s="1"/>
  <c r="BI48" i="1" s="1"/>
  <c r="AU47" i="1"/>
  <c r="BA45" i="1"/>
  <c r="AV44" i="1"/>
  <c r="BH44" i="1" s="1"/>
  <c r="AX52" i="1"/>
  <c r="BA52" i="1"/>
  <c r="BB49" i="1"/>
  <c r="AX45" i="1"/>
  <c r="BC52" i="1"/>
  <c r="BB43" i="1"/>
  <c r="BE47" i="1"/>
  <c r="AZ52" i="1"/>
  <c r="AV48" i="1"/>
  <c r="AW45" i="1"/>
  <c r="BH45" i="1" s="1"/>
  <c r="BI45" i="1" s="1"/>
  <c r="BC48" i="1"/>
  <c r="BA51" i="1"/>
  <c r="AU49" i="1"/>
  <c r="BB44" i="1"/>
  <c r="AW52" i="1"/>
  <c r="AX49" i="1"/>
  <c r="BE44" i="1"/>
  <c r="AV49" i="1"/>
  <c r="AW47" i="1"/>
  <c r="BB50" i="1"/>
  <c r="BH50" i="1" s="1"/>
  <c r="BI50" i="1" s="1"/>
  <c r="BC47" i="1"/>
  <c r="AY52" i="1"/>
  <c r="AZ49" i="1"/>
  <c r="BE46" i="1"/>
  <c r="AU44" i="1"/>
  <c r="BD46" i="1"/>
  <c r="AU45" i="1"/>
  <c r="AW43" i="1"/>
  <c r="BC46" i="1"/>
  <c r="BA46" i="1"/>
  <c r="BA49" i="1"/>
  <c r="BH49" i="1" s="1"/>
  <c r="BI49" i="1" s="1"/>
  <c r="AW46" i="1"/>
  <c r="BD47" i="1"/>
  <c r="AU52" i="1"/>
  <c r="AY53" i="1"/>
  <c r="BA53" i="1"/>
  <c r="AW49" i="1"/>
  <c r="BD44" i="1"/>
  <c r="BN46" i="1"/>
  <c r="BO46" i="1"/>
  <c r="BP46" i="1" s="1"/>
  <c r="BN44" i="1"/>
  <c r="BP44" i="1"/>
  <c r="BK45" i="1"/>
  <c r="BI44" i="1" l="1"/>
  <c r="BN45" i="1" l="1"/>
  <c r="BO45" i="1"/>
  <c r="BP45" i="1" s="1"/>
  <c r="AI189" i="1"/>
  <c r="AC190" i="1"/>
  <c r="Z190" i="1"/>
  <c r="I190" i="1"/>
  <c r="AK18" i="1"/>
  <c r="AK190" i="1" s="1"/>
  <c r="J18" i="1"/>
  <c r="J190" i="1" s="1"/>
  <c r="M18" i="1"/>
  <c r="M190" i="1" s="1"/>
  <c r="I18" i="1"/>
  <c r="AG18" i="1"/>
  <c r="AG190" i="1" s="1"/>
  <c r="K18" i="1"/>
  <c r="K190" i="1" s="1"/>
  <c r="G18" i="1"/>
  <c r="G190" i="1" s="1"/>
  <c r="AC18" i="1"/>
  <c r="P18" i="1"/>
  <c r="P190" i="1" s="1"/>
  <c r="C18" i="1"/>
  <c r="C190" i="1" s="1"/>
  <c r="N18" i="1"/>
  <c r="N190" i="1" s="1"/>
  <c r="Z18" i="1"/>
  <c r="O18" i="1"/>
  <c r="O190" i="1" s="1"/>
  <c r="T18" i="1"/>
  <c r="T190" i="1" s="1"/>
  <c r="AB18" i="1"/>
  <c r="AB190" i="1" s="1"/>
  <c r="B190" i="1"/>
  <c r="AM18" i="1"/>
  <c r="AM190" i="1" s="1"/>
  <c r="AH18" i="1"/>
  <c r="AH190" i="1" s="1"/>
  <c r="AP18" i="1"/>
  <c r="AP190" i="1" s="1"/>
  <c r="AL18" i="1"/>
  <c r="AL190" i="1" s="1"/>
  <c r="AJ18" i="1"/>
  <c r="AJ190" i="1" s="1"/>
  <c r="AN18" i="1"/>
  <c r="AN190" i="1" s="1"/>
  <c r="AD18" i="1"/>
  <c r="BL57" i="1" s="1"/>
  <c r="AF18" i="1"/>
  <c r="AF190" i="1"/>
  <c r="X18" i="1"/>
  <c r="X190" i="1" s="1"/>
  <c r="E18" i="1"/>
  <c r="E190" i="1" s="1"/>
  <c r="U18" i="1"/>
  <c r="U190" i="1" s="1"/>
  <c r="Q18" i="1"/>
  <c r="Q190" i="1" s="1"/>
  <c r="S18" i="1"/>
  <c r="S190" i="1" s="1"/>
  <c r="V18" i="1"/>
  <c r="V190" i="1" s="1"/>
  <c r="D18" i="1"/>
  <c r="D190" i="1" s="1"/>
  <c r="F18" i="1"/>
  <c r="F190" i="1" s="1"/>
  <c r="L18" i="1"/>
  <c r="L190" i="1" s="1"/>
  <c r="R18" i="1"/>
  <c r="R190" i="1" s="1"/>
  <c r="Y18" i="1"/>
  <c r="Y190" i="1" s="1"/>
  <c r="H18" i="1"/>
  <c r="H190" i="1" s="1"/>
  <c r="W18" i="1"/>
  <c r="W190" i="1" s="1"/>
  <c r="AO18" i="1"/>
  <c r="AO190" i="1" s="1"/>
  <c r="AE18" i="1"/>
  <c r="AE190" i="1"/>
  <c r="AI18" i="1"/>
  <c r="AI190" i="1"/>
  <c r="BL49" i="1" l="1"/>
  <c r="BL47" i="1"/>
  <c r="BM47" i="1" s="1"/>
  <c r="AD190" i="1"/>
  <c r="BK47" i="1"/>
  <c r="BM49" i="1" l="1"/>
  <c r="BM59" i="1"/>
  <c r="BN59" i="1" s="1"/>
  <c r="BM57" i="1"/>
  <c r="BN57" i="1" s="1"/>
  <c r="BO47" i="1"/>
  <c r="BP47" i="1" s="1"/>
  <c r="BN47" i="1"/>
  <c r="BO49" i="1" l="1"/>
  <c r="BP49" i="1" s="1"/>
  <c r="BN49" i="1"/>
</calcChain>
</file>

<file path=xl/sharedStrings.xml><?xml version="1.0" encoding="utf-8"?>
<sst xmlns="http://schemas.openxmlformats.org/spreadsheetml/2006/main" count="172" uniqueCount="90">
  <si>
    <t>Название</t>
  </si>
  <si>
    <t>Цена</t>
  </si>
  <si>
    <t>VT400 Shadow</t>
  </si>
  <si>
    <t>Год</t>
  </si>
  <si>
    <t>Объем двигателя, куб. см</t>
  </si>
  <si>
    <t>Максимальная мощность (лс/об/мин)</t>
  </si>
  <si>
    <t>Пробег</t>
  </si>
  <si>
    <t>Длина</t>
  </si>
  <si>
    <t>Высота по седлу</t>
  </si>
  <si>
    <t>Максимальная скорость</t>
  </si>
  <si>
    <t>Ширина</t>
  </si>
  <si>
    <t>Высота</t>
  </si>
  <si>
    <t>PC800 Pacific Coast</t>
  </si>
  <si>
    <t>VT750 Shadow Aero</t>
  </si>
  <si>
    <t>Масса мотоцикла</t>
  </si>
  <si>
    <t>VT1100 Shadow Sabre</t>
  </si>
  <si>
    <t>NC700SA</t>
  </si>
  <si>
    <t>VTX1300C</t>
  </si>
  <si>
    <t>VT750 Shadow Spirit</t>
  </si>
  <si>
    <t>NC750SA</t>
  </si>
  <si>
    <t>VTX1800S</t>
  </si>
  <si>
    <t>VT750 Shadow Phantom</t>
  </si>
  <si>
    <t>GL1500 Valkyrie Interstate</t>
  </si>
  <si>
    <t>CBR600F ABS</t>
  </si>
  <si>
    <t>VTX1800F</t>
  </si>
  <si>
    <t>VFR1200F ABS</t>
  </si>
  <si>
    <t>CB1000R</t>
  </si>
  <si>
    <t>Максимальный крутящий момент</t>
  </si>
  <si>
    <t>F800R</t>
  </si>
  <si>
    <t>R1200R</t>
  </si>
  <si>
    <t>R1200GS</t>
  </si>
  <si>
    <t>GSF750 Bandit</t>
  </si>
  <si>
    <t>C50 Boulevard</t>
  </si>
  <si>
    <t>M50 Boulevard</t>
  </si>
  <si>
    <t>Мат ожидание</t>
  </si>
  <si>
    <t>Дисперсия</t>
  </si>
  <si>
    <t>Матрица коэффициентов корреляции</t>
  </si>
  <si>
    <t>a1</t>
  </si>
  <si>
    <t>a2</t>
  </si>
  <si>
    <t>a3</t>
  </si>
  <si>
    <t>a4</t>
  </si>
  <si>
    <t>Коэффициенты уравнения
регресии</t>
  </si>
  <si>
    <t xml:space="preserve"> </t>
  </si>
  <si>
    <t>a0</t>
  </si>
  <si>
    <t>Первые 5 переменных</t>
  </si>
  <si>
    <t>Первые 4 переменные</t>
  </si>
  <si>
    <t>Все 11 переменных</t>
  </si>
  <si>
    <t>Все 11 
переменных</t>
  </si>
  <si>
    <t>Первые 5 
переменных</t>
  </si>
  <si>
    <t>Первые 4
переменные</t>
  </si>
  <si>
    <t>а5</t>
  </si>
  <si>
    <t>а6</t>
  </si>
  <si>
    <t>а7</t>
  </si>
  <si>
    <t>а8</t>
  </si>
  <si>
    <t>а9</t>
  </si>
  <si>
    <t>а10</t>
  </si>
  <si>
    <t>а11</t>
  </si>
  <si>
    <t>Индекс</t>
  </si>
  <si>
    <t>Y - y(x1:…x11)</t>
  </si>
  <si>
    <t>Y - y(x1:…x5)</t>
  </si>
  <si>
    <t>Y - y(x1:…x4)</t>
  </si>
  <si>
    <t>Z</t>
  </si>
  <si>
    <t>Основная выборка</t>
  </si>
  <si>
    <t>NV400 Shadow Slasher</t>
  </si>
  <si>
    <t>VT1100 Shadow Spirit</t>
  </si>
  <si>
    <t>VFR800-2</t>
  </si>
  <si>
    <t>VTX1300R</t>
  </si>
  <si>
    <t>VTX1800C</t>
  </si>
  <si>
    <t>VTX1800R</t>
  </si>
  <si>
    <t>M109R Boulevard</t>
  </si>
  <si>
    <t>Дополнительная выборка</t>
  </si>
  <si>
    <t>t-крит</t>
  </si>
  <si>
    <t>Зелёные</t>
  </si>
  <si>
    <t>Зелёные и желтые</t>
  </si>
  <si>
    <t>Зелёные и жолтые</t>
  </si>
  <si>
    <t>Зелёные и желтые без Объ. Двиг</t>
  </si>
  <si>
    <t>Достигнутый уровень значимости</t>
  </si>
  <si>
    <t>Первые 3 + объём двигателя</t>
  </si>
  <si>
    <t>VFR800</t>
  </si>
  <si>
    <t>CB1100A ABS</t>
  </si>
  <si>
    <t>Зелёные и желтые - объём дв</t>
  </si>
  <si>
    <t>М. О. Ошибки</t>
  </si>
  <si>
    <t>Дисперсия ошибки</t>
  </si>
  <si>
    <t>Коэффициент Детеминации</t>
  </si>
  <si>
    <t>Дисперсия адекватности</t>
  </si>
  <si>
    <t>Коэф. Множ. Коррелляции</t>
  </si>
  <si>
    <t xml:space="preserve">(К. Дет * n) / ((1 - К. Дет) * n) </t>
  </si>
  <si>
    <t>оценка матрицы ковариаций Pa
коэффициентов уравнения линейной регрессии</t>
  </si>
  <si>
    <t>аа</t>
  </si>
  <si>
    <t>Дис. Адекватности / Дис.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</si>
</sst>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3300"/>
        <bgColor indexed="64"/>
      </patternFill>
    </fill>
  </fills>
  <borders count="3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NumberFormat="1" applyFont="1" applyAlignme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2" fontId="1" fillId="0" borderId="0" xfId="0" applyNumberFormat="1" applyFont="1"/>
    <xf numFmtId="0" fontId="1" fillId="0" borderId="0" xfId="0" applyNumberFormat="1" applyFont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0" fillId="0" borderId="0" xfId="0" applyFon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left"/>
    </xf>
    <xf numFmtId="2" fontId="1" fillId="5" borderId="0" xfId="0" applyNumberFormat="1" applyFont="1" applyFill="1"/>
    <xf numFmtId="0" fontId="1" fillId="6" borderId="0" xfId="0" applyFont="1" applyFill="1"/>
    <xf numFmtId="0" fontId="0" fillId="5" borderId="0" xfId="0" applyFill="1"/>
    <xf numFmtId="0" fontId="0" fillId="6" borderId="0" xfId="0" applyFill="1" applyAlignment="1">
      <alignment horizontal="center"/>
    </xf>
    <xf numFmtId="164" fontId="0" fillId="0" borderId="0" xfId="0" applyNumberFormat="1"/>
    <xf numFmtId="164" fontId="0" fillId="4" borderId="0" xfId="0" applyNumberFormat="1" applyFill="1"/>
    <xf numFmtId="164" fontId="0" fillId="7" borderId="0" xfId="0" applyNumberFormat="1" applyFill="1"/>
    <xf numFmtId="164" fontId="0" fillId="3" borderId="0" xfId="0" applyNumberFormat="1" applyFill="1"/>
    <xf numFmtId="2" fontId="1" fillId="0" borderId="0" xfId="0" applyNumberFormat="1" applyFont="1" applyFill="1" applyAlignment="1">
      <alignment horizont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Alignment="1"/>
    <xf numFmtId="0" fontId="0" fillId="0" borderId="0" xfId="0" applyFont="1"/>
    <xf numFmtId="2" fontId="0" fillId="0" borderId="0" xfId="0" applyNumberFormat="1" applyFill="1"/>
    <xf numFmtId="0" fontId="1" fillId="0" borderId="0" xfId="0" applyFont="1" applyFill="1"/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NumberFormat="1" applyFont="1"/>
    <xf numFmtId="0" fontId="0" fillId="0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/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5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Лист1!$A$7</c:f>
              <c:strCache>
                <c:ptCount val="1"/>
                <c:pt idx="0">
                  <c:v>Объем двигателя, куб. см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Лист1!$B$2:$Z$2</c:f>
              <c:numCache>
                <c:formatCode>General</c:formatCode>
                <c:ptCount val="25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</c:numCache>
            </c:numRef>
          </c:xVal>
          <c:yVal>
            <c:numRef>
              <c:f>Лист1!$B$7:$Z$7</c:f>
              <c:numCache>
                <c:formatCode>General</c:formatCode>
                <c:ptCount val="25"/>
                <c:pt idx="0">
                  <c:v>750</c:v>
                </c:pt>
                <c:pt idx="1">
                  <c:v>400</c:v>
                </c:pt>
                <c:pt idx="2">
                  <c:v>400</c:v>
                </c:pt>
                <c:pt idx="3">
                  <c:v>800</c:v>
                </c:pt>
                <c:pt idx="4">
                  <c:v>750</c:v>
                </c:pt>
                <c:pt idx="5">
                  <c:v>1100</c:v>
                </c:pt>
                <c:pt idx="6">
                  <c:v>800</c:v>
                </c:pt>
                <c:pt idx="7">
                  <c:v>1100</c:v>
                </c:pt>
                <c:pt idx="8">
                  <c:v>700</c:v>
                </c:pt>
                <c:pt idx="9">
                  <c:v>700</c:v>
                </c:pt>
                <c:pt idx="10">
                  <c:v>1300</c:v>
                </c:pt>
                <c:pt idx="11">
                  <c:v>800</c:v>
                </c:pt>
                <c:pt idx="12">
                  <c:v>750</c:v>
                </c:pt>
                <c:pt idx="13">
                  <c:v>800</c:v>
                </c:pt>
                <c:pt idx="14">
                  <c:v>750</c:v>
                </c:pt>
                <c:pt idx="15">
                  <c:v>1800</c:v>
                </c:pt>
                <c:pt idx="16">
                  <c:v>750</c:v>
                </c:pt>
                <c:pt idx="17">
                  <c:v>1200</c:v>
                </c:pt>
                <c:pt idx="18">
                  <c:v>750</c:v>
                </c:pt>
                <c:pt idx="19">
                  <c:v>1200</c:v>
                </c:pt>
                <c:pt idx="20">
                  <c:v>1500</c:v>
                </c:pt>
                <c:pt idx="21">
                  <c:v>600</c:v>
                </c:pt>
                <c:pt idx="22">
                  <c:v>1800</c:v>
                </c:pt>
                <c:pt idx="23">
                  <c:v>1200</c:v>
                </c:pt>
                <c:pt idx="24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5C-4764-B511-F9F88874A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71336"/>
        <c:axId val="4919683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Лист1!$A$3</c15:sqref>
                        </c15:formulaRef>
                      </c:ext>
                    </c:extLst>
                    <c:strCache>
                      <c:ptCount val="1"/>
                      <c:pt idx="0">
                        <c:v>Год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Лист1!$B$3:$Z$3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1997</c:v>
                      </c:pt>
                      <c:pt idx="1">
                        <c:v>1998</c:v>
                      </c:pt>
                      <c:pt idx="2">
                        <c:v>2002</c:v>
                      </c:pt>
                      <c:pt idx="3">
                        <c:v>1993</c:v>
                      </c:pt>
                      <c:pt idx="4">
                        <c:v>2004</c:v>
                      </c:pt>
                      <c:pt idx="5">
                        <c:v>2002</c:v>
                      </c:pt>
                      <c:pt idx="6">
                        <c:v>2006</c:v>
                      </c:pt>
                      <c:pt idx="7">
                        <c:v>2004</c:v>
                      </c:pt>
                      <c:pt idx="8">
                        <c:v>2012</c:v>
                      </c:pt>
                      <c:pt idx="9">
                        <c:v>2013</c:v>
                      </c:pt>
                      <c:pt idx="10">
                        <c:v>2006</c:v>
                      </c:pt>
                      <c:pt idx="11">
                        <c:v>2009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2015</c:v>
                      </c:pt>
                      <c:pt idx="15">
                        <c:v>2002</c:v>
                      </c:pt>
                      <c:pt idx="16">
                        <c:v>2010</c:v>
                      </c:pt>
                      <c:pt idx="17">
                        <c:v>2007</c:v>
                      </c:pt>
                      <c:pt idx="18">
                        <c:v>2013</c:v>
                      </c:pt>
                      <c:pt idx="19">
                        <c:v>2004</c:v>
                      </c:pt>
                      <c:pt idx="20">
                        <c:v>2000</c:v>
                      </c:pt>
                      <c:pt idx="21">
                        <c:v>2011</c:v>
                      </c:pt>
                      <c:pt idx="22">
                        <c:v>2007</c:v>
                      </c:pt>
                      <c:pt idx="23">
                        <c:v>2010</c:v>
                      </c:pt>
                      <c:pt idx="24">
                        <c:v>2013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25C-4764-B511-F9F88874A69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Лист1!$A$4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мощность (лс/об/мин)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Лист1!$B$4:$Z$4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</c:v>
                      </c:pt>
                      <c:pt idx="1">
                        <c:v>33</c:v>
                      </c:pt>
                      <c:pt idx="2">
                        <c:v>33</c:v>
                      </c:pt>
                      <c:pt idx="3">
                        <c:v>56.5</c:v>
                      </c:pt>
                      <c:pt idx="4">
                        <c:v>44</c:v>
                      </c:pt>
                      <c:pt idx="5">
                        <c:v>67</c:v>
                      </c:pt>
                      <c:pt idx="6">
                        <c:v>51.7</c:v>
                      </c:pt>
                      <c:pt idx="7">
                        <c:v>67</c:v>
                      </c:pt>
                      <c:pt idx="8">
                        <c:v>50</c:v>
                      </c:pt>
                      <c:pt idx="9">
                        <c:v>50</c:v>
                      </c:pt>
                      <c:pt idx="10">
                        <c:v>74.8</c:v>
                      </c:pt>
                      <c:pt idx="11">
                        <c:v>52</c:v>
                      </c:pt>
                      <c:pt idx="12">
                        <c:v>44</c:v>
                      </c:pt>
                      <c:pt idx="13">
                        <c:v>66</c:v>
                      </c:pt>
                      <c:pt idx="14">
                        <c:v>54</c:v>
                      </c:pt>
                      <c:pt idx="15">
                        <c:v>106</c:v>
                      </c:pt>
                      <c:pt idx="16">
                        <c:v>45</c:v>
                      </c:pt>
                      <c:pt idx="17">
                        <c:v>81</c:v>
                      </c:pt>
                      <c:pt idx="18">
                        <c:v>45</c:v>
                      </c:pt>
                      <c:pt idx="19">
                        <c:v>105</c:v>
                      </c:pt>
                      <c:pt idx="20">
                        <c:v>100</c:v>
                      </c:pt>
                      <c:pt idx="21">
                        <c:v>102</c:v>
                      </c:pt>
                      <c:pt idx="22">
                        <c:v>106</c:v>
                      </c:pt>
                      <c:pt idx="23">
                        <c:v>111</c:v>
                      </c:pt>
                      <c:pt idx="24">
                        <c:v>125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25C-4764-B511-F9F88874A69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Лист1!$A$8</c15:sqref>
                        </c15:formulaRef>
                      </c:ext>
                    </c:extLst>
                    <c:strCache>
                      <c:ptCount val="1"/>
                      <c:pt idx="0">
                        <c:v>Масса мотоцикла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Лист1!$B$8:$Z$8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201</c:v>
                      </c:pt>
                      <c:pt idx="1">
                        <c:v>242</c:v>
                      </c:pt>
                      <c:pt idx="2">
                        <c:v>242</c:v>
                      </c:pt>
                      <c:pt idx="3">
                        <c:v>280</c:v>
                      </c:pt>
                      <c:pt idx="4">
                        <c:v>245</c:v>
                      </c:pt>
                      <c:pt idx="5">
                        <c:v>251</c:v>
                      </c:pt>
                      <c:pt idx="6">
                        <c:v>277</c:v>
                      </c:pt>
                      <c:pt idx="7">
                        <c:v>251</c:v>
                      </c:pt>
                      <c:pt idx="8">
                        <c:v>215</c:v>
                      </c:pt>
                      <c:pt idx="9">
                        <c:v>215</c:v>
                      </c:pt>
                      <c:pt idx="10">
                        <c:v>106</c:v>
                      </c:pt>
                      <c:pt idx="11">
                        <c:v>247</c:v>
                      </c:pt>
                      <c:pt idx="12">
                        <c:v>243</c:v>
                      </c:pt>
                      <c:pt idx="13">
                        <c:v>202</c:v>
                      </c:pt>
                      <c:pt idx="14">
                        <c:v>216</c:v>
                      </c:pt>
                      <c:pt idx="15">
                        <c:v>359</c:v>
                      </c:pt>
                      <c:pt idx="16">
                        <c:v>184</c:v>
                      </c:pt>
                      <c:pt idx="17">
                        <c:v>231</c:v>
                      </c:pt>
                      <c:pt idx="18">
                        <c:v>184</c:v>
                      </c:pt>
                      <c:pt idx="19">
                        <c:v>223</c:v>
                      </c:pt>
                      <c:pt idx="20">
                        <c:v>309</c:v>
                      </c:pt>
                      <c:pt idx="21">
                        <c:v>211</c:v>
                      </c:pt>
                      <c:pt idx="22">
                        <c:v>351</c:v>
                      </c:pt>
                      <c:pt idx="23">
                        <c:v>268</c:v>
                      </c:pt>
                      <c:pt idx="24">
                        <c:v>217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5C-4764-B511-F9F88874A69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Лист1!$A$9</c15:sqref>
                        </c15:formulaRef>
                      </c:ext>
                    </c:extLst>
                    <c:strCache>
                      <c:ptCount val="1"/>
                      <c:pt idx="0">
                        <c:v>Пробег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Лист1!$B$9:$Z$9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1622</c:v>
                      </c:pt>
                      <c:pt idx="1">
                        <c:v>14692</c:v>
                      </c:pt>
                      <c:pt idx="2">
                        <c:v>26758</c:v>
                      </c:pt>
                      <c:pt idx="3">
                        <c:v>29277</c:v>
                      </c:pt>
                      <c:pt idx="4">
                        <c:v>11472</c:v>
                      </c:pt>
                      <c:pt idx="5">
                        <c:v>26031</c:v>
                      </c:pt>
                      <c:pt idx="6">
                        <c:v>26887</c:v>
                      </c:pt>
                      <c:pt idx="7">
                        <c:v>15998</c:v>
                      </c:pt>
                      <c:pt idx="8">
                        <c:v>4935</c:v>
                      </c:pt>
                      <c:pt idx="9">
                        <c:v>14246</c:v>
                      </c:pt>
                      <c:pt idx="10">
                        <c:v>16120</c:v>
                      </c:pt>
                      <c:pt idx="11">
                        <c:v>6298</c:v>
                      </c:pt>
                      <c:pt idx="12">
                        <c:v>22765</c:v>
                      </c:pt>
                      <c:pt idx="13">
                        <c:v>13362</c:v>
                      </c:pt>
                      <c:pt idx="14">
                        <c:v>24781</c:v>
                      </c:pt>
                      <c:pt idx="15">
                        <c:v>31987</c:v>
                      </c:pt>
                      <c:pt idx="16">
                        <c:v>18486</c:v>
                      </c:pt>
                      <c:pt idx="17">
                        <c:v>22247</c:v>
                      </c:pt>
                      <c:pt idx="18">
                        <c:v>17857</c:v>
                      </c:pt>
                      <c:pt idx="19">
                        <c:v>31009</c:v>
                      </c:pt>
                      <c:pt idx="20">
                        <c:v>12039</c:v>
                      </c:pt>
                      <c:pt idx="21">
                        <c:v>14187</c:v>
                      </c:pt>
                      <c:pt idx="22">
                        <c:v>33186</c:v>
                      </c:pt>
                      <c:pt idx="23">
                        <c:v>20384</c:v>
                      </c:pt>
                      <c:pt idx="24">
                        <c:v>16590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5C-4764-B511-F9F88874A69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Лист1!$A$10</c15:sqref>
                        </c15:formulaRef>
                      </c:ext>
                    </c:extLst>
                    <c:strCache>
                      <c:ptCount val="1"/>
                      <c:pt idx="0">
                        <c:v>Длина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Лист1!$B$10:$Z$10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2090</c:v>
                      </c:pt>
                      <c:pt idx="1">
                        <c:v>2455</c:v>
                      </c:pt>
                      <c:pt idx="2">
                        <c:v>2455</c:v>
                      </c:pt>
                      <c:pt idx="3">
                        <c:v>2290</c:v>
                      </c:pt>
                      <c:pt idx="4">
                        <c:v>2510</c:v>
                      </c:pt>
                      <c:pt idx="5">
                        <c:v>2380</c:v>
                      </c:pt>
                      <c:pt idx="6">
                        <c:v>2510</c:v>
                      </c:pt>
                      <c:pt idx="7">
                        <c:v>2380</c:v>
                      </c:pt>
                      <c:pt idx="8">
                        <c:v>2195</c:v>
                      </c:pt>
                      <c:pt idx="9">
                        <c:v>2195</c:v>
                      </c:pt>
                      <c:pt idx="10">
                        <c:v>2400</c:v>
                      </c:pt>
                      <c:pt idx="11">
                        <c:v>2370</c:v>
                      </c:pt>
                      <c:pt idx="12">
                        <c:v>2430</c:v>
                      </c:pt>
                      <c:pt idx="13">
                        <c:v>2145</c:v>
                      </c:pt>
                      <c:pt idx="14">
                        <c:v>2215</c:v>
                      </c:pt>
                      <c:pt idx="15">
                        <c:v>2630</c:v>
                      </c:pt>
                      <c:pt idx="16">
                        <c:v>2405</c:v>
                      </c:pt>
                      <c:pt idx="17">
                        <c:v>2145</c:v>
                      </c:pt>
                      <c:pt idx="18">
                        <c:v>2405</c:v>
                      </c:pt>
                      <c:pt idx="19">
                        <c:v>2210</c:v>
                      </c:pt>
                      <c:pt idx="20">
                        <c:v>2525</c:v>
                      </c:pt>
                      <c:pt idx="21">
                        <c:v>2150</c:v>
                      </c:pt>
                      <c:pt idx="22">
                        <c:v>2420</c:v>
                      </c:pt>
                      <c:pt idx="23">
                        <c:v>2250</c:v>
                      </c:pt>
                      <c:pt idx="24">
                        <c:v>2105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5C-4764-B511-F9F88874A69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</c15:sqref>
                        </c15:formulaRef>
                      </c:ext>
                    </c:extLst>
                    <c:strCache>
                      <c:ptCount val="1"/>
                      <c:pt idx="0">
                        <c:v>Ширина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Лист1!$B$11:$Z$11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770</c:v>
                      </c:pt>
                      <c:pt idx="1">
                        <c:v>945</c:v>
                      </c:pt>
                      <c:pt idx="2">
                        <c:v>945</c:v>
                      </c:pt>
                      <c:pt idx="3">
                        <c:v>820</c:v>
                      </c:pt>
                      <c:pt idx="4">
                        <c:v>940</c:v>
                      </c:pt>
                      <c:pt idx="5">
                        <c:v>880</c:v>
                      </c:pt>
                      <c:pt idx="6">
                        <c:v>970</c:v>
                      </c:pt>
                      <c:pt idx="7">
                        <c:v>880</c:v>
                      </c:pt>
                      <c:pt idx="8">
                        <c:v>760</c:v>
                      </c:pt>
                      <c:pt idx="9">
                        <c:v>760</c:v>
                      </c:pt>
                      <c:pt idx="10">
                        <c:v>920</c:v>
                      </c:pt>
                      <c:pt idx="11">
                        <c:v>920</c:v>
                      </c:pt>
                      <c:pt idx="12">
                        <c:v>835</c:v>
                      </c:pt>
                      <c:pt idx="13">
                        <c:v>860</c:v>
                      </c:pt>
                      <c:pt idx="14">
                        <c:v>775</c:v>
                      </c:pt>
                      <c:pt idx="15">
                        <c:v>990</c:v>
                      </c:pt>
                      <c:pt idx="16">
                        <c:v>825</c:v>
                      </c:pt>
                      <c:pt idx="17">
                        <c:v>872</c:v>
                      </c:pt>
                      <c:pt idx="18">
                        <c:v>825</c:v>
                      </c:pt>
                      <c:pt idx="19">
                        <c:v>935</c:v>
                      </c:pt>
                      <c:pt idx="20">
                        <c:v>980</c:v>
                      </c:pt>
                      <c:pt idx="21">
                        <c:v>685</c:v>
                      </c:pt>
                      <c:pt idx="22">
                        <c:v>940</c:v>
                      </c:pt>
                      <c:pt idx="23">
                        <c:v>755</c:v>
                      </c:pt>
                      <c:pt idx="24">
                        <c:v>785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5C-4764-B511-F9F88874A69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Лист1!$A$12</c15:sqref>
                        </c15:formulaRef>
                      </c:ext>
                    </c:extLst>
                    <c:strCache>
                      <c:ptCount val="1"/>
                      <c:pt idx="0">
                        <c:v>Высота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Лист1!$B$12:$Z$12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1095</c:v>
                      </c:pt>
                      <c:pt idx="1">
                        <c:v>1050</c:v>
                      </c:pt>
                      <c:pt idx="2">
                        <c:v>1050</c:v>
                      </c:pt>
                      <c:pt idx="3">
                        <c:v>1370</c:v>
                      </c:pt>
                      <c:pt idx="4">
                        <c:v>1090</c:v>
                      </c:pt>
                      <c:pt idx="5">
                        <c:v>1220</c:v>
                      </c:pt>
                      <c:pt idx="6">
                        <c:v>1105</c:v>
                      </c:pt>
                      <c:pt idx="7">
                        <c:v>1220</c:v>
                      </c:pt>
                      <c:pt idx="8">
                        <c:v>1130</c:v>
                      </c:pt>
                      <c:pt idx="9">
                        <c:v>1130</c:v>
                      </c:pt>
                      <c:pt idx="10">
                        <c:v>1110</c:v>
                      </c:pt>
                      <c:pt idx="11">
                        <c:v>1125</c:v>
                      </c:pt>
                      <c:pt idx="12">
                        <c:v>1130</c:v>
                      </c:pt>
                      <c:pt idx="13">
                        <c:v>1235</c:v>
                      </c:pt>
                      <c:pt idx="14">
                        <c:v>1350</c:v>
                      </c:pt>
                      <c:pt idx="15">
                        <c:v>1155</c:v>
                      </c:pt>
                      <c:pt idx="16">
                        <c:v>1090</c:v>
                      </c:pt>
                      <c:pt idx="17">
                        <c:v>1285</c:v>
                      </c:pt>
                      <c:pt idx="18">
                        <c:v>1090</c:v>
                      </c:pt>
                      <c:pt idx="19">
                        <c:v>1450</c:v>
                      </c:pt>
                      <c:pt idx="20">
                        <c:v>1185</c:v>
                      </c:pt>
                      <c:pt idx="21">
                        <c:v>1150</c:v>
                      </c:pt>
                      <c:pt idx="22">
                        <c:v>1130</c:v>
                      </c:pt>
                      <c:pt idx="23">
                        <c:v>1220</c:v>
                      </c:pt>
                      <c:pt idx="24">
                        <c:v>1095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5C-4764-B511-F9F88874A69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</c15:sqref>
                        </c15:formulaRef>
                      </c:ext>
                    </c:extLst>
                    <c:strCache>
                      <c:ptCount val="1"/>
                      <c:pt idx="0">
                        <c:v>Высота по седлу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Лист1!$B$13:$Z$13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795</c:v>
                      </c:pt>
                      <c:pt idx="1">
                        <c:v>695</c:v>
                      </c:pt>
                      <c:pt idx="2">
                        <c:v>695</c:v>
                      </c:pt>
                      <c:pt idx="3">
                        <c:v>765</c:v>
                      </c:pt>
                      <c:pt idx="4">
                        <c:v>660</c:v>
                      </c:pt>
                      <c:pt idx="5">
                        <c:v>730</c:v>
                      </c:pt>
                      <c:pt idx="6">
                        <c:v>700</c:v>
                      </c:pt>
                      <c:pt idx="7">
                        <c:v>730</c:v>
                      </c:pt>
                      <c:pt idx="8">
                        <c:v>790</c:v>
                      </c:pt>
                      <c:pt idx="9">
                        <c:v>790</c:v>
                      </c:pt>
                      <c:pt idx="10">
                        <c:v>697</c:v>
                      </c:pt>
                      <c:pt idx="11">
                        <c:v>700</c:v>
                      </c:pt>
                      <c:pt idx="12">
                        <c:v>655</c:v>
                      </c:pt>
                      <c:pt idx="13">
                        <c:v>790</c:v>
                      </c:pt>
                      <c:pt idx="14">
                        <c:v>790</c:v>
                      </c:pt>
                      <c:pt idx="15">
                        <c:v>695</c:v>
                      </c:pt>
                      <c:pt idx="16">
                        <c:v>650</c:v>
                      </c:pt>
                      <c:pt idx="17">
                        <c:v>800</c:v>
                      </c:pt>
                      <c:pt idx="18">
                        <c:v>650</c:v>
                      </c:pt>
                      <c:pt idx="19">
                        <c:v>850</c:v>
                      </c:pt>
                      <c:pt idx="20">
                        <c:v>740</c:v>
                      </c:pt>
                      <c:pt idx="21">
                        <c:v>800</c:v>
                      </c:pt>
                      <c:pt idx="22">
                        <c:v>701</c:v>
                      </c:pt>
                      <c:pt idx="23">
                        <c:v>810</c:v>
                      </c:pt>
                      <c:pt idx="24">
                        <c:v>825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5C-4764-B511-F9F88874A69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Лист1!$A$5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скорость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Лист1!$B$5:$Z$5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180</c:v>
                      </c:pt>
                      <c:pt idx="1">
                        <c:v>145</c:v>
                      </c:pt>
                      <c:pt idx="2">
                        <c:v>145</c:v>
                      </c:pt>
                      <c:pt idx="3">
                        <c:v>172</c:v>
                      </c:pt>
                      <c:pt idx="4">
                        <c:v>164</c:v>
                      </c:pt>
                      <c:pt idx="5">
                        <c:v>172</c:v>
                      </c:pt>
                      <c:pt idx="6">
                        <c:v>177</c:v>
                      </c:pt>
                      <c:pt idx="7">
                        <c:v>172</c:v>
                      </c:pt>
                      <c:pt idx="8">
                        <c:v>160</c:v>
                      </c:pt>
                      <c:pt idx="9">
                        <c:v>160</c:v>
                      </c:pt>
                      <c:pt idx="10">
                        <c:v>178</c:v>
                      </c:pt>
                      <c:pt idx="11">
                        <c:v>172</c:v>
                      </c:pt>
                      <c:pt idx="12">
                        <c:v>177</c:v>
                      </c:pt>
                      <c:pt idx="13">
                        <c:v>200</c:v>
                      </c:pt>
                      <c:pt idx="14">
                        <c:v>160</c:v>
                      </c:pt>
                      <c:pt idx="15">
                        <c:v>189</c:v>
                      </c:pt>
                      <c:pt idx="16">
                        <c:v>250</c:v>
                      </c:pt>
                      <c:pt idx="17">
                        <c:v>200</c:v>
                      </c:pt>
                      <c:pt idx="18">
                        <c:v>250</c:v>
                      </c:pt>
                      <c:pt idx="19">
                        <c:v>200</c:v>
                      </c:pt>
                      <c:pt idx="20">
                        <c:v>210</c:v>
                      </c:pt>
                      <c:pt idx="21">
                        <c:v>220</c:v>
                      </c:pt>
                      <c:pt idx="22">
                        <c:v>189</c:v>
                      </c:pt>
                      <c:pt idx="23">
                        <c:v>250</c:v>
                      </c:pt>
                      <c:pt idx="24">
                        <c:v>228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5C-4764-B511-F9F88874A69B}"/>
                  </c:ext>
                </c:extLst>
              </c15:ser>
            </c15:filteredScatterSeries>
          </c:ext>
        </c:extLst>
      </c:scatterChart>
      <c:valAx>
        <c:axId val="491971336"/>
        <c:scaling>
          <c:orientation val="minMax"/>
          <c:min val="19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68384"/>
        <c:crosses val="autoZero"/>
        <c:crossBetween val="midCat"/>
      </c:valAx>
      <c:valAx>
        <c:axId val="49196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71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6338016054907339"/>
          <c:y val="2.96575718077146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Лист1!$A$4</c:f>
              <c:strCache>
                <c:ptCount val="1"/>
                <c:pt idx="0">
                  <c:v>Максимальная мощность (лс/об/мин)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Лист1!$B$2:$Z$2</c:f>
              <c:numCache>
                <c:formatCode>General</c:formatCode>
                <c:ptCount val="25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</c:numCache>
            </c:numRef>
          </c:xVal>
          <c:yVal>
            <c:numRef>
              <c:f>Лист1!$B$4:$Z$4</c:f>
              <c:numCache>
                <c:formatCode>General</c:formatCode>
                <c:ptCount val="25"/>
                <c:pt idx="0">
                  <c:v>77</c:v>
                </c:pt>
                <c:pt idx="1">
                  <c:v>33</c:v>
                </c:pt>
                <c:pt idx="2">
                  <c:v>33</c:v>
                </c:pt>
                <c:pt idx="3">
                  <c:v>56.5</c:v>
                </c:pt>
                <c:pt idx="4">
                  <c:v>44</c:v>
                </c:pt>
                <c:pt idx="5">
                  <c:v>67</c:v>
                </c:pt>
                <c:pt idx="6">
                  <c:v>51.7</c:v>
                </c:pt>
                <c:pt idx="7">
                  <c:v>67</c:v>
                </c:pt>
                <c:pt idx="8">
                  <c:v>50</c:v>
                </c:pt>
                <c:pt idx="9">
                  <c:v>50</c:v>
                </c:pt>
                <c:pt idx="10">
                  <c:v>74.8</c:v>
                </c:pt>
                <c:pt idx="11">
                  <c:v>52</c:v>
                </c:pt>
                <c:pt idx="12">
                  <c:v>44</c:v>
                </c:pt>
                <c:pt idx="13">
                  <c:v>66</c:v>
                </c:pt>
                <c:pt idx="14">
                  <c:v>54</c:v>
                </c:pt>
                <c:pt idx="15">
                  <c:v>106</c:v>
                </c:pt>
                <c:pt idx="16">
                  <c:v>45</c:v>
                </c:pt>
                <c:pt idx="17">
                  <c:v>81</c:v>
                </c:pt>
                <c:pt idx="18">
                  <c:v>45</c:v>
                </c:pt>
                <c:pt idx="19">
                  <c:v>105</c:v>
                </c:pt>
                <c:pt idx="20">
                  <c:v>100</c:v>
                </c:pt>
                <c:pt idx="21">
                  <c:v>102</c:v>
                </c:pt>
                <c:pt idx="22">
                  <c:v>106</c:v>
                </c:pt>
                <c:pt idx="23">
                  <c:v>111</c:v>
                </c:pt>
                <c:pt idx="24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8A-4C71-BA8E-1BA33ECEB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71336"/>
        <c:axId val="4919683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Лист1!$A$3</c15:sqref>
                        </c15:formulaRef>
                      </c:ext>
                    </c:extLst>
                    <c:strCache>
                      <c:ptCount val="1"/>
                      <c:pt idx="0">
                        <c:v>Год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Лист1!$B$3:$Z$3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1997</c:v>
                      </c:pt>
                      <c:pt idx="1">
                        <c:v>1998</c:v>
                      </c:pt>
                      <c:pt idx="2">
                        <c:v>2002</c:v>
                      </c:pt>
                      <c:pt idx="3">
                        <c:v>1993</c:v>
                      </c:pt>
                      <c:pt idx="4">
                        <c:v>2004</c:v>
                      </c:pt>
                      <c:pt idx="5">
                        <c:v>2002</c:v>
                      </c:pt>
                      <c:pt idx="6">
                        <c:v>2006</c:v>
                      </c:pt>
                      <c:pt idx="7">
                        <c:v>2004</c:v>
                      </c:pt>
                      <c:pt idx="8">
                        <c:v>2012</c:v>
                      </c:pt>
                      <c:pt idx="9">
                        <c:v>2013</c:v>
                      </c:pt>
                      <c:pt idx="10">
                        <c:v>2006</c:v>
                      </c:pt>
                      <c:pt idx="11">
                        <c:v>2009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2015</c:v>
                      </c:pt>
                      <c:pt idx="15">
                        <c:v>2002</c:v>
                      </c:pt>
                      <c:pt idx="16">
                        <c:v>2010</c:v>
                      </c:pt>
                      <c:pt idx="17">
                        <c:v>2007</c:v>
                      </c:pt>
                      <c:pt idx="18">
                        <c:v>2013</c:v>
                      </c:pt>
                      <c:pt idx="19">
                        <c:v>2004</c:v>
                      </c:pt>
                      <c:pt idx="20">
                        <c:v>2000</c:v>
                      </c:pt>
                      <c:pt idx="21">
                        <c:v>2011</c:v>
                      </c:pt>
                      <c:pt idx="22">
                        <c:v>2007</c:v>
                      </c:pt>
                      <c:pt idx="23">
                        <c:v>2010</c:v>
                      </c:pt>
                      <c:pt idx="24">
                        <c:v>2013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B8A-4C71-BA8E-1BA33ECEB6B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Лист1!$A$7</c15:sqref>
                        </c15:formulaRef>
                      </c:ext>
                    </c:extLst>
                    <c:strCache>
                      <c:ptCount val="1"/>
                      <c:pt idx="0">
                        <c:v>Объем двигателя, куб. см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Лист1!$B$7:$Z$7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750</c:v>
                      </c:pt>
                      <c:pt idx="1">
                        <c:v>400</c:v>
                      </c:pt>
                      <c:pt idx="2">
                        <c:v>400</c:v>
                      </c:pt>
                      <c:pt idx="3">
                        <c:v>800</c:v>
                      </c:pt>
                      <c:pt idx="4">
                        <c:v>750</c:v>
                      </c:pt>
                      <c:pt idx="5">
                        <c:v>1100</c:v>
                      </c:pt>
                      <c:pt idx="6">
                        <c:v>800</c:v>
                      </c:pt>
                      <c:pt idx="7">
                        <c:v>1100</c:v>
                      </c:pt>
                      <c:pt idx="8">
                        <c:v>700</c:v>
                      </c:pt>
                      <c:pt idx="9">
                        <c:v>700</c:v>
                      </c:pt>
                      <c:pt idx="10">
                        <c:v>1300</c:v>
                      </c:pt>
                      <c:pt idx="11">
                        <c:v>800</c:v>
                      </c:pt>
                      <c:pt idx="12">
                        <c:v>750</c:v>
                      </c:pt>
                      <c:pt idx="13">
                        <c:v>800</c:v>
                      </c:pt>
                      <c:pt idx="14">
                        <c:v>750</c:v>
                      </c:pt>
                      <c:pt idx="15">
                        <c:v>1800</c:v>
                      </c:pt>
                      <c:pt idx="16">
                        <c:v>750</c:v>
                      </c:pt>
                      <c:pt idx="17">
                        <c:v>1200</c:v>
                      </c:pt>
                      <c:pt idx="18">
                        <c:v>750</c:v>
                      </c:pt>
                      <c:pt idx="19">
                        <c:v>1200</c:v>
                      </c:pt>
                      <c:pt idx="20">
                        <c:v>1500</c:v>
                      </c:pt>
                      <c:pt idx="21">
                        <c:v>600</c:v>
                      </c:pt>
                      <c:pt idx="22">
                        <c:v>1800</c:v>
                      </c:pt>
                      <c:pt idx="23">
                        <c:v>1200</c:v>
                      </c:pt>
                      <c:pt idx="24">
                        <c:v>1000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B8A-4C71-BA8E-1BA33ECEB6B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Лист1!$A$8</c15:sqref>
                        </c15:formulaRef>
                      </c:ext>
                    </c:extLst>
                    <c:strCache>
                      <c:ptCount val="1"/>
                      <c:pt idx="0">
                        <c:v>Масса мотоцикла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Лист1!$B$8:$Z$8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201</c:v>
                      </c:pt>
                      <c:pt idx="1">
                        <c:v>242</c:v>
                      </c:pt>
                      <c:pt idx="2">
                        <c:v>242</c:v>
                      </c:pt>
                      <c:pt idx="3">
                        <c:v>280</c:v>
                      </c:pt>
                      <c:pt idx="4">
                        <c:v>245</c:v>
                      </c:pt>
                      <c:pt idx="5">
                        <c:v>251</c:v>
                      </c:pt>
                      <c:pt idx="6">
                        <c:v>277</c:v>
                      </c:pt>
                      <c:pt idx="7">
                        <c:v>251</c:v>
                      </c:pt>
                      <c:pt idx="8">
                        <c:v>215</c:v>
                      </c:pt>
                      <c:pt idx="9">
                        <c:v>215</c:v>
                      </c:pt>
                      <c:pt idx="10">
                        <c:v>106</c:v>
                      </c:pt>
                      <c:pt idx="11">
                        <c:v>247</c:v>
                      </c:pt>
                      <c:pt idx="12">
                        <c:v>243</c:v>
                      </c:pt>
                      <c:pt idx="13">
                        <c:v>202</c:v>
                      </c:pt>
                      <c:pt idx="14">
                        <c:v>216</c:v>
                      </c:pt>
                      <c:pt idx="15">
                        <c:v>359</c:v>
                      </c:pt>
                      <c:pt idx="16">
                        <c:v>184</c:v>
                      </c:pt>
                      <c:pt idx="17">
                        <c:v>231</c:v>
                      </c:pt>
                      <c:pt idx="18">
                        <c:v>184</c:v>
                      </c:pt>
                      <c:pt idx="19">
                        <c:v>223</c:v>
                      </c:pt>
                      <c:pt idx="20">
                        <c:v>309</c:v>
                      </c:pt>
                      <c:pt idx="21">
                        <c:v>211</c:v>
                      </c:pt>
                      <c:pt idx="22">
                        <c:v>351</c:v>
                      </c:pt>
                      <c:pt idx="23">
                        <c:v>268</c:v>
                      </c:pt>
                      <c:pt idx="24">
                        <c:v>217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B8A-4C71-BA8E-1BA33ECEB6B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Лист1!$A$9</c15:sqref>
                        </c15:formulaRef>
                      </c:ext>
                    </c:extLst>
                    <c:strCache>
                      <c:ptCount val="1"/>
                      <c:pt idx="0">
                        <c:v>Пробег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Лист1!$B$9:$Z$9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1622</c:v>
                      </c:pt>
                      <c:pt idx="1">
                        <c:v>14692</c:v>
                      </c:pt>
                      <c:pt idx="2">
                        <c:v>26758</c:v>
                      </c:pt>
                      <c:pt idx="3">
                        <c:v>29277</c:v>
                      </c:pt>
                      <c:pt idx="4">
                        <c:v>11472</c:v>
                      </c:pt>
                      <c:pt idx="5">
                        <c:v>26031</c:v>
                      </c:pt>
                      <c:pt idx="6">
                        <c:v>26887</c:v>
                      </c:pt>
                      <c:pt idx="7">
                        <c:v>15998</c:v>
                      </c:pt>
                      <c:pt idx="8">
                        <c:v>4935</c:v>
                      </c:pt>
                      <c:pt idx="9">
                        <c:v>14246</c:v>
                      </c:pt>
                      <c:pt idx="10">
                        <c:v>16120</c:v>
                      </c:pt>
                      <c:pt idx="11">
                        <c:v>6298</c:v>
                      </c:pt>
                      <c:pt idx="12">
                        <c:v>22765</c:v>
                      </c:pt>
                      <c:pt idx="13">
                        <c:v>13362</c:v>
                      </c:pt>
                      <c:pt idx="14">
                        <c:v>24781</c:v>
                      </c:pt>
                      <c:pt idx="15">
                        <c:v>31987</c:v>
                      </c:pt>
                      <c:pt idx="16">
                        <c:v>18486</c:v>
                      </c:pt>
                      <c:pt idx="17">
                        <c:v>22247</c:v>
                      </c:pt>
                      <c:pt idx="18">
                        <c:v>17857</c:v>
                      </c:pt>
                      <c:pt idx="19">
                        <c:v>31009</c:v>
                      </c:pt>
                      <c:pt idx="20">
                        <c:v>12039</c:v>
                      </c:pt>
                      <c:pt idx="21">
                        <c:v>14187</c:v>
                      </c:pt>
                      <c:pt idx="22">
                        <c:v>33186</c:v>
                      </c:pt>
                      <c:pt idx="23">
                        <c:v>20384</c:v>
                      </c:pt>
                      <c:pt idx="24">
                        <c:v>16590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B8A-4C71-BA8E-1BA33ECEB6B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Лист1!$A$10</c15:sqref>
                        </c15:formulaRef>
                      </c:ext>
                    </c:extLst>
                    <c:strCache>
                      <c:ptCount val="1"/>
                      <c:pt idx="0">
                        <c:v>Длина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Лист1!$B$10:$Z$10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2090</c:v>
                      </c:pt>
                      <c:pt idx="1">
                        <c:v>2455</c:v>
                      </c:pt>
                      <c:pt idx="2">
                        <c:v>2455</c:v>
                      </c:pt>
                      <c:pt idx="3">
                        <c:v>2290</c:v>
                      </c:pt>
                      <c:pt idx="4">
                        <c:v>2510</c:v>
                      </c:pt>
                      <c:pt idx="5">
                        <c:v>2380</c:v>
                      </c:pt>
                      <c:pt idx="6">
                        <c:v>2510</c:v>
                      </c:pt>
                      <c:pt idx="7">
                        <c:v>2380</c:v>
                      </c:pt>
                      <c:pt idx="8">
                        <c:v>2195</c:v>
                      </c:pt>
                      <c:pt idx="9">
                        <c:v>2195</c:v>
                      </c:pt>
                      <c:pt idx="10">
                        <c:v>2400</c:v>
                      </c:pt>
                      <c:pt idx="11">
                        <c:v>2370</c:v>
                      </c:pt>
                      <c:pt idx="12">
                        <c:v>2430</c:v>
                      </c:pt>
                      <c:pt idx="13">
                        <c:v>2145</c:v>
                      </c:pt>
                      <c:pt idx="14">
                        <c:v>2215</c:v>
                      </c:pt>
                      <c:pt idx="15">
                        <c:v>2630</c:v>
                      </c:pt>
                      <c:pt idx="16">
                        <c:v>2405</c:v>
                      </c:pt>
                      <c:pt idx="17">
                        <c:v>2145</c:v>
                      </c:pt>
                      <c:pt idx="18">
                        <c:v>2405</c:v>
                      </c:pt>
                      <c:pt idx="19">
                        <c:v>2210</c:v>
                      </c:pt>
                      <c:pt idx="20">
                        <c:v>2525</c:v>
                      </c:pt>
                      <c:pt idx="21">
                        <c:v>2150</c:v>
                      </c:pt>
                      <c:pt idx="22">
                        <c:v>2420</c:v>
                      </c:pt>
                      <c:pt idx="23">
                        <c:v>2250</c:v>
                      </c:pt>
                      <c:pt idx="24">
                        <c:v>2105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B8A-4C71-BA8E-1BA33ECEB6B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</c15:sqref>
                        </c15:formulaRef>
                      </c:ext>
                    </c:extLst>
                    <c:strCache>
                      <c:ptCount val="1"/>
                      <c:pt idx="0">
                        <c:v>Ширина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Лист1!$B$11:$Z$11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770</c:v>
                      </c:pt>
                      <c:pt idx="1">
                        <c:v>945</c:v>
                      </c:pt>
                      <c:pt idx="2">
                        <c:v>945</c:v>
                      </c:pt>
                      <c:pt idx="3">
                        <c:v>820</c:v>
                      </c:pt>
                      <c:pt idx="4">
                        <c:v>940</c:v>
                      </c:pt>
                      <c:pt idx="5">
                        <c:v>880</c:v>
                      </c:pt>
                      <c:pt idx="6">
                        <c:v>970</c:v>
                      </c:pt>
                      <c:pt idx="7">
                        <c:v>880</c:v>
                      </c:pt>
                      <c:pt idx="8">
                        <c:v>760</c:v>
                      </c:pt>
                      <c:pt idx="9">
                        <c:v>760</c:v>
                      </c:pt>
                      <c:pt idx="10">
                        <c:v>920</c:v>
                      </c:pt>
                      <c:pt idx="11">
                        <c:v>920</c:v>
                      </c:pt>
                      <c:pt idx="12">
                        <c:v>835</c:v>
                      </c:pt>
                      <c:pt idx="13">
                        <c:v>860</c:v>
                      </c:pt>
                      <c:pt idx="14">
                        <c:v>775</c:v>
                      </c:pt>
                      <c:pt idx="15">
                        <c:v>990</c:v>
                      </c:pt>
                      <c:pt idx="16">
                        <c:v>825</c:v>
                      </c:pt>
                      <c:pt idx="17">
                        <c:v>872</c:v>
                      </c:pt>
                      <c:pt idx="18">
                        <c:v>825</c:v>
                      </c:pt>
                      <c:pt idx="19">
                        <c:v>935</c:v>
                      </c:pt>
                      <c:pt idx="20">
                        <c:v>980</c:v>
                      </c:pt>
                      <c:pt idx="21">
                        <c:v>685</c:v>
                      </c:pt>
                      <c:pt idx="22">
                        <c:v>940</c:v>
                      </c:pt>
                      <c:pt idx="23">
                        <c:v>755</c:v>
                      </c:pt>
                      <c:pt idx="24">
                        <c:v>785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B8A-4C71-BA8E-1BA33ECEB6B0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Лист1!$A$12</c15:sqref>
                        </c15:formulaRef>
                      </c:ext>
                    </c:extLst>
                    <c:strCache>
                      <c:ptCount val="1"/>
                      <c:pt idx="0">
                        <c:v>Высота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Лист1!$B$12:$Z$12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1095</c:v>
                      </c:pt>
                      <c:pt idx="1">
                        <c:v>1050</c:v>
                      </c:pt>
                      <c:pt idx="2">
                        <c:v>1050</c:v>
                      </c:pt>
                      <c:pt idx="3">
                        <c:v>1370</c:v>
                      </c:pt>
                      <c:pt idx="4">
                        <c:v>1090</c:v>
                      </c:pt>
                      <c:pt idx="5">
                        <c:v>1220</c:v>
                      </c:pt>
                      <c:pt idx="6">
                        <c:v>1105</c:v>
                      </c:pt>
                      <c:pt idx="7">
                        <c:v>1220</c:v>
                      </c:pt>
                      <c:pt idx="8">
                        <c:v>1130</c:v>
                      </c:pt>
                      <c:pt idx="9">
                        <c:v>1130</c:v>
                      </c:pt>
                      <c:pt idx="10">
                        <c:v>1110</c:v>
                      </c:pt>
                      <c:pt idx="11">
                        <c:v>1125</c:v>
                      </c:pt>
                      <c:pt idx="12">
                        <c:v>1130</c:v>
                      </c:pt>
                      <c:pt idx="13">
                        <c:v>1235</c:v>
                      </c:pt>
                      <c:pt idx="14">
                        <c:v>1350</c:v>
                      </c:pt>
                      <c:pt idx="15">
                        <c:v>1155</c:v>
                      </c:pt>
                      <c:pt idx="16">
                        <c:v>1090</c:v>
                      </c:pt>
                      <c:pt idx="17">
                        <c:v>1285</c:v>
                      </c:pt>
                      <c:pt idx="18">
                        <c:v>1090</c:v>
                      </c:pt>
                      <c:pt idx="19">
                        <c:v>1450</c:v>
                      </c:pt>
                      <c:pt idx="20">
                        <c:v>1185</c:v>
                      </c:pt>
                      <c:pt idx="21">
                        <c:v>1150</c:v>
                      </c:pt>
                      <c:pt idx="22">
                        <c:v>1130</c:v>
                      </c:pt>
                      <c:pt idx="23">
                        <c:v>1220</c:v>
                      </c:pt>
                      <c:pt idx="24">
                        <c:v>1095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B8A-4C71-BA8E-1BA33ECEB6B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</c15:sqref>
                        </c15:formulaRef>
                      </c:ext>
                    </c:extLst>
                    <c:strCache>
                      <c:ptCount val="1"/>
                      <c:pt idx="0">
                        <c:v>Высота по седлу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Лист1!$B$13:$Z$13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795</c:v>
                      </c:pt>
                      <c:pt idx="1">
                        <c:v>695</c:v>
                      </c:pt>
                      <c:pt idx="2">
                        <c:v>695</c:v>
                      </c:pt>
                      <c:pt idx="3">
                        <c:v>765</c:v>
                      </c:pt>
                      <c:pt idx="4">
                        <c:v>660</c:v>
                      </c:pt>
                      <c:pt idx="5">
                        <c:v>730</c:v>
                      </c:pt>
                      <c:pt idx="6">
                        <c:v>700</c:v>
                      </c:pt>
                      <c:pt idx="7">
                        <c:v>730</c:v>
                      </c:pt>
                      <c:pt idx="8">
                        <c:v>790</c:v>
                      </c:pt>
                      <c:pt idx="9">
                        <c:v>790</c:v>
                      </c:pt>
                      <c:pt idx="10">
                        <c:v>697</c:v>
                      </c:pt>
                      <c:pt idx="11">
                        <c:v>700</c:v>
                      </c:pt>
                      <c:pt idx="12">
                        <c:v>655</c:v>
                      </c:pt>
                      <c:pt idx="13">
                        <c:v>790</c:v>
                      </c:pt>
                      <c:pt idx="14">
                        <c:v>790</c:v>
                      </c:pt>
                      <c:pt idx="15">
                        <c:v>695</c:v>
                      </c:pt>
                      <c:pt idx="16">
                        <c:v>650</c:v>
                      </c:pt>
                      <c:pt idx="17">
                        <c:v>800</c:v>
                      </c:pt>
                      <c:pt idx="18">
                        <c:v>650</c:v>
                      </c:pt>
                      <c:pt idx="19">
                        <c:v>850</c:v>
                      </c:pt>
                      <c:pt idx="20">
                        <c:v>740</c:v>
                      </c:pt>
                      <c:pt idx="21">
                        <c:v>800</c:v>
                      </c:pt>
                      <c:pt idx="22">
                        <c:v>701</c:v>
                      </c:pt>
                      <c:pt idx="23">
                        <c:v>810</c:v>
                      </c:pt>
                      <c:pt idx="24">
                        <c:v>825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B8A-4C71-BA8E-1BA33ECEB6B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Лист1!$A$5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скорость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Лист1!$B$5:$Z$5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180</c:v>
                      </c:pt>
                      <c:pt idx="1">
                        <c:v>145</c:v>
                      </c:pt>
                      <c:pt idx="2">
                        <c:v>145</c:v>
                      </c:pt>
                      <c:pt idx="3">
                        <c:v>172</c:v>
                      </c:pt>
                      <c:pt idx="4">
                        <c:v>164</c:v>
                      </c:pt>
                      <c:pt idx="5">
                        <c:v>172</c:v>
                      </c:pt>
                      <c:pt idx="6">
                        <c:v>177</c:v>
                      </c:pt>
                      <c:pt idx="7">
                        <c:v>172</c:v>
                      </c:pt>
                      <c:pt idx="8">
                        <c:v>160</c:v>
                      </c:pt>
                      <c:pt idx="9">
                        <c:v>160</c:v>
                      </c:pt>
                      <c:pt idx="10">
                        <c:v>178</c:v>
                      </c:pt>
                      <c:pt idx="11">
                        <c:v>172</c:v>
                      </c:pt>
                      <c:pt idx="12">
                        <c:v>177</c:v>
                      </c:pt>
                      <c:pt idx="13">
                        <c:v>200</c:v>
                      </c:pt>
                      <c:pt idx="14">
                        <c:v>160</c:v>
                      </c:pt>
                      <c:pt idx="15">
                        <c:v>189</c:v>
                      </c:pt>
                      <c:pt idx="16">
                        <c:v>250</c:v>
                      </c:pt>
                      <c:pt idx="17">
                        <c:v>200</c:v>
                      </c:pt>
                      <c:pt idx="18">
                        <c:v>250</c:v>
                      </c:pt>
                      <c:pt idx="19">
                        <c:v>200</c:v>
                      </c:pt>
                      <c:pt idx="20">
                        <c:v>210</c:v>
                      </c:pt>
                      <c:pt idx="21">
                        <c:v>220</c:v>
                      </c:pt>
                      <c:pt idx="22">
                        <c:v>189</c:v>
                      </c:pt>
                      <c:pt idx="23">
                        <c:v>250</c:v>
                      </c:pt>
                      <c:pt idx="24">
                        <c:v>228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B8A-4C71-BA8E-1BA33ECEB6B0}"/>
                  </c:ext>
                </c:extLst>
              </c15:ser>
            </c15:filteredScatterSeries>
          </c:ext>
        </c:extLst>
      </c:scatterChart>
      <c:valAx>
        <c:axId val="491971336"/>
        <c:scaling>
          <c:orientation val="minMax"/>
          <c:min val="19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68384"/>
        <c:crosses val="autoZero"/>
        <c:crossBetween val="midCat"/>
      </c:valAx>
      <c:valAx>
        <c:axId val="49196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71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657836644591611"/>
          <c:y val="2.9325513196480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Лист1!$A$8</c:f>
              <c:strCache>
                <c:ptCount val="1"/>
                <c:pt idx="0">
                  <c:v>Масса мотоцикла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Лист1!$B$2:$Z$2</c:f>
              <c:numCache>
                <c:formatCode>General</c:formatCode>
                <c:ptCount val="25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</c:numCache>
            </c:numRef>
          </c:xVal>
          <c:yVal>
            <c:numRef>
              <c:f>Лист1!$B$8:$Z$8</c:f>
              <c:numCache>
                <c:formatCode>General</c:formatCode>
                <c:ptCount val="25"/>
                <c:pt idx="0">
                  <c:v>201</c:v>
                </c:pt>
                <c:pt idx="1">
                  <c:v>242</c:v>
                </c:pt>
                <c:pt idx="2">
                  <c:v>242</c:v>
                </c:pt>
                <c:pt idx="3">
                  <c:v>280</c:v>
                </c:pt>
                <c:pt idx="4">
                  <c:v>245</c:v>
                </c:pt>
                <c:pt idx="5">
                  <c:v>251</c:v>
                </c:pt>
                <c:pt idx="6">
                  <c:v>277</c:v>
                </c:pt>
                <c:pt idx="7">
                  <c:v>251</c:v>
                </c:pt>
                <c:pt idx="8">
                  <c:v>215</c:v>
                </c:pt>
                <c:pt idx="9">
                  <c:v>215</c:v>
                </c:pt>
                <c:pt idx="10">
                  <c:v>106</c:v>
                </c:pt>
                <c:pt idx="11">
                  <c:v>247</c:v>
                </c:pt>
                <c:pt idx="12">
                  <c:v>243</c:v>
                </c:pt>
                <c:pt idx="13">
                  <c:v>202</c:v>
                </c:pt>
                <c:pt idx="14">
                  <c:v>216</c:v>
                </c:pt>
                <c:pt idx="15">
                  <c:v>359</c:v>
                </c:pt>
                <c:pt idx="16">
                  <c:v>184</c:v>
                </c:pt>
                <c:pt idx="17">
                  <c:v>231</c:v>
                </c:pt>
                <c:pt idx="18">
                  <c:v>184</c:v>
                </c:pt>
                <c:pt idx="19">
                  <c:v>223</c:v>
                </c:pt>
                <c:pt idx="20">
                  <c:v>309</c:v>
                </c:pt>
                <c:pt idx="21">
                  <c:v>211</c:v>
                </c:pt>
                <c:pt idx="22">
                  <c:v>351</c:v>
                </c:pt>
                <c:pt idx="23">
                  <c:v>268</c:v>
                </c:pt>
                <c:pt idx="24">
                  <c:v>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01-4318-8F76-5DBB60EDA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71336"/>
        <c:axId val="4919683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Лист1!$A$3</c15:sqref>
                        </c15:formulaRef>
                      </c:ext>
                    </c:extLst>
                    <c:strCache>
                      <c:ptCount val="1"/>
                      <c:pt idx="0">
                        <c:v>Год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Лист1!$B$3:$Z$3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1997</c:v>
                      </c:pt>
                      <c:pt idx="1">
                        <c:v>1998</c:v>
                      </c:pt>
                      <c:pt idx="2">
                        <c:v>2002</c:v>
                      </c:pt>
                      <c:pt idx="3">
                        <c:v>1993</c:v>
                      </c:pt>
                      <c:pt idx="4">
                        <c:v>2004</c:v>
                      </c:pt>
                      <c:pt idx="5">
                        <c:v>2002</c:v>
                      </c:pt>
                      <c:pt idx="6">
                        <c:v>2006</c:v>
                      </c:pt>
                      <c:pt idx="7">
                        <c:v>2004</c:v>
                      </c:pt>
                      <c:pt idx="8">
                        <c:v>2012</c:v>
                      </c:pt>
                      <c:pt idx="9">
                        <c:v>2013</c:v>
                      </c:pt>
                      <c:pt idx="10">
                        <c:v>2006</c:v>
                      </c:pt>
                      <c:pt idx="11">
                        <c:v>2009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2015</c:v>
                      </c:pt>
                      <c:pt idx="15">
                        <c:v>2002</c:v>
                      </c:pt>
                      <c:pt idx="16">
                        <c:v>2010</c:v>
                      </c:pt>
                      <c:pt idx="17">
                        <c:v>2007</c:v>
                      </c:pt>
                      <c:pt idx="18">
                        <c:v>2013</c:v>
                      </c:pt>
                      <c:pt idx="19">
                        <c:v>2004</c:v>
                      </c:pt>
                      <c:pt idx="20">
                        <c:v>2000</c:v>
                      </c:pt>
                      <c:pt idx="21">
                        <c:v>2011</c:v>
                      </c:pt>
                      <c:pt idx="22">
                        <c:v>2007</c:v>
                      </c:pt>
                      <c:pt idx="23">
                        <c:v>2010</c:v>
                      </c:pt>
                      <c:pt idx="24">
                        <c:v>2013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301-4318-8F76-5DBB60EDA9C5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Лист1!$A$7</c15:sqref>
                        </c15:formulaRef>
                      </c:ext>
                    </c:extLst>
                    <c:strCache>
                      <c:ptCount val="1"/>
                      <c:pt idx="0">
                        <c:v>Объем двигателя, куб. см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Лист1!$B$7:$Z$7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750</c:v>
                      </c:pt>
                      <c:pt idx="1">
                        <c:v>400</c:v>
                      </c:pt>
                      <c:pt idx="2">
                        <c:v>400</c:v>
                      </c:pt>
                      <c:pt idx="3">
                        <c:v>800</c:v>
                      </c:pt>
                      <c:pt idx="4">
                        <c:v>750</c:v>
                      </c:pt>
                      <c:pt idx="5">
                        <c:v>1100</c:v>
                      </c:pt>
                      <c:pt idx="6">
                        <c:v>800</c:v>
                      </c:pt>
                      <c:pt idx="7">
                        <c:v>1100</c:v>
                      </c:pt>
                      <c:pt idx="8">
                        <c:v>700</c:v>
                      </c:pt>
                      <c:pt idx="9">
                        <c:v>700</c:v>
                      </c:pt>
                      <c:pt idx="10">
                        <c:v>1300</c:v>
                      </c:pt>
                      <c:pt idx="11">
                        <c:v>800</c:v>
                      </c:pt>
                      <c:pt idx="12">
                        <c:v>750</c:v>
                      </c:pt>
                      <c:pt idx="13">
                        <c:v>800</c:v>
                      </c:pt>
                      <c:pt idx="14">
                        <c:v>750</c:v>
                      </c:pt>
                      <c:pt idx="15">
                        <c:v>1800</c:v>
                      </c:pt>
                      <c:pt idx="16">
                        <c:v>750</c:v>
                      </c:pt>
                      <c:pt idx="17">
                        <c:v>1200</c:v>
                      </c:pt>
                      <c:pt idx="18">
                        <c:v>750</c:v>
                      </c:pt>
                      <c:pt idx="19">
                        <c:v>1200</c:v>
                      </c:pt>
                      <c:pt idx="20">
                        <c:v>1500</c:v>
                      </c:pt>
                      <c:pt idx="21">
                        <c:v>600</c:v>
                      </c:pt>
                      <c:pt idx="22">
                        <c:v>1800</c:v>
                      </c:pt>
                      <c:pt idx="23">
                        <c:v>1200</c:v>
                      </c:pt>
                      <c:pt idx="24">
                        <c:v>1000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301-4318-8F76-5DBB60EDA9C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Лист1!$A$4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мощность (лс/об/мин)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Лист1!$B$4:$Z$4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</c:v>
                      </c:pt>
                      <c:pt idx="1">
                        <c:v>33</c:v>
                      </c:pt>
                      <c:pt idx="2">
                        <c:v>33</c:v>
                      </c:pt>
                      <c:pt idx="3">
                        <c:v>56.5</c:v>
                      </c:pt>
                      <c:pt idx="4">
                        <c:v>44</c:v>
                      </c:pt>
                      <c:pt idx="5">
                        <c:v>67</c:v>
                      </c:pt>
                      <c:pt idx="6">
                        <c:v>51.7</c:v>
                      </c:pt>
                      <c:pt idx="7">
                        <c:v>67</c:v>
                      </c:pt>
                      <c:pt idx="8">
                        <c:v>50</c:v>
                      </c:pt>
                      <c:pt idx="9">
                        <c:v>50</c:v>
                      </c:pt>
                      <c:pt idx="10">
                        <c:v>74.8</c:v>
                      </c:pt>
                      <c:pt idx="11">
                        <c:v>52</c:v>
                      </c:pt>
                      <c:pt idx="12">
                        <c:v>44</c:v>
                      </c:pt>
                      <c:pt idx="13">
                        <c:v>66</c:v>
                      </c:pt>
                      <c:pt idx="14">
                        <c:v>54</c:v>
                      </c:pt>
                      <c:pt idx="15">
                        <c:v>106</c:v>
                      </c:pt>
                      <c:pt idx="16">
                        <c:v>45</c:v>
                      </c:pt>
                      <c:pt idx="17">
                        <c:v>81</c:v>
                      </c:pt>
                      <c:pt idx="18">
                        <c:v>45</c:v>
                      </c:pt>
                      <c:pt idx="19">
                        <c:v>105</c:v>
                      </c:pt>
                      <c:pt idx="20">
                        <c:v>100</c:v>
                      </c:pt>
                      <c:pt idx="21">
                        <c:v>102</c:v>
                      </c:pt>
                      <c:pt idx="22">
                        <c:v>106</c:v>
                      </c:pt>
                      <c:pt idx="23">
                        <c:v>111</c:v>
                      </c:pt>
                      <c:pt idx="24">
                        <c:v>125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301-4318-8F76-5DBB60EDA9C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Лист1!$A$9</c15:sqref>
                        </c15:formulaRef>
                      </c:ext>
                    </c:extLst>
                    <c:strCache>
                      <c:ptCount val="1"/>
                      <c:pt idx="0">
                        <c:v>Пробег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Лист1!$B$9:$Z$9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1622</c:v>
                      </c:pt>
                      <c:pt idx="1">
                        <c:v>14692</c:v>
                      </c:pt>
                      <c:pt idx="2">
                        <c:v>26758</c:v>
                      </c:pt>
                      <c:pt idx="3">
                        <c:v>29277</c:v>
                      </c:pt>
                      <c:pt idx="4">
                        <c:v>11472</c:v>
                      </c:pt>
                      <c:pt idx="5">
                        <c:v>26031</c:v>
                      </c:pt>
                      <c:pt idx="6">
                        <c:v>26887</c:v>
                      </c:pt>
                      <c:pt idx="7">
                        <c:v>15998</c:v>
                      </c:pt>
                      <c:pt idx="8">
                        <c:v>4935</c:v>
                      </c:pt>
                      <c:pt idx="9">
                        <c:v>14246</c:v>
                      </c:pt>
                      <c:pt idx="10">
                        <c:v>16120</c:v>
                      </c:pt>
                      <c:pt idx="11">
                        <c:v>6298</c:v>
                      </c:pt>
                      <c:pt idx="12">
                        <c:v>22765</c:v>
                      </c:pt>
                      <c:pt idx="13">
                        <c:v>13362</c:v>
                      </c:pt>
                      <c:pt idx="14">
                        <c:v>24781</c:v>
                      </c:pt>
                      <c:pt idx="15">
                        <c:v>31987</c:v>
                      </c:pt>
                      <c:pt idx="16">
                        <c:v>18486</c:v>
                      </c:pt>
                      <c:pt idx="17">
                        <c:v>22247</c:v>
                      </c:pt>
                      <c:pt idx="18">
                        <c:v>17857</c:v>
                      </c:pt>
                      <c:pt idx="19">
                        <c:v>31009</c:v>
                      </c:pt>
                      <c:pt idx="20">
                        <c:v>12039</c:v>
                      </c:pt>
                      <c:pt idx="21">
                        <c:v>14187</c:v>
                      </c:pt>
                      <c:pt idx="22">
                        <c:v>33186</c:v>
                      </c:pt>
                      <c:pt idx="23">
                        <c:v>20384</c:v>
                      </c:pt>
                      <c:pt idx="24">
                        <c:v>16590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301-4318-8F76-5DBB60EDA9C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Лист1!$A$10</c15:sqref>
                        </c15:formulaRef>
                      </c:ext>
                    </c:extLst>
                    <c:strCache>
                      <c:ptCount val="1"/>
                      <c:pt idx="0">
                        <c:v>Длина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Лист1!$B$10:$Z$10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2090</c:v>
                      </c:pt>
                      <c:pt idx="1">
                        <c:v>2455</c:v>
                      </c:pt>
                      <c:pt idx="2">
                        <c:v>2455</c:v>
                      </c:pt>
                      <c:pt idx="3">
                        <c:v>2290</c:v>
                      </c:pt>
                      <c:pt idx="4">
                        <c:v>2510</c:v>
                      </c:pt>
                      <c:pt idx="5">
                        <c:v>2380</c:v>
                      </c:pt>
                      <c:pt idx="6">
                        <c:v>2510</c:v>
                      </c:pt>
                      <c:pt idx="7">
                        <c:v>2380</c:v>
                      </c:pt>
                      <c:pt idx="8">
                        <c:v>2195</c:v>
                      </c:pt>
                      <c:pt idx="9">
                        <c:v>2195</c:v>
                      </c:pt>
                      <c:pt idx="10">
                        <c:v>2400</c:v>
                      </c:pt>
                      <c:pt idx="11">
                        <c:v>2370</c:v>
                      </c:pt>
                      <c:pt idx="12">
                        <c:v>2430</c:v>
                      </c:pt>
                      <c:pt idx="13">
                        <c:v>2145</c:v>
                      </c:pt>
                      <c:pt idx="14">
                        <c:v>2215</c:v>
                      </c:pt>
                      <c:pt idx="15">
                        <c:v>2630</c:v>
                      </c:pt>
                      <c:pt idx="16">
                        <c:v>2405</c:v>
                      </c:pt>
                      <c:pt idx="17">
                        <c:v>2145</c:v>
                      </c:pt>
                      <c:pt idx="18">
                        <c:v>2405</c:v>
                      </c:pt>
                      <c:pt idx="19">
                        <c:v>2210</c:v>
                      </c:pt>
                      <c:pt idx="20">
                        <c:v>2525</c:v>
                      </c:pt>
                      <c:pt idx="21">
                        <c:v>2150</c:v>
                      </c:pt>
                      <c:pt idx="22">
                        <c:v>2420</c:v>
                      </c:pt>
                      <c:pt idx="23">
                        <c:v>2250</c:v>
                      </c:pt>
                      <c:pt idx="24">
                        <c:v>2105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301-4318-8F76-5DBB60EDA9C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</c15:sqref>
                        </c15:formulaRef>
                      </c:ext>
                    </c:extLst>
                    <c:strCache>
                      <c:ptCount val="1"/>
                      <c:pt idx="0">
                        <c:v>Ширина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Лист1!$B$11:$Z$11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770</c:v>
                      </c:pt>
                      <c:pt idx="1">
                        <c:v>945</c:v>
                      </c:pt>
                      <c:pt idx="2">
                        <c:v>945</c:v>
                      </c:pt>
                      <c:pt idx="3">
                        <c:v>820</c:v>
                      </c:pt>
                      <c:pt idx="4">
                        <c:v>940</c:v>
                      </c:pt>
                      <c:pt idx="5">
                        <c:v>880</c:v>
                      </c:pt>
                      <c:pt idx="6">
                        <c:v>970</c:v>
                      </c:pt>
                      <c:pt idx="7">
                        <c:v>880</c:v>
                      </c:pt>
                      <c:pt idx="8">
                        <c:v>760</c:v>
                      </c:pt>
                      <c:pt idx="9">
                        <c:v>760</c:v>
                      </c:pt>
                      <c:pt idx="10">
                        <c:v>920</c:v>
                      </c:pt>
                      <c:pt idx="11">
                        <c:v>920</c:v>
                      </c:pt>
                      <c:pt idx="12">
                        <c:v>835</c:v>
                      </c:pt>
                      <c:pt idx="13">
                        <c:v>860</c:v>
                      </c:pt>
                      <c:pt idx="14">
                        <c:v>775</c:v>
                      </c:pt>
                      <c:pt idx="15">
                        <c:v>990</c:v>
                      </c:pt>
                      <c:pt idx="16">
                        <c:v>825</c:v>
                      </c:pt>
                      <c:pt idx="17">
                        <c:v>872</c:v>
                      </c:pt>
                      <c:pt idx="18">
                        <c:v>825</c:v>
                      </c:pt>
                      <c:pt idx="19">
                        <c:v>935</c:v>
                      </c:pt>
                      <c:pt idx="20">
                        <c:v>980</c:v>
                      </c:pt>
                      <c:pt idx="21">
                        <c:v>685</c:v>
                      </c:pt>
                      <c:pt idx="22">
                        <c:v>940</c:v>
                      </c:pt>
                      <c:pt idx="23">
                        <c:v>755</c:v>
                      </c:pt>
                      <c:pt idx="24">
                        <c:v>785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301-4318-8F76-5DBB60EDA9C5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Лист1!$A$12</c15:sqref>
                        </c15:formulaRef>
                      </c:ext>
                    </c:extLst>
                    <c:strCache>
                      <c:ptCount val="1"/>
                      <c:pt idx="0">
                        <c:v>Высота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Лист1!$B$12:$Z$12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1095</c:v>
                      </c:pt>
                      <c:pt idx="1">
                        <c:v>1050</c:v>
                      </c:pt>
                      <c:pt idx="2">
                        <c:v>1050</c:v>
                      </c:pt>
                      <c:pt idx="3">
                        <c:v>1370</c:v>
                      </c:pt>
                      <c:pt idx="4">
                        <c:v>1090</c:v>
                      </c:pt>
                      <c:pt idx="5">
                        <c:v>1220</c:v>
                      </c:pt>
                      <c:pt idx="6">
                        <c:v>1105</c:v>
                      </c:pt>
                      <c:pt idx="7">
                        <c:v>1220</c:v>
                      </c:pt>
                      <c:pt idx="8">
                        <c:v>1130</c:v>
                      </c:pt>
                      <c:pt idx="9">
                        <c:v>1130</c:v>
                      </c:pt>
                      <c:pt idx="10">
                        <c:v>1110</c:v>
                      </c:pt>
                      <c:pt idx="11">
                        <c:v>1125</c:v>
                      </c:pt>
                      <c:pt idx="12">
                        <c:v>1130</c:v>
                      </c:pt>
                      <c:pt idx="13">
                        <c:v>1235</c:v>
                      </c:pt>
                      <c:pt idx="14">
                        <c:v>1350</c:v>
                      </c:pt>
                      <c:pt idx="15">
                        <c:v>1155</c:v>
                      </c:pt>
                      <c:pt idx="16">
                        <c:v>1090</c:v>
                      </c:pt>
                      <c:pt idx="17">
                        <c:v>1285</c:v>
                      </c:pt>
                      <c:pt idx="18">
                        <c:v>1090</c:v>
                      </c:pt>
                      <c:pt idx="19">
                        <c:v>1450</c:v>
                      </c:pt>
                      <c:pt idx="20">
                        <c:v>1185</c:v>
                      </c:pt>
                      <c:pt idx="21">
                        <c:v>1150</c:v>
                      </c:pt>
                      <c:pt idx="22">
                        <c:v>1130</c:v>
                      </c:pt>
                      <c:pt idx="23">
                        <c:v>1220</c:v>
                      </c:pt>
                      <c:pt idx="24">
                        <c:v>1095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301-4318-8F76-5DBB60EDA9C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</c15:sqref>
                        </c15:formulaRef>
                      </c:ext>
                    </c:extLst>
                    <c:strCache>
                      <c:ptCount val="1"/>
                      <c:pt idx="0">
                        <c:v>Высота по седлу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Лист1!$B$13:$Z$13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795</c:v>
                      </c:pt>
                      <c:pt idx="1">
                        <c:v>695</c:v>
                      </c:pt>
                      <c:pt idx="2">
                        <c:v>695</c:v>
                      </c:pt>
                      <c:pt idx="3">
                        <c:v>765</c:v>
                      </c:pt>
                      <c:pt idx="4">
                        <c:v>660</c:v>
                      </c:pt>
                      <c:pt idx="5">
                        <c:v>730</c:v>
                      </c:pt>
                      <c:pt idx="6">
                        <c:v>700</c:v>
                      </c:pt>
                      <c:pt idx="7">
                        <c:v>730</c:v>
                      </c:pt>
                      <c:pt idx="8">
                        <c:v>790</c:v>
                      </c:pt>
                      <c:pt idx="9">
                        <c:v>790</c:v>
                      </c:pt>
                      <c:pt idx="10">
                        <c:v>697</c:v>
                      </c:pt>
                      <c:pt idx="11">
                        <c:v>700</c:v>
                      </c:pt>
                      <c:pt idx="12">
                        <c:v>655</c:v>
                      </c:pt>
                      <c:pt idx="13">
                        <c:v>790</c:v>
                      </c:pt>
                      <c:pt idx="14">
                        <c:v>790</c:v>
                      </c:pt>
                      <c:pt idx="15">
                        <c:v>695</c:v>
                      </c:pt>
                      <c:pt idx="16">
                        <c:v>650</c:v>
                      </c:pt>
                      <c:pt idx="17">
                        <c:v>800</c:v>
                      </c:pt>
                      <c:pt idx="18">
                        <c:v>650</c:v>
                      </c:pt>
                      <c:pt idx="19">
                        <c:v>850</c:v>
                      </c:pt>
                      <c:pt idx="20">
                        <c:v>740</c:v>
                      </c:pt>
                      <c:pt idx="21">
                        <c:v>800</c:v>
                      </c:pt>
                      <c:pt idx="22">
                        <c:v>701</c:v>
                      </c:pt>
                      <c:pt idx="23">
                        <c:v>810</c:v>
                      </c:pt>
                      <c:pt idx="24">
                        <c:v>825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301-4318-8F76-5DBB60EDA9C5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Лист1!$A$5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скорость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Лист1!$B$5:$Z$5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180</c:v>
                      </c:pt>
                      <c:pt idx="1">
                        <c:v>145</c:v>
                      </c:pt>
                      <c:pt idx="2">
                        <c:v>145</c:v>
                      </c:pt>
                      <c:pt idx="3">
                        <c:v>172</c:v>
                      </c:pt>
                      <c:pt idx="4">
                        <c:v>164</c:v>
                      </c:pt>
                      <c:pt idx="5">
                        <c:v>172</c:v>
                      </c:pt>
                      <c:pt idx="6">
                        <c:v>177</c:v>
                      </c:pt>
                      <c:pt idx="7">
                        <c:v>172</c:v>
                      </c:pt>
                      <c:pt idx="8">
                        <c:v>160</c:v>
                      </c:pt>
                      <c:pt idx="9">
                        <c:v>160</c:v>
                      </c:pt>
                      <c:pt idx="10">
                        <c:v>178</c:v>
                      </c:pt>
                      <c:pt idx="11">
                        <c:v>172</c:v>
                      </c:pt>
                      <c:pt idx="12">
                        <c:v>177</c:v>
                      </c:pt>
                      <c:pt idx="13">
                        <c:v>200</c:v>
                      </c:pt>
                      <c:pt idx="14">
                        <c:v>160</c:v>
                      </c:pt>
                      <c:pt idx="15">
                        <c:v>189</c:v>
                      </c:pt>
                      <c:pt idx="16">
                        <c:v>250</c:v>
                      </c:pt>
                      <c:pt idx="17">
                        <c:v>200</c:v>
                      </c:pt>
                      <c:pt idx="18">
                        <c:v>250</c:v>
                      </c:pt>
                      <c:pt idx="19">
                        <c:v>200</c:v>
                      </c:pt>
                      <c:pt idx="20">
                        <c:v>210</c:v>
                      </c:pt>
                      <c:pt idx="21">
                        <c:v>220</c:v>
                      </c:pt>
                      <c:pt idx="22">
                        <c:v>189</c:v>
                      </c:pt>
                      <c:pt idx="23">
                        <c:v>250</c:v>
                      </c:pt>
                      <c:pt idx="24">
                        <c:v>228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301-4318-8F76-5DBB60EDA9C5}"/>
                  </c:ext>
                </c:extLst>
              </c15:ser>
            </c15:filteredScatterSeries>
          </c:ext>
        </c:extLst>
      </c:scatterChart>
      <c:valAx>
        <c:axId val="491971336"/>
        <c:scaling>
          <c:orientation val="minMax"/>
          <c:min val="19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68384"/>
        <c:crosses val="autoZero"/>
        <c:crossBetween val="midCat"/>
      </c:valAx>
      <c:valAx>
        <c:axId val="49196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71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4"/>
          <c:tx>
            <c:strRef>
              <c:f>Лист1!$A$9</c:f>
              <c:strCache>
                <c:ptCount val="1"/>
                <c:pt idx="0">
                  <c:v>Пробег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Лист1!$B$2:$Z$2</c:f>
              <c:numCache>
                <c:formatCode>General</c:formatCode>
                <c:ptCount val="25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</c:numCache>
            </c:numRef>
          </c:xVal>
          <c:yVal>
            <c:numRef>
              <c:f>Лист1!$B$9:$Z$9</c:f>
              <c:numCache>
                <c:formatCode>General</c:formatCode>
                <c:ptCount val="25"/>
                <c:pt idx="0">
                  <c:v>1622</c:v>
                </c:pt>
                <c:pt idx="1">
                  <c:v>14692</c:v>
                </c:pt>
                <c:pt idx="2">
                  <c:v>26758</c:v>
                </c:pt>
                <c:pt idx="3">
                  <c:v>29277</c:v>
                </c:pt>
                <c:pt idx="4">
                  <c:v>11472</c:v>
                </c:pt>
                <c:pt idx="5">
                  <c:v>26031</c:v>
                </c:pt>
                <c:pt idx="6">
                  <c:v>26887</c:v>
                </c:pt>
                <c:pt idx="7">
                  <c:v>15998</c:v>
                </c:pt>
                <c:pt idx="8">
                  <c:v>4935</c:v>
                </c:pt>
                <c:pt idx="9">
                  <c:v>14246</c:v>
                </c:pt>
                <c:pt idx="10">
                  <c:v>16120</c:v>
                </c:pt>
                <c:pt idx="11">
                  <c:v>6298</c:v>
                </c:pt>
                <c:pt idx="12">
                  <c:v>22765</c:v>
                </c:pt>
                <c:pt idx="13">
                  <c:v>13362</c:v>
                </c:pt>
                <c:pt idx="14">
                  <c:v>24781</c:v>
                </c:pt>
                <c:pt idx="15">
                  <c:v>31987</c:v>
                </c:pt>
                <c:pt idx="16">
                  <c:v>18486</c:v>
                </c:pt>
                <c:pt idx="17">
                  <c:v>22247</c:v>
                </c:pt>
                <c:pt idx="18">
                  <c:v>17857</c:v>
                </c:pt>
                <c:pt idx="19">
                  <c:v>31009</c:v>
                </c:pt>
                <c:pt idx="20">
                  <c:v>12039</c:v>
                </c:pt>
                <c:pt idx="21">
                  <c:v>14187</c:v>
                </c:pt>
                <c:pt idx="22">
                  <c:v>33186</c:v>
                </c:pt>
                <c:pt idx="23">
                  <c:v>20384</c:v>
                </c:pt>
                <c:pt idx="24">
                  <c:v>16590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DE-485D-BFE1-A0DBE371F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71336"/>
        <c:axId val="4919683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Лист1!$A$3</c15:sqref>
                        </c15:formulaRef>
                      </c:ext>
                    </c:extLst>
                    <c:strCache>
                      <c:ptCount val="1"/>
                      <c:pt idx="0">
                        <c:v>Год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Лист1!$B$3:$Z$3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1997</c:v>
                      </c:pt>
                      <c:pt idx="1">
                        <c:v>1998</c:v>
                      </c:pt>
                      <c:pt idx="2">
                        <c:v>2002</c:v>
                      </c:pt>
                      <c:pt idx="3">
                        <c:v>1993</c:v>
                      </c:pt>
                      <c:pt idx="4">
                        <c:v>2004</c:v>
                      </c:pt>
                      <c:pt idx="5">
                        <c:v>2002</c:v>
                      </c:pt>
                      <c:pt idx="6">
                        <c:v>2006</c:v>
                      </c:pt>
                      <c:pt idx="7">
                        <c:v>2004</c:v>
                      </c:pt>
                      <c:pt idx="8">
                        <c:v>2012</c:v>
                      </c:pt>
                      <c:pt idx="9">
                        <c:v>2013</c:v>
                      </c:pt>
                      <c:pt idx="10">
                        <c:v>2006</c:v>
                      </c:pt>
                      <c:pt idx="11">
                        <c:v>2009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2015</c:v>
                      </c:pt>
                      <c:pt idx="15">
                        <c:v>2002</c:v>
                      </c:pt>
                      <c:pt idx="16">
                        <c:v>2010</c:v>
                      </c:pt>
                      <c:pt idx="17">
                        <c:v>2007</c:v>
                      </c:pt>
                      <c:pt idx="18">
                        <c:v>2013</c:v>
                      </c:pt>
                      <c:pt idx="19">
                        <c:v>2004</c:v>
                      </c:pt>
                      <c:pt idx="20">
                        <c:v>2000</c:v>
                      </c:pt>
                      <c:pt idx="21">
                        <c:v>2011</c:v>
                      </c:pt>
                      <c:pt idx="22">
                        <c:v>2007</c:v>
                      </c:pt>
                      <c:pt idx="23">
                        <c:v>2010</c:v>
                      </c:pt>
                      <c:pt idx="24">
                        <c:v>2013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EDE-485D-BFE1-A0DBE371FED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Лист1!$A$7</c15:sqref>
                        </c15:formulaRef>
                      </c:ext>
                    </c:extLst>
                    <c:strCache>
                      <c:ptCount val="1"/>
                      <c:pt idx="0">
                        <c:v>Объем двигателя, куб. см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Лист1!$B$7:$Z$7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750</c:v>
                      </c:pt>
                      <c:pt idx="1">
                        <c:v>400</c:v>
                      </c:pt>
                      <c:pt idx="2">
                        <c:v>400</c:v>
                      </c:pt>
                      <c:pt idx="3">
                        <c:v>800</c:v>
                      </c:pt>
                      <c:pt idx="4">
                        <c:v>750</c:v>
                      </c:pt>
                      <c:pt idx="5">
                        <c:v>1100</c:v>
                      </c:pt>
                      <c:pt idx="6">
                        <c:v>800</c:v>
                      </c:pt>
                      <c:pt idx="7">
                        <c:v>1100</c:v>
                      </c:pt>
                      <c:pt idx="8">
                        <c:v>700</c:v>
                      </c:pt>
                      <c:pt idx="9">
                        <c:v>700</c:v>
                      </c:pt>
                      <c:pt idx="10">
                        <c:v>1300</c:v>
                      </c:pt>
                      <c:pt idx="11">
                        <c:v>800</c:v>
                      </c:pt>
                      <c:pt idx="12">
                        <c:v>750</c:v>
                      </c:pt>
                      <c:pt idx="13">
                        <c:v>800</c:v>
                      </c:pt>
                      <c:pt idx="14">
                        <c:v>750</c:v>
                      </c:pt>
                      <c:pt idx="15">
                        <c:v>1800</c:v>
                      </c:pt>
                      <c:pt idx="16">
                        <c:v>750</c:v>
                      </c:pt>
                      <c:pt idx="17">
                        <c:v>1200</c:v>
                      </c:pt>
                      <c:pt idx="18">
                        <c:v>750</c:v>
                      </c:pt>
                      <c:pt idx="19">
                        <c:v>1200</c:v>
                      </c:pt>
                      <c:pt idx="20">
                        <c:v>1500</c:v>
                      </c:pt>
                      <c:pt idx="21">
                        <c:v>600</c:v>
                      </c:pt>
                      <c:pt idx="22">
                        <c:v>1800</c:v>
                      </c:pt>
                      <c:pt idx="23">
                        <c:v>1200</c:v>
                      </c:pt>
                      <c:pt idx="24">
                        <c:v>1000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EDE-485D-BFE1-A0DBE371FED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Лист1!$A$4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мощность (лс/об/мин)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Лист1!$B$4:$Z$4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</c:v>
                      </c:pt>
                      <c:pt idx="1">
                        <c:v>33</c:v>
                      </c:pt>
                      <c:pt idx="2">
                        <c:v>33</c:v>
                      </c:pt>
                      <c:pt idx="3">
                        <c:v>56.5</c:v>
                      </c:pt>
                      <c:pt idx="4">
                        <c:v>44</c:v>
                      </c:pt>
                      <c:pt idx="5">
                        <c:v>67</c:v>
                      </c:pt>
                      <c:pt idx="6">
                        <c:v>51.7</c:v>
                      </c:pt>
                      <c:pt idx="7">
                        <c:v>67</c:v>
                      </c:pt>
                      <c:pt idx="8">
                        <c:v>50</c:v>
                      </c:pt>
                      <c:pt idx="9">
                        <c:v>50</c:v>
                      </c:pt>
                      <c:pt idx="10">
                        <c:v>74.8</c:v>
                      </c:pt>
                      <c:pt idx="11">
                        <c:v>52</c:v>
                      </c:pt>
                      <c:pt idx="12">
                        <c:v>44</c:v>
                      </c:pt>
                      <c:pt idx="13">
                        <c:v>66</c:v>
                      </c:pt>
                      <c:pt idx="14">
                        <c:v>54</c:v>
                      </c:pt>
                      <c:pt idx="15">
                        <c:v>106</c:v>
                      </c:pt>
                      <c:pt idx="16">
                        <c:v>45</c:v>
                      </c:pt>
                      <c:pt idx="17">
                        <c:v>81</c:v>
                      </c:pt>
                      <c:pt idx="18">
                        <c:v>45</c:v>
                      </c:pt>
                      <c:pt idx="19">
                        <c:v>105</c:v>
                      </c:pt>
                      <c:pt idx="20">
                        <c:v>100</c:v>
                      </c:pt>
                      <c:pt idx="21">
                        <c:v>102</c:v>
                      </c:pt>
                      <c:pt idx="22">
                        <c:v>106</c:v>
                      </c:pt>
                      <c:pt idx="23">
                        <c:v>111</c:v>
                      </c:pt>
                      <c:pt idx="24">
                        <c:v>125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DE-485D-BFE1-A0DBE371FED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Лист1!$A$8</c15:sqref>
                        </c15:formulaRef>
                      </c:ext>
                    </c:extLst>
                    <c:strCache>
                      <c:ptCount val="1"/>
                      <c:pt idx="0">
                        <c:v>Масса мотоцикла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Лист1!$B$8:$Z$8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201</c:v>
                      </c:pt>
                      <c:pt idx="1">
                        <c:v>242</c:v>
                      </c:pt>
                      <c:pt idx="2">
                        <c:v>242</c:v>
                      </c:pt>
                      <c:pt idx="3">
                        <c:v>280</c:v>
                      </c:pt>
                      <c:pt idx="4">
                        <c:v>245</c:v>
                      </c:pt>
                      <c:pt idx="5">
                        <c:v>251</c:v>
                      </c:pt>
                      <c:pt idx="6">
                        <c:v>277</c:v>
                      </c:pt>
                      <c:pt idx="7">
                        <c:v>251</c:v>
                      </c:pt>
                      <c:pt idx="8">
                        <c:v>215</c:v>
                      </c:pt>
                      <c:pt idx="9">
                        <c:v>215</c:v>
                      </c:pt>
                      <c:pt idx="10">
                        <c:v>106</c:v>
                      </c:pt>
                      <c:pt idx="11">
                        <c:v>247</c:v>
                      </c:pt>
                      <c:pt idx="12">
                        <c:v>243</c:v>
                      </c:pt>
                      <c:pt idx="13">
                        <c:v>202</c:v>
                      </c:pt>
                      <c:pt idx="14">
                        <c:v>216</c:v>
                      </c:pt>
                      <c:pt idx="15">
                        <c:v>359</c:v>
                      </c:pt>
                      <c:pt idx="16">
                        <c:v>184</c:v>
                      </c:pt>
                      <c:pt idx="17">
                        <c:v>231</c:v>
                      </c:pt>
                      <c:pt idx="18">
                        <c:v>184</c:v>
                      </c:pt>
                      <c:pt idx="19">
                        <c:v>223</c:v>
                      </c:pt>
                      <c:pt idx="20">
                        <c:v>309</c:v>
                      </c:pt>
                      <c:pt idx="21">
                        <c:v>211</c:v>
                      </c:pt>
                      <c:pt idx="22">
                        <c:v>351</c:v>
                      </c:pt>
                      <c:pt idx="23">
                        <c:v>268</c:v>
                      </c:pt>
                      <c:pt idx="24">
                        <c:v>217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DE-485D-BFE1-A0DBE371FED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Лист1!$A$10</c15:sqref>
                        </c15:formulaRef>
                      </c:ext>
                    </c:extLst>
                    <c:strCache>
                      <c:ptCount val="1"/>
                      <c:pt idx="0">
                        <c:v>Длина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Лист1!$B$10:$Z$10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2090</c:v>
                      </c:pt>
                      <c:pt idx="1">
                        <c:v>2455</c:v>
                      </c:pt>
                      <c:pt idx="2">
                        <c:v>2455</c:v>
                      </c:pt>
                      <c:pt idx="3">
                        <c:v>2290</c:v>
                      </c:pt>
                      <c:pt idx="4">
                        <c:v>2510</c:v>
                      </c:pt>
                      <c:pt idx="5">
                        <c:v>2380</c:v>
                      </c:pt>
                      <c:pt idx="6">
                        <c:v>2510</c:v>
                      </c:pt>
                      <c:pt idx="7">
                        <c:v>2380</c:v>
                      </c:pt>
                      <c:pt idx="8">
                        <c:v>2195</c:v>
                      </c:pt>
                      <c:pt idx="9">
                        <c:v>2195</c:v>
                      </c:pt>
                      <c:pt idx="10">
                        <c:v>2400</c:v>
                      </c:pt>
                      <c:pt idx="11">
                        <c:v>2370</c:v>
                      </c:pt>
                      <c:pt idx="12">
                        <c:v>2430</c:v>
                      </c:pt>
                      <c:pt idx="13">
                        <c:v>2145</c:v>
                      </c:pt>
                      <c:pt idx="14">
                        <c:v>2215</c:v>
                      </c:pt>
                      <c:pt idx="15">
                        <c:v>2630</c:v>
                      </c:pt>
                      <c:pt idx="16">
                        <c:v>2405</c:v>
                      </c:pt>
                      <c:pt idx="17">
                        <c:v>2145</c:v>
                      </c:pt>
                      <c:pt idx="18">
                        <c:v>2405</c:v>
                      </c:pt>
                      <c:pt idx="19">
                        <c:v>2210</c:v>
                      </c:pt>
                      <c:pt idx="20">
                        <c:v>2525</c:v>
                      </c:pt>
                      <c:pt idx="21">
                        <c:v>2150</c:v>
                      </c:pt>
                      <c:pt idx="22">
                        <c:v>2420</c:v>
                      </c:pt>
                      <c:pt idx="23">
                        <c:v>2250</c:v>
                      </c:pt>
                      <c:pt idx="24">
                        <c:v>2105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DE-485D-BFE1-A0DBE371FED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</c15:sqref>
                        </c15:formulaRef>
                      </c:ext>
                    </c:extLst>
                    <c:strCache>
                      <c:ptCount val="1"/>
                      <c:pt idx="0">
                        <c:v>Ширина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Лист1!$B$11:$Z$11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770</c:v>
                      </c:pt>
                      <c:pt idx="1">
                        <c:v>945</c:v>
                      </c:pt>
                      <c:pt idx="2">
                        <c:v>945</c:v>
                      </c:pt>
                      <c:pt idx="3">
                        <c:v>820</c:v>
                      </c:pt>
                      <c:pt idx="4">
                        <c:v>940</c:v>
                      </c:pt>
                      <c:pt idx="5">
                        <c:v>880</c:v>
                      </c:pt>
                      <c:pt idx="6">
                        <c:v>970</c:v>
                      </c:pt>
                      <c:pt idx="7">
                        <c:v>880</c:v>
                      </c:pt>
                      <c:pt idx="8">
                        <c:v>760</c:v>
                      </c:pt>
                      <c:pt idx="9">
                        <c:v>760</c:v>
                      </c:pt>
                      <c:pt idx="10">
                        <c:v>920</c:v>
                      </c:pt>
                      <c:pt idx="11">
                        <c:v>920</c:v>
                      </c:pt>
                      <c:pt idx="12">
                        <c:v>835</c:v>
                      </c:pt>
                      <c:pt idx="13">
                        <c:v>860</c:v>
                      </c:pt>
                      <c:pt idx="14">
                        <c:v>775</c:v>
                      </c:pt>
                      <c:pt idx="15">
                        <c:v>990</c:v>
                      </c:pt>
                      <c:pt idx="16">
                        <c:v>825</c:v>
                      </c:pt>
                      <c:pt idx="17">
                        <c:v>872</c:v>
                      </c:pt>
                      <c:pt idx="18">
                        <c:v>825</c:v>
                      </c:pt>
                      <c:pt idx="19">
                        <c:v>935</c:v>
                      </c:pt>
                      <c:pt idx="20">
                        <c:v>980</c:v>
                      </c:pt>
                      <c:pt idx="21">
                        <c:v>685</c:v>
                      </c:pt>
                      <c:pt idx="22">
                        <c:v>940</c:v>
                      </c:pt>
                      <c:pt idx="23">
                        <c:v>755</c:v>
                      </c:pt>
                      <c:pt idx="24">
                        <c:v>785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DE-485D-BFE1-A0DBE371FED0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Лист1!$A$12</c15:sqref>
                        </c15:formulaRef>
                      </c:ext>
                    </c:extLst>
                    <c:strCache>
                      <c:ptCount val="1"/>
                      <c:pt idx="0">
                        <c:v>Высота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Лист1!$B$12:$Z$12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1095</c:v>
                      </c:pt>
                      <c:pt idx="1">
                        <c:v>1050</c:v>
                      </c:pt>
                      <c:pt idx="2">
                        <c:v>1050</c:v>
                      </c:pt>
                      <c:pt idx="3">
                        <c:v>1370</c:v>
                      </c:pt>
                      <c:pt idx="4">
                        <c:v>1090</c:v>
                      </c:pt>
                      <c:pt idx="5">
                        <c:v>1220</c:v>
                      </c:pt>
                      <c:pt idx="6">
                        <c:v>1105</c:v>
                      </c:pt>
                      <c:pt idx="7">
                        <c:v>1220</c:v>
                      </c:pt>
                      <c:pt idx="8">
                        <c:v>1130</c:v>
                      </c:pt>
                      <c:pt idx="9">
                        <c:v>1130</c:v>
                      </c:pt>
                      <c:pt idx="10">
                        <c:v>1110</c:v>
                      </c:pt>
                      <c:pt idx="11">
                        <c:v>1125</c:v>
                      </c:pt>
                      <c:pt idx="12">
                        <c:v>1130</c:v>
                      </c:pt>
                      <c:pt idx="13">
                        <c:v>1235</c:v>
                      </c:pt>
                      <c:pt idx="14">
                        <c:v>1350</c:v>
                      </c:pt>
                      <c:pt idx="15">
                        <c:v>1155</c:v>
                      </c:pt>
                      <c:pt idx="16">
                        <c:v>1090</c:v>
                      </c:pt>
                      <c:pt idx="17">
                        <c:v>1285</c:v>
                      </c:pt>
                      <c:pt idx="18">
                        <c:v>1090</c:v>
                      </c:pt>
                      <c:pt idx="19">
                        <c:v>1450</c:v>
                      </c:pt>
                      <c:pt idx="20">
                        <c:v>1185</c:v>
                      </c:pt>
                      <c:pt idx="21">
                        <c:v>1150</c:v>
                      </c:pt>
                      <c:pt idx="22">
                        <c:v>1130</c:v>
                      </c:pt>
                      <c:pt idx="23">
                        <c:v>1220</c:v>
                      </c:pt>
                      <c:pt idx="24">
                        <c:v>1095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DE-485D-BFE1-A0DBE371FED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</c15:sqref>
                        </c15:formulaRef>
                      </c:ext>
                    </c:extLst>
                    <c:strCache>
                      <c:ptCount val="1"/>
                      <c:pt idx="0">
                        <c:v>Высота по седлу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Лист1!$B$13:$Z$13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795</c:v>
                      </c:pt>
                      <c:pt idx="1">
                        <c:v>695</c:v>
                      </c:pt>
                      <c:pt idx="2">
                        <c:v>695</c:v>
                      </c:pt>
                      <c:pt idx="3">
                        <c:v>765</c:v>
                      </c:pt>
                      <c:pt idx="4">
                        <c:v>660</c:v>
                      </c:pt>
                      <c:pt idx="5">
                        <c:v>730</c:v>
                      </c:pt>
                      <c:pt idx="6">
                        <c:v>700</c:v>
                      </c:pt>
                      <c:pt idx="7">
                        <c:v>730</c:v>
                      </c:pt>
                      <c:pt idx="8">
                        <c:v>790</c:v>
                      </c:pt>
                      <c:pt idx="9">
                        <c:v>790</c:v>
                      </c:pt>
                      <c:pt idx="10">
                        <c:v>697</c:v>
                      </c:pt>
                      <c:pt idx="11">
                        <c:v>700</c:v>
                      </c:pt>
                      <c:pt idx="12">
                        <c:v>655</c:v>
                      </c:pt>
                      <c:pt idx="13">
                        <c:v>790</c:v>
                      </c:pt>
                      <c:pt idx="14">
                        <c:v>790</c:v>
                      </c:pt>
                      <c:pt idx="15">
                        <c:v>695</c:v>
                      </c:pt>
                      <c:pt idx="16">
                        <c:v>650</c:v>
                      </c:pt>
                      <c:pt idx="17">
                        <c:v>800</c:v>
                      </c:pt>
                      <c:pt idx="18">
                        <c:v>650</c:v>
                      </c:pt>
                      <c:pt idx="19">
                        <c:v>850</c:v>
                      </c:pt>
                      <c:pt idx="20">
                        <c:v>740</c:v>
                      </c:pt>
                      <c:pt idx="21">
                        <c:v>800</c:v>
                      </c:pt>
                      <c:pt idx="22">
                        <c:v>701</c:v>
                      </c:pt>
                      <c:pt idx="23">
                        <c:v>810</c:v>
                      </c:pt>
                      <c:pt idx="24">
                        <c:v>825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DE-485D-BFE1-A0DBE371FED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Лист1!$A$5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скорость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Лист1!$B$5:$Z$5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180</c:v>
                      </c:pt>
                      <c:pt idx="1">
                        <c:v>145</c:v>
                      </c:pt>
                      <c:pt idx="2">
                        <c:v>145</c:v>
                      </c:pt>
                      <c:pt idx="3">
                        <c:v>172</c:v>
                      </c:pt>
                      <c:pt idx="4">
                        <c:v>164</c:v>
                      </c:pt>
                      <c:pt idx="5">
                        <c:v>172</c:v>
                      </c:pt>
                      <c:pt idx="6">
                        <c:v>177</c:v>
                      </c:pt>
                      <c:pt idx="7">
                        <c:v>172</c:v>
                      </c:pt>
                      <c:pt idx="8">
                        <c:v>160</c:v>
                      </c:pt>
                      <c:pt idx="9">
                        <c:v>160</c:v>
                      </c:pt>
                      <c:pt idx="10">
                        <c:v>178</c:v>
                      </c:pt>
                      <c:pt idx="11">
                        <c:v>172</c:v>
                      </c:pt>
                      <c:pt idx="12">
                        <c:v>177</c:v>
                      </c:pt>
                      <c:pt idx="13">
                        <c:v>200</c:v>
                      </c:pt>
                      <c:pt idx="14">
                        <c:v>160</c:v>
                      </c:pt>
                      <c:pt idx="15">
                        <c:v>189</c:v>
                      </c:pt>
                      <c:pt idx="16">
                        <c:v>250</c:v>
                      </c:pt>
                      <c:pt idx="17">
                        <c:v>200</c:v>
                      </c:pt>
                      <c:pt idx="18">
                        <c:v>250</c:v>
                      </c:pt>
                      <c:pt idx="19">
                        <c:v>200</c:v>
                      </c:pt>
                      <c:pt idx="20">
                        <c:v>210</c:v>
                      </c:pt>
                      <c:pt idx="21">
                        <c:v>220</c:v>
                      </c:pt>
                      <c:pt idx="22">
                        <c:v>189</c:v>
                      </c:pt>
                      <c:pt idx="23">
                        <c:v>250</c:v>
                      </c:pt>
                      <c:pt idx="24">
                        <c:v>228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DE-485D-BFE1-A0DBE371FED0}"/>
                  </c:ext>
                </c:extLst>
              </c15:ser>
            </c15:filteredScatterSeries>
          </c:ext>
        </c:extLst>
      </c:scatterChart>
      <c:valAx>
        <c:axId val="491971336"/>
        <c:scaling>
          <c:orientation val="minMax"/>
          <c:min val="19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68384"/>
        <c:crosses val="autoZero"/>
        <c:crossBetween val="midCat"/>
      </c:valAx>
      <c:valAx>
        <c:axId val="49196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71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5"/>
          <c:tx>
            <c:strRef>
              <c:f>Лист1!$A$10</c:f>
              <c:strCache>
                <c:ptCount val="1"/>
                <c:pt idx="0">
                  <c:v>Длина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Лист1!$B$2:$Z$2</c:f>
              <c:numCache>
                <c:formatCode>General</c:formatCode>
                <c:ptCount val="25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</c:numCache>
            </c:numRef>
          </c:xVal>
          <c:yVal>
            <c:numRef>
              <c:f>Лист1!$B$10:$Z$10</c:f>
              <c:numCache>
                <c:formatCode>General</c:formatCode>
                <c:ptCount val="25"/>
                <c:pt idx="0">
                  <c:v>2090</c:v>
                </c:pt>
                <c:pt idx="1">
                  <c:v>2455</c:v>
                </c:pt>
                <c:pt idx="2">
                  <c:v>2455</c:v>
                </c:pt>
                <c:pt idx="3">
                  <c:v>2290</c:v>
                </c:pt>
                <c:pt idx="4">
                  <c:v>2510</c:v>
                </c:pt>
                <c:pt idx="5">
                  <c:v>2380</c:v>
                </c:pt>
                <c:pt idx="6">
                  <c:v>2510</c:v>
                </c:pt>
                <c:pt idx="7">
                  <c:v>2380</c:v>
                </c:pt>
                <c:pt idx="8">
                  <c:v>2195</c:v>
                </c:pt>
                <c:pt idx="9">
                  <c:v>2195</c:v>
                </c:pt>
                <c:pt idx="10">
                  <c:v>2400</c:v>
                </c:pt>
                <c:pt idx="11">
                  <c:v>2370</c:v>
                </c:pt>
                <c:pt idx="12">
                  <c:v>2430</c:v>
                </c:pt>
                <c:pt idx="13">
                  <c:v>2145</c:v>
                </c:pt>
                <c:pt idx="14">
                  <c:v>2215</c:v>
                </c:pt>
                <c:pt idx="15">
                  <c:v>2630</c:v>
                </c:pt>
                <c:pt idx="16">
                  <c:v>2405</c:v>
                </c:pt>
                <c:pt idx="17">
                  <c:v>2145</c:v>
                </c:pt>
                <c:pt idx="18">
                  <c:v>2405</c:v>
                </c:pt>
                <c:pt idx="19">
                  <c:v>2210</c:v>
                </c:pt>
                <c:pt idx="20">
                  <c:v>2525</c:v>
                </c:pt>
                <c:pt idx="21">
                  <c:v>2150</c:v>
                </c:pt>
                <c:pt idx="22">
                  <c:v>2420</c:v>
                </c:pt>
                <c:pt idx="23">
                  <c:v>2250</c:v>
                </c:pt>
                <c:pt idx="24">
                  <c:v>2105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663-4961-8C86-F25C3736A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71336"/>
        <c:axId val="4919683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Лист1!$A$3</c15:sqref>
                        </c15:formulaRef>
                      </c:ext>
                    </c:extLst>
                    <c:strCache>
                      <c:ptCount val="1"/>
                      <c:pt idx="0">
                        <c:v>Год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Лист1!$B$3:$Z$3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1997</c:v>
                      </c:pt>
                      <c:pt idx="1">
                        <c:v>1998</c:v>
                      </c:pt>
                      <c:pt idx="2">
                        <c:v>2002</c:v>
                      </c:pt>
                      <c:pt idx="3">
                        <c:v>1993</c:v>
                      </c:pt>
                      <c:pt idx="4">
                        <c:v>2004</c:v>
                      </c:pt>
                      <c:pt idx="5">
                        <c:v>2002</c:v>
                      </c:pt>
                      <c:pt idx="6">
                        <c:v>2006</c:v>
                      </c:pt>
                      <c:pt idx="7">
                        <c:v>2004</c:v>
                      </c:pt>
                      <c:pt idx="8">
                        <c:v>2012</c:v>
                      </c:pt>
                      <c:pt idx="9">
                        <c:v>2013</c:v>
                      </c:pt>
                      <c:pt idx="10">
                        <c:v>2006</c:v>
                      </c:pt>
                      <c:pt idx="11">
                        <c:v>2009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2015</c:v>
                      </c:pt>
                      <c:pt idx="15">
                        <c:v>2002</c:v>
                      </c:pt>
                      <c:pt idx="16">
                        <c:v>2010</c:v>
                      </c:pt>
                      <c:pt idx="17">
                        <c:v>2007</c:v>
                      </c:pt>
                      <c:pt idx="18">
                        <c:v>2013</c:v>
                      </c:pt>
                      <c:pt idx="19">
                        <c:v>2004</c:v>
                      </c:pt>
                      <c:pt idx="20">
                        <c:v>2000</c:v>
                      </c:pt>
                      <c:pt idx="21">
                        <c:v>2011</c:v>
                      </c:pt>
                      <c:pt idx="22">
                        <c:v>2007</c:v>
                      </c:pt>
                      <c:pt idx="23">
                        <c:v>2010</c:v>
                      </c:pt>
                      <c:pt idx="24">
                        <c:v>2013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663-4961-8C86-F25C3736A0E9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Лист1!$A$7</c15:sqref>
                        </c15:formulaRef>
                      </c:ext>
                    </c:extLst>
                    <c:strCache>
                      <c:ptCount val="1"/>
                      <c:pt idx="0">
                        <c:v>Объем двигателя, куб. см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Лист1!$B$7:$Z$7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750</c:v>
                      </c:pt>
                      <c:pt idx="1">
                        <c:v>400</c:v>
                      </c:pt>
                      <c:pt idx="2">
                        <c:v>400</c:v>
                      </c:pt>
                      <c:pt idx="3">
                        <c:v>800</c:v>
                      </c:pt>
                      <c:pt idx="4">
                        <c:v>750</c:v>
                      </c:pt>
                      <c:pt idx="5">
                        <c:v>1100</c:v>
                      </c:pt>
                      <c:pt idx="6">
                        <c:v>800</c:v>
                      </c:pt>
                      <c:pt idx="7">
                        <c:v>1100</c:v>
                      </c:pt>
                      <c:pt idx="8">
                        <c:v>700</c:v>
                      </c:pt>
                      <c:pt idx="9">
                        <c:v>700</c:v>
                      </c:pt>
                      <c:pt idx="10">
                        <c:v>1300</c:v>
                      </c:pt>
                      <c:pt idx="11">
                        <c:v>800</c:v>
                      </c:pt>
                      <c:pt idx="12">
                        <c:v>750</c:v>
                      </c:pt>
                      <c:pt idx="13">
                        <c:v>800</c:v>
                      </c:pt>
                      <c:pt idx="14">
                        <c:v>750</c:v>
                      </c:pt>
                      <c:pt idx="15">
                        <c:v>1800</c:v>
                      </c:pt>
                      <c:pt idx="16">
                        <c:v>750</c:v>
                      </c:pt>
                      <c:pt idx="17">
                        <c:v>1200</c:v>
                      </c:pt>
                      <c:pt idx="18">
                        <c:v>750</c:v>
                      </c:pt>
                      <c:pt idx="19">
                        <c:v>1200</c:v>
                      </c:pt>
                      <c:pt idx="20">
                        <c:v>1500</c:v>
                      </c:pt>
                      <c:pt idx="21">
                        <c:v>600</c:v>
                      </c:pt>
                      <c:pt idx="22">
                        <c:v>1800</c:v>
                      </c:pt>
                      <c:pt idx="23">
                        <c:v>1200</c:v>
                      </c:pt>
                      <c:pt idx="24">
                        <c:v>1000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663-4961-8C86-F25C3736A0E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Лист1!$A$4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мощность (лс/об/мин)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Лист1!$B$4:$Z$4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</c:v>
                      </c:pt>
                      <c:pt idx="1">
                        <c:v>33</c:v>
                      </c:pt>
                      <c:pt idx="2">
                        <c:v>33</c:v>
                      </c:pt>
                      <c:pt idx="3">
                        <c:v>56.5</c:v>
                      </c:pt>
                      <c:pt idx="4">
                        <c:v>44</c:v>
                      </c:pt>
                      <c:pt idx="5">
                        <c:v>67</c:v>
                      </c:pt>
                      <c:pt idx="6">
                        <c:v>51.7</c:v>
                      </c:pt>
                      <c:pt idx="7">
                        <c:v>67</c:v>
                      </c:pt>
                      <c:pt idx="8">
                        <c:v>50</c:v>
                      </c:pt>
                      <c:pt idx="9">
                        <c:v>50</c:v>
                      </c:pt>
                      <c:pt idx="10">
                        <c:v>74.8</c:v>
                      </c:pt>
                      <c:pt idx="11">
                        <c:v>52</c:v>
                      </c:pt>
                      <c:pt idx="12">
                        <c:v>44</c:v>
                      </c:pt>
                      <c:pt idx="13">
                        <c:v>66</c:v>
                      </c:pt>
                      <c:pt idx="14">
                        <c:v>54</c:v>
                      </c:pt>
                      <c:pt idx="15">
                        <c:v>106</c:v>
                      </c:pt>
                      <c:pt idx="16">
                        <c:v>45</c:v>
                      </c:pt>
                      <c:pt idx="17">
                        <c:v>81</c:v>
                      </c:pt>
                      <c:pt idx="18">
                        <c:v>45</c:v>
                      </c:pt>
                      <c:pt idx="19">
                        <c:v>105</c:v>
                      </c:pt>
                      <c:pt idx="20">
                        <c:v>100</c:v>
                      </c:pt>
                      <c:pt idx="21">
                        <c:v>102</c:v>
                      </c:pt>
                      <c:pt idx="22">
                        <c:v>106</c:v>
                      </c:pt>
                      <c:pt idx="23">
                        <c:v>111</c:v>
                      </c:pt>
                      <c:pt idx="24">
                        <c:v>125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663-4961-8C86-F25C3736A0E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Лист1!$A$8</c15:sqref>
                        </c15:formulaRef>
                      </c:ext>
                    </c:extLst>
                    <c:strCache>
                      <c:ptCount val="1"/>
                      <c:pt idx="0">
                        <c:v>Масса мотоцикла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Лист1!$B$8:$Z$8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201</c:v>
                      </c:pt>
                      <c:pt idx="1">
                        <c:v>242</c:v>
                      </c:pt>
                      <c:pt idx="2">
                        <c:v>242</c:v>
                      </c:pt>
                      <c:pt idx="3">
                        <c:v>280</c:v>
                      </c:pt>
                      <c:pt idx="4">
                        <c:v>245</c:v>
                      </c:pt>
                      <c:pt idx="5">
                        <c:v>251</c:v>
                      </c:pt>
                      <c:pt idx="6">
                        <c:v>277</c:v>
                      </c:pt>
                      <c:pt idx="7">
                        <c:v>251</c:v>
                      </c:pt>
                      <c:pt idx="8">
                        <c:v>215</c:v>
                      </c:pt>
                      <c:pt idx="9">
                        <c:v>215</c:v>
                      </c:pt>
                      <c:pt idx="10">
                        <c:v>106</c:v>
                      </c:pt>
                      <c:pt idx="11">
                        <c:v>247</c:v>
                      </c:pt>
                      <c:pt idx="12">
                        <c:v>243</c:v>
                      </c:pt>
                      <c:pt idx="13">
                        <c:v>202</c:v>
                      </c:pt>
                      <c:pt idx="14">
                        <c:v>216</c:v>
                      </c:pt>
                      <c:pt idx="15">
                        <c:v>359</c:v>
                      </c:pt>
                      <c:pt idx="16">
                        <c:v>184</c:v>
                      </c:pt>
                      <c:pt idx="17">
                        <c:v>231</c:v>
                      </c:pt>
                      <c:pt idx="18">
                        <c:v>184</c:v>
                      </c:pt>
                      <c:pt idx="19">
                        <c:v>223</c:v>
                      </c:pt>
                      <c:pt idx="20">
                        <c:v>309</c:v>
                      </c:pt>
                      <c:pt idx="21">
                        <c:v>211</c:v>
                      </c:pt>
                      <c:pt idx="22">
                        <c:v>351</c:v>
                      </c:pt>
                      <c:pt idx="23">
                        <c:v>268</c:v>
                      </c:pt>
                      <c:pt idx="24">
                        <c:v>217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63-4961-8C86-F25C3736A0E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Лист1!$A$9</c15:sqref>
                        </c15:formulaRef>
                      </c:ext>
                    </c:extLst>
                    <c:strCache>
                      <c:ptCount val="1"/>
                      <c:pt idx="0">
                        <c:v>Пробег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Лист1!$B$9:$Z$9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1622</c:v>
                      </c:pt>
                      <c:pt idx="1">
                        <c:v>14692</c:v>
                      </c:pt>
                      <c:pt idx="2">
                        <c:v>26758</c:v>
                      </c:pt>
                      <c:pt idx="3">
                        <c:v>29277</c:v>
                      </c:pt>
                      <c:pt idx="4">
                        <c:v>11472</c:v>
                      </c:pt>
                      <c:pt idx="5">
                        <c:v>26031</c:v>
                      </c:pt>
                      <c:pt idx="6">
                        <c:v>26887</c:v>
                      </c:pt>
                      <c:pt idx="7">
                        <c:v>15998</c:v>
                      </c:pt>
                      <c:pt idx="8">
                        <c:v>4935</c:v>
                      </c:pt>
                      <c:pt idx="9">
                        <c:v>14246</c:v>
                      </c:pt>
                      <c:pt idx="10">
                        <c:v>16120</c:v>
                      </c:pt>
                      <c:pt idx="11">
                        <c:v>6298</c:v>
                      </c:pt>
                      <c:pt idx="12">
                        <c:v>22765</c:v>
                      </c:pt>
                      <c:pt idx="13">
                        <c:v>13362</c:v>
                      </c:pt>
                      <c:pt idx="14">
                        <c:v>24781</c:v>
                      </c:pt>
                      <c:pt idx="15">
                        <c:v>31987</c:v>
                      </c:pt>
                      <c:pt idx="16">
                        <c:v>18486</c:v>
                      </c:pt>
                      <c:pt idx="17">
                        <c:v>22247</c:v>
                      </c:pt>
                      <c:pt idx="18">
                        <c:v>17857</c:v>
                      </c:pt>
                      <c:pt idx="19">
                        <c:v>31009</c:v>
                      </c:pt>
                      <c:pt idx="20">
                        <c:v>12039</c:v>
                      </c:pt>
                      <c:pt idx="21">
                        <c:v>14187</c:v>
                      </c:pt>
                      <c:pt idx="22">
                        <c:v>33186</c:v>
                      </c:pt>
                      <c:pt idx="23">
                        <c:v>20384</c:v>
                      </c:pt>
                      <c:pt idx="24">
                        <c:v>16590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663-4961-8C86-F25C3736A0E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</c15:sqref>
                        </c15:formulaRef>
                      </c:ext>
                    </c:extLst>
                    <c:strCache>
                      <c:ptCount val="1"/>
                      <c:pt idx="0">
                        <c:v>Ширина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Лист1!$B$11:$Z$11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770</c:v>
                      </c:pt>
                      <c:pt idx="1">
                        <c:v>945</c:v>
                      </c:pt>
                      <c:pt idx="2">
                        <c:v>945</c:v>
                      </c:pt>
                      <c:pt idx="3">
                        <c:v>820</c:v>
                      </c:pt>
                      <c:pt idx="4">
                        <c:v>940</c:v>
                      </c:pt>
                      <c:pt idx="5">
                        <c:v>880</c:v>
                      </c:pt>
                      <c:pt idx="6">
                        <c:v>970</c:v>
                      </c:pt>
                      <c:pt idx="7">
                        <c:v>880</c:v>
                      </c:pt>
                      <c:pt idx="8">
                        <c:v>760</c:v>
                      </c:pt>
                      <c:pt idx="9">
                        <c:v>760</c:v>
                      </c:pt>
                      <c:pt idx="10">
                        <c:v>920</c:v>
                      </c:pt>
                      <c:pt idx="11">
                        <c:v>920</c:v>
                      </c:pt>
                      <c:pt idx="12">
                        <c:v>835</c:v>
                      </c:pt>
                      <c:pt idx="13">
                        <c:v>860</c:v>
                      </c:pt>
                      <c:pt idx="14">
                        <c:v>775</c:v>
                      </c:pt>
                      <c:pt idx="15">
                        <c:v>990</c:v>
                      </c:pt>
                      <c:pt idx="16">
                        <c:v>825</c:v>
                      </c:pt>
                      <c:pt idx="17">
                        <c:v>872</c:v>
                      </c:pt>
                      <c:pt idx="18">
                        <c:v>825</c:v>
                      </c:pt>
                      <c:pt idx="19">
                        <c:v>935</c:v>
                      </c:pt>
                      <c:pt idx="20">
                        <c:v>980</c:v>
                      </c:pt>
                      <c:pt idx="21">
                        <c:v>685</c:v>
                      </c:pt>
                      <c:pt idx="22">
                        <c:v>940</c:v>
                      </c:pt>
                      <c:pt idx="23">
                        <c:v>755</c:v>
                      </c:pt>
                      <c:pt idx="24">
                        <c:v>785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663-4961-8C86-F25C3736A0E9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Лист1!$A$12</c15:sqref>
                        </c15:formulaRef>
                      </c:ext>
                    </c:extLst>
                    <c:strCache>
                      <c:ptCount val="1"/>
                      <c:pt idx="0">
                        <c:v>Высота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Лист1!$B$12:$Z$12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1095</c:v>
                      </c:pt>
                      <c:pt idx="1">
                        <c:v>1050</c:v>
                      </c:pt>
                      <c:pt idx="2">
                        <c:v>1050</c:v>
                      </c:pt>
                      <c:pt idx="3">
                        <c:v>1370</c:v>
                      </c:pt>
                      <c:pt idx="4">
                        <c:v>1090</c:v>
                      </c:pt>
                      <c:pt idx="5">
                        <c:v>1220</c:v>
                      </c:pt>
                      <c:pt idx="6">
                        <c:v>1105</c:v>
                      </c:pt>
                      <c:pt idx="7">
                        <c:v>1220</c:v>
                      </c:pt>
                      <c:pt idx="8">
                        <c:v>1130</c:v>
                      </c:pt>
                      <c:pt idx="9">
                        <c:v>1130</c:v>
                      </c:pt>
                      <c:pt idx="10">
                        <c:v>1110</c:v>
                      </c:pt>
                      <c:pt idx="11">
                        <c:v>1125</c:v>
                      </c:pt>
                      <c:pt idx="12">
                        <c:v>1130</c:v>
                      </c:pt>
                      <c:pt idx="13">
                        <c:v>1235</c:v>
                      </c:pt>
                      <c:pt idx="14">
                        <c:v>1350</c:v>
                      </c:pt>
                      <c:pt idx="15">
                        <c:v>1155</c:v>
                      </c:pt>
                      <c:pt idx="16">
                        <c:v>1090</c:v>
                      </c:pt>
                      <c:pt idx="17">
                        <c:v>1285</c:v>
                      </c:pt>
                      <c:pt idx="18">
                        <c:v>1090</c:v>
                      </c:pt>
                      <c:pt idx="19">
                        <c:v>1450</c:v>
                      </c:pt>
                      <c:pt idx="20">
                        <c:v>1185</c:v>
                      </c:pt>
                      <c:pt idx="21">
                        <c:v>1150</c:v>
                      </c:pt>
                      <c:pt idx="22">
                        <c:v>1130</c:v>
                      </c:pt>
                      <c:pt idx="23">
                        <c:v>1220</c:v>
                      </c:pt>
                      <c:pt idx="24">
                        <c:v>1095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663-4961-8C86-F25C3736A0E9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</c15:sqref>
                        </c15:formulaRef>
                      </c:ext>
                    </c:extLst>
                    <c:strCache>
                      <c:ptCount val="1"/>
                      <c:pt idx="0">
                        <c:v>Высота по седлу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Лист1!$B$13:$Z$13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795</c:v>
                      </c:pt>
                      <c:pt idx="1">
                        <c:v>695</c:v>
                      </c:pt>
                      <c:pt idx="2">
                        <c:v>695</c:v>
                      </c:pt>
                      <c:pt idx="3">
                        <c:v>765</c:v>
                      </c:pt>
                      <c:pt idx="4">
                        <c:v>660</c:v>
                      </c:pt>
                      <c:pt idx="5">
                        <c:v>730</c:v>
                      </c:pt>
                      <c:pt idx="6">
                        <c:v>700</c:v>
                      </c:pt>
                      <c:pt idx="7">
                        <c:v>730</c:v>
                      </c:pt>
                      <c:pt idx="8">
                        <c:v>790</c:v>
                      </c:pt>
                      <c:pt idx="9">
                        <c:v>790</c:v>
                      </c:pt>
                      <c:pt idx="10">
                        <c:v>697</c:v>
                      </c:pt>
                      <c:pt idx="11">
                        <c:v>700</c:v>
                      </c:pt>
                      <c:pt idx="12">
                        <c:v>655</c:v>
                      </c:pt>
                      <c:pt idx="13">
                        <c:v>790</c:v>
                      </c:pt>
                      <c:pt idx="14">
                        <c:v>790</c:v>
                      </c:pt>
                      <c:pt idx="15">
                        <c:v>695</c:v>
                      </c:pt>
                      <c:pt idx="16">
                        <c:v>650</c:v>
                      </c:pt>
                      <c:pt idx="17">
                        <c:v>800</c:v>
                      </c:pt>
                      <c:pt idx="18">
                        <c:v>650</c:v>
                      </c:pt>
                      <c:pt idx="19">
                        <c:v>850</c:v>
                      </c:pt>
                      <c:pt idx="20">
                        <c:v>740</c:v>
                      </c:pt>
                      <c:pt idx="21">
                        <c:v>800</c:v>
                      </c:pt>
                      <c:pt idx="22">
                        <c:v>701</c:v>
                      </c:pt>
                      <c:pt idx="23">
                        <c:v>810</c:v>
                      </c:pt>
                      <c:pt idx="24">
                        <c:v>825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663-4961-8C86-F25C3736A0E9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Лист1!$A$5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скорость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Лист1!$B$5:$Z$5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180</c:v>
                      </c:pt>
                      <c:pt idx="1">
                        <c:v>145</c:v>
                      </c:pt>
                      <c:pt idx="2">
                        <c:v>145</c:v>
                      </c:pt>
                      <c:pt idx="3">
                        <c:v>172</c:v>
                      </c:pt>
                      <c:pt idx="4">
                        <c:v>164</c:v>
                      </c:pt>
                      <c:pt idx="5">
                        <c:v>172</c:v>
                      </c:pt>
                      <c:pt idx="6">
                        <c:v>177</c:v>
                      </c:pt>
                      <c:pt idx="7">
                        <c:v>172</c:v>
                      </c:pt>
                      <c:pt idx="8">
                        <c:v>160</c:v>
                      </c:pt>
                      <c:pt idx="9">
                        <c:v>160</c:v>
                      </c:pt>
                      <c:pt idx="10">
                        <c:v>178</c:v>
                      </c:pt>
                      <c:pt idx="11">
                        <c:v>172</c:v>
                      </c:pt>
                      <c:pt idx="12">
                        <c:v>177</c:v>
                      </c:pt>
                      <c:pt idx="13">
                        <c:v>200</c:v>
                      </c:pt>
                      <c:pt idx="14">
                        <c:v>160</c:v>
                      </c:pt>
                      <c:pt idx="15">
                        <c:v>189</c:v>
                      </c:pt>
                      <c:pt idx="16">
                        <c:v>250</c:v>
                      </c:pt>
                      <c:pt idx="17">
                        <c:v>200</c:v>
                      </c:pt>
                      <c:pt idx="18">
                        <c:v>250</c:v>
                      </c:pt>
                      <c:pt idx="19">
                        <c:v>200</c:v>
                      </c:pt>
                      <c:pt idx="20">
                        <c:v>210</c:v>
                      </c:pt>
                      <c:pt idx="21">
                        <c:v>220</c:v>
                      </c:pt>
                      <c:pt idx="22">
                        <c:v>189</c:v>
                      </c:pt>
                      <c:pt idx="23">
                        <c:v>250</c:v>
                      </c:pt>
                      <c:pt idx="24">
                        <c:v>228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663-4961-8C86-F25C3736A0E9}"/>
                  </c:ext>
                </c:extLst>
              </c15:ser>
            </c15:filteredScatterSeries>
          </c:ext>
        </c:extLst>
      </c:scatterChart>
      <c:valAx>
        <c:axId val="491971336"/>
        <c:scaling>
          <c:orientation val="minMax"/>
          <c:min val="19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68384"/>
        <c:crosses val="autoZero"/>
        <c:crossBetween val="midCat"/>
      </c:valAx>
      <c:valAx>
        <c:axId val="491968384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71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6"/>
          <c:tx>
            <c:strRef>
              <c:f>Лист1!$A$11</c:f>
              <c:strCache>
                <c:ptCount val="1"/>
                <c:pt idx="0">
                  <c:v>Ширина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Лист1!$B$2:$Z$2</c:f>
              <c:numCache>
                <c:formatCode>General</c:formatCode>
                <c:ptCount val="25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</c:numCache>
            </c:numRef>
          </c:xVal>
          <c:yVal>
            <c:numRef>
              <c:f>Лист1!$B$11:$Z$11</c:f>
              <c:numCache>
                <c:formatCode>General</c:formatCode>
                <c:ptCount val="25"/>
                <c:pt idx="0">
                  <c:v>770</c:v>
                </c:pt>
                <c:pt idx="1">
                  <c:v>945</c:v>
                </c:pt>
                <c:pt idx="2">
                  <c:v>945</c:v>
                </c:pt>
                <c:pt idx="3">
                  <c:v>820</c:v>
                </c:pt>
                <c:pt idx="4">
                  <c:v>940</c:v>
                </c:pt>
                <c:pt idx="5">
                  <c:v>880</c:v>
                </c:pt>
                <c:pt idx="6">
                  <c:v>970</c:v>
                </c:pt>
                <c:pt idx="7">
                  <c:v>880</c:v>
                </c:pt>
                <c:pt idx="8">
                  <c:v>760</c:v>
                </c:pt>
                <c:pt idx="9">
                  <c:v>760</c:v>
                </c:pt>
                <c:pt idx="10">
                  <c:v>920</c:v>
                </c:pt>
                <c:pt idx="11">
                  <c:v>920</c:v>
                </c:pt>
                <c:pt idx="12">
                  <c:v>835</c:v>
                </c:pt>
                <c:pt idx="13">
                  <c:v>860</c:v>
                </c:pt>
                <c:pt idx="14">
                  <c:v>775</c:v>
                </c:pt>
                <c:pt idx="15">
                  <c:v>990</c:v>
                </c:pt>
                <c:pt idx="16">
                  <c:v>825</c:v>
                </c:pt>
                <c:pt idx="17">
                  <c:v>872</c:v>
                </c:pt>
                <c:pt idx="18">
                  <c:v>825</c:v>
                </c:pt>
                <c:pt idx="19">
                  <c:v>935</c:v>
                </c:pt>
                <c:pt idx="20">
                  <c:v>980</c:v>
                </c:pt>
                <c:pt idx="21">
                  <c:v>685</c:v>
                </c:pt>
                <c:pt idx="22">
                  <c:v>940</c:v>
                </c:pt>
                <c:pt idx="23">
                  <c:v>755</c:v>
                </c:pt>
                <c:pt idx="24">
                  <c:v>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873-45B0-B533-0934B1EF7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71336"/>
        <c:axId val="4919683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Лист1!$A$3</c15:sqref>
                        </c15:formulaRef>
                      </c:ext>
                    </c:extLst>
                    <c:strCache>
                      <c:ptCount val="1"/>
                      <c:pt idx="0">
                        <c:v>Год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Лист1!$B$3:$Z$3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1997</c:v>
                      </c:pt>
                      <c:pt idx="1">
                        <c:v>1998</c:v>
                      </c:pt>
                      <c:pt idx="2">
                        <c:v>2002</c:v>
                      </c:pt>
                      <c:pt idx="3">
                        <c:v>1993</c:v>
                      </c:pt>
                      <c:pt idx="4">
                        <c:v>2004</c:v>
                      </c:pt>
                      <c:pt idx="5">
                        <c:v>2002</c:v>
                      </c:pt>
                      <c:pt idx="6">
                        <c:v>2006</c:v>
                      </c:pt>
                      <c:pt idx="7">
                        <c:v>2004</c:v>
                      </c:pt>
                      <c:pt idx="8">
                        <c:v>2012</c:v>
                      </c:pt>
                      <c:pt idx="9">
                        <c:v>2013</c:v>
                      </c:pt>
                      <c:pt idx="10">
                        <c:v>2006</c:v>
                      </c:pt>
                      <c:pt idx="11">
                        <c:v>2009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2015</c:v>
                      </c:pt>
                      <c:pt idx="15">
                        <c:v>2002</c:v>
                      </c:pt>
                      <c:pt idx="16">
                        <c:v>2010</c:v>
                      </c:pt>
                      <c:pt idx="17">
                        <c:v>2007</c:v>
                      </c:pt>
                      <c:pt idx="18">
                        <c:v>2013</c:v>
                      </c:pt>
                      <c:pt idx="19">
                        <c:v>2004</c:v>
                      </c:pt>
                      <c:pt idx="20">
                        <c:v>2000</c:v>
                      </c:pt>
                      <c:pt idx="21">
                        <c:v>2011</c:v>
                      </c:pt>
                      <c:pt idx="22">
                        <c:v>2007</c:v>
                      </c:pt>
                      <c:pt idx="23">
                        <c:v>2010</c:v>
                      </c:pt>
                      <c:pt idx="24">
                        <c:v>2013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873-45B0-B533-0934B1EF739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Лист1!$A$7</c15:sqref>
                        </c15:formulaRef>
                      </c:ext>
                    </c:extLst>
                    <c:strCache>
                      <c:ptCount val="1"/>
                      <c:pt idx="0">
                        <c:v>Объем двигателя, куб. см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Лист1!$B$7:$Z$7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750</c:v>
                      </c:pt>
                      <c:pt idx="1">
                        <c:v>400</c:v>
                      </c:pt>
                      <c:pt idx="2">
                        <c:v>400</c:v>
                      </c:pt>
                      <c:pt idx="3">
                        <c:v>800</c:v>
                      </c:pt>
                      <c:pt idx="4">
                        <c:v>750</c:v>
                      </c:pt>
                      <c:pt idx="5">
                        <c:v>1100</c:v>
                      </c:pt>
                      <c:pt idx="6">
                        <c:v>800</c:v>
                      </c:pt>
                      <c:pt idx="7">
                        <c:v>1100</c:v>
                      </c:pt>
                      <c:pt idx="8">
                        <c:v>700</c:v>
                      </c:pt>
                      <c:pt idx="9">
                        <c:v>700</c:v>
                      </c:pt>
                      <c:pt idx="10">
                        <c:v>1300</c:v>
                      </c:pt>
                      <c:pt idx="11">
                        <c:v>800</c:v>
                      </c:pt>
                      <c:pt idx="12">
                        <c:v>750</c:v>
                      </c:pt>
                      <c:pt idx="13">
                        <c:v>800</c:v>
                      </c:pt>
                      <c:pt idx="14">
                        <c:v>750</c:v>
                      </c:pt>
                      <c:pt idx="15">
                        <c:v>1800</c:v>
                      </c:pt>
                      <c:pt idx="16">
                        <c:v>750</c:v>
                      </c:pt>
                      <c:pt idx="17">
                        <c:v>1200</c:v>
                      </c:pt>
                      <c:pt idx="18">
                        <c:v>750</c:v>
                      </c:pt>
                      <c:pt idx="19">
                        <c:v>1200</c:v>
                      </c:pt>
                      <c:pt idx="20">
                        <c:v>1500</c:v>
                      </c:pt>
                      <c:pt idx="21">
                        <c:v>600</c:v>
                      </c:pt>
                      <c:pt idx="22">
                        <c:v>1800</c:v>
                      </c:pt>
                      <c:pt idx="23">
                        <c:v>1200</c:v>
                      </c:pt>
                      <c:pt idx="24">
                        <c:v>1000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873-45B0-B533-0934B1EF739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Лист1!$A$4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мощность (лс/об/мин)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Лист1!$B$4:$Z$4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</c:v>
                      </c:pt>
                      <c:pt idx="1">
                        <c:v>33</c:v>
                      </c:pt>
                      <c:pt idx="2">
                        <c:v>33</c:v>
                      </c:pt>
                      <c:pt idx="3">
                        <c:v>56.5</c:v>
                      </c:pt>
                      <c:pt idx="4">
                        <c:v>44</c:v>
                      </c:pt>
                      <c:pt idx="5">
                        <c:v>67</c:v>
                      </c:pt>
                      <c:pt idx="6">
                        <c:v>51.7</c:v>
                      </c:pt>
                      <c:pt idx="7">
                        <c:v>67</c:v>
                      </c:pt>
                      <c:pt idx="8">
                        <c:v>50</c:v>
                      </c:pt>
                      <c:pt idx="9">
                        <c:v>50</c:v>
                      </c:pt>
                      <c:pt idx="10">
                        <c:v>74.8</c:v>
                      </c:pt>
                      <c:pt idx="11">
                        <c:v>52</c:v>
                      </c:pt>
                      <c:pt idx="12">
                        <c:v>44</c:v>
                      </c:pt>
                      <c:pt idx="13">
                        <c:v>66</c:v>
                      </c:pt>
                      <c:pt idx="14">
                        <c:v>54</c:v>
                      </c:pt>
                      <c:pt idx="15">
                        <c:v>106</c:v>
                      </c:pt>
                      <c:pt idx="16">
                        <c:v>45</c:v>
                      </c:pt>
                      <c:pt idx="17">
                        <c:v>81</c:v>
                      </c:pt>
                      <c:pt idx="18">
                        <c:v>45</c:v>
                      </c:pt>
                      <c:pt idx="19">
                        <c:v>105</c:v>
                      </c:pt>
                      <c:pt idx="20">
                        <c:v>100</c:v>
                      </c:pt>
                      <c:pt idx="21">
                        <c:v>102</c:v>
                      </c:pt>
                      <c:pt idx="22">
                        <c:v>106</c:v>
                      </c:pt>
                      <c:pt idx="23">
                        <c:v>111</c:v>
                      </c:pt>
                      <c:pt idx="24">
                        <c:v>125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873-45B0-B533-0934B1EF739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Лист1!$A$8</c15:sqref>
                        </c15:formulaRef>
                      </c:ext>
                    </c:extLst>
                    <c:strCache>
                      <c:ptCount val="1"/>
                      <c:pt idx="0">
                        <c:v>Масса мотоцикла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Лист1!$B$8:$Z$8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201</c:v>
                      </c:pt>
                      <c:pt idx="1">
                        <c:v>242</c:v>
                      </c:pt>
                      <c:pt idx="2">
                        <c:v>242</c:v>
                      </c:pt>
                      <c:pt idx="3">
                        <c:v>280</c:v>
                      </c:pt>
                      <c:pt idx="4">
                        <c:v>245</c:v>
                      </c:pt>
                      <c:pt idx="5">
                        <c:v>251</c:v>
                      </c:pt>
                      <c:pt idx="6">
                        <c:v>277</c:v>
                      </c:pt>
                      <c:pt idx="7">
                        <c:v>251</c:v>
                      </c:pt>
                      <c:pt idx="8">
                        <c:v>215</c:v>
                      </c:pt>
                      <c:pt idx="9">
                        <c:v>215</c:v>
                      </c:pt>
                      <c:pt idx="10">
                        <c:v>106</c:v>
                      </c:pt>
                      <c:pt idx="11">
                        <c:v>247</c:v>
                      </c:pt>
                      <c:pt idx="12">
                        <c:v>243</c:v>
                      </c:pt>
                      <c:pt idx="13">
                        <c:v>202</c:v>
                      </c:pt>
                      <c:pt idx="14">
                        <c:v>216</c:v>
                      </c:pt>
                      <c:pt idx="15">
                        <c:v>359</c:v>
                      </c:pt>
                      <c:pt idx="16">
                        <c:v>184</c:v>
                      </c:pt>
                      <c:pt idx="17">
                        <c:v>231</c:v>
                      </c:pt>
                      <c:pt idx="18">
                        <c:v>184</c:v>
                      </c:pt>
                      <c:pt idx="19">
                        <c:v>223</c:v>
                      </c:pt>
                      <c:pt idx="20">
                        <c:v>309</c:v>
                      </c:pt>
                      <c:pt idx="21">
                        <c:v>211</c:v>
                      </c:pt>
                      <c:pt idx="22">
                        <c:v>351</c:v>
                      </c:pt>
                      <c:pt idx="23">
                        <c:v>268</c:v>
                      </c:pt>
                      <c:pt idx="24">
                        <c:v>217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73-45B0-B533-0934B1EF739F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Лист1!$A$9</c15:sqref>
                        </c15:formulaRef>
                      </c:ext>
                    </c:extLst>
                    <c:strCache>
                      <c:ptCount val="1"/>
                      <c:pt idx="0">
                        <c:v>Пробег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Лист1!$B$9:$Z$9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1622</c:v>
                      </c:pt>
                      <c:pt idx="1">
                        <c:v>14692</c:v>
                      </c:pt>
                      <c:pt idx="2">
                        <c:v>26758</c:v>
                      </c:pt>
                      <c:pt idx="3">
                        <c:v>29277</c:v>
                      </c:pt>
                      <c:pt idx="4">
                        <c:v>11472</c:v>
                      </c:pt>
                      <c:pt idx="5">
                        <c:v>26031</c:v>
                      </c:pt>
                      <c:pt idx="6">
                        <c:v>26887</c:v>
                      </c:pt>
                      <c:pt idx="7">
                        <c:v>15998</c:v>
                      </c:pt>
                      <c:pt idx="8">
                        <c:v>4935</c:v>
                      </c:pt>
                      <c:pt idx="9">
                        <c:v>14246</c:v>
                      </c:pt>
                      <c:pt idx="10">
                        <c:v>16120</c:v>
                      </c:pt>
                      <c:pt idx="11">
                        <c:v>6298</c:v>
                      </c:pt>
                      <c:pt idx="12">
                        <c:v>22765</c:v>
                      </c:pt>
                      <c:pt idx="13">
                        <c:v>13362</c:v>
                      </c:pt>
                      <c:pt idx="14">
                        <c:v>24781</c:v>
                      </c:pt>
                      <c:pt idx="15">
                        <c:v>31987</c:v>
                      </c:pt>
                      <c:pt idx="16">
                        <c:v>18486</c:v>
                      </c:pt>
                      <c:pt idx="17">
                        <c:v>22247</c:v>
                      </c:pt>
                      <c:pt idx="18">
                        <c:v>17857</c:v>
                      </c:pt>
                      <c:pt idx="19">
                        <c:v>31009</c:v>
                      </c:pt>
                      <c:pt idx="20">
                        <c:v>12039</c:v>
                      </c:pt>
                      <c:pt idx="21">
                        <c:v>14187</c:v>
                      </c:pt>
                      <c:pt idx="22">
                        <c:v>33186</c:v>
                      </c:pt>
                      <c:pt idx="23">
                        <c:v>20384</c:v>
                      </c:pt>
                      <c:pt idx="24">
                        <c:v>16590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873-45B0-B533-0934B1EF739F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Лист1!$A$10</c15:sqref>
                        </c15:formulaRef>
                      </c:ext>
                    </c:extLst>
                    <c:strCache>
                      <c:ptCount val="1"/>
                      <c:pt idx="0">
                        <c:v>Длина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Лист1!$B$10:$Z$10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2090</c:v>
                      </c:pt>
                      <c:pt idx="1">
                        <c:v>2455</c:v>
                      </c:pt>
                      <c:pt idx="2">
                        <c:v>2455</c:v>
                      </c:pt>
                      <c:pt idx="3">
                        <c:v>2290</c:v>
                      </c:pt>
                      <c:pt idx="4">
                        <c:v>2510</c:v>
                      </c:pt>
                      <c:pt idx="5">
                        <c:v>2380</c:v>
                      </c:pt>
                      <c:pt idx="6">
                        <c:v>2510</c:v>
                      </c:pt>
                      <c:pt idx="7">
                        <c:v>2380</c:v>
                      </c:pt>
                      <c:pt idx="8">
                        <c:v>2195</c:v>
                      </c:pt>
                      <c:pt idx="9">
                        <c:v>2195</c:v>
                      </c:pt>
                      <c:pt idx="10">
                        <c:v>2400</c:v>
                      </c:pt>
                      <c:pt idx="11">
                        <c:v>2370</c:v>
                      </c:pt>
                      <c:pt idx="12">
                        <c:v>2430</c:v>
                      </c:pt>
                      <c:pt idx="13">
                        <c:v>2145</c:v>
                      </c:pt>
                      <c:pt idx="14">
                        <c:v>2215</c:v>
                      </c:pt>
                      <c:pt idx="15">
                        <c:v>2630</c:v>
                      </c:pt>
                      <c:pt idx="16">
                        <c:v>2405</c:v>
                      </c:pt>
                      <c:pt idx="17">
                        <c:v>2145</c:v>
                      </c:pt>
                      <c:pt idx="18">
                        <c:v>2405</c:v>
                      </c:pt>
                      <c:pt idx="19">
                        <c:v>2210</c:v>
                      </c:pt>
                      <c:pt idx="20">
                        <c:v>2525</c:v>
                      </c:pt>
                      <c:pt idx="21">
                        <c:v>2150</c:v>
                      </c:pt>
                      <c:pt idx="22">
                        <c:v>2420</c:v>
                      </c:pt>
                      <c:pt idx="23">
                        <c:v>2250</c:v>
                      </c:pt>
                      <c:pt idx="24">
                        <c:v>2105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873-45B0-B533-0934B1EF739F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Лист1!$A$12</c15:sqref>
                        </c15:formulaRef>
                      </c:ext>
                    </c:extLst>
                    <c:strCache>
                      <c:ptCount val="1"/>
                      <c:pt idx="0">
                        <c:v>Высота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Лист1!$B$12:$Z$12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1095</c:v>
                      </c:pt>
                      <c:pt idx="1">
                        <c:v>1050</c:v>
                      </c:pt>
                      <c:pt idx="2">
                        <c:v>1050</c:v>
                      </c:pt>
                      <c:pt idx="3">
                        <c:v>1370</c:v>
                      </c:pt>
                      <c:pt idx="4">
                        <c:v>1090</c:v>
                      </c:pt>
                      <c:pt idx="5">
                        <c:v>1220</c:v>
                      </c:pt>
                      <c:pt idx="6">
                        <c:v>1105</c:v>
                      </c:pt>
                      <c:pt idx="7">
                        <c:v>1220</c:v>
                      </c:pt>
                      <c:pt idx="8">
                        <c:v>1130</c:v>
                      </c:pt>
                      <c:pt idx="9">
                        <c:v>1130</c:v>
                      </c:pt>
                      <c:pt idx="10">
                        <c:v>1110</c:v>
                      </c:pt>
                      <c:pt idx="11">
                        <c:v>1125</c:v>
                      </c:pt>
                      <c:pt idx="12">
                        <c:v>1130</c:v>
                      </c:pt>
                      <c:pt idx="13">
                        <c:v>1235</c:v>
                      </c:pt>
                      <c:pt idx="14">
                        <c:v>1350</c:v>
                      </c:pt>
                      <c:pt idx="15">
                        <c:v>1155</c:v>
                      </c:pt>
                      <c:pt idx="16">
                        <c:v>1090</c:v>
                      </c:pt>
                      <c:pt idx="17">
                        <c:v>1285</c:v>
                      </c:pt>
                      <c:pt idx="18">
                        <c:v>1090</c:v>
                      </c:pt>
                      <c:pt idx="19">
                        <c:v>1450</c:v>
                      </c:pt>
                      <c:pt idx="20">
                        <c:v>1185</c:v>
                      </c:pt>
                      <c:pt idx="21">
                        <c:v>1150</c:v>
                      </c:pt>
                      <c:pt idx="22">
                        <c:v>1130</c:v>
                      </c:pt>
                      <c:pt idx="23">
                        <c:v>1220</c:v>
                      </c:pt>
                      <c:pt idx="24">
                        <c:v>1095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873-45B0-B533-0934B1EF739F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</c15:sqref>
                        </c15:formulaRef>
                      </c:ext>
                    </c:extLst>
                    <c:strCache>
                      <c:ptCount val="1"/>
                      <c:pt idx="0">
                        <c:v>Высота по седлу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Лист1!$B$13:$Z$13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795</c:v>
                      </c:pt>
                      <c:pt idx="1">
                        <c:v>695</c:v>
                      </c:pt>
                      <c:pt idx="2">
                        <c:v>695</c:v>
                      </c:pt>
                      <c:pt idx="3">
                        <c:v>765</c:v>
                      </c:pt>
                      <c:pt idx="4">
                        <c:v>660</c:v>
                      </c:pt>
                      <c:pt idx="5">
                        <c:v>730</c:v>
                      </c:pt>
                      <c:pt idx="6">
                        <c:v>700</c:v>
                      </c:pt>
                      <c:pt idx="7">
                        <c:v>730</c:v>
                      </c:pt>
                      <c:pt idx="8">
                        <c:v>790</c:v>
                      </c:pt>
                      <c:pt idx="9">
                        <c:v>790</c:v>
                      </c:pt>
                      <c:pt idx="10">
                        <c:v>697</c:v>
                      </c:pt>
                      <c:pt idx="11">
                        <c:v>700</c:v>
                      </c:pt>
                      <c:pt idx="12">
                        <c:v>655</c:v>
                      </c:pt>
                      <c:pt idx="13">
                        <c:v>790</c:v>
                      </c:pt>
                      <c:pt idx="14">
                        <c:v>790</c:v>
                      </c:pt>
                      <c:pt idx="15">
                        <c:v>695</c:v>
                      </c:pt>
                      <c:pt idx="16">
                        <c:v>650</c:v>
                      </c:pt>
                      <c:pt idx="17">
                        <c:v>800</c:v>
                      </c:pt>
                      <c:pt idx="18">
                        <c:v>650</c:v>
                      </c:pt>
                      <c:pt idx="19">
                        <c:v>850</c:v>
                      </c:pt>
                      <c:pt idx="20">
                        <c:v>740</c:v>
                      </c:pt>
                      <c:pt idx="21">
                        <c:v>800</c:v>
                      </c:pt>
                      <c:pt idx="22">
                        <c:v>701</c:v>
                      </c:pt>
                      <c:pt idx="23">
                        <c:v>810</c:v>
                      </c:pt>
                      <c:pt idx="24">
                        <c:v>825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873-45B0-B533-0934B1EF739F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Лист1!$A$5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скорость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Лист1!$B$5:$Z$5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180</c:v>
                      </c:pt>
                      <c:pt idx="1">
                        <c:v>145</c:v>
                      </c:pt>
                      <c:pt idx="2">
                        <c:v>145</c:v>
                      </c:pt>
                      <c:pt idx="3">
                        <c:v>172</c:v>
                      </c:pt>
                      <c:pt idx="4">
                        <c:v>164</c:v>
                      </c:pt>
                      <c:pt idx="5">
                        <c:v>172</c:v>
                      </c:pt>
                      <c:pt idx="6">
                        <c:v>177</c:v>
                      </c:pt>
                      <c:pt idx="7">
                        <c:v>172</c:v>
                      </c:pt>
                      <c:pt idx="8">
                        <c:v>160</c:v>
                      </c:pt>
                      <c:pt idx="9">
                        <c:v>160</c:v>
                      </c:pt>
                      <c:pt idx="10">
                        <c:v>178</c:v>
                      </c:pt>
                      <c:pt idx="11">
                        <c:v>172</c:v>
                      </c:pt>
                      <c:pt idx="12">
                        <c:v>177</c:v>
                      </c:pt>
                      <c:pt idx="13">
                        <c:v>200</c:v>
                      </c:pt>
                      <c:pt idx="14">
                        <c:v>160</c:v>
                      </c:pt>
                      <c:pt idx="15">
                        <c:v>189</c:v>
                      </c:pt>
                      <c:pt idx="16">
                        <c:v>250</c:v>
                      </c:pt>
                      <c:pt idx="17">
                        <c:v>200</c:v>
                      </c:pt>
                      <c:pt idx="18">
                        <c:v>250</c:v>
                      </c:pt>
                      <c:pt idx="19">
                        <c:v>200</c:v>
                      </c:pt>
                      <c:pt idx="20">
                        <c:v>210</c:v>
                      </c:pt>
                      <c:pt idx="21">
                        <c:v>220</c:v>
                      </c:pt>
                      <c:pt idx="22">
                        <c:v>189</c:v>
                      </c:pt>
                      <c:pt idx="23">
                        <c:v>250</c:v>
                      </c:pt>
                      <c:pt idx="24">
                        <c:v>228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873-45B0-B533-0934B1EF739F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Лист1!$A$6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Максимальный крутящий момент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Лист1!$B$6:$Z$6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64</c:v>
                      </c:pt>
                      <c:pt idx="1">
                        <c:v>34</c:v>
                      </c:pt>
                      <c:pt idx="2">
                        <c:v>34</c:v>
                      </c:pt>
                      <c:pt idx="3">
                        <c:v>65.7</c:v>
                      </c:pt>
                      <c:pt idx="4">
                        <c:v>62</c:v>
                      </c:pt>
                      <c:pt idx="5">
                        <c:v>91</c:v>
                      </c:pt>
                      <c:pt idx="6">
                        <c:v>69</c:v>
                      </c:pt>
                      <c:pt idx="7">
                        <c:v>91</c:v>
                      </c:pt>
                      <c:pt idx="8">
                        <c:v>61</c:v>
                      </c:pt>
                      <c:pt idx="9">
                        <c:v>61</c:v>
                      </c:pt>
                      <c:pt idx="10">
                        <c:v>123</c:v>
                      </c:pt>
                      <c:pt idx="11">
                        <c:v>68</c:v>
                      </c:pt>
                      <c:pt idx="12">
                        <c:v>62</c:v>
                      </c:pt>
                      <c:pt idx="13">
                        <c:v>86</c:v>
                      </c:pt>
                      <c:pt idx="14">
                        <c:v>62</c:v>
                      </c:pt>
                      <c:pt idx="15">
                        <c:v>162.69999999999999</c:v>
                      </c:pt>
                      <c:pt idx="16">
                        <c:v>66</c:v>
                      </c:pt>
                      <c:pt idx="17">
                        <c:v>119</c:v>
                      </c:pt>
                      <c:pt idx="18">
                        <c:v>66</c:v>
                      </c:pt>
                      <c:pt idx="19">
                        <c:v>115</c:v>
                      </c:pt>
                      <c:pt idx="20">
                        <c:v>134</c:v>
                      </c:pt>
                      <c:pt idx="21">
                        <c:v>65</c:v>
                      </c:pt>
                      <c:pt idx="22">
                        <c:v>162.69999999999999</c:v>
                      </c:pt>
                      <c:pt idx="23">
                        <c:v>111</c:v>
                      </c:pt>
                      <c:pt idx="24">
                        <c:v>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873-45B0-B533-0934B1EF739F}"/>
                  </c:ext>
                </c:extLst>
              </c15:ser>
            </c15:filteredScatterSeries>
          </c:ext>
        </c:extLst>
      </c:scatterChart>
      <c:valAx>
        <c:axId val="491971336"/>
        <c:scaling>
          <c:orientation val="minMax"/>
          <c:min val="19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68384"/>
        <c:crosses val="autoZero"/>
        <c:crossBetween val="midCat"/>
      </c:valAx>
      <c:valAx>
        <c:axId val="491968384"/>
        <c:scaling>
          <c:orientation val="minMax"/>
          <c:min val="7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71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Лист1!$A$12</c:f>
              <c:strCache>
                <c:ptCount val="1"/>
                <c:pt idx="0">
                  <c:v>Высота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Лист1!$B$2:$Z$2</c:f>
              <c:numCache>
                <c:formatCode>General</c:formatCode>
                <c:ptCount val="25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</c:numCache>
            </c:numRef>
          </c:xVal>
          <c:yVal>
            <c:numRef>
              <c:f>Лист1!$B$12:$Z$12</c:f>
              <c:numCache>
                <c:formatCode>General</c:formatCode>
                <c:ptCount val="25"/>
                <c:pt idx="0">
                  <c:v>1095</c:v>
                </c:pt>
                <c:pt idx="1">
                  <c:v>1050</c:v>
                </c:pt>
                <c:pt idx="2">
                  <c:v>1050</c:v>
                </c:pt>
                <c:pt idx="3">
                  <c:v>1370</c:v>
                </c:pt>
                <c:pt idx="4">
                  <c:v>1090</c:v>
                </c:pt>
                <c:pt idx="5">
                  <c:v>1220</c:v>
                </c:pt>
                <c:pt idx="6">
                  <c:v>1105</c:v>
                </c:pt>
                <c:pt idx="7">
                  <c:v>1220</c:v>
                </c:pt>
                <c:pt idx="8">
                  <c:v>1130</c:v>
                </c:pt>
                <c:pt idx="9">
                  <c:v>1130</c:v>
                </c:pt>
                <c:pt idx="10">
                  <c:v>1110</c:v>
                </c:pt>
                <c:pt idx="11">
                  <c:v>1125</c:v>
                </c:pt>
                <c:pt idx="12">
                  <c:v>1130</c:v>
                </c:pt>
                <c:pt idx="13">
                  <c:v>1235</c:v>
                </c:pt>
                <c:pt idx="14">
                  <c:v>1350</c:v>
                </c:pt>
                <c:pt idx="15">
                  <c:v>1155</c:v>
                </c:pt>
                <c:pt idx="16">
                  <c:v>1090</c:v>
                </c:pt>
                <c:pt idx="17">
                  <c:v>1285</c:v>
                </c:pt>
                <c:pt idx="18">
                  <c:v>1090</c:v>
                </c:pt>
                <c:pt idx="19">
                  <c:v>1450</c:v>
                </c:pt>
                <c:pt idx="20">
                  <c:v>1185</c:v>
                </c:pt>
                <c:pt idx="21">
                  <c:v>1150</c:v>
                </c:pt>
                <c:pt idx="22">
                  <c:v>1130</c:v>
                </c:pt>
                <c:pt idx="23">
                  <c:v>1220</c:v>
                </c:pt>
                <c:pt idx="24">
                  <c:v>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6F5-4190-A6AD-DCC2DC722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71336"/>
        <c:axId val="4919683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Лист1!$A$3</c15:sqref>
                        </c15:formulaRef>
                      </c:ext>
                    </c:extLst>
                    <c:strCache>
                      <c:ptCount val="1"/>
                      <c:pt idx="0">
                        <c:v>Год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Лист1!$B$3:$Z$3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1997</c:v>
                      </c:pt>
                      <c:pt idx="1">
                        <c:v>1998</c:v>
                      </c:pt>
                      <c:pt idx="2">
                        <c:v>2002</c:v>
                      </c:pt>
                      <c:pt idx="3">
                        <c:v>1993</c:v>
                      </c:pt>
                      <c:pt idx="4">
                        <c:v>2004</c:v>
                      </c:pt>
                      <c:pt idx="5">
                        <c:v>2002</c:v>
                      </c:pt>
                      <c:pt idx="6">
                        <c:v>2006</c:v>
                      </c:pt>
                      <c:pt idx="7">
                        <c:v>2004</c:v>
                      </c:pt>
                      <c:pt idx="8">
                        <c:v>2012</c:v>
                      </c:pt>
                      <c:pt idx="9">
                        <c:v>2013</c:v>
                      </c:pt>
                      <c:pt idx="10">
                        <c:v>2006</c:v>
                      </c:pt>
                      <c:pt idx="11">
                        <c:v>2009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2015</c:v>
                      </c:pt>
                      <c:pt idx="15">
                        <c:v>2002</c:v>
                      </c:pt>
                      <c:pt idx="16">
                        <c:v>2010</c:v>
                      </c:pt>
                      <c:pt idx="17">
                        <c:v>2007</c:v>
                      </c:pt>
                      <c:pt idx="18">
                        <c:v>2013</c:v>
                      </c:pt>
                      <c:pt idx="19">
                        <c:v>2004</c:v>
                      </c:pt>
                      <c:pt idx="20">
                        <c:v>2000</c:v>
                      </c:pt>
                      <c:pt idx="21">
                        <c:v>2011</c:v>
                      </c:pt>
                      <c:pt idx="22">
                        <c:v>2007</c:v>
                      </c:pt>
                      <c:pt idx="23">
                        <c:v>2010</c:v>
                      </c:pt>
                      <c:pt idx="24">
                        <c:v>2013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16F5-4190-A6AD-DCC2DC722DE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Лист1!$A$7</c15:sqref>
                        </c15:formulaRef>
                      </c:ext>
                    </c:extLst>
                    <c:strCache>
                      <c:ptCount val="1"/>
                      <c:pt idx="0">
                        <c:v>Объем двигателя, куб. см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Лист1!$B$7:$Z$7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750</c:v>
                      </c:pt>
                      <c:pt idx="1">
                        <c:v>400</c:v>
                      </c:pt>
                      <c:pt idx="2">
                        <c:v>400</c:v>
                      </c:pt>
                      <c:pt idx="3">
                        <c:v>800</c:v>
                      </c:pt>
                      <c:pt idx="4">
                        <c:v>750</c:v>
                      </c:pt>
                      <c:pt idx="5">
                        <c:v>1100</c:v>
                      </c:pt>
                      <c:pt idx="6">
                        <c:v>800</c:v>
                      </c:pt>
                      <c:pt idx="7">
                        <c:v>1100</c:v>
                      </c:pt>
                      <c:pt idx="8">
                        <c:v>700</c:v>
                      </c:pt>
                      <c:pt idx="9">
                        <c:v>700</c:v>
                      </c:pt>
                      <c:pt idx="10">
                        <c:v>1300</c:v>
                      </c:pt>
                      <c:pt idx="11">
                        <c:v>800</c:v>
                      </c:pt>
                      <c:pt idx="12">
                        <c:v>750</c:v>
                      </c:pt>
                      <c:pt idx="13">
                        <c:v>800</c:v>
                      </c:pt>
                      <c:pt idx="14">
                        <c:v>750</c:v>
                      </c:pt>
                      <c:pt idx="15">
                        <c:v>1800</c:v>
                      </c:pt>
                      <c:pt idx="16">
                        <c:v>750</c:v>
                      </c:pt>
                      <c:pt idx="17">
                        <c:v>1200</c:v>
                      </c:pt>
                      <c:pt idx="18">
                        <c:v>750</c:v>
                      </c:pt>
                      <c:pt idx="19">
                        <c:v>1200</c:v>
                      </c:pt>
                      <c:pt idx="20">
                        <c:v>1500</c:v>
                      </c:pt>
                      <c:pt idx="21">
                        <c:v>600</c:v>
                      </c:pt>
                      <c:pt idx="22">
                        <c:v>1800</c:v>
                      </c:pt>
                      <c:pt idx="23">
                        <c:v>1200</c:v>
                      </c:pt>
                      <c:pt idx="24">
                        <c:v>1000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6F5-4190-A6AD-DCC2DC722DE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Лист1!$A$4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мощность (лс/об/мин)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Лист1!$B$4:$Z$4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</c:v>
                      </c:pt>
                      <c:pt idx="1">
                        <c:v>33</c:v>
                      </c:pt>
                      <c:pt idx="2">
                        <c:v>33</c:v>
                      </c:pt>
                      <c:pt idx="3">
                        <c:v>56.5</c:v>
                      </c:pt>
                      <c:pt idx="4">
                        <c:v>44</c:v>
                      </c:pt>
                      <c:pt idx="5">
                        <c:v>67</c:v>
                      </c:pt>
                      <c:pt idx="6">
                        <c:v>51.7</c:v>
                      </c:pt>
                      <c:pt idx="7">
                        <c:v>67</c:v>
                      </c:pt>
                      <c:pt idx="8">
                        <c:v>50</c:v>
                      </c:pt>
                      <c:pt idx="9">
                        <c:v>50</c:v>
                      </c:pt>
                      <c:pt idx="10">
                        <c:v>74.8</c:v>
                      </c:pt>
                      <c:pt idx="11">
                        <c:v>52</c:v>
                      </c:pt>
                      <c:pt idx="12">
                        <c:v>44</c:v>
                      </c:pt>
                      <c:pt idx="13">
                        <c:v>66</c:v>
                      </c:pt>
                      <c:pt idx="14">
                        <c:v>54</c:v>
                      </c:pt>
                      <c:pt idx="15">
                        <c:v>106</c:v>
                      </c:pt>
                      <c:pt idx="16">
                        <c:v>45</c:v>
                      </c:pt>
                      <c:pt idx="17">
                        <c:v>81</c:v>
                      </c:pt>
                      <c:pt idx="18">
                        <c:v>45</c:v>
                      </c:pt>
                      <c:pt idx="19">
                        <c:v>105</c:v>
                      </c:pt>
                      <c:pt idx="20">
                        <c:v>100</c:v>
                      </c:pt>
                      <c:pt idx="21">
                        <c:v>102</c:v>
                      </c:pt>
                      <c:pt idx="22">
                        <c:v>106</c:v>
                      </c:pt>
                      <c:pt idx="23">
                        <c:v>111</c:v>
                      </c:pt>
                      <c:pt idx="24">
                        <c:v>125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6F5-4190-A6AD-DCC2DC722DE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Лист1!$A$8</c15:sqref>
                        </c15:formulaRef>
                      </c:ext>
                    </c:extLst>
                    <c:strCache>
                      <c:ptCount val="1"/>
                      <c:pt idx="0">
                        <c:v>Масса мотоцикла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Лист1!$B$8:$Z$8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201</c:v>
                      </c:pt>
                      <c:pt idx="1">
                        <c:v>242</c:v>
                      </c:pt>
                      <c:pt idx="2">
                        <c:v>242</c:v>
                      </c:pt>
                      <c:pt idx="3">
                        <c:v>280</c:v>
                      </c:pt>
                      <c:pt idx="4">
                        <c:v>245</c:v>
                      </c:pt>
                      <c:pt idx="5">
                        <c:v>251</c:v>
                      </c:pt>
                      <c:pt idx="6">
                        <c:v>277</c:v>
                      </c:pt>
                      <c:pt idx="7">
                        <c:v>251</c:v>
                      </c:pt>
                      <c:pt idx="8">
                        <c:v>215</c:v>
                      </c:pt>
                      <c:pt idx="9">
                        <c:v>215</c:v>
                      </c:pt>
                      <c:pt idx="10">
                        <c:v>106</c:v>
                      </c:pt>
                      <c:pt idx="11">
                        <c:v>247</c:v>
                      </c:pt>
                      <c:pt idx="12">
                        <c:v>243</c:v>
                      </c:pt>
                      <c:pt idx="13">
                        <c:v>202</c:v>
                      </c:pt>
                      <c:pt idx="14">
                        <c:v>216</c:v>
                      </c:pt>
                      <c:pt idx="15">
                        <c:v>359</c:v>
                      </c:pt>
                      <c:pt idx="16">
                        <c:v>184</c:v>
                      </c:pt>
                      <c:pt idx="17">
                        <c:v>231</c:v>
                      </c:pt>
                      <c:pt idx="18">
                        <c:v>184</c:v>
                      </c:pt>
                      <c:pt idx="19">
                        <c:v>223</c:v>
                      </c:pt>
                      <c:pt idx="20">
                        <c:v>309</c:v>
                      </c:pt>
                      <c:pt idx="21">
                        <c:v>211</c:v>
                      </c:pt>
                      <c:pt idx="22">
                        <c:v>351</c:v>
                      </c:pt>
                      <c:pt idx="23">
                        <c:v>268</c:v>
                      </c:pt>
                      <c:pt idx="24">
                        <c:v>217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6F5-4190-A6AD-DCC2DC722DE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Лист1!$A$9</c15:sqref>
                        </c15:formulaRef>
                      </c:ext>
                    </c:extLst>
                    <c:strCache>
                      <c:ptCount val="1"/>
                      <c:pt idx="0">
                        <c:v>Пробег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Лист1!$B$9:$Z$9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1622</c:v>
                      </c:pt>
                      <c:pt idx="1">
                        <c:v>14692</c:v>
                      </c:pt>
                      <c:pt idx="2">
                        <c:v>26758</c:v>
                      </c:pt>
                      <c:pt idx="3">
                        <c:v>29277</c:v>
                      </c:pt>
                      <c:pt idx="4">
                        <c:v>11472</c:v>
                      </c:pt>
                      <c:pt idx="5">
                        <c:v>26031</c:v>
                      </c:pt>
                      <c:pt idx="6">
                        <c:v>26887</c:v>
                      </c:pt>
                      <c:pt idx="7">
                        <c:v>15998</c:v>
                      </c:pt>
                      <c:pt idx="8">
                        <c:v>4935</c:v>
                      </c:pt>
                      <c:pt idx="9">
                        <c:v>14246</c:v>
                      </c:pt>
                      <c:pt idx="10">
                        <c:v>16120</c:v>
                      </c:pt>
                      <c:pt idx="11">
                        <c:v>6298</c:v>
                      </c:pt>
                      <c:pt idx="12">
                        <c:v>22765</c:v>
                      </c:pt>
                      <c:pt idx="13">
                        <c:v>13362</c:v>
                      </c:pt>
                      <c:pt idx="14">
                        <c:v>24781</c:v>
                      </c:pt>
                      <c:pt idx="15">
                        <c:v>31987</c:v>
                      </c:pt>
                      <c:pt idx="16">
                        <c:v>18486</c:v>
                      </c:pt>
                      <c:pt idx="17">
                        <c:v>22247</c:v>
                      </c:pt>
                      <c:pt idx="18">
                        <c:v>17857</c:v>
                      </c:pt>
                      <c:pt idx="19">
                        <c:v>31009</c:v>
                      </c:pt>
                      <c:pt idx="20">
                        <c:v>12039</c:v>
                      </c:pt>
                      <c:pt idx="21">
                        <c:v>14187</c:v>
                      </c:pt>
                      <c:pt idx="22">
                        <c:v>33186</c:v>
                      </c:pt>
                      <c:pt idx="23">
                        <c:v>20384</c:v>
                      </c:pt>
                      <c:pt idx="24">
                        <c:v>16590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6F5-4190-A6AD-DCC2DC722DE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Лист1!$A$10</c15:sqref>
                        </c15:formulaRef>
                      </c:ext>
                    </c:extLst>
                    <c:strCache>
                      <c:ptCount val="1"/>
                      <c:pt idx="0">
                        <c:v>Длина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Лист1!$B$10:$Z$10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2090</c:v>
                      </c:pt>
                      <c:pt idx="1">
                        <c:v>2455</c:v>
                      </c:pt>
                      <c:pt idx="2">
                        <c:v>2455</c:v>
                      </c:pt>
                      <c:pt idx="3">
                        <c:v>2290</c:v>
                      </c:pt>
                      <c:pt idx="4">
                        <c:v>2510</c:v>
                      </c:pt>
                      <c:pt idx="5">
                        <c:v>2380</c:v>
                      </c:pt>
                      <c:pt idx="6">
                        <c:v>2510</c:v>
                      </c:pt>
                      <c:pt idx="7">
                        <c:v>2380</c:v>
                      </c:pt>
                      <c:pt idx="8">
                        <c:v>2195</c:v>
                      </c:pt>
                      <c:pt idx="9">
                        <c:v>2195</c:v>
                      </c:pt>
                      <c:pt idx="10">
                        <c:v>2400</c:v>
                      </c:pt>
                      <c:pt idx="11">
                        <c:v>2370</c:v>
                      </c:pt>
                      <c:pt idx="12">
                        <c:v>2430</c:v>
                      </c:pt>
                      <c:pt idx="13">
                        <c:v>2145</c:v>
                      </c:pt>
                      <c:pt idx="14">
                        <c:v>2215</c:v>
                      </c:pt>
                      <c:pt idx="15">
                        <c:v>2630</c:v>
                      </c:pt>
                      <c:pt idx="16">
                        <c:v>2405</c:v>
                      </c:pt>
                      <c:pt idx="17">
                        <c:v>2145</c:v>
                      </c:pt>
                      <c:pt idx="18">
                        <c:v>2405</c:v>
                      </c:pt>
                      <c:pt idx="19">
                        <c:v>2210</c:v>
                      </c:pt>
                      <c:pt idx="20">
                        <c:v>2525</c:v>
                      </c:pt>
                      <c:pt idx="21">
                        <c:v>2150</c:v>
                      </c:pt>
                      <c:pt idx="22">
                        <c:v>2420</c:v>
                      </c:pt>
                      <c:pt idx="23">
                        <c:v>2250</c:v>
                      </c:pt>
                      <c:pt idx="24">
                        <c:v>2105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6F5-4190-A6AD-DCC2DC722DE8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</c15:sqref>
                        </c15:formulaRef>
                      </c:ext>
                    </c:extLst>
                    <c:strCache>
                      <c:ptCount val="1"/>
                      <c:pt idx="0">
                        <c:v>Ширина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Лист1!$B$11:$Z$11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770</c:v>
                      </c:pt>
                      <c:pt idx="1">
                        <c:v>945</c:v>
                      </c:pt>
                      <c:pt idx="2">
                        <c:v>945</c:v>
                      </c:pt>
                      <c:pt idx="3">
                        <c:v>820</c:v>
                      </c:pt>
                      <c:pt idx="4">
                        <c:v>940</c:v>
                      </c:pt>
                      <c:pt idx="5">
                        <c:v>880</c:v>
                      </c:pt>
                      <c:pt idx="6">
                        <c:v>970</c:v>
                      </c:pt>
                      <c:pt idx="7">
                        <c:v>880</c:v>
                      </c:pt>
                      <c:pt idx="8">
                        <c:v>760</c:v>
                      </c:pt>
                      <c:pt idx="9">
                        <c:v>760</c:v>
                      </c:pt>
                      <c:pt idx="10">
                        <c:v>920</c:v>
                      </c:pt>
                      <c:pt idx="11">
                        <c:v>920</c:v>
                      </c:pt>
                      <c:pt idx="12">
                        <c:v>835</c:v>
                      </c:pt>
                      <c:pt idx="13">
                        <c:v>860</c:v>
                      </c:pt>
                      <c:pt idx="14">
                        <c:v>775</c:v>
                      </c:pt>
                      <c:pt idx="15">
                        <c:v>990</c:v>
                      </c:pt>
                      <c:pt idx="16">
                        <c:v>825</c:v>
                      </c:pt>
                      <c:pt idx="17">
                        <c:v>872</c:v>
                      </c:pt>
                      <c:pt idx="18">
                        <c:v>825</c:v>
                      </c:pt>
                      <c:pt idx="19">
                        <c:v>935</c:v>
                      </c:pt>
                      <c:pt idx="20">
                        <c:v>980</c:v>
                      </c:pt>
                      <c:pt idx="21">
                        <c:v>685</c:v>
                      </c:pt>
                      <c:pt idx="22">
                        <c:v>940</c:v>
                      </c:pt>
                      <c:pt idx="23">
                        <c:v>755</c:v>
                      </c:pt>
                      <c:pt idx="24">
                        <c:v>785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6F5-4190-A6AD-DCC2DC722DE8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</c15:sqref>
                        </c15:formulaRef>
                      </c:ext>
                    </c:extLst>
                    <c:strCache>
                      <c:ptCount val="1"/>
                      <c:pt idx="0">
                        <c:v>Высота по седлу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Лист1!$B$13:$Z$13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795</c:v>
                      </c:pt>
                      <c:pt idx="1">
                        <c:v>695</c:v>
                      </c:pt>
                      <c:pt idx="2">
                        <c:v>695</c:v>
                      </c:pt>
                      <c:pt idx="3">
                        <c:v>765</c:v>
                      </c:pt>
                      <c:pt idx="4">
                        <c:v>660</c:v>
                      </c:pt>
                      <c:pt idx="5">
                        <c:v>730</c:v>
                      </c:pt>
                      <c:pt idx="6">
                        <c:v>700</c:v>
                      </c:pt>
                      <c:pt idx="7">
                        <c:v>730</c:v>
                      </c:pt>
                      <c:pt idx="8">
                        <c:v>790</c:v>
                      </c:pt>
                      <c:pt idx="9">
                        <c:v>790</c:v>
                      </c:pt>
                      <c:pt idx="10">
                        <c:v>697</c:v>
                      </c:pt>
                      <c:pt idx="11">
                        <c:v>700</c:v>
                      </c:pt>
                      <c:pt idx="12">
                        <c:v>655</c:v>
                      </c:pt>
                      <c:pt idx="13">
                        <c:v>790</c:v>
                      </c:pt>
                      <c:pt idx="14">
                        <c:v>790</c:v>
                      </c:pt>
                      <c:pt idx="15">
                        <c:v>695</c:v>
                      </c:pt>
                      <c:pt idx="16">
                        <c:v>650</c:v>
                      </c:pt>
                      <c:pt idx="17">
                        <c:v>800</c:v>
                      </c:pt>
                      <c:pt idx="18">
                        <c:v>650</c:v>
                      </c:pt>
                      <c:pt idx="19">
                        <c:v>850</c:v>
                      </c:pt>
                      <c:pt idx="20">
                        <c:v>740</c:v>
                      </c:pt>
                      <c:pt idx="21">
                        <c:v>800</c:v>
                      </c:pt>
                      <c:pt idx="22">
                        <c:v>701</c:v>
                      </c:pt>
                      <c:pt idx="23">
                        <c:v>810</c:v>
                      </c:pt>
                      <c:pt idx="24">
                        <c:v>825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6F5-4190-A6AD-DCC2DC722DE8}"/>
                  </c:ext>
                </c:extLst>
              </c15:ser>
            </c15:filteredScatterSeries>
          </c:ext>
        </c:extLst>
      </c:scatterChart>
      <c:valAx>
        <c:axId val="491971336"/>
        <c:scaling>
          <c:orientation val="minMax"/>
          <c:min val="19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68384"/>
        <c:crosses val="autoZero"/>
        <c:crossBetween val="midCat"/>
      </c:valAx>
      <c:valAx>
        <c:axId val="49196838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71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753984808190364"/>
          <c:y val="2.9325513196480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8"/>
          <c:order val="8"/>
          <c:tx>
            <c:strRef>
              <c:f>Лист1!$A$13</c:f>
              <c:strCache>
                <c:ptCount val="1"/>
                <c:pt idx="0">
                  <c:v>Высота по седлу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Лист1!$B$2:$Z$2</c:f>
              <c:numCache>
                <c:formatCode>General</c:formatCode>
                <c:ptCount val="25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</c:numCache>
            </c:numRef>
          </c:xVal>
          <c:yVal>
            <c:numRef>
              <c:f>Лист1!$B$13:$Z$13</c:f>
              <c:numCache>
                <c:formatCode>General</c:formatCode>
                <c:ptCount val="25"/>
                <c:pt idx="0">
                  <c:v>795</c:v>
                </c:pt>
                <c:pt idx="1">
                  <c:v>695</c:v>
                </c:pt>
                <c:pt idx="2">
                  <c:v>695</c:v>
                </c:pt>
                <c:pt idx="3">
                  <c:v>765</c:v>
                </c:pt>
                <c:pt idx="4">
                  <c:v>660</c:v>
                </c:pt>
                <c:pt idx="5">
                  <c:v>730</c:v>
                </c:pt>
                <c:pt idx="6">
                  <c:v>700</c:v>
                </c:pt>
                <c:pt idx="7">
                  <c:v>730</c:v>
                </c:pt>
                <c:pt idx="8">
                  <c:v>790</c:v>
                </c:pt>
                <c:pt idx="9">
                  <c:v>790</c:v>
                </c:pt>
                <c:pt idx="10">
                  <c:v>697</c:v>
                </c:pt>
                <c:pt idx="11">
                  <c:v>700</c:v>
                </c:pt>
                <c:pt idx="12">
                  <c:v>655</c:v>
                </c:pt>
                <c:pt idx="13">
                  <c:v>790</c:v>
                </c:pt>
                <c:pt idx="14">
                  <c:v>790</c:v>
                </c:pt>
                <c:pt idx="15">
                  <c:v>695</c:v>
                </c:pt>
                <c:pt idx="16">
                  <c:v>650</c:v>
                </c:pt>
                <c:pt idx="17">
                  <c:v>800</c:v>
                </c:pt>
                <c:pt idx="18">
                  <c:v>650</c:v>
                </c:pt>
                <c:pt idx="19">
                  <c:v>850</c:v>
                </c:pt>
                <c:pt idx="20">
                  <c:v>740</c:v>
                </c:pt>
                <c:pt idx="21">
                  <c:v>800</c:v>
                </c:pt>
                <c:pt idx="22">
                  <c:v>701</c:v>
                </c:pt>
                <c:pt idx="23">
                  <c:v>810</c:v>
                </c:pt>
                <c:pt idx="24">
                  <c:v>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A26-48C6-A22E-17D954C20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71336"/>
        <c:axId val="4919683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Лист1!$A$3</c15:sqref>
                        </c15:formulaRef>
                      </c:ext>
                    </c:extLst>
                    <c:strCache>
                      <c:ptCount val="1"/>
                      <c:pt idx="0">
                        <c:v>Год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Лист1!$B$3:$Z$3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1997</c:v>
                      </c:pt>
                      <c:pt idx="1">
                        <c:v>1998</c:v>
                      </c:pt>
                      <c:pt idx="2">
                        <c:v>2002</c:v>
                      </c:pt>
                      <c:pt idx="3">
                        <c:v>1993</c:v>
                      </c:pt>
                      <c:pt idx="4">
                        <c:v>2004</c:v>
                      </c:pt>
                      <c:pt idx="5">
                        <c:v>2002</c:v>
                      </c:pt>
                      <c:pt idx="6">
                        <c:v>2006</c:v>
                      </c:pt>
                      <c:pt idx="7">
                        <c:v>2004</c:v>
                      </c:pt>
                      <c:pt idx="8">
                        <c:v>2012</c:v>
                      </c:pt>
                      <c:pt idx="9">
                        <c:v>2013</c:v>
                      </c:pt>
                      <c:pt idx="10">
                        <c:v>2006</c:v>
                      </c:pt>
                      <c:pt idx="11">
                        <c:v>2009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2015</c:v>
                      </c:pt>
                      <c:pt idx="15">
                        <c:v>2002</c:v>
                      </c:pt>
                      <c:pt idx="16">
                        <c:v>2010</c:v>
                      </c:pt>
                      <c:pt idx="17">
                        <c:v>2007</c:v>
                      </c:pt>
                      <c:pt idx="18">
                        <c:v>2013</c:v>
                      </c:pt>
                      <c:pt idx="19">
                        <c:v>2004</c:v>
                      </c:pt>
                      <c:pt idx="20">
                        <c:v>2000</c:v>
                      </c:pt>
                      <c:pt idx="21">
                        <c:v>2011</c:v>
                      </c:pt>
                      <c:pt idx="22">
                        <c:v>2007</c:v>
                      </c:pt>
                      <c:pt idx="23">
                        <c:v>2010</c:v>
                      </c:pt>
                      <c:pt idx="24">
                        <c:v>2013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CA26-48C6-A22E-17D954C20CC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Лист1!$A$7</c15:sqref>
                        </c15:formulaRef>
                      </c:ext>
                    </c:extLst>
                    <c:strCache>
                      <c:ptCount val="1"/>
                      <c:pt idx="0">
                        <c:v>Объем двигателя, куб. см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Лист1!$B$7:$Z$7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750</c:v>
                      </c:pt>
                      <c:pt idx="1">
                        <c:v>400</c:v>
                      </c:pt>
                      <c:pt idx="2">
                        <c:v>400</c:v>
                      </c:pt>
                      <c:pt idx="3">
                        <c:v>800</c:v>
                      </c:pt>
                      <c:pt idx="4">
                        <c:v>750</c:v>
                      </c:pt>
                      <c:pt idx="5">
                        <c:v>1100</c:v>
                      </c:pt>
                      <c:pt idx="6">
                        <c:v>800</c:v>
                      </c:pt>
                      <c:pt idx="7">
                        <c:v>1100</c:v>
                      </c:pt>
                      <c:pt idx="8">
                        <c:v>700</c:v>
                      </c:pt>
                      <c:pt idx="9">
                        <c:v>700</c:v>
                      </c:pt>
                      <c:pt idx="10">
                        <c:v>1300</c:v>
                      </c:pt>
                      <c:pt idx="11">
                        <c:v>800</c:v>
                      </c:pt>
                      <c:pt idx="12">
                        <c:v>750</c:v>
                      </c:pt>
                      <c:pt idx="13">
                        <c:v>800</c:v>
                      </c:pt>
                      <c:pt idx="14">
                        <c:v>750</c:v>
                      </c:pt>
                      <c:pt idx="15">
                        <c:v>1800</c:v>
                      </c:pt>
                      <c:pt idx="16">
                        <c:v>750</c:v>
                      </c:pt>
                      <c:pt idx="17">
                        <c:v>1200</c:v>
                      </c:pt>
                      <c:pt idx="18">
                        <c:v>750</c:v>
                      </c:pt>
                      <c:pt idx="19">
                        <c:v>1200</c:v>
                      </c:pt>
                      <c:pt idx="20">
                        <c:v>1500</c:v>
                      </c:pt>
                      <c:pt idx="21">
                        <c:v>600</c:v>
                      </c:pt>
                      <c:pt idx="22">
                        <c:v>1800</c:v>
                      </c:pt>
                      <c:pt idx="23">
                        <c:v>1200</c:v>
                      </c:pt>
                      <c:pt idx="24">
                        <c:v>1000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A26-48C6-A22E-17D954C20CC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Лист1!$A$4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мощность (лс/об/мин)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Лист1!$B$4:$Z$4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</c:v>
                      </c:pt>
                      <c:pt idx="1">
                        <c:v>33</c:v>
                      </c:pt>
                      <c:pt idx="2">
                        <c:v>33</c:v>
                      </c:pt>
                      <c:pt idx="3">
                        <c:v>56.5</c:v>
                      </c:pt>
                      <c:pt idx="4">
                        <c:v>44</c:v>
                      </c:pt>
                      <c:pt idx="5">
                        <c:v>67</c:v>
                      </c:pt>
                      <c:pt idx="6">
                        <c:v>51.7</c:v>
                      </c:pt>
                      <c:pt idx="7">
                        <c:v>67</c:v>
                      </c:pt>
                      <c:pt idx="8">
                        <c:v>50</c:v>
                      </c:pt>
                      <c:pt idx="9">
                        <c:v>50</c:v>
                      </c:pt>
                      <c:pt idx="10">
                        <c:v>74.8</c:v>
                      </c:pt>
                      <c:pt idx="11">
                        <c:v>52</c:v>
                      </c:pt>
                      <c:pt idx="12">
                        <c:v>44</c:v>
                      </c:pt>
                      <c:pt idx="13">
                        <c:v>66</c:v>
                      </c:pt>
                      <c:pt idx="14">
                        <c:v>54</c:v>
                      </c:pt>
                      <c:pt idx="15">
                        <c:v>106</c:v>
                      </c:pt>
                      <c:pt idx="16">
                        <c:v>45</c:v>
                      </c:pt>
                      <c:pt idx="17">
                        <c:v>81</c:v>
                      </c:pt>
                      <c:pt idx="18">
                        <c:v>45</c:v>
                      </c:pt>
                      <c:pt idx="19">
                        <c:v>105</c:v>
                      </c:pt>
                      <c:pt idx="20">
                        <c:v>100</c:v>
                      </c:pt>
                      <c:pt idx="21">
                        <c:v>102</c:v>
                      </c:pt>
                      <c:pt idx="22">
                        <c:v>106</c:v>
                      </c:pt>
                      <c:pt idx="23">
                        <c:v>111</c:v>
                      </c:pt>
                      <c:pt idx="24">
                        <c:v>125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A26-48C6-A22E-17D954C20CC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Лист1!$A$8</c15:sqref>
                        </c15:formulaRef>
                      </c:ext>
                    </c:extLst>
                    <c:strCache>
                      <c:ptCount val="1"/>
                      <c:pt idx="0">
                        <c:v>Масса мотоцикла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Лист1!$B$8:$Z$8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201</c:v>
                      </c:pt>
                      <c:pt idx="1">
                        <c:v>242</c:v>
                      </c:pt>
                      <c:pt idx="2">
                        <c:v>242</c:v>
                      </c:pt>
                      <c:pt idx="3">
                        <c:v>280</c:v>
                      </c:pt>
                      <c:pt idx="4">
                        <c:v>245</c:v>
                      </c:pt>
                      <c:pt idx="5">
                        <c:v>251</c:v>
                      </c:pt>
                      <c:pt idx="6">
                        <c:v>277</c:v>
                      </c:pt>
                      <c:pt idx="7">
                        <c:v>251</c:v>
                      </c:pt>
                      <c:pt idx="8">
                        <c:v>215</c:v>
                      </c:pt>
                      <c:pt idx="9">
                        <c:v>215</c:v>
                      </c:pt>
                      <c:pt idx="10">
                        <c:v>106</c:v>
                      </c:pt>
                      <c:pt idx="11">
                        <c:v>247</c:v>
                      </c:pt>
                      <c:pt idx="12">
                        <c:v>243</c:v>
                      </c:pt>
                      <c:pt idx="13">
                        <c:v>202</c:v>
                      </c:pt>
                      <c:pt idx="14">
                        <c:v>216</c:v>
                      </c:pt>
                      <c:pt idx="15">
                        <c:v>359</c:v>
                      </c:pt>
                      <c:pt idx="16">
                        <c:v>184</c:v>
                      </c:pt>
                      <c:pt idx="17">
                        <c:v>231</c:v>
                      </c:pt>
                      <c:pt idx="18">
                        <c:v>184</c:v>
                      </c:pt>
                      <c:pt idx="19">
                        <c:v>223</c:v>
                      </c:pt>
                      <c:pt idx="20">
                        <c:v>309</c:v>
                      </c:pt>
                      <c:pt idx="21">
                        <c:v>211</c:v>
                      </c:pt>
                      <c:pt idx="22">
                        <c:v>351</c:v>
                      </c:pt>
                      <c:pt idx="23">
                        <c:v>268</c:v>
                      </c:pt>
                      <c:pt idx="24">
                        <c:v>217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A26-48C6-A22E-17D954C20CC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Лист1!$A$9</c15:sqref>
                        </c15:formulaRef>
                      </c:ext>
                    </c:extLst>
                    <c:strCache>
                      <c:ptCount val="1"/>
                      <c:pt idx="0">
                        <c:v>Пробег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Лист1!$B$9:$Z$9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1622</c:v>
                      </c:pt>
                      <c:pt idx="1">
                        <c:v>14692</c:v>
                      </c:pt>
                      <c:pt idx="2">
                        <c:v>26758</c:v>
                      </c:pt>
                      <c:pt idx="3">
                        <c:v>29277</c:v>
                      </c:pt>
                      <c:pt idx="4">
                        <c:v>11472</c:v>
                      </c:pt>
                      <c:pt idx="5">
                        <c:v>26031</c:v>
                      </c:pt>
                      <c:pt idx="6">
                        <c:v>26887</c:v>
                      </c:pt>
                      <c:pt idx="7">
                        <c:v>15998</c:v>
                      </c:pt>
                      <c:pt idx="8">
                        <c:v>4935</c:v>
                      </c:pt>
                      <c:pt idx="9">
                        <c:v>14246</c:v>
                      </c:pt>
                      <c:pt idx="10">
                        <c:v>16120</c:v>
                      </c:pt>
                      <c:pt idx="11">
                        <c:v>6298</c:v>
                      </c:pt>
                      <c:pt idx="12">
                        <c:v>22765</c:v>
                      </c:pt>
                      <c:pt idx="13">
                        <c:v>13362</c:v>
                      </c:pt>
                      <c:pt idx="14">
                        <c:v>24781</c:v>
                      </c:pt>
                      <c:pt idx="15">
                        <c:v>31987</c:v>
                      </c:pt>
                      <c:pt idx="16">
                        <c:v>18486</c:v>
                      </c:pt>
                      <c:pt idx="17">
                        <c:v>22247</c:v>
                      </c:pt>
                      <c:pt idx="18">
                        <c:v>17857</c:v>
                      </c:pt>
                      <c:pt idx="19">
                        <c:v>31009</c:v>
                      </c:pt>
                      <c:pt idx="20">
                        <c:v>12039</c:v>
                      </c:pt>
                      <c:pt idx="21">
                        <c:v>14187</c:v>
                      </c:pt>
                      <c:pt idx="22">
                        <c:v>33186</c:v>
                      </c:pt>
                      <c:pt idx="23">
                        <c:v>20384</c:v>
                      </c:pt>
                      <c:pt idx="24">
                        <c:v>16590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A26-48C6-A22E-17D954C20CC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Лист1!$A$10</c15:sqref>
                        </c15:formulaRef>
                      </c:ext>
                    </c:extLst>
                    <c:strCache>
                      <c:ptCount val="1"/>
                      <c:pt idx="0">
                        <c:v>Длина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Лист1!$B$10:$Z$10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2090</c:v>
                      </c:pt>
                      <c:pt idx="1">
                        <c:v>2455</c:v>
                      </c:pt>
                      <c:pt idx="2">
                        <c:v>2455</c:v>
                      </c:pt>
                      <c:pt idx="3">
                        <c:v>2290</c:v>
                      </c:pt>
                      <c:pt idx="4">
                        <c:v>2510</c:v>
                      </c:pt>
                      <c:pt idx="5">
                        <c:v>2380</c:v>
                      </c:pt>
                      <c:pt idx="6">
                        <c:v>2510</c:v>
                      </c:pt>
                      <c:pt idx="7">
                        <c:v>2380</c:v>
                      </c:pt>
                      <c:pt idx="8">
                        <c:v>2195</c:v>
                      </c:pt>
                      <c:pt idx="9">
                        <c:v>2195</c:v>
                      </c:pt>
                      <c:pt idx="10">
                        <c:v>2400</c:v>
                      </c:pt>
                      <c:pt idx="11">
                        <c:v>2370</c:v>
                      </c:pt>
                      <c:pt idx="12">
                        <c:v>2430</c:v>
                      </c:pt>
                      <c:pt idx="13">
                        <c:v>2145</c:v>
                      </c:pt>
                      <c:pt idx="14">
                        <c:v>2215</c:v>
                      </c:pt>
                      <c:pt idx="15">
                        <c:v>2630</c:v>
                      </c:pt>
                      <c:pt idx="16">
                        <c:v>2405</c:v>
                      </c:pt>
                      <c:pt idx="17">
                        <c:v>2145</c:v>
                      </c:pt>
                      <c:pt idx="18">
                        <c:v>2405</c:v>
                      </c:pt>
                      <c:pt idx="19">
                        <c:v>2210</c:v>
                      </c:pt>
                      <c:pt idx="20">
                        <c:v>2525</c:v>
                      </c:pt>
                      <c:pt idx="21">
                        <c:v>2150</c:v>
                      </c:pt>
                      <c:pt idx="22">
                        <c:v>2420</c:v>
                      </c:pt>
                      <c:pt idx="23">
                        <c:v>2250</c:v>
                      </c:pt>
                      <c:pt idx="24">
                        <c:v>2105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A26-48C6-A22E-17D954C20CC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</c15:sqref>
                        </c15:formulaRef>
                      </c:ext>
                    </c:extLst>
                    <c:strCache>
                      <c:ptCount val="1"/>
                      <c:pt idx="0">
                        <c:v>Ширина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Лист1!$B$11:$Z$11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770</c:v>
                      </c:pt>
                      <c:pt idx="1">
                        <c:v>945</c:v>
                      </c:pt>
                      <c:pt idx="2">
                        <c:v>945</c:v>
                      </c:pt>
                      <c:pt idx="3">
                        <c:v>820</c:v>
                      </c:pt>
                      <c:pt idx="4">
                        <c:v>940</c:v>
                      </c:pt>
                      <c:pt idx="5">
                        <c:v>880</c:v>
                      </c:pt>
                      <c:pt idx="6">
                        <c:v>970</c:v>
                      </c:pt>
                      <c:pt idx="7">
                        <c:v>880</c:v>
                      </c:pt>
                      <c:pt idx="8">
                        <c:v>760</c:v>
                      </c:pt>
                      <c:pt idx="9">
                        <c:v>760</c:v>
                      </c:pt>
                      <c:pt idx="10">
                        <c:v>920</c:v>
                      </c:pt>
                      <c:pt idx="11">
                        <c:v>920</c:v>
                      </c:pt>
                      <c:pt idx="12">
                        <c:v>835</c:v>
                      </c:pt>
                      <c:pt idx="13">
                        <c:v>860</c:v>
                      </c:pt>
                      <c:pt idx="14">
                        <c:v>775</c:v>
                      </c:pt>
                      <c:pt idx="15">
                        <c:v>990</c:v>
                      </c:pt>
                      <c:pt idx="16">
                        <c:v>825</c:v>
                      </c:pt>
                      <c:pt idx="17">
                        <c:v>872</c:v>
                      </c:pt>
                      <c:pt idx="18">
                        <c:v>825</c:v>
                      </c:pt>
                      <c:pt idx="19">
                        <c:v>935</c:v>
                      </c:pt>
                      <c:pt idx="20">
                        <c:v>980</c:v>
                      </c:pt>
                      <c:pt idx="21">
                        <c:v>685</c:v>
                      </c:pt>
                      <c:pt idx="22">
                        <c:v>940</c:v>
                      </c:pt>
                      <c:pt idx="23">
                        <c:v>755</c:v>
                      </c:pt>
                      <c:pt idx="24">
                        <c:v>785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A26-48C6-A22E-17D954C20CC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Лист1!$A$12</c15:sqref>
                        </c15:formulaRef>
                      </c:ext>
                    </c:extLst>
                    <c:strCache>
                      <c:ptCount val="1"/>
                      <c:pt idx="0">
                        <c:v>Высота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Лист1!$B$12:$Z$12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1095</c:v>
                      </c:pt>
                      <c:pt idx="1">
                        <c:v>1050</c:v>
                      </c:pt>
                      <c:pt idx="2">
                        <c:v>1050</c:v>
                      </c:pt>
                      <c:pt idx="3">
                        <c:v>1370</c:v>
                      </c:pt>
                      <c:pt idx="4">
                        <c:v>1090</c:v>
                      </c:pt>
                      <c:pt idx="5">
                        <c:v>1220</c:v>
                      </c:pt>
                      <c:pt idx="6">
                        <c:v>1105</c:v>
                      </c:pt>
                      <c:pt idx="7">
                        <c:v>1220</c:v>
                      </c:pt>
                      <c:pt idx="8">
                        <c:v>1130</c:v>
                      </c:pt>
                      <c:pt idx="9">
                        <c:v>1130</c:v>
                      </c:pt>
                      <c:pt idx="10">
                        <c:v>1110</c:v>
                      </c:pt>
                      <c:pt idx="11">
                        <c:v>1125</c:v>
                      </c:pt>
                      <c:pt idx="12">
                        <c:v>1130</c:v>
                      </c:pt>
                      <c:pt idx="13">
                        <c:v>1235</c:v>
                      </c:pt>
                      <c:pt idx="14">
                        <c:v>1350</c:v>
                      </c:pt>
                      <c:pt idx="15">
                        <c:v>1155</c:v>
                      </c:pt>
                      <c:pt idx="16">
                        <c:v>1090</c:v>
                      </c:pt>
                      <c:pt idx="17">
                        <c:v>1285</c:v>
                      </c:pt>
                      <c:pt idx="18">
                        <c:v>1090</c:v>
                      </c:pt>
                      <c:pt idx="19">
                        <c:v>1450</c:v>
                      </c:pt>
                      <c:pt idx="20">
                        <c:v>1185</c:v>
                      </c:pt>
                      <c:pt idx="21">
                        <c:v>1150</c:v>
                      </c:pt>
                      <c:pt idx="22">
                        <c:v>1130</c:v>
                      </c:pt>
                      <c:pt idx="23">
                        <c:v>1220</c:v>
                      </c:pt>
                      <c:pt idx="24">
                        <c:v>1095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A26-48C6-A22E-17D954C20CC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Лист1!$A$5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скорость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Лист1!$B$5:$Z$5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180</c:v>
                      </c:pt>
                      <c:pt idx="1">
                        <c:v>145</c:v>
                      </c:pt>
                      <c:pt idx="2">
                        <c:v>145</c:v>
                      </c:pt>
                      <c:pt idx="3">
                        <c:v>172</c:v>
                      </c:pt>
                      <c:pt idx="4">
                        <c:v>164</c:v>
                      </c:pt>
                      <c:pt idx="5">
                        <c:v>172</c:v>
                      </c:pt>
                      <c:pt idx="6">
                        <c:v>177</c:v>
                      </c:pt>
                      <c:pt idx="7">
                        <c:v>172</c:v>
                      </c:pt>
                      <c:pt idx="8">
                        <c:v>160</c:v>
                      </c:pt>
                      <c:pt idx="9">
                        <c:v>160</c:v>
                      </c:pt>
                      <c:pt idx="10">
                        <c:v>178</c:v>
                      </c:pt>
                      <c:pt idx="11">
                        <c:v>172</c:v>
                      </c:pt>
                      <c:pt idx="12">
                        <c:v>177</c:v>
                      </c:pt>
                      <c:pt idx="13">
                        <c:v>200</c:v>
                      </c:pt>
                      <c:pt idx="14">
                        <c:v>160</c:v>
                      </c:pt>
                      <c:pt idx="15">
                        <c:v>189</c:v>
                      </c:pt>
                      <c:pt idx="16">
                        <c:v>250</c:v>
                      </c:pt>
                      <c:pt idx="17">
                        <c:v>200</c:v>
                      </c:pt>
                      <c:pt idx="18">
                        <c:v>250</c:v>
                      </c:pt>
                      <c:pt idx="19">
                        <c:v>200</c:v>
                      </c:pt>
                      <c:pt idx="20">
                        <c:v>210</c:v>
                      </c:pt>
                      <c:pt idx="21">
                        <c:v>220</c:v>
                      </c:pt>
                      <c:pt idx="22">
                        <c:v>189</c:v>
                      </c:pt>
                      <c:pt idx="23">
                        <c:v>250</c:v>
                      </c:pt>
                      <c:pt idx="24">
                        <c:v>228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A26-48C6-A22E-17D954C20CC1}"/>
                  </c:ext>
                </c:extLst>
              </c15:ser>
            </c15:filteredScatterSeries>
          </c:ext>
        </c:extLst>
      </c:scatterChart>
      <c:valAx>
        <c:axId val="491971336"/>
        <c:scaling>
          <c:orientation val="minMax"/>
          <c:min val="19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68384"/>
        <c:crosses val="autoZero"/>
        <c:crossBetween val="midCat"/>
      </c:valAx>
      <c:valAx>
        <c:axId val="491968384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71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0"/>
          <c:order val="10"/>
          <c:tx>
            <c:strRef>
              <c:f>Лист1!$A$6</c:f>
              <c:strCache>
                <c:ptCount val="1"/>
                <c:pt idx="0">
                  <c:v>Максимальный крутящий момент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Лист1!$B$2:$Z$2</c:f>
              <c:numCache>
                <c:formatCode>General</c:formatCode>
                <c:ptCount val="25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</c:numCache>
            </c:numRef>
          </c:xVal>
          <c:yVal>
            <c:numRef>
              <c:f>Лист1!$B$6:$Z$6</c:f>
              <c:numCache>
                <c:formatCode>General</c:formatCode>
                <c:ptCount val="25"/>
                <c:pt idx="0">
                  <c:v>64</c:v>
                </c:pt>
                <c:pt idx="1">
                  <c:v>34</c:v>
                </c:pt>
                <c:pt idx="2">
                  <c:v>34</c:v>
                </c:pt>
                <c:pt idx="3">
                  <c:v>65.7</c:v>
                </c:pt>
                <c:pt idx="4">
                  <c:v>62</c:v>
                </c:pt>
                <c:pt idx="5">
                  <c:v>91</c:v>
                </c:pt>
                <c:pt idx="6">
                  <c:v>69</c:v>
                </c:pt>
                <c:pt idx="7">
                  <c:v>91</c:v>
                </c:pt>
                <c:pt idx="8">
                  <c:v>61</c:v>
                </c:pt>
                <c:pt idx="9">
                  <c:v>61</c:v>
                </c:pt>
                <c:pt idx="10">
                  <c:v>123</c:v>
                </c:pt>
                <c:pt idx="11">
                  <c:v>68</c:v>
                </c:pt>
                <c:pt idx="12">
                  <c:v>62</c:v>
                </c:pt>
                <c:pt idx="13">
                  <c:v>86</c:v>
                </c:pt>
                <c:pt idx="14">
                  <c:v>62</c:v>
                </c:pt>
                <c:pt idx="15">
                  <c:v>162.69999999999999</c:v>
                </c:pt>
                <c:pt idx="16">
                  <c:v>66</c:v>
                </c:pt>
                <c:pt idx="17">
                  <c:v>119</c:v>
                </c:pt>
                <c:pt idx="18">
                  <c:v>66</c:v>
                </c:pt>
                <c:pt idx="19">
                  <c:v>115</c:v>
                </c:pt>
                <c:pt idx="20">
                  <c:v>134</c:v>
                </c:pt>
                <c:pt idx="21">
                  <c:v>65</c:v>
                </c:pt>
                <c:pt idx="22">
                  <c:v>162.69999999999999</c:v>
                </c:pt>
                <c:pt idx="23">
                  <c:v>111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9E0-4B8C-B89D-39467108A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71336"/>
        <c:axId val="4919683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Лист1!$A$3</c15:sqref>
                        </c15:formulaRef>
                      </c:ext>
                    </c:extLst>
                    <c:strCache>
                      <c:ptCount val="1"/>
                      <c:pt idx="0">
                        <c:v>Год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Лист1!$B$3:$Z$3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1997</c:v>
                      </c:pt>
                      <c:pt idx="1">
                        <c:v>1998</c:v>
                      </c:pt>
                      <c:pt idx="2">
                        <c:v>2002</c:v>
                      </c:pt>
                      <c:pt idx="3">
                        <c:v>1993</c:v>
                      </c:pt>
                      <c:pt idx="4">
                        <c:v>2004</c:v>
                      </c:pt>
                      <c:pt idx="5">
                        <c:v>2002</c:v>
                      </c:pt>
                      <c:pt idx="6">
                        <c:v>2006</c:v>
                      </c:pt>
                      <c:pt idx="7">
                        <c:v>2004</c:v>
                      </c:pt>
                      <c:pt idx="8">
                        <c:v>2012</c:v>
                      </c:pt>
                      <c:pt idx="9">
                        <c:v>2013</c:v>
                      </c:pt>
                      <c:pt idx="10">
                        <c:v>2006</c:v>
                      </c:pt>
                      <c:pt idx="11">
                        <c:v>2009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2015</c:v>
                      </c:pt>
                      <c:pt idx="15">
                        <c:v>2002</c:v>
                      </c:pt>
                      <c:pt idx="16">
                        <c:v>2010</c:v>
                      </c:pt>
                      <c:pt idx="17">
                        <c:v>2007</c:v>
                      </c:pt>
                      <c:pt idx="18">
                        <c:v>2013</c:v>
                      </c:pt>
                      <c:pt idx="19">
                        <c:v>2004</c:v>
                      </c:pt>
                      <c:pt idx="20">
                        <c:v>2000</c:v>
                      </c:pt>
                      <c:pt idx="21">
                        <c:v>2011</c:v>
                      </c:pt>
                      <c:pt idx="22">
                        <c:v>2007</c:v>
                      </c:pt>
                      <c:pt idx="23">
                        <c:v>2010</c:v>
                      </c:pt>
                      <c:pt idx="24">
                        <c:v>2013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C9E0-4B8C-B89D-39467108ADD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Лист1!$A$7</c15:sqref>
                        </c15:formulaRef>
                      </c:ext>
                    </c:extLst>
                    <c:strCache>
                      <c:ptCount val="1"/>
                      <c:pt idx="0">
                        <c:v>Объем двигателя, куб. см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Лист1!$B$7:$Z$7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750</c:v>
                      </c:pt>
                      <c:pt idx="1">
                        <c:v>400</c:v>
                      </c:pt>
                      <c:pt idx="2">
                        <c:v>400</c:v>
                      </c:pt>
                      <c:pt idx="3">
                        <c:v>800</c:v>
                      </c:pt>
                      <c:pt idx="4">
                        <c:v>750</c:v>
                      </c:pt>
                      <c:pt idx="5">
                        <c:v>1100</c:v>
                      </c:pt>
                      <c:pt idx="6">
                        <c:v>800</c:v>
                      </c:pt>
                      <c:pt idx="7">
                        <c:v>1100</c:v>
                      </c:pt>
                      <c:pt idx="8">
                        <c:v>700</c:v>
                      </c:pt>
                      <c:pt idx="9">
                        <c:v>700</c:v>
                      </c:pt>
                      <c:pt idx="10">
                        <c:v>1300</c:v>
                      </c:pt>
                      <c:pt idx="11">
                        <c:v>800</c:v>
                      </c:pt>
                      <c:pt idx="12">
                        <c:v>750</c:v>
                      </c:pt>
                      <c:pt idx="13">
                        <c:v>800</c:v>
                      </c:pt>
                      <c:pt idx="14">
                        <c:v>750</c:v>
                      </c:pt>
                      <c:pt idx="15">
                        <c:v>1800</c:v>
                      </c:pt>
                      <c:pt idx="16">
                        <c:v>750</c:v>
                      </c:pt>
                      <c:pt idx="17">
                        <c:v>1200</c:v>
                      </c:pt>
                      <c:pt idx="18">
                        <c:v>750</c:v>
                      </c:pt>
                      <c:pt idx="19">
                        <c:v>1200</c:v>
                      </c:pt>
                      <c:pt idx="20">
                        <c:v>1500</c:v>
                      </c:pt>
                      <c:pt idx="21">
                        <c:v>600</c:v>
                      </c:pt>
                      <c:pt idx="22">
                        <c:v>1800</c:v>
                      </c:pt>
                      <c:pt idx="23">
                        <c:v>1200</c:v>
                      </c:pt>
                      <c:pt idx="24">
                        <c:v>1000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9E0-4B8C-B89D-39467108ADD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Лист1!$A$4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мощность (лс/об/мин)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Лист1!$B$4:$Z$4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</c:v>
                      </c:pt>
                      <c:pt idx="1">
                        <c:v>33</c:v>
                      </c:pt>
                      <c:pt idx="2">
                        <c:v>33</c:v>
                      </c:pt>
                      <c:pt idx="3">
                        <c:v>56.5</c:v>
                      </c:pt>
                      <c:pt idx="4">
                        <c:v>44</c:v>
                      </c:pt>
                      <c:pt idx="5">
                        <c:v>67</c:v>
                      </c:pt>
                      <c:pt idx="6">
                        <c:v>51.7</c:v>
                      </c:pt>
                      <c:pt idx="7">
                        <c:v>67</c:v>
                      </c:pt>
                      <c:pt idx="8">
                        <c:v>50</c:v>
                      </c:pt>
                      <c:pt idx="9">
                        <c:v>50</c:v>
                      </c:pt>
                      <c:pt idx="10">
                        <c:v>74.8</c:v>
                      </c:pt>
                      <c:pt idx="11">
                        <c:v>52</c:v>
                      </c:pt>
                      <c:pt idx="12">
                        <c:v>44</c:v>
                      </c:pt>
                      <c:pt idx="13">
                        <c:v>66</c:v>
                      </c:pt>
                      <c:pt idx="14">
                        <c:v>54</c:v>
                      </c:pt>
                      <c:pt idx="15">
                        <c:v>106</c:v>
                      </c:pt>
                      <c:pt idx="16">
                        <c:v>45</c:v>
                      </c:pt>
                      <c:pt idx="17">
                        <c:v>81</c:v>
                      </c:pt>
                      <c:pt idx="18">
                        <c:v>45</c:v>
                      </c:pt>
                      <c:pt idx="19">
                        <c:v>105</c:v>
                      </c:pt>
                      <c:pt idx="20">
                        <c:v>100</c:v>
                      </c:pt>
                      <c:pt idx="21">
                        <c:v>102</c:v>
                      </c:pt>
                      <c:pt idx="22">
                        <c:v>106</c:v>
                      </c:pt>
                      <c:pt idx="23">
                        <c:v>111</c:v>
                      </c:pt>
                      <c:pt idx="24">
                        <c:v>125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9E0-4B8C-B89D-39467108ADD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Лист1!$A$8</c15:sqref>
                        </c15:formulaRef>
                      </c:ext>
                    </c:extLst>
                    <c:strCache>
                      <c:ptCount val="1"/>
                      <c:pt idx="0">
                        <c:v>Масса мотоцикла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Лист1!$B$8:$Z$8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201</c:v>
                      </c:pt>
                      <c:pt idx="1">
                        <c:v>242</c:v>
                      </c:pt>
                      <c:pt idx="2">
                        <c:v>242</c:v>
                      </c:pt>
                      <c:pt idx="3">
                        <c:v>280</c:v>
                      </c:pt>
                      <c:pt idx="4">
                        <c:v>245</c:v>
                      </c:pt>
                      <c:pt idx="5">
                        <c:v>251</c:v>
                      </c:pt>
                      <c:pt idx="6">
                        <c:v>277</c:v>
                      </c:pt>
                      <c:pt idx="7">
                        <c:v>251</c:v>
                      </c:pt>
                      <c:pt idx="8">
                        <c:v>215</c:v>
                      </c:pt>
                      <c:pt idx="9">
                        <c:v>215</c:v>
                      </c:pt>
                      <c:pt idx="10">
                        <c:v>106</c:v>
                      </c:pt>
                      <c:pt idx="11">
                        <c:v>247</c:v>
                      </c:pt>
                      <c:pt idx="12">
                        <c:v>243</c:v>
                      </c:pt>
                      <c:pt idx="13">
                        <c:v>202</c:v>
                      </c:pt>
                      <c:pt idx="14">
                        <c:v>216</c:v>
                      </c:pt>
                      <c:pt idx="15">
                        <c:v>359</c:v>
                      </c:pt>
                      <c:pt idx="16">
                        <c:v>184</c:v>
                      </c:pt>
                      <c:pt idx="17">
                        <c:v>231</c:v>
                      </c:pt>
                      <c:pt idx="18">
                        <c:v>184</c:v>
                      </c:pt>
                      <c:pt idx="19">
                        <c:v>223</c:v>
                      </c:pt>
                      <c:pt idx="20">
                        <c:v>309</c:v>
                      </c:pt>
                      <c:pt idx="21">
                        <c:v>211</c:v>
                      </c:pt>
                      <c:pt idx="22">
                        <c:v>351</c:v>
                      </c:pt>
                      <c:pt idx="23">
                        <c:v>268</c:v>
                      </c:pt>
                      <c:pt idx="24">
                        <c:v>217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9E0-4B8C-B89D-39467108ADD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Лист1!$A$9</c15:sqref>
                        </c15:formulaRef>
                      </c:ext>
                    </c:extLst>
                    <c:strCache>
                      <c:ptCount val="1"/>
                      <c:pt idx="0">
                        <c:v>Пробег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Лист1!$B$9:$Z$9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1622</c:v>
                      </c:pt>
                      <c:pt idx="1">
                        <c:v>14692</c:v>
                      </c:pt>
                      <c:pt idx="2">
                        <c:v>26758</c:v>
                      </c:pt>
                      <c:pt idx="3">
                        <c:v>29277</c:v>
                      </c:pt>
                      <c:pt idx="4">
                        <c:v>11472</c:v>
                      </c:pt>
                      <c:pt idx="5">
                        <c:v>26031</c:v>
                      </c:pt>
                      <c:pt idx="6">
                        <c:v>26887</c:v>
                      </c:pt>
                      <c:pt idx="7">
                        <c:v>15998</c:v>
                      </c:pt>
                      <c:pt idx="8">
                        <c:v>4935</c:v>
                      </c:pt>
                      <c:pt idx="9">
                        <c:v>14246</c:v>
                      </c:pt>
                      <c:pt idx="10">
                        <c:v>16120</c:v>
                      </c:pt>
                      <c:pt idx="11">
                        <c:v>6298</c:v>
                      </c:pt>
                      <c:pt idx="12">
                        <c:v>22765</c:v>
                      </c:pt>
                      <c:pt idx="13">
                        <c:v>13362</c:v>
                      </c:pt>
                      <c:pt idx="14">
                        <c:v>24781</c:v>
                      </c:pt>
                      <c:pt idx="15">
                        <c:v>31987</c:v>
                      </c:pt>
                      <c:pt idx="16">
                        <c:v>18486</c:v>
                      </c:pt>
                      <c:pt idx="17">
                        <c:v>22247</c:v>
                      </c:pt>
                      <c:pt idx="18">
                        <c:v>17857</c:v>
                      </c:pt>
                      <c:pt idx="19">
                        <c:v>31009</c:v>
                      </c:pt>
                      <c:pt idx="20">
                        <c:v>12039</c:v>
                      </c:pt>
                      <c:pt idx="21">
                        <c:v>14187</c:v>
                      </c:pt>
                      <c:pt idx="22">
                        <c:v>33186</c:v>
                      </c:pt>
                      <c:pt idx="23">
                        <c:v>20384</c:v>
                      </c:pt>
                      <c:pt idx="24">
                        <c:v>16590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9E0-4B8C-B89D-39467108ADD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Лист1!$A$10</c15:sqref>
                        </c15:formulaRef>
                      </c:ext>
                    </c:extLst>
                    <c:strCache>
                      <c:ptCount val="1"/>
                      <c:pt idx="0">
                        <c:v>Длина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Лист1!$B$10:$Z$10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2090</c:v>
                      </c:pt>
                      <c:pt idx="1">
                        <c:v>2455</c:v>
                      </c:pt>
                      <c:pt idx="2">
                        <c:v>2455</c:v>
                      </c:pt>
                      <c:pt idx="3">
                        <c:v>2290</c:v>
                      </c:pt>
                      <c:pt idx="4">
                        <c:v>2510</c:v>
                      </c:pt>
                      <c:pt idx="5">
                        <c:v>2380</c:v>
                      </c:pt>
                      <c:pt idx="6">
                        <c:v>2510</c:v>
                      </c:pt>
                      <c:pt idx="7">
                        <c:v>2380</c:v>
                      </c:pt>
                      <c:pt idx="8">
                        <c:v>2195</c:v>
                      </c:pt>
                      <c:pt idx="9">
                        <c:v>2195</c:v>
                      </c:pt>
                      <c:pt idx="10">
                        <c:v>2400</c:v>
                      </c:pt>
                      <c:pt idx="11">
                        <c:v>2370</c:v>
                      </c:pt>
                      <c:pt idx="12">
                        <c:v>2430</c:v>
                      </c:pt>
                      <c:pt idx="13">
                        <c:v>2145</c:v>
                      </c:pt>
                      <c:pt idx="14">
                        <c:v>2215</c:v>
                      </c:pt>
                      <c:pt idx="15">
                        <c:v>2630</c:v>
                      </c:pt>
                      <c:pt idx="16">
                        <c:v>2405</c:v>
                      </c:pt>
                      <c:pt idx="17">
                        <c:v>2145</c:v>
                      </c:pt>
                      <c:pt idx="18">
                        <c:v>2405</c:v>
                      </c:pt>
                      <c:pt idx="19">
                        <c:v>2210</c:v>
                      </c:pt>
                      <c:pt idx="20">
                        <c:v>2525</c:v>
                      </c:pt>
                      <c:pt idx="21">
                        <c:v>2150</c:v>
                      </c:pt>
                      <c:pt idx="22">
                        <c:v>2420</c:v>
                      </c:pt>
                      <c:pt idx="23">
                        <c:v>2250</c:v>
                      </c:pt>
                      <c:pt idx="24">
                        <c:v>2105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9E0-4B8C-B89D-39467108ADD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</c15:sqref>
                        </c15:formulaRef>
                      </c:ext>
                    </c:extLst>
                    <c:strCache>
                      <c:ptCount val="1"/>
                      <c:pt idx="0">
                        <c:v>Ширина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Лист1!$B$11:$Z$11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770</c:v>
                      </c:pt>
                      <c:pt idx="1">
                        <c:v>945</c:v>
                      </c:pt>
                      <c:pt idx="2">
                        <c:v>945</c:v>
                      </c:pt>
                      <c:pt idx="3">
                        <c:v>820</c:v>
                      </c:pt>
                      <c:pt idx="4">
                        <c:v>940</c:v>
                      </c:pt>
                      <c:pt idx="5">
                        <c:v>880</c:v>
                      </c:pt>
                      <c:pt idx="6">
                        <c:v>970</c:v>
                      </c:pt>
                      <c:pt idx="7">
                        <c:v>880</c:v>
                      </c:pt>
                      <c:pt idx="8">
                        <c:v>760</c:v>
                      </c:pt>
                      <c:pt idx="9">
                        <c:v>760</c:v>
                      </c:pt>
                      <c:pt idx="10">
                        <c:v>920</c:v>
                      </c:pt>
                      <c:pt idx="11">
                        <c:v>920</c:v>
                      </c:pt>
                      <c:pt idx="12">
                        <c:v>835</c:v>
                      </c:pt>
                      <c:pt idx="13">
                        <c:v>860</c:v>
                      </c:pt>
                      <c:pt idx="14">
                        <c:v>775</c:v>
                      </c:pt>
                      <c:pt idx="15">
                        <c:v>990</c:v>
                      </c:pt>
                      <c:pt idx="16">
                        <c:v>825</c:v>
                      </c:pt>
                      <c:pt idx="17">
                        <c:v>872</c:v>
                      </c:pt>
                      <c:pt idx="18">
                        <c:v>825</c:v>
                      </c:pt>
                      <c:pt idx="19">
                        <c:v>935</c:v>
                      </c:pt>
                      <c:pt idx="20">
                        <c:v>980</c:v>
                      </c:pt>
                      <c:pt idx="21">
                        <c:v>685</c:v>
                      </c:pt>
                      <c:pt idx="22">
                        <c:v>940</c:v>
                      </c:pt>
                      <c:pt idx="23">
                        <c:v>755</c:v>
                      </c:pt>
                      <c:pt idx="24">
                        <c:v>785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9E0-4B8C-B89D-39467108ADD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Лист1!$A$12</c15:sqref>
                        </c15:formulaRef>
                      </c:ext>
                    </c:extLst>
                    <c:strCache>
                      <c:ptCount val="1"/>
                      <c:pt idx="0">
                        <c:v>Высота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Лист1!$B$12:$Z$12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1095</c:v>
                      </c:pt>
                      <c:pt idx="1">
                        <c:v>1050</c:v>
                      </c:pt>
                      <c:pt idx="2">
                        <c:v>1050</c:v>
                      </c:pt>
                      <c:pt idx="3">
                        <c:v>1370</c:v>
                      </c:pt>
                      <c:pt idx="4">
                        <c:v>1090</c:v>
                      </c:pt>
                      <c:pt idx="5">
                        <c:v>1220</c:v>
                      </c:pt>
                      <c:pt idx="6">
                        <c:v>1105</c:v>
                      </c:pt>
                      <c:pt idx="7">
                        <c:v>1220</c:v>
                      </c:pt>
                      <c:pt idx="8">
                        <c:v>1130</c:v>
                      </c:pt>
                      <c:pt idx="9">
                        <c:v>1130</c:v>
                      </c:pt>
                      <c:pt idx="10">
                        <c:v>1110</c:v>
                      </c:pt>
                      <c:pt idx="11">
                        <c:v>1125</c:v>
                      </c:pt>
                      <c:pt idx="12">
                        <c:v>1130</c:v>
                      </c:pt>
                      <c:pt idx="13">
                        <c:v>1235</c:v>
                      </c:pt>
                      <c:pt idx="14">
                        <c:v>1350</c:v>
                      </c:pt>
                      <c:pt idx="15">
                        <c:v>1155</c:v>
                      </c:pt>
                      <c:pt idx="16">
                        <c:v>1090</c:v>
                      </c:pt>
                      <c:pt idx="17">
                        <c:v>1285</c:v>
                      </c:pt>
                      <c:pt idx="18">
                        <c:v>1090</c:v>
                      </c:pt>
                      <c:pt idx="19">
                        <c:v>1450</c:v>
                      </c:pt>
                      <c:pt idx="20">
                        <c:v>1185</c:v>
                      </c:pt>
                      <c:pt idx="21">
                        <c:v>1150</c:v>
                      </c:pt>
                      <c:pt idx="22">
                        <c:v>1130</c:v>
                      </c:pt>
                      <c:pt idx="23">
                        <c:v>1220</c:v>
                      </c:pt>
                      <c:pt idx="24">
                        <c:v>1095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9E0-4B8C-B89D-39467108ADD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</c15:sqref>
                        </c15:formulaRef>
                      </c:ext>
                    </c:extLst>
                    <c:strCache>
                      <c:ptCount val="1"/>
                      <c:pt idx="0">
                        <c:v>Высота по седлу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Лист1!$B$13:$Z$13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795</c:v>
                      </c:pt>
                      <c:pt idx="1">
                        <c:v>695</c:v>
                      </c:pt>
                      <c:pt idx="2">
                        <c:v>695</c:v>
                      </c:pt>
                      <c:pt idx="3">
                        <c:v>765</c:v>
                      </c:pt>
                      <c:pt idx="4">
                        <c:v>660</c:v>
                      </c:pt>
                      <c:pt idx="5">
                        <c:v>730</c:v>
                      </c:pt>
                      <c:pt idx="6">
                        <c:v>700</c:v>
                      </c:pt>
                      <c:pt idx="7">
                        <c:v>730</c:v>
                      </c:pt>
                      <c:pt idx="8">
                        <c:v>790</c:v>
                      </c:pt>
                      <c:pt idx="9">
                        <c:v>790</c:v>
                      </c:pt>
                      <c:pt idx="10">
                        <c:v>697</c:v>
                      </c:pt>
                      <c:pt idx="11">
                        <c:v>700</c:v>
                      </c:pt>
                      <c:pt idx="12">
                        <c:v>655</c:v>
                      </c:pt>
                      <c:pt idx="13">
                        <c:v>790</c:v>
                      </c:pt>
                      <c:pt idx="14">
                        <c:v>790</c:v>
                      </c:pt>
                      <c:pt idx="15">
                        <c:v>695</c:v>
                      </c:pt>
                      <c:pt idx="16">
                        <c:v>650</c:v>
                      </c:pt>
                      <c:pt idx="17">
                        <c:v>800</c:v>
                      </c:pt>
                      <c:pt idx="18">
                        <c:v>650</c:v>
                      </c:pt>
                      <c:pt idx="19">
                        <c:v>850</c:v>
                      </c:pt>
                      <c:pt idx="20">
                        <c:v>740</c:v>
                      </c:pt>
                      <c:pt idx="21">
                        <c:v>800</c:v>
                      </c:pt>
                      <c:pt idx="22">
                        <c:v>701</c:v>
                      </c:pt>
                      <c:pt idx="23">
                        <c:v>810</c:v>
                      </c:pt>
                      <c:pt idx="24">
                        <c:v>825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9E0-4B8C-B89D-39467108ADD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Лист1!$A$5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скорость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Лист1!$B$5:$Z$5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180</c:v>
                      </c:pt>
                      <c:pt idx="1">
                        <c:v>145</c:v>
                      </c:pt>
                      <c:pt idx="2">
                        <c:v>145</c:v>
                      </c:pt>
                      <c:pt idx="3">
                        <c:v>172</c:v>
                      </c:pt>
                      <c:pt idx="4">
                        <c:v>164</c:v>
                      </c:pt>
                      <c:pt idx="5">
                        <c:v>172</c:v>
                      </c:pt>
                      <c:pt idx="6">
                        <c:v>177</c:v>
                      </c:pt>
                      <c:pt idx="7">
                        <c:v>172</c:v>
                      </c:pt>
                      <c:pt idx="8">
                        <c:v>160</c:v>
                      </c:pt>
                      <c:pt idx="9">
                        <c:v>160</c:v>
                      </c:pt>
                      <c:pt idx="10">
                        <c:v>178</c:v>
                      </c:pt>
                      <c:pt idx="11">
                        <c:v>172</c:v>
                      </c:pt>
                      <c:pt idx="12">
                        <c:v>177</c:v>
                      </c:pt>
                      <c:pt idx="13">
                        <c:v>200</c:v>
                      </c:pt>
                      <c:pt idx="14">
                        <c:v>160</c:v>
                      </c:pt>
                      <c:pt idx="15">
                        <c:v>189</c:v>
                      </c:pt>
                      <c:pt idx="16">
                        <c:v>250</c:v>
                      </c:pt>
                      <c:pt idx="17">
                        <c:v>200</c:v>
                      </c:pt>
                      <c:pt idx="18">
                        <c:v>250</c:v>
                      </c:pt>
                      <c:pt idx="19">
                        <c:v>200</c:v>
                      </c:pt>
                      <c:pt idx="20">
                        <c:v>210</c:v>
                      </c:pt>
                      <c:pt idx="21">
                        <c:v>220</c:v>
                      </c:pt>
                      <c:pt idx="22">
                        <c:v>189</c:v>
                      </c:pt>
                      <c:pt idx="23">
                        <c:v>250</c:v>
                      </c:pt>
                      <c:pt idx="24">
                        <c:v>228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9E0-4B8C-B89D-39467108ADD1}"/>
                  </c:ext>
                </c:extLst>
              </c15:ser>
            </c15:filteredScatterSeries>
          </c:ext>
        </c:extLst>
      </c:scatterChart>
      <c:valAx>
        <c:axId val="491971336"/>
        <c:scaling>
          <c:orientation val="minMax"/>
          <c:min val="19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68384"/>
        <c:crosses val="autoZero"/>
        <c:crossBetween val="midCat"/>
      </c:valAx>
      <c:valAx>
        <c:axId val="49196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71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9"/>
          <c:tx>
            <c:strRef>
              <c:f>Лист1!$A$5</c:f>
              <c:strCache>
                <c:ptCount val="1"/>
                <c:pt idx="0">
                  <c:v>Максимальная скорость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Лист1!$B$2:$Z$2</c:f>
              <c:numCache>
                <c:formatCode>General</c:formatCode>
                <c:ptCount val="25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</c:numCache>
            </c:numRef>
          </c:xVal>
          <c:yVal>
            <c:numRef>
              <c:f>Лист1!$B$5:$Z$5</c:f>
              <c:numCache>
                <c:formatCode>General</c:formatCode>
                <c:ptCount val="25"/>
                <c:pt idx="0">
                  <c:v>180</c:v>
                </c:pt>
                <c:pt idx="1">
                  <c:v>145</c:v>
                </c:pt>
                <c:pt idx="2">
                  <c:v>145</c:v>
                </c:pt>
                <c:pt idx="3">
                  <c:v>172</c:v>
                </c:pt>
                <c:pt idx="4">
                  <c:v>164</c:v>
                </c:pt>
                <c:pt idx="5">
                  <c:v>172</c:v>
                </c:pt>
                <c:pt idx="6">
                  <c:v>177</c:v>
                </c:pt>
                <c:pt idx="7">
                  <c:v>172</c:v>
                </c:pt>
                <c:pt idx="8">
                  <c:v>160</c:v>
                </c:pt>
                <c:pt idx="9">
                  <c:v>160</c:v>
                </c:pt>
                <c:pt idx="10">
                  <c:v>178</c:v>
                </c:pt>
                <c:pt idx="11">
                  <c:v>172</c:v>
                </c:pt>
                <c:pt idx="12">
                  <c:v>177</c:v>
                </c:pt>
                <c:pt idx="13">
                  <c:v>200</c:v>
                </c:pt>
                <c:pt idx="14">
                  <c:v>160</c:v>
                </c:pt>
                <c:pt idx="15">
                  <c:v>189</c:v>
                </c:pt>
                <c:pt idx="16">
                  <c:v>250</c:v>
                </c:pt>
                <c:pt idx="17">
                  <c:v>200</c:v>
                </c:pt>
                <c:pt idx="18">
                  <c:v>250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189</c:v>
                </c:pt>
                <c:pt idx="23">
                  <c:v>250</c:v>
                </c:pt>
                <c:pt idx="24">
                  <c:v>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F2A-417F-AA3C-B94EC99D9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71336"/>
        <c:axId val="4919683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Лист1!$A$3</c15:sqref>
                        </c15:formulaRef>
                      </c:ext>
                    </c:extLst>
                    <c:strCache>
                      <c:ptCount val="1"/>
                      <c:pt idx="0">
                        <c:v>Год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Лист1!$B$3:$Z$3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1997</c:v>
                      </c:pt>
                      <c:pt idx="1">
                        <c:v>1998</c:v>
                      </c:pt>
                      <c:pt idx="2">
                        <c:v>2002</c:v>
                      </c:pt>
                      <c:pt idx="3">
                        <c:v>1993</c:v>
                      </c:pt>
                      <c:pt idx="4">
                        <c:v>2004</c:v>
                      </c:pt>
                      <c:pt idx="5">
                        <c:v>2002</c:v>
                      </c:pt>
                      <c:pt idx="6">
                        <c:v>2006</c:v>
                      </c:pt>
                      <c:pt idx="7">
                        <c:v>2004</c:v>
                      </c:pt>
                      <c:pt idx="8">
                        <c:v>2012</c:v>
                      </c:pt>
                      <c:pt idx="9">
                        <c:v>2013</c:v>
                      </c:pt>
                      <c:pt idx="10">
                        <c:v>2006</c:v>
                      </c:pt>
                      <c:pt idx="11">
                        <c:v>2009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2015</c:v>
                      </c:pt>
                      <c:pt idx="15">
                        <c:v>2002</c:v>
                      </c:pt>
                      <c:pt idx="16">
                        <c:v>2010</c:v>
                      </c:pt>
                      <c:pt idx="17">
                        <c:v>2007</c:v>
                      </c:pt>
                      <c:pt idx="18">
                        <c:v>2013</c:v>
                      </c:pt>
                      <c:pt idx="19">
                        <c:v>2004</c:v>
                      </c:pt>
                      <c:pt idx="20">
                        <c:v>2000</c:v>
                      </c:pt>
                      <c:pt idx="21">
                        <c:v>2011</c:v>
                      </c:pt>
                      <c:pt idx="22">
                        <c:v>2007</c:v>
                      </c:pt>
                      <c:pt idx="23">
                        <c:v>2010</c:v>
                      </c:pt>
                      <c:pt idx="24">
                        <c:v>2013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2F2A-417F-AA3C-B94EC99D949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Лист1!$A$7</c15:sqref>
                        </c15:formulaRef>
                      </c:ext>
                    </c:extLst>
                    <c:strCache>
                      <c:ptCount val="1"/>
                      <c:pt idx="0">
                        <c:v>Объем двигателя, куб. см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Лист1!$B$7:$Z$7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750</c:v>
                      </c:pt>
                      <c:pt idx="1">
                        <c:v>400</c:v>
                      </c:pt>
                      <c:pt idx="2">
                        <c:v>400</c:v>
                      </c:pt>
                      <c:pt idx="3">
                        <c:v>800</c:v>
                      </c:pt>
                      <c:pt idx="4">
                        <c:v>750</c:v>
                      </c:pt>
                      <c:pt idx="5">
                        <c:v>1100</c:v>
                      </c:pt>
                      <c:pt idx="6">
                        <c:v>800</c:v>
                      </c:pt>
                      <c:pt idx="7">
                        <c:v>1100</c:v>
                      </c:pt>
                      <c:pt idx="8">
                        <c:v>700</c:v>
                      </c:pt>
                      <c:pt idx="9">
                        <c:v>700</c:v>
                      </c:pt>
                      <c:pt idx="10">
                        <c:v>1300</c:v>
                      </c:pt>
                      <c:pt idx="11">
                        <c:v>800</c:v>
                      </c:pt>
                      <c:pt idx="12">
                        <c:v>750</c:v>
                      </c:pt>
                      <c:pt idx="13">
                        <c:v>800</c:v>
                      </c:pt>
                      <c:pt idx="14">
                        <c:v>750</c:v>
                      </c:pt>
                      <c:pt idx="15">
                        <c:v>1800</c:v>
                      </c:pt>
                      <c:pt idx="16">
                        <c:v>750</c:v>
                      </c:pt>
                      <c:pt idx="17">
                        <c:v>1200</c:v>
                      </c:pt>
                      <c:pt idx="18">
                        <c:v>750</c:v>
                      </c:pt>
                      <c:pt idx="19">
                        <c:v>1200</c:v>
                      </c:pt>
                      <c:pt idx="20">
                        <c:v>1500</c:v>
                      </c:pt>
                      <c:pt idx="21">
                        <c:v>600</c:v>
                      </c:pt>
                      <c:pt idx="22">
                        <c:v>1800</c:v>
                      </c:pt>
                      <c:pt idx="23">
                        <c:v>1200</c:v>
                      </c:pt>
                      <c:pt idx="24">
                        <c:v>1000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F2A-417F-AA3C-B94EC99D949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Лист1!$A$4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мощность (лс/об/мин)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Лист1!$B$4:$Z$4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</c:v>
                      </c:pt>
                      <c:pt idx="1">
                        <c:v>33</c:v>
                      </c:pt>
                      <c:pt idx="2">
                        <c:v>33</c:v>
                      </c:pt>
                      <c:pt idx="3">
                        <c:v>56.5</c:v>
                      </c:pt>
                      <c:pt idx="4">
                        <c:v>44</c:v>
                      </c:pt>
                      <c:pt idx="5">
                        <c:v>67</c:v>
                      </c:pt>
                      <c:pt idx="6">
                        <c:v>51.7</c:v>
                      </c:pt>
                      <c:pt idx="7">
                        <c:v>67</c:v>
                      </c:pt>
                      <c:pt idx="8">
                        <c:v>50</c:v>
                      </c:pt>
                      <c:pt idx="9">
                        <c:v>50</c:v>
                      </c:pt>
                      <c:pt idx="10">
                        <c:v>74.8</c:v>
                      </c:pt>
                      <c:pt idx="11">
                        <c:v>52</c:v>
                      </c:pt>
                      <c:pt idx="12">
                        <c:v>44</c:v>
                      </c:pt>
                      <c:pt idx="13">
                        <c:v>66</c:v>
                      </c:pt>
                      <c:pt idx="14">
                        <c:v>54</c:v>
                      </c:pt>
                      <c:pt idx="15">
                        <c:v>106</c:v>
                      </c:pt>
                      <c:pt idx="16">
                        <c:v>45</c:v>
                      </c:pt>
                      <c:pt idx="17">
                        <c:v>81</c:v>
                      </c:pt>
                      <c:pt idx="18">
                        <c:v>45</c:v>
                      </c:pt>
                      <c:pt idx="19">
                        <c:v>105</c:v>
                      </c:pt>
                      <c:pt idx="20">
                        <c:v>100</c:v>
                      </c:pt>
                      <c:pt idx="21">
                        <c:v>102</c:v>
                      </c:pt>
                      <c:pt idx="22">
                        <c:v>106</c:v>
                      </c:pt>
                      <c:pt idx="23">
                        <c:v>111</c:v>
                      </c:pt>
                      <c:pt idx="24">
                        <c:v>125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F2A-417F-AA3C-B94EC99D949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Лист1!$A$8</c15:sqref>
                        </c15:formulaRef>
                      </c:ext>
                    </c:extLst>
                    <c:strCache>
                      <c:ptCount val="1"/>
                      <c:pt idx="0">
                        <c:v>Масса мотоцикла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Лист1!$B$8:$Z$8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201</c:v>
                      </c:pt>
                      <c:pt idx="1">
                        <c:v>242</c:v>
                      </c:pt>
                      <c:pt idx="2">
                        <c:v>242</c:v>
                      </c:pt>
                      <c:pt idx="3">
                        <c:v>280</c:v>
                      </c:pt>
                      <c:pt idx="4">
                        <c:v>245</c:v>
                      </c:pt>
                      <c:pt idx="5">
                        <c:v>251</c:v>
                      </c:pt>
                      <c:pt idx="6">
                        <c:v>277</c:v>
                      </c:pt>
                      <c:pt idx="7">
                        <c:v>251</c:v>
                      </c:pt>
                      <c:pt idx="8">
                        <c:v>215</c:v>
                      </c:pt>
                      <c:pt idx="9">
                        <c:v>215</c:v>
                      </c:pt>
                      <c:pt idx="10">
                        <c:v>106</c:v>
                      </c:pt>
                      <c:pt idx="11">
                        <c:v>247</c:v>
                      </c:pt>
                      <c:pt idx="12">
                        <c:v>243</c:v>
                      </c:pt>
                      <c:pt idx="13">
                        <c:v>202</c:v>
                      </c:pt>
                      <c:pt idx="14">
                        <c:v>216</c:v>
                      </c:pt>
                      <c:pt idx="15">
                        <c:v>359</c:v>
                      </c:pt>
                      <c:pt idx="16">
                        <c:v>184</c:v>
                      </c:pt>
                      <c:pt idx="17">
                        <c:v>231</c:v>
                      </c:pt>
                      <c:pt idx="18">
                        <c:v>184</c:v>
                      </c:pt>
                      <c:pt idx="19">
                        <c:v>223</c:v>
                      </c:pt>
                      <c:pt idx="20">
                        <c:v>309</c:v>
                      </c:pt>
                      <c:pt idx="21">
                        <c:v>211</c:v>
                      </c:pt>
                      <c:pt idx="22">
                        <c:v>351</c:v>
                      </c:pt>
                      <c:pt idx="23">
                        <c:v>268</c:v>
                      </c:pt>
                      <c:pt idx="24">
                        <c:v>217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F2A-417F-AA3C-B94EC99D949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Лист1!$A$9</c15:sqref>
                        </c15:formulaRef>
                      </c:ext>
                    </c:extLst>
                    <c:strCache>
                      <c:ptCount val="1"/>
                      <c:pt idx="0">
                        <c:v>Пробег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Лист1!$B$9:$Z$9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1622</c:v>
                      </c:pt>
                      <c:pt idx="1">
                        <c:v>14692</c:v>
                      </c:pt>
                      <c:pt idx="2">
                        <c:v>26758</c:v>
                      </c:pt>
                      <c:pt idx="3">
                        <c:v>29277</c:v>
                      </c:pt>
                      <c:pt idx="4">
                        <c:v>11472</c:v>
                      </c:pt>
                      <c:pt idx="5">
                        <c:v>26031</c:v>
                      </c:pt>
                      <c:pt idx="6">
                        <c:v>26887</c:v>
                      </c:pt>
                      <c:pt idx="7">
                        <c:v>15998</c:v>
                      </c:pt>
                      <c:pt idx="8">
                        <c:v>4935</c:v>
                      </c:pt>
                      <c:pt idx="9">
                        <c:v>14246</c:v>
                      </c:pt>
                      <c:pt idx="10">
                        <c:v>16120</c:v>
                      </c:pt>
                      <c:pt idx="11">
                        <c:v>6298</c:v>
                      </c:pt>
                      <c:pt idx="12">
                        <c:v>22765</c:v>
                      </c:pt>
                      <c:pt idx="13">
                        <c:v>13362</c:v>
                      </c:pt>
                      <c:pt idx="14">
                        <c:v>24781</c:v>
                      </c:pt>
                      <c:pt idx="15">
                        <c:v>31987</c:v>
                      </c:pt>
                      <c:pt idx="16">
                        <c:v>18486</c:v>
                      </c:pt>
                      <c:pt idx="17">
                        <c:v>22247</c:v>
                      </c:pt>
                      <c:pt idx="18">
                        <c:v>17857</c:v>
                      </c:pt>
                      <c:pt idx="19">
                        <c:v>31009</c:v>
                      </c:pt>
                      <c:pt idx="20">
                        <c:v>12039</c:v>
                      </c:pt>
                      <c:pt idx="21">
                        <c:v>14187</c:v>
                      </c:pt>
                      <c:pt idx="22">
                        <c:v>33186</c:v>
                      </c:pt>
                      <c:pt idx="23">
                        <c:v>20384</c:v>
                      </c:pt>
                      <c:pt idx="24">
                        <c:v>16590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F2A-417F-AA3C-B94EC99D949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Лист1!$A$10</c15:sqref>
                        </c15:formulaRef>
                      </c:ext>
                    </c:extLst>
                    <c:strCache>
                      <c:ptCount val="1"/>
                      <c:pt idx="0">
                        <c:v>Длина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Лист1!$B$10:$Z$10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2090</c:v>
                      </c:pt>
                      <c:pt idx="1">
                        <c:v>2455</c:v>
                      </c:pt>
                      <c:pt idx="2">
                        <c:v>2455</c:v>
                      </c:pt>
                      <c:pt idx="3">
                        <c:v>2290</c:v>
                      </c:pt>
                      <c:pt idx="4">
                        <c:v>2510</c:v>
                      </c:pt>
                      <c:pt idx="5">
                        <c:v>2380</c:v>
                      </c:pt>
                      <c:pt idx="6">
                        <c:v>2510</c:v>
                      </c:pt>
                      <c:pt idx="7">
                        <c:v>2380</c:v>
                      </c:pt>
                      <c:pt idx="8">
                        <c:v>2195</c:v>
                      </c:pt>
                      <c:pt idx="9">
                        <c:v>2195</c:v>
                      </c:pt>
                      <c:pt idx="10">
                        <c:v>2400</c:v>
                      </c:pt>
                      <c:pt idx="11">
                        <c:v>2370</c:v>
                      </c:pt>
                      <c:pt idx="12">
                        <c:v>2430</c:v>
                      </c:pt>
                      <c:pt idx="13">
                        <c:v>2145</c:v>
                      </c:pt>
                      <c:pt idx="14">
                        <c:v>2215</c:v>
                      </c:pt>
                      <c:pt idx="15">
                        <c:v>2630</c:v>
                      </c:pt>
                      <c:pt idx="16">
                        <c:v>2405</c:v>
                      </c:pt>
                      <c:pt idx="17">
                        <c:v>2145</c:v>
                      </c:pt>
                      <c:pt idx="18">
                        <c:v>2405</c:v>
                      </c:pt>
                      <c:pt idx="19">
                        <c:v>2210</c:v>
                      </c:pt>
                      <c:pt idx="20">
                        <c:v>2525</c:v>
                      </c:pt>
                      <c:pt idx="21">
                        <c:v>2150</c:v>
                      </c:pt>
                      <c:pt idx="22">
                        <c:v>2420</c:v>
                      </c:pt>
                      <c:pt idx="23">
                        <c:v>2250</c:v>
                      </c:pt>
                      <c:pt idx="24">
                        <c:v>2105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F2A-417F-AA3C-B94EC99D949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</c15:sqref>
                        </c15:formulaRef>
                      </c:ext>
                    </c:extLst>
                    <c:strCache>
                      <c:ptCount val="1"/>
                      <c:pt idx="0">
                        <c:v>Ширина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Лист1!$B$11:$Z$11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770</c:v>
                      </c:pt>
                      <c:pt idx="1">
                        <c:v>945</c:v>
                      </c:pt>
                      <c:pt idx="2">
                        <c:v>945</c:v>
                      </c:pt>
                      <c:pt idx="3">
                        <c:v>820</c:v>
                      </c:pt>
                      <c:pt idx="4">
                        <c:v>940</c:v>
                      </c:pt>
                      <c:pt idx="5">
                        <c:v>880</c:v>
                      </c:pt>
                      <c:pt idx="6">
                        <c:v>970</c:v>
                      </c:pt>
                      <c:pt idx="7">
                        <c:v>880</c:v>
                      </c:pt>
                      <c:pt idx="8">
                        <c:v>760</c:v>
                      </c:pt>
                      <c:pt idx="9">
                        <c:v>760</c:v>
                      </c:pt>
                      <c:pt idx="10">
                        <c:v>920</c:v>
                      </c:pt>
                      <c:pt idx="11">
                        <c:v>920</c:v>
                      </c:pt>
                      <c:pt idx="12">
                        <c:v>835</c:v>
                      </c:pt>
                      <c:pt idx="13">
                        <c:v>860</c:v>
                      </c:pt>
                      <c:pt idx="14">
                        <c:v>775</c:v>
                      </c:pt>
                      <c:pt idx="15">
                        <c:v>990</c:v>
                      </c:pt>
                      <c:pt idx="16">
                        <c:v>825</c:v>
                      </c:pt>
                      <c:pt idx="17">
                        <c:v>872</c:v>
                      </c:pt>
                      <c:pt idx="18">
                        <c:v>825</c:v>
                      </c:pt>
                      <c:pt idx="19">
                        <c:v>935</c:v>
                      </c:pt>
                      <c:pt idx="20">
                        <c:v>980</c:v>
                      </c:pt>
                      <c:pt idx="21">
                        <c:v>685</c:v>
                      </c:pt>
                      <c:pt idx="22">
                        <c:v>940</c:v>
                      </c:pt>
                      <c:pt idx="23">
                        <c:v>755</c:v>
                      </c:pt>
                      <c:pt idx="24">
                        <c:v>785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F2A-417F-AA3C-B94EC99D949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Лист1!$A$12</c15:sqref>
                        </c15:formulaRef>
                      </c:ext>
                    </c:extLst>
                    <c:strCache>
                      <c:ptCount val="1"/>
                      <c:pt idx="0">
                        <c:v>Высота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Лист1!$B$12:$Z$12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1095</c:v>
                      </c:pt>
                      <c:pt idx="1">
                        <c:v>1050</c:v>
                      </c:pt>
                      <c:pt idx="2">
                        <c:v>1050</c:v>
                      </c:pt>
                      <c:pt idx="3">
                        <c:v>1370</c:v>
                      </c:pt>
                      <c:pt idx="4">
                        <c:v>1090</c:v>
                      </c:pt>
                      <c:pt idx="5">
                        <c:v>1220</c:v>
                      </c:pt>
                      <c:pt idx="6">
                        <c:v>1105</c:v>
                      </c:pt>
                      <c:pt idx="7">
                        <c:v>1220</c:v>
                      </c:pt>
                      <c:pt idx="8">
                        <c:v>1130</c:v>
                      </c:pt>
                      <c:pt idx="9">
                        <c:v>1130</c:v>
                      </c:pt>
                      <c:pt idx="10">
                        <c:v>1110</c:v>
                      </c:pt>
                      <c:pt idx="11">
                        <c:v>1125</c:v>
                      </c:pt>
                      <c:pt idx="12">
                        <c:v>1130</c:v>
                      </c:pt>
                      <c:pt idx="13">
                        <c:v>1235</c:v>
                      </c:pt>
                      <c:pt idx="14">
                        <c:v>1350</c:v>
                      </c:pt>
                      <c:pt idx="15">
                        <c:v>1155</c:v>
                      </c:pt>
                      <c:pt idx="16">
                        <c:v>1090</c:v>
                      </c:pt>
                      <c:pt idx="17">
                        <c:v>1285</c:v>
                      </c:pt>
                      <c:pt idx="18">
                        <c:v>1090</c:v>
                      </c:pt>
                      <c:pt idx="19">
                        <c:v>1450</c:v>
                      </c:pt>
                      <c:pt idx="20">
                        <c:v>1185</c:v>
                      </c:pt>
                      <c:pt idx="21">
                        <c:v>1150</c:v>
                      </c:pt>
                      <c:pt idx="22">
                        <c:v>1130</c:v>
                      </c:pt>
                      <c:pt idx="23">
                        <c:v>1220</c:v>
                      </c:pt>
                      <c:pt idx="24">
                        <c:v>1095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F2A-417F-AA3C-B94EC99D949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</c15:sqref>
                        </c15:formulaRef>
                      </c:ext>
                    </c:extLst>
                    <c:strCache>
                      <c:ptCount val="1"/>
                      <c:pt idx="0">
                        <c:v>Высота по седлу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Лист1!$B$13:$Z$13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795</c:v>
                      </c:pt>
                      <c:pt idx="1">
                        <c:v>695</c:v>
                      </c:pt>
                      <c:pt idx="2">
                        <c:v>695</c:v>
                      </c:pt>
                      <c:pt idx="3">
                        <c:v>765</c:v>
                      </c:pt>
                      <c:pt idx="4">
                        <c:v>660</c:v>
                      </c:pt>
                      <c:pt idx="5">
                        <c:v>730</c:v>
                      </c:pt>
                      <c:pt idx="6">
                        <c:v>700</c:v>
                      </c:pt>
                      <c:pt idx="7">
                        <c:v>730</c:v>
                      </c:pt>
                      <c:pt idx="8">
                        <c:v>790</c:v>
                      </c:pt>
                      <c:pt idx="9">
                        <c:v>790</c:v>
                      </c:pt>
                      <c:pt idx="10">
                        <c:v>697</c:v>
                      </c:pt>
                      <c:pt idx="11">
                        <c:v>700</c:v>
                      </c:pt>
                      <c:pt idx="12">
                        <c:v>655</c:v>
                      </c:pt>
                      <c:pt idx="13">
                        <c:v>790</c:v>
                      </c:pt>
                      <c:pt idx="14">
                        <c:v>790</c:v>
                      </c:pt>
                      <c:pt idx="15">
                        <c:v>695</c:v>
                      </c:pt>
                      <c:pt idx="16">
                        <c:v>650</c:v>
                      </c:pt>
                      <c:pt idx="17">
                        <c:v>800</c:v>
                      </c:pt>
                      <c:pt idx="18">
                        <c:v>650</c:v>
                      </c:pt>
                      <c:pt idx="19">
                        <c:v>850</c:v>
                      </c:pt>
                      <c:pt idx="20">
                        <c:v>740</c:v>
                      </c:pt>
                      <c:pt idx="21">
                        <c:v>800</c:v>
                      </c:pt>
                      <c:pt idx="22">
                        <c:v>701</c:v>
                      </c:pt>
                      <c:pt idx="23">
                        <c:v>810</c:v>
                      </c:pt>
                      <c:pt idx="24">
                        <c:v>825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F2A-417F-AA3C-B94EC99D9491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Лист1!$A$6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Максимальный крутящий момент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Лист1!$B$6:$Z$6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64</c:v>
                      </c:pt>
                      <c:pt idx="1">
                        <c:v>34</c:v>
                      </c:pt>
                      <c:pt idx="2">
                        <c:v>34</c:v>
                      </c:pt>
                      <c:pt idx="3">
                        <c:v>65.7</c:v>
                      </c:pt>
                      <c:pt idx="4">
                        <c:v>62</c:v>
                      </c:pt>
                      <c:pt idx="5">
                        <c:v>91</c:v>
                      </c:pt>
                      <c:pt idx="6">
                        <c:v>69</c:v>
                      </c:pt>
                      <c:pt idx="7">
                        <c:v>91</c:v>
                      </c:pt>
                      <c:pt idx="8">
                        <c:v>61</c:v>
                      </c:pt>
                      <c:pt idx="9">
                        <c:v>61</c:v>
                      </c:pt>
                      <c:pt idx="10">
                        <c:v>123</c:v>
                      </c:pt>
                      <c:pt idx="11">
                        <c:v>68</c:v>
                      </c:pt>
                      <c:pt idx="12">
                        <c:v>62</c:v>
                      </c:pt>
                      <c:pt idx="13">
                        <c:v>86</c:v>
                      </c:pt>
                      <c:pt idx="14">
                        <c:v>62</c:v>
                      </c:pt>
                      <c:pt idx="15">
                        <c:v>162.69999999999999</c:v>
                      </c:pt>
                      <c:pt idx="16">
                        <c:v>66</c:v>
                      </c:pt>
                      <c:pt idx="17">
                        <c:v>119</c:v>
                      </c:pt>
                      <c:pt idx="18">
                        <c:v>66</c:v>
                      </c:pt>
                      <c:pt idx="19">
                        <c:v>115</c:v>
                      </c:pt>
                      <c:pt idx="20">
                        <c:v>134</c:v>
                      </c:pt>
                      <c:pt idx="21">
                        <c:v>65</c:v>
                      </c:pt>
                      <c:pt idx="22">
                        <c:v>162.69999999999999</c:v>
                      </c:pt>
                      <c:pt idx="23">
                        <c:v>111</c:v>
                      </c:pt>
                      <c:pt idx="24">
                        <c:v>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F2A-417F-AA3C-B94EC99D9491}"/>
                  </c:ext>
                </c:extLst>
              </c15:ser>
            </c15:filteredScatterSeries>
          </c:ext>
        </c:extLst>
      </c:scatterChart>
      <c:valAx>
        <c:axId val="491971336"/>
        <c:scaling>
          <c:orientation val="minMax"/>
          <c:min val="19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68384"/>
        <c:crosses val="autoZero"/>
        <c:crossBetween val="midCat"/>
      </c:valAx>
      <c:valAx>
        <c:axId val="491968384"/>
        <c:scaling>
          <c:orientation val="minMax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71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Год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Лист1!$B$2:$Z$2</c:f>
              <c:numCache>
                <c:formatCode>General</c:formatCode>
                <c:ptCount val="25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</c:numCache>
              <c:extLst xmlns:c15="http://schemas.microsoft.com/office/drawing/2012/chart"/>
            </c:numRef>
          </c:xVal>
          <c:yVal>
            <c:numRef>
              <c:f>Лист1!$B$3:$Z$3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2002</c:v>
                </c:pt>
                <c:pt idx="3">
                  <c:v>1993</c:v>
                </c:pt>
                <c:pt idx="4">
                  <c:v>2004</c:v>
                </c:pt>
                <c:pt idx="5">
                  <c:v>2002</c:v>
                </c:pt>
                <c:pt idx="6">
                  <c:v>2006</c:v>
                </c:pt>
                <c:pt idx="7">
                  <c:v>2004</c:v>
                </c:pt>
                <c:pt idx="8">
                  <c:v>2012</c:v>
                </c:pt>
                <c:pt idx="9">
                  <c:v>2013</c:v>
                </c:pt>
                <c:pt idx="10">
                  <c:v>2006</c:v>
                </c:pt>
                <c:pt idx="11">
                  <c:v>2009</c:v>
                </c:pt>
                <c:pt idx="12">
                  <c:v>2012</c:v>
                </c:pt>
                <c:pt idx="13">
                  <c:v>2013</c:v>
                </c:pt>
                <c:pt idx="14">
                  <c:v>2015</c:v>
                </c:pt>
                <c:pt idx="15">
                  <c:v>2002</c:v>
                </c:pt>
                <c:pt idx="16">
                  <c:v>2010</c:v>
                </c:pt>
                <c:pt idx="17">
                  <c:v>2007</c:v>
                </c:pt>
                <c:pt idx="18">
                  <c:v>2013</c:v>
                </c:pt>
                <c:pt idx="19">
                  <c:v>2004</c:v>
                </c:pt>
                <c:pt idx="20">
                  <c:v>2000</c:v>
                </c:pt>
                <c:pt idx="21">
                  <c:v>2011</c:v>
                </c:pt>
                <c:pt idx="22">
                  <c:v>2007</c:v>
                </c:pt>
                <c:pt idx="23">
                  <c:v>2010</c:v>
                </c:pt>
                <c:pt idx="24">
                  <c:v>2013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1-B946-4659-839C-EE1F67468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71336"/>
        <c:axId val="4919683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Лист1!$A$7</c15:sqref>
                        </c15:formulaRef>
                      </c:ext>
                    </c:extLst>
                    <c:strCache>
                      <c:ptCount val="1"/>
                      <c:pt idx="0">
                        <c:v>Объем двигателя, куб. см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Лист1!$B$7:$Z$7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750</c:v>
                      </c:pt>
                      <c:pt idx="1">
                        <c:v>400</c:v>
                      </c:pt>
                      <c:pt idx="2">
                        <c:v>400</c:v>
                      </c:pt>
                      <c:pt idx="3">
                        <c:v>800</c:v>
                      </c:pt>
                      <c:pt idx="4">
                        <c:v>750</c:v>
                      </c:pt>
                      <c:pt idx="5">
                        <c:v>1100</c:v>
                      </c:pt>
                      <c:pt idx="6">
                        <c:v>800</c:v>
                      </c:pt>
                      <c:pt idx="7">
                        <c:v>1100</c:v>
                      </c:pt>
                      <c:pt idx="8">
                        <c:v>700</c:v>
                      </c:pt>
                      <c:pt idx="9">
                        <c:v>700</c:v>
                      </c:pt>
                      <c:pt idx="10">
                        <c:v>1300</c:v>
                      </c:pt>
                      <c:pt idx="11">
                        <c:v>800</c:v>
                      </c:pt>
                      <c:pt idx="12">
                        <c:v>750</c:v>
                      </c:pt>
                      <c:pt idx="13">
                        <c:v>800</c:v>
                      </c:pt>
                      <c:pt idx="14">
                        <c:v>750</c:v>
                      </c:pt>
                      <c:pt idx="15">
                        <c:v>1800</c:v>
                      </c:pt>
                      <c:pt idx="16">
                        <c:v>750</c:v>
                      </c:pt>
                      <c:pt idx="17">
                        <c:v>1200</c:v>
                      </c:pt>
                      <c:pt idx="18">
                        <c:v>750</c:v>
                      </c:pt>
                      <c:pt idx="19">
                        <c:v>1200</c:v>
                      </c:pt>
                      <c:pt idx="20">
                        <c:v>1500</c:v>
                      </c:pt>
                      <c:pt idx="21">
                        <c:v>600</c:v>
                      </c:pt>
                      <c:pt idx="22">
                        <c:v>1800</c:v>
                      </c:pt>
                      <c:pt idx="23">
                        <c:v>1200</c:v>
                      </c:pt>
                      <c:pt idx="24">
                        <c:v>1000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B946-4659-839C-EE1F6746807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Лист1!$A$4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мощность (лс/об/мин)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Лист1!$B$4:$Z$4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</c:v>
                      </c:pt>
                      <c:pt idx="1">
                        <c:v>33</c:v>
                      </c:pt>
                      <c:pt idx="2">
                        <c:v>33</c:v>
                      </c:pt>
                      <c:pt idx="3">
                        <c:v>56.5</c:v>
                      </c:pt>
                      <c:pt idx="4">
                        <c:v>44</c:v>
                      </c:pt>
                      <c:pt idx="5">
                        <c:v>67</c:v>
                      </c:pt>
                      <c:pt idx="6">
                        <c:v>51.7</c:v>
                      </c:pt>
                      <c:pt idx="7">
                        <c:v>67</c:v>
                      </c:pt>
                      <c:pt idx="8">
                        <c:v>50</c:v>
                      </c:pt>
                      <c:pt idx="9">
                        <c:v>50</c:v>
                      </c:pt>
                      <c:pt idx="10">
                        <c:v>74.8</c:v>
                      </c:pt>
                      <c:pt idx="11">
                        <c:v>52</c:v>
                      </c:pt>
                      <c:pt idx="12">
                        <c:v>44</c:v>
                      </c:pt>
                      <c:pt idx="13">
                        <c:v>66</c:v>
                      </c:pt>
                      <c:pt idx="14">
                        <c:v>54</c:v>
                      </c:pt>
                      <c:pt idx="15">
                        <c:v>106</c:v>
                      </c:pt>
                      <c:pt idx="16">
                        <c:v>45</c:v>
                      </c:pt>
                      <c:pt idx="17">
                        <c:v>81</c:v>
                      </c:pt>
                      <c:pt idx="18">
                        <c:v>45</c:v>
                      </c:pt>
                      <c:pt idx="19">
                        <c:v>105</c:v>
                      </c:pt>
                      <c:pt idx="20">
                        <c:v>100</c:v>
                      </c:pt>
                      <c:pt idx="21">
                        <c:v>102</c:v>
                      </c:pt>
                      <c:pt idx="22">
                        <c:v>106</c:v>
                      </c:pt>
                      <c:pt idx="23">
                        <c:v>111</c:v>
                      </c:pt>
                      <c:pt idx="24">
                        <c:v>125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946-4659-839C-EE1F6746807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Лист1!$A$8</c15:sqref>
                        </c15:formulaRef>
                      </c:ext>
                    </c:extLst>
                    <c:strCache>
                      <c:ptCount val="1"/>
                      <c:pt idx="0">
                        <c:v>Масса мотоцикла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Лист1!$B$8:$Z$8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201</c:v>
                      </c:pt>
                      <c:pt idx="1">
                        <c:v>242</c:v>
                      </c:pt>
                      <c:pt idx="2">
                        <c:v>242</c:v>
                      </c:pt>
                      <c:pt idx="3">
                        <c:v>280</c:v>
                      </c:pt>
                      <c:pt idx="4">
                        <c:v>245</c:v>
                      </c:pt>
                      <c:pt idx="5">
                        <c:v>251</c:v>
                      </c:pt>
                      <c:pt idx="6">
                        <c:v>277</c:v>
                      </c:pt>
                      <c:pt idx="7">
                        <c:v>251</c:v>
                      </c:pt>
                      <c:pt idx="8">
                        <c:v>215</c:v>
                      </c:pt>
                      <c:pt idx="9">
                        <c:v>215</c:v>
                      </c:pt>
                      <c:pt idx="10">
                        <c:v>106</c:v>
                      </c:pt>
                      <c:pt idx="11">
                        <c:v>247</c:v>
                      </c:pt>
                      <c:pt idx="12">
                        <c:v>243</c:v>
                      </c:pt>
                      <c:pt idx="13">
                        <c:v>202</c:v>
                      </c:pt>
                      <c:pt idx="14">
                        <c:v>216</c:v>
                      </c:pt>
                      <c:pt idx="15">
                        <c:v>359</c:v>
                      </c:pt>
                      <c:pt idx="16">
                        <c:v>184</c:v>
                      </c:pt>
                      <c:pt idx="17">
                        <c:v>231</c:v>
                      </c:pt>
                      <c:pt idx="18">
                        <c:v>184</c:v>
                      </c:pt>
                      <c:pt idx="19">
                        <c:v>223</c:v>
                      </c:pt>
                      <c:pt idx="20">
                        <c:v>309</c:v>
                      </c:pt>
                      <c:pt idx="21">
                        <c:v>211</c:v>
                      </c:pt>
                      <c:pt idx="22">
                        <c:v>351</c:v>
                      </c:pt>
                      <c:pt idx="23">
                        <c:v>268</c:v>
                      </c:pt>
                      <c:pt idx="24">
                        <c:v>217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946-4659-839C-EE1F6746807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Лист1!$A$9</c15:sqref>
                        </c15:formulaRef>
                      </c:ext>
                    </c:extLst>
                    <c:strCache>
                      <c:ptCount val="1"/>
                      <c:pt idx="0">
                        <c:v>Пробег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Лист1!$B$9:$Z$9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1622</c:v>
                      </c:pt>
                      <c:pt idx="1">
                        <c:v>14692</c:v>
                      </c:pt>
                      <c:pt idx="2">
                        <c:v>26758</c:v>
                      </c:pt>
                      <c:pt idx="3">
                        <c:v>29277</c:v>
                      </c:pt>
                      <c:pt idx="4">
                        <c:v>11472</c:v>
                      </c:pt>
                      <c:pt idx="5">
                        <c:v>26031</c:v>
                      </c:pt>
                      <c:pt idx="6">
                        <c:v>26887</c:v>
                      </c:pt>
                      <c:pt idx="7">
                        <c:v>15998</c:v>
                      </c:pt>
                      <c:pt idx="8">
                        <c:v>4935</c:v>
                      </c:pt>
                      <c:pt idx="9">
                        <c:v>14246</c:v>
                      </c:pt>
                      <c:pt idx="10">
                        <c:v>16120</c:v>
                      </c:pt>
                      <c:pt idx="11">
                        <c:v>6298</c:v>
                      </c:pt>
                      <c:pt idx="12">
                        <c:v>22765</c:v>
                      </c:pt>
                      <c:pt idx="13">
                        <c:v>13362</c:v>
                      </c:pt>
                      <c:pt idx="14">
                        <c:v>24781</c:v>
                      </c:pt>
                      <c:pt idx="15">
                        <c:v>31987</c:v>
                      </c:pt>
                      <c:pt idx="16">
                        <c:v>18486</c:v>
                      </c:pt>
                      <c:pt idx="17">
                        <c:v>22247</c:v>
                      </c:pt>
                      <c:pt idx="18">
                        <c:v>17857</c:v>
                      </c:pt>
                      <c:pt idx="19">
                        <c:v>31009</c:v>
                      </c:pt>
                      <c:pt idx="20">
                        <c:v>12039</c:v>
                      </c:pt>
                      <c:pt idx="21">
                        <c:v>14187</c:v>
                      </c:pt>
                      <c:pt idx="22">
                        <c:v>33186</c:v>
                      </c:pt>
                      <c:pt idx="23">
                        <c:v>20384</c:v>
                      </c:pt>
                      <c:pt idx="24">
                        <c:v>16590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46-4659-839C-EE1F6746807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Лист1!$A$10</c15:sqref>
                        </c15:formulaRef>
                      </c:ext>
                    </c:extLst>
                    <c:strCache>
                      <c:ptCount val="1"/>
                      <c:pt idx="0">
                        <c:v>Длина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Лист1!$B$10:$Z$10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2090</c:v>
                      </c:pt>
                      <c:pt idx="1">
                        <c:v>2455</c:v>
                      </c:pt>
                      <c:pt idx="2">
                        <c:v>2455</c:v>
                      </c:pt>
                      <c:pt idx="3">
                        <c:v>2290</c:v>
                      </c:pt>
                      <c:pt idx="4">
                        <c:v>2510</c:v>
                      </c:pt>
                      <c:pt idx="5">
                        <c:v>2380</c:v>
                      </c:pt>
                      <c:pt idx="6">
                        <c:v>2510</c:v>
                      </c:pt>
                      <c:pt idx="7">
                        <c:v>2380</c:v>
                      </c:pt>
                      <c:pt idx="8">
                        <c:v>2195</c:v>
                      </c:pt>
                      <c:pt idx="9">
                        <c:v>2195</c:v>
                      </c:pt>
                      <c:pt idx="10">
                        <c:v>2400</c:v>
                      </c:pt>
                      <c:pt idx="11">
                        <c:v>2370</c:v>
                      </c:pt>
                      <c:pt idx="12">
                        <c:v>2430</c:v>
                      </c:pt>
                      <c:pt idx="13">
                        <c:v>2145</c:v>
                      </c:pt>
                      <c:pt idx="14">
                        <c:v>2215</c:v>
                      </c:pt>
                      <c:pt idx="15">
                        <c:v>2630</c:v>
                      </c:pt>
                      <c:pt idx="16">
                        <c:v>2405</c:v>
                      </c:pt>
                      <c:pt idx="17">
                        <c:v>2145</c:v>
                      </c:pt>
                      <c:pt idx="18">
                        <c:v>2405</c:v>
                      </c:pt>
                      <c:pt idx="19">
                        <c:v>2210</c:v>
                      </c:pt>
                      <c:pt idx="20">
                        <c:v>2525</c:v>
                      </c:pt>
                      <c:pt idx="21">
                        <c:v>2150</c:v>
                      </c:pt>
                      <c:pt idx="22">
                        <c:v>2420</c:v>
                      </c:pt>
                      <c:pt idx="23">
                        <c:v>2250</c:v>
                      </c:pt>
                      <c:pt idx="24">
                        <c:v>2105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46-4659-839C-EE1F6746807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</c15:sqref>
                        </c15:formulaRef>
                      </c:ext>
                    </c:extLst>
                    <c:strCache>
                      <c:ptCount val="1"/>
                      <c:pt idx="0">
                        <c:v>Ширина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Лист1!$B$11:$Z$11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770</c:v>
                      </c:pt>
                      <c:pt idx="1">
                        <c:v>945</c:v>
                      </c:pt>
                      <c:pt idx="2">
                        <c:v>945</c:v>
                      </c:pt>
                      <c:pt idx="3">
                        <c:v>820</c:v>
                      </c:pt>
                      <c:pt idx="4">
                        <c:v>940</c:v>
                      </c:pt>
                      <c:pt idx="5">
                        <c:v>880</c:v>
                      </c:pt>
                      <c:pt idx="6">
                        <c:v>970</c:v>
                      </c:pt>
                      <c:pt idx="7">
                        <c:v>880</c:v>
                      </c:pt>
                      <c:pt idx="8">
                        <c:v>760</c:v>
                      </c:pt>
                      <c:pt idx="9">
                        <c:v>760</c:v>
                      </c:pt>
                      <c:pt idx="10">
                        <c:v>920</c:v>
                      </c:pt>
                      <c:pt idx="11">
                        <c:v>920</c:v>
                      </c:pt>
                      <c:pt idx="12">
                        <c:v>835</c:v>
                      </c:pt>
                      <c:pt idx="13">
                        <c:v>860</c:v>
                      </c:pt>
                      <c:pt idx="14">
                        <c:v>775</c:v>
                      </c:pt>
                      <c:pt idx="15">
                        <c:v>990</c:v>
                      </c:pt>
                      <c:pt idx="16">
                        <c:v>825</c:v>
                      </c:pt>
                      <c:pt idx="17">
                        <c:v>872</c:v>
                      </c:pt>
                      <c:pt idx="18">
                        <c:v>825</c:v>
                      </c:pt>
                      <c:pt idx="19">
                        <c:v>935</c:v>
                      </c:pt>
                      <c:pt idx="20">
                        <c:v>980</c:v>
                      </c:pt>
                      <c:pt idx="21">
                        <c:v>685</c:v>
                      </c:pt>
                      <c:pt idx="22">
                        <c:v>940</c:v>
                      </c:pt>
                      <c:pt idx="23">
                        <c:v>755</c:v>
                      </c:pt>
                      <c:pt idx="24">
                        <c:v>785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46-4659-839C-EE1F6746807D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Лист1!$A$12</c15:sqref>
                        </c15:formulaRef>
                      </c:ext>
                    </c:extLst>
                    <c:strCache>
                      <c:ptCount val="1"/>
                      <c:pt idx="0">
                        <c:v>Высота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Лист1!$B$12:$Z$12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1095</c:v>
                      </c:pt>
                      <c:pt idx="1">
                        <c:v>1050</c:v>
                      </c:pt>
                      <c:pt idx="2">
                        <c:v>1050</c:v>
                      </c:pt>
                      <c:pt idx="3">
                        <c:v>1370</c:v>
                      </c:pt>
                      <c:pt idx="4">
                        <c:v>1090</c:v>
                      </c:pt>
                      <c:pt idx="5">
                        <c:v>1220</c:v>
                      </c:pt>
                      <c:pt idx="6">
                        <c:v>1105</c:v>
                      </c:pt>
                      <c:pt idx="7">
                        <c:v>1220</c:v>
                      </c:pt>
                      <c:pt idx="8">
                        <c:v>1130</c:v>
                      </c:pt>
                      <c:pt idx="9">
                        <c:v>1130</c:v>
                      </c:pt>
                      <c:pt idx="10">
                        <c:v>1110</c:v>
                      </c:pt>
                      <c:pt idx="11">
                        <c:v>1125</c:v>
                      </c:pt>
                      <c:pt idx="12">
                        <c:v>1130</c:v>
                      </c:pt>
                      <c:pt idx="13">
                        <c:v>1235</c:v>
                      </c:pt>
                      <c:pt idx="14">
                        <c:v>1350</c:v>
                      </c:pt>
                      <c:pt idx="15">
                        <c:v>1155</c:v>
                      </c:pt>
                      <c:pt idx="16">
                        <c:v>1090</c:v>
                      </c:pt>
                      <c:pt idx="17">
                        <c:v>1285</c:v>
                      </c:pt>
                      <c:pt idx="18">
                        <c:v>1090</c:v>
                      </c:pt>
                      <c:pt idx="19">
                        <c:v>1450</c:v>
                      </c:pt>
                      <c:pt idx="20">
                        <c:v>1185</c:v>
                      </c:pt>
                      <c:pt idx="21">
                        <c:v>1150</c:v>
                      </c:pt>
                      <c:pt idx="22">
                        <c:v>1130</c:v>
                      </c:pt>
                      <c:pt idx="23">
                        <c:v>1220</c:v>
                      </c:pt>
                      <c:pt idx="24">
                        <c:v>1095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946-4659-839C-EE1F6746807D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Лист1!$A$13</c15:sqref>
                        </c15:formulaRef>
                      </c:ext>
                    </c:extLst>
                    <c:strCache>
                      <c:ptCount val="1"/>
                      <c:pt idx="0">
                        <c:v>Высота по седлу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Лист1!$B$13:$Z$13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795</c:v>
                      </c:pt>
                      <c:pt idx="1">
                        <c:v>695</c:v>
                      </c:pt>
                      <c:pt idx="2">
                        <c:v>695</c:v>
                      </c:pt>
                      <c:pt idx="3">
                        <c:v>765</c:v>
                      </c:pt>
                      <c:pt idx="4">
                        <c:v>660</c:v>
                      </c:pt>
                      <c:pt idx="5">
                        <c:v>730</c:v>
                      </c:pt>
                      <c:pt idx="6">
                        <c:v>700</c:v>
                      </c:pt>
                      <c:pt idx="7">
                        <c:v>730</c:v>
                      </c:pt>
                      <c:pt idx="8">
                        <c:v>790</c:v>
                      </c:pt>
                      <c:pt idx="9">
                        <c:v>790</c:v>
                      </c:pt>
                      <c:pt idx="10">
                        <c:v>697</c:v>
                      </c:pt>
                      <c:pt idx="11">
                        <c:v>700</c:v>
                      </c:pt>
                      <c:pt idx="12">
                        <c:v>655</c:v>
                      </c:pt>
                      <c:pt idx="13">
                        <c:v>790</c:v>
                      </c:pt>
                      <c:pt idx="14">
                        <c:v>790</c:v>
                      </c:pt>
                      <c:pt idx="15">
                        <c:v>695</c:v>
                      </c:pt>
                      <c:pt idx="16">
                        <c:v>650</c:v>
                      </c:pt>
                      <c:pt idx="17">
                        <c:v>800</c:v>
                      </c:pt>
                      <c:pt idx="18">
                        <c:v>650</c:v>
                      </c:pt>
                      <c:pt idx="19">
                        <c:v>850</c:v>
                      </c:pt>
                      <c:pt idx="20">
                        <c:v>740</c:v>
                      </c:pt>
                      <c:pt idx="21">
                        <c:v>800</c:v>
                      </c:pt>
                      <c:pt idx="22">
                        <c:v>701</c:v>
                      </c:pt>
                      <c:pt idx="23">
                        <c:v>810</c:v>
                      </c:pt>
                      <c:pt idx="24">
                        <c:v>825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946-4659-839C-EE1F6746807D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Лист1!$A$5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Максимальная скорость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Лист1!$B$5:$Z$5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180</c:v>
                      </c:pt>
                      <c:pt idx="1">
                        <c:v>145</c:v>
                      </c:pt>
                      <c:pt idx="2">
                        <c:v>145</c:v>
                      </c:pt>
                      <c:pt idx="3">
                        <c:v>172</c:v>
                      </c:pt>
                      <c:pt idx="4">
                        <c:v>164</c:v>
                      </c:pt>
                      <c:pt idx="5">
                        <c:v>172</c:v>
                      </c:pt>
                      <c:pt idx="6">
                        <c:v>177</c:v>
                      </c:pt>
                      <c:pt idx="7">
                        <c:v>172</c:v>
                      </c:pt>
                      <c:pt idx="8">
                        <c:v>160</c:v>
                      </c:pt>
                      <c:pt idx="9">
                        <c:v>160</c:v>
                      </c:pt>
                      <c:pt idx="10">
                        <c:v>178</c:v>
                      </c:pt>
                      <c:pt idx="11">
                        <c:v>172</c:v>
                      </c:pt>
                      <c:pt idx="12">
                        <c:v>177</c:v>
                      </c:pt>
                      <c:pt idx="13">
                        <c:v>200</c:v>
                      </c:pt>
                      <c:pt idx="14">
                        <c:v>160</c:v>
                      </c:pt>
                      <c:pt idx="15">
                        <c:v>189</c:v>
                      </c:pt>
                      <c:pt idx="16">
                        <c:v>250</c:v>
                      </c:pt>
                      <c:pt idx="17">
                        <c:v>200</c:v>
                      </c:pt>
                      <c:pt idx="18">
                        <c:v>250</c:v>
                      </c:pt>
                      <c:pt idx="19">
                        <c:v>200</c:v>
                      </c:pt>
                      <c:pt idx="20">
                        <c:v>210</c:v>
                      </c:pt>
                      <c:pt idx="21">
                        <c:v>220</c:v>
                      </c:pt>
                      <c:pt idx="22">
                        <c:v>189</c:v>
                      </c:pt>
                      <c:pt idx="23">
                        <c:v>250</c:v>
                      </c:pt>
                      <c:pt idx="24">
                        <c:v>228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946-4659-839C-EE1F6746807D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Лист1!$A$6</c15:sqref>
                        </c15:formulaRef>
                      </c:ext>
                    </c:extLst>
                    <c:strCache>
                      <c:ptCount val="1"/>
                      <c:pt idx="0">
                        <c:v>Максимальный крутящий момент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Лист1!$B$2:$Z$2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195</c:v>
                      </c:pt>
                      <c:pt idx="1">
                        <c:v>197</c:v>
                      </c:pt>
                      <c:pt idx="2">
                        <c:v>219</c:v>
                      </c:pt>
                      <c:pt idx="3">
                        <c:v>219</c:v>
                      </c:pt>
                      <c:pt idx="4">
                        <c:v>308</c:v>
                      </c:pt>
                      <c:pt idx="5">
                        <c:v>330</c:v>
                      </c:pt>
                      <c:pt idx="6">
                        <c:v>348</c:v>
                      </c:pt>
                      <c:pt idx="7">
                        <c:v>359</c:v>
                      </c:pt>
                      <c:pt idx="8">
                        <c:v>381</c:v>
                      </c:pt>
                      <c:pt idx="9">
                        <c:v>385</c:v>
                      </c:pt>
                      <c:pt idx="10">
                        <c:v>396</c:v>
                      </c:pt>
                      <c:pt idx="11">
                        <c:v>407</c:v>
                      </c:pt>
                      <c:pt idx="12">
                        <c:v>425</c:v>
                      </c:pt>
                      <c:pt idx="13">
                        <c:v>425</c:v>
                      </c:pt>
                      <c:pt idx="14">
                        <c:v>436</c:v>
                      </c:pt>
                      <c:pt idx="15">
                        <c:v>439.5</c:v>
                      </c:pt>
                      <c:pt idx="16">
                        <c:v>452</c:v>
                      </c:pt>
                      <c:pt idx="17">
                        <c:v>458</c:v>
                      </c:pt>
                      <c:pt idx="18">
                        <c:v>496</c:v>
                      </c:pt>
                      <c:pt idx="19">
                        <c:v>496</c:v>
                      </c:pt>
                      <c:pt idx="20">
                        <c:v>512</c:v>
                      </c:pt>
                      <c:pt idx="21">
                        <c:v>528</c:v>
                      </c:pt>
                      <c:pt idx="22">
                        <c:v>568</c:v>
                      </c:pt>
                      <c:pt idx="23">
                        <c:v>594</c:v>
                      </c:pt>
                      <c:pt idx="24">
                        <c:v>616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Лист1!$B$6:$Z$6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64</c:v>
                      </c:pt>
                      <c:pt idx="1">
                        <c:v>34</c:v>
                      </c:pt>
                      <c:pt idx="2">
                        <c:v>34</c:v>
                      </c:pt>
                      <c:pt idx="3">
                        <c:v>65.7</c:v>
                      </c:pt>
                      <c:pt idx="4">
                        <c:v>62</c:v>
                      </c:pt>
                      <c:pt idx="5">
                        <c:v>91</c:v>
                      </c:pt>
                      <c:pt idx="6">
                        <c:v>69</c:v>
                      </c:pt>
                      <c:pt idx="7">
                        <c:v>91</c:v>
                      </c:pt>
                      <c:pt idx="8">
                        <c:v>61</c:v>
                      </c:pt>
                      <c:pt idx="9">
                        <c:v>61</c:v>
                      </c:pt>
                      <c:pt idx="10">
                        <c:v>123</c:v>
                      </c:pt>
                      <c:pt idx="11">
                        <c:v>68</c:v>
                      </c:pt>
                      <c:pt idx="12">
                        <c:v>62</c:v>
                      </c:pt>
                      <c:pt idx="13">
                        <c:v>86</c:v>
                      </c:pt>
                      <c:pt idx="14">
                        <c:v>62</c:v>
                      </c:pt>
                      <c:pt idx="15">
                        <c:v>162.69999999999999</c:v>
                      </c:pt>
                      <c:pt idx="16">
                        <c:v>66</c:v>
                      </c:pt>
                      <c:pt idx="17">
                        <c:v>119</c:v>
                      </c:pt>
                      <c:pt idx="18">
                        <c:v>66</c:v>
                      </c:pt>
                      <c:pt idx="19">
                        <c:v>115</c:v>
                      </c:pt>
                      <c:pt idx="20">
                        <c:v>134</c:v>
                      </c:pt>
                      <c:pt idx="21">
                        <c:v>65</c:v>
                      </c:pt>
                      <c:pt idx="22">
                        <c:v>162.69999999999999</c:v>
                      </c:pt>
                      <c:pt idx="23">
                        <c:v>111</c:v>
                      </c:pt>
                      <c:pt idx="24">
                        <c:v>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946-4659-839C-EE1F6746807D}"/>
                  </c:ext>
                </c:extLst>
              </c15:ser>
            </c15:filteredScatterSeries>
          </c:ext>
        </c:extLst>
      </c:scatterChart>
      <c:valAx>
        <c:axId val="491971336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68384"/>
        <c:crosses val="autoZero"/>
        <c:crossBetween val="midCat"/>
      </c:valAx>
      <c:valAx>
        <c:axId val="491968384"/>
        <c:scaling>
          <c:orientation val="minMax"/>
          <c:min val="19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71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Все 11 переменных</a:t>
            </a:r>
            <a:r>
              <a:rPr lang="ru-RU" sz="1400" b="0" i="0" u="none" strike="noStrike" baseline="0"/>
              <a:t> </a:t>
            </a:r>
            <a:endParaRPr lang="ru-RU"/>
          </a:p>
        </c:rich>
      </c:tx>
      <c:layout>
        <c:manualLayout>
          <c:xMode val="edge"/>
          <c:yMode val="edge"/>
          <c:x val="0.29550922230857013"/>
          <c:y val="3.9961645973570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247576717502904E-2"/>
          <c:y val="0.16768138461565846"/>
          <c:w val="0.87313694813277609"/>
          <c:h val="0.564619795263264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Лист1!$A$185</c:f>
              <c:strCache>
                <c:ptCount val="1"/>
                <c:pt idx="0">
                  <c:v>Цена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Лист1!$B$184:$AP$184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</c:numCache>
            </c:numRef>
          </c:xVal>
          <c:yVal>
            <c:numRef>
              <c:f>Лист1!$B$185:$AP$185</c:f>
              <c:numCache>
                <c:formatCode>General</c:formatCode>
                <c:ptCount val="41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  <c:pt idx="26">
                  <c:v>205</c:v>
                </c:pt>
                <c:pt idx="27">
                  <c:v>219</c:v>
                </c:pt>
                <c:pt idx="28">
                  <c:v>308</c:v>
                </c:pt>
                <c:pt idx="29">
                  <c:v>337</c:v>
                </c:pt>
                <c:pt idx="30">
                  <c:v>385</c:v>
                </c:pt>
                <c:pt idx="31">
                  <c:v>392</c:v>
                </c:pt>
                <c:pt idx="32">
                  <c:v>399</c:v>
                </c:pt>
                <c:pt idx="33">
                  <c:v>429</c:v>
                </c:pt>
                <c:pt idx="34">
                  <c:v>436</c:v>
                </c:pt>
                <c:pt idx="35">
                  <c:v>436</c:v>
                </c:pt>
                <c:pt idx="36">
                  <c:v>496</c:v>
                </c:pt>
                <c:pt idx="37">
                  <c:v>496</c:v>
                </c:pt>
                <c:pt idx="38">
                  <c:v>518</c:v>
                </c:pt>
                <c:pt idx="39">
                  <c:v>572</c:v>
                </c:pt>
                <c:pt idx="40">
                  <c:v>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B8-4D0A-AAA6-A2DC180A4BEB}"/>
            </c:ext>
          </c:extLst>
        </c:ser>
        <c:ser>
          <c:idx val="1"/>
          <c:order val="1"/>
          <c:tx>
            <c:strRef>
              <c:f>Лист1!$A$186</c:f>
              <c:strCache>
                <c:ptCount val="1"/>
                <c:pt idx="0">
                  <c:v>Все 11 переменных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Лист1!$B$184:$AP$184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</c:numCache>
            </c:numRef>
          </c:xVal>
          <c:yVal>
            <c:numRef>
              <c:f>Лист1!$B$186:$AP$186</c:f>
              <c:numCache>
                <c:formatCode>General</c:formatCode>
                <c:ptCount val="41"/>
                <c:pt idx="0">
                  <c:v>238.3002434804439</c:v>
                </c:pt>
                <c:pt idx="1">
                  <c:v>169.83374876548623</c:v>
                </c:pt>
                <c:pt idx="2">
                  <c:v>216.12587266223636</c:v>
                </c:pt>
                <c:pt idx="3">
                  <c:v>202.88654180842059</c:v>
                </c:pt>
                <c:pt idx="4">
                  <c:v>317.97380588160377</c:v>
                </c:pt>
                <c:pt idx="5">
                  <c:v>341.15673059386609</c:v>
                </c:pt>
                <c:pt idx="6">
                  <c:v>372.56144986767686</c:v>
                </c:pt>
                <c:pt idx="7">
                  <c:v>373.41275580706133</c:v>
                </c:pt>
                <c:pt idx="8">
                  <c:v>363.74832633730693</c:v>
                </c:pt>
                <c:pt idx="9">
                  <c:v>371.75216374928641</c:v>
                </c:pt>
                <c:pt idx="10">
                  <c:v>386.25553501899049</c:v>
                </c:pt>
                <c:pt idx="11">
                  <c:v>399.4145035231013</c:v>
                </c:pt>
                <c:pt idx="12">
                  <c:v>418.57341676228316</c:v>
                </c:pt>
                <c:pt idx="13">
                  <c:v>472.11610782821663</c:v>
                </c:pt>
                <c:pt idx="14">
                  <c:v>446.1684221607502</c:v>
                </c:pt>
                <c:pt idx="15">
                  <c:v>498.49558935443201</c:v>
                </c:pt>
                <c:pt idx="16">
                  <c:v>452.44620493838374</c:v>
                </c:pt>
                <c:pt idx="17">
                  <c:v>439.05711894116757</c:v>
                </c:pt>
                <c:pt idx="18">
                  <c:v>492.65333343037855</c:v>
                </c:pt>
                <c:pt idx="19">
                  <c:v>487.84342987513446</c:v>
                </c:pt>
                <c:pt idx="20">
                  <c:v>469.42649733598955</c:v>
                </c:pt>
                <c:pt idx="21">
                  <c:v>520.27829138110246</c:v>
                </c:pt>
                <c:pt idx="22">
                  <c:v>532.73180157494062</c:v>
                </c:pt>
                <c:pt idx="23">
                  <c:v>598.76466691732276</c:v>
                </c:pt>
                <c:pt idx="24">
                  <c:v>607.5234420042616</c:v>
                </c:pt>
                <c:pt idx="26">
                  <c:v>180.37094356543457</c:v>
                </c:pt>
                <c:pt idx="27">
                  <c:v>241.42848210856027</c:v>
                </c:pt>
                <c:pt idx="28">
                  <c:v>278.37980830859306</c:v>
                </c:pt>
                <c:pt idx="29">
                  <c:v>351.85795231902739</c:v>
                </c:pt>
                <c:pt idx="30">
                  <c:v>473.59248227805801</c:v>
                </c:pt>
                <c:pt idx="31">
                  <c:v>421.49231527744632</c:v>
                </c:pt>
                <c:pt idx="32">
                  <c:v>425.38329405132754</c:v>
                </c:pt>
                <c:pt idx="33">
                  <c:v>441.63511034600378</c:v>
                </c:pt>
                <c:pt idx="34">
                  <c:v>471.42815990374584</c:v>
                </c:pt>
                <c:pt idx="35">
                  <c:v>480.41171241857955</c:v>
                </c:pt>
                <c:pt idx="36">
                  <c:v>519.04199335584053</c:v>
                </c:pt>
                <c:pt idx="37">
                  <c:v>510.99263942418474</c:v>
                </c:pt>
                <c:pt idx="38">
                  <c:v>516.42246228855947</c:v>
                </c:pt>
                <c:pt idx="39">
                  <c:v>529.7037363083582</c:v>
                </c:pt>
                <c:pt idx="40">
                  <c:v>614.30857040372939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B8-4D0A-AAA6-A2DC180A4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675840"/>
        <c:axId val="50767682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Лист1!$A$187</c15:sqref>
                        </c15:formulaRef>
                      </c:ext>
                    </c:extLst>
                    <c:strCache>
                      <c:ptCount val="1"/>
                      <c:pt idx="0">
                        <c:v>Первые 5 переменных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Лист1!$B$187:$AP$187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287.33025552014078</c:v>
                      </c:pt>
                      <c:pt idx="1">
                        <c:v>158.53161770853694</c:v>
                      </c:pt>
                      <c:pt idx="2">
                        <c:v>204.59474379492895</c:v>
                      </c:pt>
                      <c:pt idx="3">
                        <c:v>205.54559201570737</c:v>
                      </c:pt>
                      <c:pt idx="4">
                        <c:v>298.12396652408279</c:v>
                      </c:pt>
                      <c:pt idx="5">
                        <c:v>351.85585701528544</c:v>
                      </c:pt>
                      <c:pt idx="6">
                        <c:v>349.88951845112024</c:v>
                      </c:pt>
                      <c:pt idx="7">
                        <c:v>374.88742005847962</c:v>
                      </c:pt>
                      <c:pt idx="8">
                        <c:v>388.21571036563546</c:v>
                      </c:pt>
                      <c:pt idx="9">
                        <c:v>399.73149188723255</c:v>
                      </c:pt>
                      <c:pt idx="10">
                        <c:v>419.96822858690211</c:v>
                      </c:pt>
                      <c:pt idx="11">
                        <c:v>380.27158759836311</c:v>
                      </c:pt>
                      <c:pt idx="12">
                        <c:v>404.83009821673841</c:v>
                      </c:pt>
                      <c:pt idx="13">
                        <c:v>463.39052942059789</c:v>
                      </c:pt>
                      <c:pt idx="14">
                        <c:v>436.608182691416</c:v>
                      </c:pt>
                      <c:pt idx="15">
                        <c:v>482.03405995720823</c:v>
                      </c:pt>
                      <c:pt idx="16">
                        <c:v>461.4859660821603</c:v>
                      </c:pt>
                      <c:pt idx="17">
                        <c:v>453.5156991931326</c:v>
                      </c:pt>
                      <c:pt idx="18">
                        <c:v>496.03331064695158</c:v>
                      </c:pt>
                      <c:pt idx="19">
                        <c:v>461.89439538251463</c:v>
                      </c:pt>
                      <c:pt idx="20">
                        <c:v>450.46170275432087</c:v>
                      </c:pt>
                      <c:pt idx="21">
                        <c:v>508.36103138993349</c:v>
                      </c:pt>
                      <c:pt idx="22">
                        <c:v>539.61296756519732</c:v>
                      </c:pt>
                      <c:pt idx="23">
                        <c:v>600.65745978891209</c:v>
                      </c:pt>
                      <c:pt idx="24">
                        <c:v>611.66860738453397</c:v>
                      </c:pt>
                      <c:pt idx="26">
                        <c:v>193.07896227333185</c:v>
                      </c:pt>
                      <c:pt idx="27">
                        <c:v>216.11052531652604</c:v>
                      </c:pt>
                      <c:pt idx="28">
                        <c:v>304.37918966443613</c:v>
                      </c:pt>
                      <c:pt idx="29">
                        <c:v>361.95809727242886</c:v>
                      </c:pt>
                      <c:pt idx="30">
                        <c:v>486.30606179653114</c:v>
                      </c:pt>
                      <c:pt idx="31">
                        <c:v>384.43686301591151</c:v>
                      </c:pt>
                      <c:pt idx="32">
                        <c:v>419.96822858690211</c:v>
                      </c:pt>
                      <c:pt idx="33">
                        <c:v>401.76600021846389</c:v>
                      </c:pt>
                      <c:pt idx="34">
                        <c:v>442.9997916300963</c:v>
                      </c:pt>
                      <c:pt idx="35">
                        <c:v>430.49998910230352</c:v>
                      </c:pt>
                      <c:pt idx="36">
                        <c:v>528.09718604359659</c:v>
                      </c:pt>
                      <c:pt idx="37">
                        <c:v>534.80910167778347</c:v>
                      </c:pt>
                      <c:pt idx="38">
                        <c:v>508.36103138993349</c:v>
                      </c:pt>
                      <c:pt idx="39">
                        <c:v>505.06562300040241</c:v>
                      </c:pt>
                      <c:pt idx="40">
                        <c:v>603.73290902850567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11B8-4D0A-AAA6-A2DC180A4BE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Лист1!$A$188</c15:sqref>
                        </c15:formulaRef>
                      </c:ext>
                    </c:extLst>
                    <c:strCache>
                      <c:ptCount val="1"/>
                      <c:pt idx="0">
                        <c:v>Первые 4 переменные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Лист1!$B$188:$AP$188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283.59306748642121</c:v>
                      </c:pt>
                      <c:pt idx="1">
                        <c:v>168.03063650447075</c:v>
                      </c:pt>
                      <c:pt idx="2">
                        <c:v>211.96386231959332</c:v>
                      </c:pt>
                      <c:pt idx="3">
                        <c:v>204.22499340678041</c:v>
                      </c:pt>
                      <c:pt idx="4">
                        <c:v>295.66600318567362</c:v>
                      </c:pt>
                      <c:pt idx="5">
                        <c:v>341.0847933272853</c:v>
                      </c:pt>
                      <c:pt idx="6">
                        <c:v>348.83003080257186</c:v>
                      </c:pt>
                      <c:pt idx="7">
                        <c:v>363.05140623484476</c:v>
                      </c:pt>
                      <c:pt idx="8">
                        <c:v>386.58594809831266</c:v>
                      </c:pt>
                      <c:pt idx="9">
                        <c:v>397.56925455209057</c:v>
                      </c:pt>
                      <c:pt idx="10">
                        <c:v>431.99198551626614</c:v>
                      </c:pt>
                      <c:pt idx="11">
                        <c:v>375.86500411618181</c:v>
                      </c:pt>
                      <c:pt idx="12">
                        <c:v>397.57781913289364</c:v>
                      </c:pt>
                      <c:pt idx="13">
                        <c:v>486.12864315876141</c:v>
                      </c:pt>
                      <c:pt idx="14">
                        <c:v>425.99936693460768</c:v>
                      </c:pt>
                      <c:pt idx="15">
                        <c:v>479.96313917683437</c:v>
                      </c:pt>
                      <c:pt idx="16">
                        <c:v>459.57736185352405</c:v>
                      </c:pt>
                      <c:pt idx="17">
                        <c:v>471.61216030754076</c:v>
                      </c:pt>
                      <c:pt idx="18">
                        <c:v>492.52728121486507</c:v>
                      </c:pt>
                      <c:pt idx="19">
                        <c:v>468.16281631202946</c:v>
                      </c:pt>
                      <c:pt idx="20">
                        <c:v>445.7471960557632</c:v>
                      </c:pt>
                      <c:pt idx="21">
                        <c:v>516.1005138694527</c:v>
                      </c:pt>
                      <c:pt idx="22">
                        <c:v>534.8796714457385</c:v>
                      </c:pt>
                      <c:pt idx="23">
                        <c:v>592.67430441935721</c:v>
                      </c:pt>
                      <c:pt idx="24">
                        <c:v>610.09274056812865</c:v>
                      </c:pt>
                      <c:pt idx="26">
                        <c:v>200.98055586581177</c:v>
                      </c:pt>
                      <c:pt idx="27">
                        <c:v>222.94716877337487</c:v>
                      </c:pt>
                      <c:pt idx="28">
                        <c:v>298.36021544510368</c:v>
                      </c:pt>
                      <c:pt idx="29">
                        <c:v>353.2767477140078</c:v>
                      </c:pt>
                      <c:pt idx="30">
                        <c:v>470.25242746456206</c:v>
                      </c:pt>
                      <c:pt idx="31">
                        <c:v>381.77995016391287</c:v>
                      </c:pt>
                      <c:pt idx="32">
                        <c:v>431.99198551626614</c:v>
                      </c:pt>
                      <c:pt idx="33">
                        <c:v>394.51576126970031</c:v>
                      </c:pt>
                      <c:pt idx="34">
                        <c:v>453.95859842382561</c:v>
                      </c:pt>
                      <c:pt idx="35">
                        <c:v>425.71317597903544</c:v>
                      </c:pt>
                      <c:pt idx="36">
                        <c:v>523.89636499195694</c:v>
                      </c:pt>
                      <c:pt idx="37">
                        <c:v>512.22477199460263</c:v>
                      </c:pt>
                      <c:pt idx="38">
                        <c:v>516.1005138694527</c:v>
                      </c:pt>
                      <c:pt idx="39">
                        <c:v>501.92975208439384</c:v>
                      </c:pt>
                      <c:pt idx="40">
                        <c:v>588.01770127609052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1B8-4D0A-AAA6-A2DC180A4BE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Лист1!$A$190</c15:sqref>
                        </c15:formulaRef>
                      </c:ext>
                    </c:extLst>
                    <c:strCache>
                      <c:ptCount val="1"/>
                      <c:pt idx="0">
                        <c:v>Зелёные и желтые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Лист1!$B$189:$AP$189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233.15249347039935</c:v>
                      </c:pt>
                      <c:pt idx="1">
                        <c:v>174.39052428269497</c:v>
                      </c:pt>
                      <c:pt idx="2">
                        <c:v>221.10060146055184</c:v>
                      </c:pt>
                      <c:pt idx="3">
                        <c:v>201.71857680134417</c:v>
                      </c:pt>
                      <c:pt idx="4">
                        <c:v>315.68421695989673</c:v>
                      </c:pt>
                      <c:pt idx="5">
                        <c:v>338.06304364722382</c:v>
                      </c:pt>
                      <c:pt idx="6">
                        <c:v>377.43386904468571</c:v>
                      </c:pt>
                      <c:pt idx="7">
                        <c:v>369.45746837752813</c:v>
                      </c:pt>
                      <c:pt idx="8">
                        <c:v>368.0303205596756</c:v>
                      </c:pt>
                      <c:pt idx="9">
                        <c:v>376.5580878270739</c:v>
                      </c:pt>
                      <c:pt idx="10">
                        <c:v>385.30019649780297</c:v>
                      </c:pt>
                      <c:pt idx="11">
                        <c:v>393.78647531424213</c:v>
                      </c:pt>
                      <c:pt idx="12">
                        <c:v>412.64078257513756</c:v>
                      </c:pt>
                      <c:pt idx="13">
                        <c:v>474.57611044932491</c:v>
                      </c:pt>
                      <c:pt idx="14">
                        <c:v>444.67748362613202</c:v>
                      </c:pt>
                      <c:pt idx="15">
                        <c:v>501.26300294256362</c:v>
                      </c:pt>
                      <c:pt idx="16">
                        <c:v>450.94703039227898</c:v>
                      </c:pt>
                      <c:pt idx="17">
                        <c:v>439.04979188764992</c:v>
                      </c:pt>
                      <c:pt idx="18">
                        <c:v>490.82268542301608</c:v>
                      </c:pt>
                      <c:pt idx="19">
                        <c:v>489.5804377496388</c:v>
                      </c:pt>
                      <c:pt idx="20">
                        <c:v>473.50706223151428</c:v>
                      </c:pt>
                      <c:pt idx="21">
                        <c:v>523.19346207649869</c:v>
                      </c:pt>
                      <c:pt idx="22">
                        <c:v>524.54133596371321</c:v>
                      </c:pt>
                      <c:pt idx="23">
                        <c:v>603.89046016143766</c:v>
                      </c:pt>
                      <c:pt idx="24">
                        <c:v>606.13448027797858</c:v>
                      </c:pt>
                      <c:pt idx="26">
                        <c:v>169.90884445187839</c:v>
                      </c:pt>
                      <c:pt idx="27">
                        <c:v>244.41480474364653</c:v>
                      </c:pt>
                      <c:pt idx="28">
                        <c:v>278.68176280305852</c:v>
                      </c:pt>
                      <c:pt idx="29">
                        <c:v>350.84755407866396</c:v>
                      </c:pt>
                      <c:pt idx="30">
                        <c:v>468.4180099461737</c:v>
                      </c:pt>
                      <c:pt idx="31">
                        <c:v>425.22465315163572</c:v>
                      </c:pt>
                      <c:pt idx="32">
                        <c:v>422.57313194006565</c:v>
                      </c:pt>
                      <c:pt idx="33">
                        <c:v>438.02845448983135</c:v>
                      </c:pt>
                      <c:pt idx="34">
                        <c:v>476.93630694035164</c:v>
                      </c:pt>
                      <c:pt idx="35">
                        <c:v>465.22123389744229</c:v>
                      </c:pt>
                      <c:pt idx="36">
                        <c:v>512.60765699186231</c:v>
                      </c:pt>
                      <c:pt idx="37">
                        <c:v>505.42753852717578</c:v>
                      </c:pt>
                      <c:pt idx="38">
                        <c:v>519.79075911613108</c:v>
                      </c:pt>
                      <c:pt idx="39">
                        <c:v>531.73269310363321</c:v>
                      </c:pt>
                      <c:pt idx="40">
                        <c:v>606.50536456003101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1B8-4D0A-AAA6-A2DC180A4BEB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Лист1!$A$191</c15:sqref>
                        </c15:formulaRef>
                      </c:ext>
                    </c:extLst>
                    <c:strCache>
                      <c:ptCount val="1"/>
                      <c:pt idx="0">
                        <c:v>Зелёные и желтые - объём дв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Лист1!$B$191:$AP$191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236.52473557769554</c:v>
                      </c:pt>
                      <c:pt idx="1">
                        <c:v>171.04629752026449</c:v>
                      </c:pt>
                      <c:pt idx="2">
                        <c:v>216.13701742574995</c:v>
                      </c:pt>
                      <c:pt idx="3">
                        <c:v>203.94010375540165</c:v>
                      </c:pt>
                      <c:pt idx="4">
                        <c:v>318.04380399116781</c:v>
                      </c:pt>
                      <c:pt idx="5">
                        <c:v>339.1485421349862</c:v>
                      </c:pt>
                      <c:pt idx="6">
                        <c:v>371.46741088750787</c:v>
                      </c:pt>
                      <c:pt idx="7">
                        <c:v>371.77350633607057</c:v>
                      </c:pt>
                      <c:pt idx="8">
                        <c:v>364.40005706755619</c:v>
                      </c:pt>
                      <c:pt idx="9">
                        <c:v>371.72364772853325</c:v>
                      </c:pt>
                      <c:pt idx="10">
                        <c:v>387.50639878318907</c:v>
                      </c:pt>
                      <c:pt idx="11">
                        <c:v>398.24343927411974</c:v>
                      </c:pt>
                      <c:pt idx="12">
                        <c:v>418.65774320420314</c:v>
                      </c:pt>
                      <c:pt idx="13">
                        <c:v>475.18605970626959</c:v>
                      </c:pt>
                      <c:pt idx="14">
                        <c:v>444.71570095321295</c:v>
                      </c:pt>
                      <c:pt idx="15">
                        <c:v>500.41905829857205</c:v>
                      </c:pt>
                      <c:pt idx="16">
                        <c:v>452.04186070565265</c:v>
                      </c:pt>
                      <c:pt idx="17">
                        <c:v>441.29549996037167</c:v>
                      </c:pt>
                      <c:pt idx="18">
                        <c:v>491.9320685494713</c:v>
                      </c:pt>
                      <c:pt idx="19">
                        <c:v>486.44505717897118</c:v>
                      </c:pt>
                      <c:pt idx="20">
                        <c:v>469.4673811826251</c:v>
                      </c:pt>
                      <c:pt idx="21">
                        <c:v>523.22074182545111</c:v>
                      </c:pt>
                      <c:pt idx="22">
                        <c:v>532.57531503109567</c:v>
                      </c:pt>
                      <c:pt idx="23">
                        <c:v>598.40361819627651</c:v>
                      </c:pt>
                      <c:pt idx="24">
                        <c:v>605.18493472554837</c:v>
                      </c:pt>
                      <c:pt idx="26">
                        <c:v>183.13438791929002</c:v>
                      </c:pt>
                      <c:pt idx="27">
                        <c:v>242.01869277140213</c:v>
                      </c:pt>
                      <c:pt idx="28">
                        <c:v>277.54435936341542</c:v>
                      </c:pt>
                      <c:pt idx="29">
                        <c:v>351.1825546626751</c:v>
                      </c:pt>
                      <c:pt idx="30">
                        <c:v>468.48735014189879</c:v>
                      </c:pt>
                      <c:pt idx="31">
                        <c:v>420.91435255771285</c:v>
                      </c:pt>
                      <c:pt idx="32">
                        <c:v>429.58870376377308</c:v>
                      </c:pt>
                      <c:pt idx="33">
                        <c:v>441.43403280545317</c:v>
                      </c:pt>
                      <c:pt idx="34">
                        <c:v>475.88853017501606</c:v>
                      </c:pt>
                      <c:pt idx="35">
                        <c:v>461.82547331317619</c:v>
                      </c:pt>
                      <c:pt idx="36">
                        <c:v>519.48078046066075</c:v>
                      </c:pt>
                      <c:pt idx="37">
                        <c:v>504.31792534642227</c:v>
                      </c:pt>
                      <c:pt idx="38">
                        <c:v>518.95450823347346</c:v>
                      </c:pt>
                      <c:pt idx="39">
                        <c:v>531.88461078230466</c:v>
                      </c:pt>
                      <c:pt idx="40">
                        <c:v>613.75285553581489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1B8-4D0A-AAA6-A2DC180A4BEB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Лист1!$A$192</c15:sqref>
                        </c15:formulaRef>
                      </c:ext>
                    </c:extLst>
                    <c:strCache>
                      <c:ptCount val="1"/>
                      <c:pt idx="0">
                        <c:v>Первые 3 + объём двигателя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Лист1!$B$192:$AP$192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283.93218023159716</c:v>
                      </c:pt>
                      <c:pt idx="1">
                        <c:v>171.9762923508315</c:v>
                      </c:pt>
                      <c:pt idx="2">
                        <c:v>225.03394459700212</c:v>
                      </c:pt>
                      <c:pt idx="3">
                        <c:v>189.56407261793356</c:v>
                      </c:pt>
                      <c:pt idx="4">
                        <c:v>303.433087636251</c:v>
                      </c:pt>
                      <c:pt idx="5">
                        <c:v>355.35143817836433</c:v>
                      </c:pt>
                      <c:pt idx="6">
                        <c:v>350.07017458458358</c:v>
                      </c:pt>
                      <c:pt idx="7">
                        <c:v>381.88026430144964</c:v>
                      </c:pt>
                      <c:pt idx="8">
                        <c:v>418.07437624340673</c:v>
                      </c:pt>
                      <c:pt idx="9">
                        <c:v>431.33878930494757</c:v>
                      </c:pt>
                      <c:pt idx="10">
                        <c:v>435.82348588898094</c:v>
                      </c:pt>
                      <c:pt idx="11">
                        <c:v>390.88811554189306</c:v>
                      </c:pt>
                      <c:pt idx="12">
                        <c:v>409.54839212859588</c:v>
                      </c:pt>
                      <c:pt idx="13">
                        <c:v>469.03530608477377</c:v>
                      </c:pt>
                      <c:pt idx="14">
                        <c:v>471.78192523331381</c:v>
                      </c:pt>
                      <c:pt idx="15">
                        <c:v>491.72213228010878</c:v>
                      </c:pt>
                      <c:pt idx="16">
                        <c:v>383.85762357720887</c:v>
                      </c:pt>
                      <c:pt idx="17">
                        <c:v>453.82748261664528</c:v>
                      </c:pt>
                      <c:pt idx="18">
                        <c:v>423.65086276183501</c:v>
                      </c:pt>
                      <c:pt idx="19">
                        <c:v>469.29692066054849</c:v>
                      </c:pt>
                      <c:pt idx="20">
                        <c:v>430.07886646178304</c:v>
                      </c:pt>
                      <c:pt idx="21">
                        <c:v>509.51414936136644</c:v>
                      </c:pt>
                      <c:pt idx="22">
                        <c:v>558.04419758782387</c:v>
                      </c:pt>
                      <c:pt idx="23">
                        <c:v>563.75354720217729</c:v>
                      </c:pt>
                      <c:pt idx="24">
                        <c:v>618.02237256657827</c:v>
                      </c:pt>
                      <c:pt idx="26">
                        <c:v>211.76953153546128</c:v>
                      </c:pt>
                      <c:pt idx="27">
                        <c:v>199.2826396448072</c:v>
                      </c:pt>
                      <c:pt idx="28">
                        <c:v>295.16217117514316</c:v>
                      </c:pt>
                      <c:pt idx="29">
                        <c:v>361.48423648285825</c:v>
                      </c:pt>
                      <c:pt idx="30">
                        <c:v>458.65655750912993</c:v>
                      </c:pt>
                      <c:pt idx="31">
                        <c:v>351.90217462070723</c:v>
                      </c:pt>
                      <c:pt idx="32">
                        <c:v>435.82348588898094</c:v>
                      </c:pt>
                      <c:pt idx="33">
                        <c:v>386.96052377210435</c:v>
                      </c:pt>
                      <c:pt idx="34">
                        <c:v>462.35231201206625</c:v>
                      </c:pt>
                      <c:pt idx="35">
                        <c:v>404.95982686687785</c:v>
                      </c:pt>
                      <c:pt idx="36">
                        <c:v>544.7797845262794</c:v>
                      </c:pt>
                      <c:pt idx="37">
                        <c:v>467.06361866415318</c:v>
                      </c:pt>
                      <c:pt idx="38">
                        <c:v>509.51414936136644</c:v>
                      </c:pt>
                      <c:pt idx="39">
                        <c:v>518.25095840319409</c:v>
                      </c:pt>
                      <c:pt idx="40">
                        <c:v>614.89420007624722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1B8-4D0A-AAA6-A2DC180A4BEB}"/>
                  </c:ext>
                </c:extLst>
              </c15:ser>
            </c15:filteredScatterSeries>
          </c:ext>
        </c:extLst>
      </c:scatterChart>
      <c:valAx>
        <c:axId val="50767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676824"/>
        <c:crosses val="autoZero"/>
        <c:crossBetween val="midCat"/>
      </c:valAx>
      <c:valAx>
        <c:axId val="50767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675840"/>
        <c:crosses val="autoZero"/>
        <c:crossBetween val="midCat"/>
      </c:valAx>
      <c:spPr>
        <a:noFill/>
        <a:ln>
          <a:noFill/>
        </a:ln>
        <a:effectLst>
          <a:softEdge rad="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Первые 5 переменных</a:t>
            </a:r>
            <a:r>
              <a:rPr lang="ru-RU" sz="1400" b="0" i="0" u="none" strike="noStrike" baseline="0"/>
              <a:t> </a:t>
            </a:r>
            <a:endParaRPr lang="ru-RU"/>
          </a:p>
        </c:rich>
      </c:tx>
      <c:layout>
        <c:manualLayout>
          <c:xMode val="edge"/>
          <c:yMode val="edge"/>
          <c:x val="0.28359499924246584"/>
          <c:y val="3.9961602065350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247576717502904E-2"/>
          <c:y val="0.16768138461565846"/>
          <c:w val="0.87313694813277609"/>
          <c:h val="0.564619795263264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Лист1!$A$185</c:f>
              <c:strCache>
                <c:ptCount val="1"/>
                <c:pt idx="0">
                  <c:v>Цена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Лист1!$B$184:$AP$184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</c:numCache>
            </c:numRef>
          </c:xVal>
          <c:yVal>
            <c:numRef>
              <c:f>Лист1!$B$185:$AP$185</c:f>
              <c:numCache>
                <c:formatCode>General</c:formatCode>
                <c:ptCount val="41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  <c:pt idx="26">
                  <c:v>205</c:v>
                </c:pt>
                <c:pt idx="27">
                  <c:v>219</c:v>
                </c:pt>
                <c:pt idx="28">
                  <c:v>308</c:v>
                </c:pt>
                <c:pt idx="29">
                  <c:v>337</c:v>
                </c:pt>
                <c:pt idx="30">
                  <c:v>385</c:v>
                </c:pt>
                <c:pt idx="31">
                  <c:v>392</c:v>
                </c:pt>
                <c:pt idx="32">
                  <c:v>399</c:v>
                </c:pt>
                <c:pt idx="33">
                  <c:v>429</c:v>
                </c:pt>
                <c:pt idx="34">
                  <c:v>436</c:v>
                </c:pt>
                <c:pt idx="35">
                  <c:v>436</c:v>
                </c:pt>
                <c:pt idx="36">
                  <c:v>496</c:v>
                </c:pt>
                <c:pt idx="37">
                  <c:v>496</c:v>
                </c:pt>
                <c:pt idx="38">
                  <c:v>518</c:v>
                </c:pt>
                <c:pt idx="39">
                  <c:v>572</c:v>
                </c:pt>
                <c:pt idx="40">
                  <c:v>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5-4D2F-AAB4-B7E01868DF77}"/>
            </c:ext>
          </c:extLst>
        </c:ser>
        <c:ser>
          <c:idx val="2"/>
          <c:order val="1"/>
          <c:tx>
            <c:strRef>
              <c:f>Лист1!$A$187</c:f>
              <c:strCache>
                <c:ptCount val="1"/>
                <c:pt idx="0">
                  <c:v>Первые 5 переменных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Лист1!$B$184:$AP$184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</c:numCache>
              <c:extLst xmlns:c15="http://schemas.microsoft.com/office/drawing/2012/chart"/>
            </c:numRef>
          </c:xVal>
          <c:yVal>
            <c:numRef>
              <c:f>Лист1!$B$187:$AP$187</c:f>
              <c:numCache>
                <c:formatCode>General</c:formatCode>
                <c:ptCount val="41"/>
                <c:pt idx="0">
                  <c:v>287.33025552014078</c:v>
                </c:pt>
                <c:pt idx="1">
                  <c:v>158.53161770853694</c:v>
                </c:pt>
                <c:pt idx="2">
                  <c:v>204.59474379492895</c:v>
                </c:pt>
                <c:pt idx="3">
                  <c:v>205.54559201570737</c:v>
                </c:pt>
                <c:pt idx="4">
                  <c:v>298.12396652408279</c:v>
                </c:pt>
                <c:pt idx="5">
                  <c:v>351.85585701528544</c:v>
                </c:pt>
                <c:pt idx="6">
                  <c:v>349.88951845112024</c:v>
                </c:pt>
                <c:pt idx="7">
                  <c:v>374.88742005847962</c:v>
                </c:pt>
                <c:pt idx="8">
                  <c:v>388.21571036563546</c:v>
                </c:pt>
                <c:pt idx="9">
                  <c:v>399.73149188723255</c:v>
                </c:pt>
                <c:pt idx="10">
                  <c:v>419.96822858690211</c:v>
                </c:pt>
                <c:pt idx="11">
                  <c:v>380.27158759836311</c:v>
                </c:pt>
                <c:pt idx="12">
                  <c:v>404.83009821673841</c:v>
                </c:pt>
                <c:pt idx="13">
                  <c:v>463.39052942059789</c:v>
                </c:pt>
                <c:pt idx="14">
                  <c:v>436.608182691416</c:v>
                </c:pt>
                <c:pt idx="15">
                  <c:v>482.03405995720823</c:v>
                </c:pt>
                <c:pt idx="16">
                  <c:v>461.4859660821603</c:v>
                </c:pt>
                <c:pt idx="17">
                  <c:v>453.5156991931326</c:v>
                </c:pt>
                <c:pt idx="18">
                  <c:v>496.03331064695158</c:v>
                </c:pt>
                <c:pt idx="19">
                  <c:v>461.89439538251463</c:v>
                </c:pt>
                <c:pt idx="20">
                  <c:v>450.46170275432087</c:v>
                </c:pt>
                <c:pt idx="21">
                  <c:v>508.36103138993349</c:v>
                </c:pt>
                <c:pt idx="22">
                  <c:v>539.61296756519732</c:v>
                </c:pt>
                <c:pt idx="23">
                  <c:v>600.65745978891209</c:v>
                </c:pt>
                <c:pt idx="24">
                  <c:v>611.66860738453397</c:v>
                </c:pt>
                <c:pt idx="26">
                  <c:v>193.07896227333185</c:v>
                </c:pt>
                <c:pt idx="27">
                  <c:v>216.11052531652604</c:v>
                </c:pt>
                <c:pt idx="28">
                  <c:v>304.37918966443613</c:v>
                </c:pt>
                <c:pt idx="29">
                  <c:v>361.95809727242886</c:v>
                </c:pt>
                <c:pt idx="30">
                  <c:v>486.30606179653114</c:v>
                </c:pt>
                <c:pt idx="31">
                  <c:v>384.43686301591151</c:v>
                </c:pt>
                <c:pt idx="32">
                  <c:v>419.96822858690211</c:v>
                </c:pt>
                <c:pt idx="33">
                  <c:v>401.76600021846389</c:v>
                </c:pt>
                <c:pt idx="34">
                  <c:v>442.9997916300963</c:v>
                </c:pt>
                <c:pt idx="35">
                  <c:v>430.49998910230352</c:v>
                </c:pt>
                <c:pt idx="36">
                  <c:v>528.09718604359659</c:v>
                </c:pt>
                <c:pt idx="37">
                  <c:v>534.80910167778347</c:v>
                </c:pt>
                <c:pt idx="38">
                  <c:v>508.36103138993349</c:v>
                </c:pt>
                <c:pt idx="39">
                  <c:v>505.06562300040241</c:v>
                </c:pt>
                <c:pt idx="40">
                  <c:v>603.73290902850567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2-25C5-4D2F-AAB4-B7E01868D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675840"/>
        <c:axId val="50767682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Лист1!$A$188</c15:sqref>
                        </c15:formulaRef>
                      </c:ext>
                    </c:extLst>
                    <c:strCache>
                      <c:ptCount val="1"/>
                      <c:pt idx="0">
                        <c:v>Первые 4 переменные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Лист1!$B$188:$AP$188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283.59306748642121</c:v>
                      </c:pt>
                      <c:pt idx="1">
                        <c:v>168.03063650447075</c:v>
                      </c:pt>
                      <c:pt idx="2">
                        <c:v>211.96386231959332</c:v>
                      </c:pt>
                      <c:pt idx="3">
                        <c:v>204.22499340678041</c:v>
                      </c:pt>
                      <c:pt idx="4">
                        <c:v>295.66600318567362</c:v>
                      </c:pt>
                      <c:pt idx="5">
                        <c:v>341.0847933272853</c:v>
                      </c:pt>
                      <c:pt idx="6">
                        <c:v>348.83003080257186</c:v>
                      </c:pt>
                      <c:pt idx="7">
                        <c:v>363.05140623484476</c:v>
                      </c:pt>
                      <c:pt idx="8">
                        <c:v>386.58594809831266</c:v>
                      </c:pt>
                      <c:pt idx="9">
                        <c:v>397.56925455209057</c:v>
                      </c:pt>
                      <c:pt idx="10">
                        <c:v>431.99198551626614</c:v>
                      </c:pt>
                      <c:pt idx="11">
                        <c:v>375.86500411618181</c:v>
                      </c:pt>
                      <c:pt idx="12">
                        <c:v>397.57781913289364</c:v>
                      </c:pt>
                      <c:pt idx="13">
                        <c:v>486.12864315876141</c:v>
                      </c:pt>
                      <c:pt idx="14">
                        <c:v>425.99936693460768</c:v>
                      </c:pt>
                      <c:pt idx="15">
                        <c:v>479.96313917683437</c:v>
                      </c:pt>
                      <c:pt idx="16">
                        <c:v>459.57736185352405</c:v>
                      </c:pt>
                      <c:pt idx="17">
                        <c:v>471.61216030754076</c:v>
                      </c:pt>
                      <c:pt idx="18">
                        <c:v>492.52728121486507</c:v>
                      </c:pt>
                      <c:pt idx="19">
                        <c:v>468.16281631202946</c:v>
                      </c:pt>
                      <c:pt idx="20">
                        <c:v>445.7471960557632</c:v>
                      </c:pt>
                      <c:pt idx="21">
                        <c:v>516.1005138694527</c:v>
                      </c:pt>
                      <c:pt idx="22">
                        <c:v>534.8796714457385</c:v>
                      </c:pt>
                      <c:pt idx="23">
                        <c:v>592.67430441935721</c:v>
                      </c:pt>
                      <c:pt idx="24">
                        <c:v>610.09274056812865</c:v>
                      </c:pt>
                      <c:pt idx="26">
                        <c:v>200.98055586581177</c:v>
                      </c:pt>
                      <c:pt idx="27">
                        <c:v>222.94716877337487</c:v>
                      </c:pt>
                      <c:pt idx="28">
                        <c:v>298.36021544510368</c:v>
                      </c:pt>
                      <c:pt idx="29">
                        <c:v>353.2767477140078</c:v>
                      </c:pt>
                      <c:pt idx="30">
                        <c:v>470.25242746456206</c:v>
                      </c:pt>
                      <c:pt idx="31">
                        <c:v>381.77995016391287</c:v>
                      </c:pt>
                      <c:pt idx="32">
                        <c:v>431.99198551626614</c:v>
                      </c:pt>
                      <c:pt idx="33">
                        <c:v>394.51576126970031</c:v>
                      </c:pt>
                      <c:pt idx="34">
                        <c:v>453.95859842382561</c:v>
                      </c:pt>
                      <c:pt idx="35">
                        <c:v>425.71317597903544</c:v>
                      </c:pt>
                      <c:pt idx="36">
                        <c:v>523.89636499195694</c:v>
                      </c:pt>
                      <c:pt idx="37">
                        <c:v>512.22477199460263</c:v>
                      </c:pt>
                      <c:pt idx="38">
                        <c:v>516.1005138694527</c:v>
                      </c:pt>
                      <c:pt idx="39">
                        <c:v>501.92975208439384</c:v>
                      </c:pt>
                      <c:pt idx="40">
                        <c:v>588.01770127609052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25C5-4D2F-AAB4-B7E01868DF77}"/>
                  </c:ext>
                </c:extLst>
              </c15:ser>
            </c15:filteredScatterSeries>
            <c15:filteredScatter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Лист1!$A$190</c15:sqref>
                        </c15:formulaRef>
                      </c:ext>
                    </c:extLst>
                    <c:strCache>
                      <c:ptCount val="1"/>
                      <c:pt idx="0">
                        <c:v>Зелёные и желтые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Лист1!$B$189:$AP$189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233.15249347039935</c:v>
                      </c:pt>
                      <c:pt idx="1">
                        <c:v>174.39052428269497</c:v>
                      </c:pt>
                      <c:pt idx="2">
                        <c:v>221.10060146055184</c:v>
                      </c:pt>
                      <c:pt idx="3">
                        <c:v>201.71857680134417</c:v>
                      </c:pt>
                      <c:pt idx="4">
                        <c:v>315.68421695989673</c:v>
                      </c:pt>
                      <c:pt idx="5">
                        <c:v>338.06304364722382</c:v>
                      </c:pt>
                      <c:pt idx="6">
                        <c:v>377.43386904468571</c:v>
                      </c:pt>
                      <c:pt idx="7">
                        <c:v>369.45746837752813</c:v>
                      </c:pt>
                      <c:pt idx="8">
                        <c:v>368.0303205596756</c:v>
                      </c:pt>
                      <c:pt idx="9">
                        <c:v>376.5580878270739</c:v>
                      </c:pt>
                      <c:pt idx="10">
                        <c:v>385.30019649780297</c:v>
                      </c:pt>
                      <c:pt idx="11">
                        <c:v>393.78647531424213</c:v>
                      </c:pt>
                      <c:pt idx="12">
                        <c:v>412.64078257513756</c:v>
                      </c:pt>
                      <c:pt idx="13">
                        <c:v>474.57611044932491</c:v>
                      </c:pt>
                      <c:pt idx="14">
                        <c:v>444.67748362613202</c:v>
                      </c:pt>
                      <c:pt idx="15">
                        <c:v>501.26300294256362</c:v>
                      </c:pt>
                      <c:pt idx="16">
                        <c:v>450.94703039227898</c:v>
                      </c:pt>
                      <c:pt idx="17">
                        <c:v>439.04979188764992</c:v>
                      </c:pt>
                      <c:pt idx="18">
                        <c:v>490.82268542301608</c:v>
                      </c:pt>
                      <c:pt idx="19">
                        <c:v>489.5804377496388</c:v>
                      </c:pt>
                      <c:pt idx="20">
                        <c:v>473.50706223151428</c:v>
                      </c:pt>
                      <c:pt idx="21">
                        <c:v>523.19346207649869</c:v>
                      </c:pt>
                      <c:pt idx="22">
                        <c:v>524.54133596371321</c:v>
                      </c:pt>
                      <c:pt idx="23">
                        <c:v>603.89046016143766</c:v>
                      </c:pt>
                      <c:pt idx="24">
                        <c:v>606.13448027797858</c:v>
                      </c:pt>
                      <c:pt idx="26">
                        <c:v>169.90884445187839</c:v>
                      </c:pt>
                      <c:pt idx="27">
                        <c:v>244.41480474364653</c:v>
                      </c:pt>
                      <c:pt idx="28">
                        <c:v>278.68176280305852</c:v>
                      </c:pt>
                      <c:pt idx="29">
                        <c:v>350.84755407866396</c:v>
                      </c:pt>
                      <c:pt idx="30">
                        <c:v>468.4180099461737</c:v>
                      </c:pt>
                      <c:pt idx="31">
                        <c:v>425.22465315163572</c:v>
                      </c:pt>
                      <c:pt idx="32">
                        <c:v>422.57313194006565</c:v>
                      </c:pt>
                      <c:pt idx="33">
                        <c:v>438.02845448983135</c:v>
                      </c:pt>
                      <c:pt idx="34">
                        <c:v>476.93630694035164</c:v>
                      </c:pt>
                      <c:pt idx="35">
                        <c:v>465.22123389744229</c:v>
                      </c:pt>
                      <c:pt idx="36">
                        <c:v>512.60765699186231</c:v>
                      </c:pt>
                      <c:pt idx="37">
                        <c:v>505.42753852717578</c:v>
                      </c:pt>
                      <c:pt idx="38">
                        <c:v>519.79075911613108</c:v>
                      </c:pt>
                      <c:pt idx="39">
                        <c:v>531.73269310363321</c:v>
                      </c:pt>
                      <c:pt idx="40">
                        <c:v>606.50536456003101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5C5-4D2F-AAB4-B7E01868DF77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Лист1!$A$191</c15:sqref>
                        </c15:formulaRef>
                      </c:ext>
                    </c:extLst>
                    <c:strCache>
                      <c:ptCount val="1"/>
                      <c:pt idx="0">
                        <c:v>Зелёные и желтые - объём дв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Лист1!$B$191:$AP$191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236.52473557769554</c:v>
                      </c:pt>
                      <c:pt idx="1">
                        <c:v>171.04629752026449</c:v>
                      </c:pt>
                      <c:pt idx="2">
                        <c:v>216.13701742574995</c:v>
                      </c:pt>
                      <c:pt idx="3">
                        <c:v>203.94010375540165</c:v>
                      </c:pt>
                      <c:pt idx="4">
                        <c:v>318.04380399116781</c:v>
                      </c:pt>
                      <c:pt idx="5">
                        <c:v>339.1485421349862</c:v>
                      </c:pt>
                      <c:pt idx="6">
                        <c:v>371.46741088750787</c:v>
                      </c:pt>
                      <c:pt idx="7">
                        <c:v>371.77350633607057</c:v>
                      </c:pt>
                      <c:pt idx="8">
                        <c:v>364.40005706755619</c:v>
                      </c:pt>
                      <c:pt idx="9">
                        <c:v>371.72364772853325</c:v>
                      </c:pt>
                      <c:pt idx="10">
                        <c:v>387.50639878318907</c:v>
                      </c:pt>
                      <c:pt idx="11">
                        <c:v>398.24343927411974</c:v>
                      </c:pt>
                      <c:pt idx="12">
                        <c:v>418.65774320420314</c:v>
                      </c:pt>
                      <c:pt idx="13">
                        <c:v>475.18605970626959</c:v>
                      </c:pt>
                      <c:pt idx="14">
                        <c:v>444.71570095321295</c:v>
                      </c:pt>
                      <c:pt idx="15">
                        <c:v>500.41905829857205</c:v>
                      </c:pt>
                      <c:pt idx="16">
                        <c:v>452.04186070565265</c:v>
                      </c:pt>
                      <c:pt idx="17">
                        <c:v>441.29549996037167</c:v>
                      </c:pt>
                      <c:pt idx="18">
                        <c:v>491.9320685494713</c:v>
                      </c:pt>
                      <c:pt idx="19">
                        <c:v>486.44505717897118</c:v>
                      </c:pt>
                      <c:pt idx="20">
                        <c:v>469.4673811826251</c:v>
                      </c:pt>
                      <c:pt idx="21">
                        <c:v>523.22074182545111</c:v>
                      </c:pt>
                      <c:pt idx="22">
                        <c:v>532.57531503109567</c:v>
                      </c:pt>
                      <c:pt idx="23">
                        <c:v>598.40361819627651</c:v>
                      </c:pt>
                      <c:pt idx="24">
                        <c:v>605.18493472554837</c:v>
                      </c:pt>
                      <c:pt idx="26">
                        <c:v>183.13438791929002</c:v>
                      </c:pt>
                      <c:pt idx="27">
                        <c:v>242.01869277140213</c:v>
                      </c:pt>
                      <c:pt idx="28">
                        <c:v>277.54435936341542</c:v>
                      </c:pt>
                      <c:pt idx="29">
                        <c:v>351.1825546626751</c:v>
                      </c:pt>
                      <c:pt idx="30">
                        <c:v>468.48735014189879</c:v>
                      </c:pt>
                      <c:pt idx="31">
                        <c:v>420.91435255771285</c:v>
                      </c:pt>
                      <c:pt idx="32">
                        <c:v>429.58870376377308</c:v>
                      </c:pt>
                      <c:pt idx="33">
                        <c:v>441.43403280545317</c:v>
                      </c:pt>
                      <c:pt idx="34">
                        <c:v>475.88853017501606</c:v>
                      </c:pt>
                      <c:pt idx="35">
                        <c:v>461.82547331317619</c:v>
                      </c:pt>
                      <c:pt idx="36">
                        <c:v>519.48078046066075</c:v>
                      </c:pt>
                      <c:pt idx="37">
                        <c:v>504.31792534642227</c:v>
                      </c:pt>
                      <c:pt idx="38">
                        <c:v>518.95450823347346</c:v>
                      </c:pt>
                      <c:pt idx="39">
                        <c:v>531.88461078230466</c:v>
                      </c:pt>
                      <c:pt idx="40">
                        <c:v>613.75285553581489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5C5-4D2F-AAB4-B7E01868DF77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Лист1!$A$192</c15:sqref>
                        </c15:formulaRef>
                      </c:ext>
                    </c:extLst>
                    <c:strCache>
                      <c:ptCount val="1"/>
                      <c:pt idx="0">
                        <c:v>Первые 3 + объём двигателя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Лист1!$B$192:$AP$192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283.93218023159716</c:v>
                      </c:pt>
                      <c:pt idx="1">
                        <c:v>171.9762923508315</c:v>
                      </c:pt>
                      <c:pt idx="2">
                        <c:v>225.03394459700212</c:v>
                      </c:pt>
                      <c:pt idx="3">
                        <c:v>189.56407261793356</c:v>
                      </c:pt>
                      <c:pt idx="4">
                        <c:v>303.433087636251</c:v>
                      </c:pt>
                      <c:pt idx="5">
                        <c:v>355.35143817836433</c:v>
                      </c:pt>
                      <c:pt idx="6">
                        <c:v>350.07017458458358</c:v>
                      </c:pt>
                      <c:pt idx="7">
                        <c:v>381.88026430144964</c:v>
                      </c:pt>
                      <c:pt idx="8">
                        <c:v>418.07437624340673</c:v>
                      </c:pt>
                      <c:pt idx="9">
                        <c:v>431.33878930494757</c:v>
                      </c:pt>
                      <c:pt idx="10">
                        <c:v>435.82348588898094</c:v>
                      </c:pt>
                      <c:pt idx="11">
                        <c:v>390.88811554189306</c:v>
                      </c:pt>
                      <c:pt idx="12">
                        <c:v>409.54839212859588</c:v>
                      </c:pt>
                      <c:pt idx="13">
                        <c:v>469.03530608477377</c:v>
                      </c:pt>
                      <c:pt idx="14">
                        <c:v>471.78192523331381</c:v>
                      </c:pt>
                      <c:pt idx="15">
                        <c:v>491.72213228010878</c:v>
                      </c:pt>
                      <c:pt idx="16">
                        <c:v>383.85762357720887</c:v>
                      </c:pt>
                      <c:pt idx="17">
                        <c:v>453.82748261664528</c:v>
                      </c:pt>
                      <c:pt idx="18">
                        <c:v>423.65086276183501</c:v>
                      </c:pt>
                      <c:pt idx="19">
                        <c:v>469.29692066054849</c:v>
                      </c:pt>
                      <c:pt idx="20">
                        <c:v>430.07886646178304</c:v>
                      </c:pt>
                      <c:pt idx="21">
                        <c:v>509.51414936136644</c:v>
                      </c:pt>
                      <c:pt idx="22">
                        <c:v>558.04419758782387</c:v>
                      </c:pt>
                      <c:pt idx="23">
                        <c:v>563.75354720217729</c:v>
                      </c:pt>
                      <c:pt idx="24">
                        <c:v>618.02237256657827</c:v>
                      </c:pt>
                      <c:pt idx="26">
                        <c:v>211.76953153546128</c:v>
                      </c:pt>
                      <c:pt idx="27">
                        <c:v>199.2826396448072</c:v>
                      </c:pt>
                      <c:pt idx="28">
                        <c:v>295.16217117514316</c:v>
                      </c:pt>
                      <c:pt idx="29">
                        <c:v>361.48423648285825</c:v>
                      </c:pt>
                      <c:pt idx="30">
                        <c:v>458.65655750912993</c:v>
                      </c:pt>
                      <c:pt idx="31">
                        <c:v>351.90217462070723</c:v>
                      </c:pt>
                      <c:pt idx="32">
                        <c:v>435.82348588898094</c:v>
                      </c:pt>
                      <c:pt idx="33">
                        <c:v>386.96052377210435</c:v>
                      </c:pt>
                      <c:pt idx="34">
                        <c:v>462.35231201206625</c:v>
                      </c:pt>
                      <c:pt idx="35">
                        <c:v>404.95982686687785</c:v>
                      </c:pt>
                      <c:pt idx="36">
                        <c:v>544.7797845262794</c:v>
                      </c:pt>
                      <c:pt idx="37">
                        <c:v>467.06361866415318</c:v>
                      </c:pt>
                      <c:pt idx="38">
                        <c:v>509.51414936136644</c:v>
                      </c:pt>
                      <c:pt idx="39">
                        <c:v>518.25095840319409</c:v>
                      </c:pt>
                      <c:pt idx="40">
                        <c:v>614.89420007624722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5C5-4D2F-AAB4-B7E01868DF77}"/>
                  </c:ext>
                </c:extLst>
              </c15:ser>
            </c15:filteredScatterSeries>
          </c:ext>
        </c:extLst>
      </c:scatterChart>
      <c:valAx>
        <c:axId val="50767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676824"/>
        <c:crosses val="autoZero"/>
        <c:crossBetween val="midCat"/>
      </c:valAx>
      <c:valAx>
        <c:axId val="50767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675840"/>
        <c:crosses val="autoZero"/>
        <c:crossBetween val="midCat"/>
      </c:valAx>
      <c:spPr>
        <a:noFill/>
        <a:ln>
          <a:noFill/>
        </a:ln>
        <a:effectLst>
          <a:softEdge rad="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Первые 4 переменные</a:t>
            </a:r>
            <a:r>
              <a:rPr lang="ru-RU" sz="1400" b="0" i="0" u="none" strike="noStrike" baseline="0"/>
              <a:t>  </a:t>
            </a:r>
            <a:endParaRPr lang="ru-RU"/>
          </a:p>
        </c:rich>
      </c:tx>
      <c:layout>
        <c:manualLayout>
          <c:xMode val="edge"/>
          <c:yMode val="edge"/>
          <c:x val="0.28959070883371424"/>
          <c:y val="3.9961602065350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247576717502904E-2"/>
          <c:y val="0.16768138461565846"/>
          <c:w val="0.87313694813277609"/>
          <c:h val="0.564619795263264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Лист1!$A$185</c:f>
              <c:strCache>
                <c:ptCount val="1"/>
                <c:pt idx="0">
                  <c:v>Цена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Лист1!$B$184:$AP$184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</c:numCache>
            </c:numRef>
          </c:xVal>
          <c:yVal>
            <c:numRef>
              <c:f>Лист1!$B$185:$AP$185</c:f>
              <c:numCache>
                <c:formatCode>General</c:formatCode>
                <c:ptCount val="41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  <c:pt idx="26">
                  <c:v>205</c:v>
                </c:pt>
                <c:pt idx="27">
                  <c:v>219</c:v>
                </c:pt>
                <c:pt idx="28">
                  <c:v>308</c:v>
                </c:pt>
                <c:pt idx="29">
                  <c:v>337</c:v>
                </c:pt>
                <c:pt idx="30">
                  <c:v>385</c:v>
                </c:pt>
                <c:pt idx="31">
                  <c:v>392</c:v>
                </c:pt>
                <c:pt idx="32">
                  <c:v>399</c:v>
                </c:pt>
                <c:pt idx="33">
                  <c:v>429</c:v>
                </c:pt>
                <c:pt idx="34">
                  <c:v>436</c:v>
                </c:pt>
                <c:pt idx="35">
                  <c:v>436</c:v>
                </c:pt>
                <c:pt idx="36">
                  <c:v>496</c:v>
                </c:pt>
                <c:pt idx="37">
                  <c:v>496</c:v>
                </c:pt>
                <c:pt idx="38">
                  <c:v>518</c:v>
                </c:pt>
                <c:pt idx="39">
                  <c:v>572</c:v>
                </c:pt>
                <c:pt idx="40">
                  <c:v>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62-4B43-B7ED-CC928E0BC99C}"/>
            </c:ext>
          </c:extLst>
        </c:ser>
        <c:ser>
          <c:idx val="3"/>
          <c:order val="3"/>
          <c:tx>
            <c:strRef>
              <c:f>Лист1!$A$188</c:f>
              <c:strCache>
                <c:ptCount val="1"/>
                <c:pt idx="0">
                  <c:v>Первые 4 переменные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Лист1!$B$184:$AP$184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</c:numCache>
              <c:extLst xmlns:c15="http://schemas.microsoft.com/office/drawing/2012/chart"/>
            </c:numRef>
          </c:xVal>
          <c:yVal>
            <c:numRef>
              <c:f>Лист1!$B$188:$AP$188</c:f>
              <c:numCache>
                <c:formatCode>General</c:formatCode>
                <c:ptCount val="41"/>
                <c:pt idx="0">
                  <c:v>283.59306748642121</c:v>
                </c:pt>
                <c:pt idx="1">
                  <c:v>168.03063650447075</c:v>
                </c:pt>
                <c:pt idx="2">
                  <c:v>211.96386231959332</c:v>
                </c:pt>
                <c:pt idx="3">
                  <c:v>204.22499340678041</c:v>
                </c:pt>
                <c:pt idx="4">
                  <c:v>295.66600318567362</c:v>
                </c:pt>
                <c:pt idx="5">
                  <c:v>341.0847933272853</c:v>
                </c:pt>
                <c:pt idx="6">
                  <c:v>348.83003080257186</c:v>
                </c:pt>
                <c:pt idx="7">
                  <c:v>363.05140623484476</c:v>
                </c:pt>
                <c:pt idx="8">
                  <c:v>386.58594809831266</c:v>
                </c:pt>
                <c:pt idx="9">
                  <c:v>397.56925455209057</c:v>
                </c:pt>
                <c:pt idx="10">
                  <c:v>431.99198551626614</c:v>
                </c:pt>
                <c:pt idx="11">
                  <c:v>375.86500411618181</c:v>
                </c:pt>
                <c:pt idx="12">
                  <c:v>397.57781913289364</c:v>
                </c:pt>
                <c:pt idx="13">
                  <c:v>486.12864315876141</c:v>
                </c:pt>
                <c:pt idx="14">
                  <c:v>425.99936693460768</c:v>
                </c:pt>
                <c:pt idx="15">
                  <c:v>479.96313917683437</c:v>
                </c:pt>
                <c:pt idx="16">
                  <c:v>459.57736185352405</c:v>
                </c:pt>
                <c:pt idx="17">
                  <c:v>471.61216030754076</c:v>
                </c:pt>
                <c:pt idx="18">
                  <c:v>492.52728121486507</c:v>
                </c:pt>
                <c:pt idx="19">
                  <c:v>468.16281631202946</c:v>
                </c:pt>
                <c:pt idx="20">
                  <c:v>445.7471960557632</c:v>
                </c:pt>
                <c:pt idx="21">
                  <c:v>516.1005138694527</c:v>
                </c:pt>
                <c:pt idx="22">
                  <c:v>534.8796714457385</c:v>
                </c:pt>
                <c:pt idx="23">
                  <c:v>592.67430441935721</c:v>
                </c:pt>
                <c:pt idx="24">
                  <c:v>610.09274056812865</c:v>
                </c:pt>
                <c:pt idx="26">
                  <c:v>200.98055586581177</c:v>
                </c:pt>
                <c:pt idx="27">
                  <c:v>222.94716877337487</c:v>
                </c:pt>
                <c:pt idx="28">
                  <c:v>298.36021544510368</c:v>
                </c:pt>
                <c:pt idx="29">
                  <c:v>353.2767477140078</c:v>
                </c:pt>
                <c:pt idx="30">
                  <c:v>470.25242746456206</c:v>
                </c:pt>
                <c:pt idx="31">
                  <c:v>381.77995016391287</c:v>
                </c:pt>
                <c:pt idx="32">
                  <c:v>431.99198551626614</c:v>
                </c:pt>
                <c:pt idx="33">
                  <c:v>394.51576126970031</c:v>
                </c:pt>
                <c:pt idx="34">
                  <c:v>453.95859842382561</c:v>
                </c:pt>
                <c:pt idx="35">
                  <c:v>425.71317597903544</c:v>
                </c:pt>
                <c:pt idx="36">
                  <c:v>523.89636499195694</c:v>
                </c:pt>
                <c:pt idx="37">
                  <c:v>512.22477199460263</c:v>
                </c:pt>
                <c:pt idx="38">
                  <c:v>516.1005138694527</c:v>
                </c:pt>
                <c:pt idx="39">
                  <c:v>501.92975208439384</c:v>
                </c:pt>
                <c:pt idx="40">
                  <c:v>588.01770127609052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3-4C62-4B43-B7ED-CC928E0BC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675840"/>
        <c:axId val="50767682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Лист1!$A$186</c15:sqref>
                        </c15:formulaRef>
                      </c:ext>
                    </c:extLst>
                    <c:strCache>
                      <c:ptCount val="1"/>
                      <c:pt idx="0">
                        <c:v>Все 11 переменных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Лист1!$B$186:$AP$186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238.3002434804439</c:v>
                      </c:pt>
                      <c:pt idx="1">
                        <c:v>169.83374876548623</c:v>
                      </c:pt>
                      <c:pt idx="2">
                        <c:v>216.12587266223636</c:v>
                      </c:pt>
                      <c:pt idx="3">
                        <c:v>202.88654180842059</c:v>
                      </c:pt>
                      <c:pt idx="4">
                        <c:v>317.97380588160377</c:v>
                      </c:pt>
                      <c:pt idx="5">
                        <c:v>341.15673059386609</c:v>
                      </c:pt>
                      <c:pt idx="6">
                        <c:v>372.56144986767686</c:v>
                      </c:pt>
                      <c:pt idx="7">
                        <c:v>373.41275580706133</c:v>
                      </c:pt>
                      <c:pt idx="8">
                        <c:v>363.74832633730693</c:v>
                      </c:pt>
                      <c:pt idx="9">
                        <c:v>371.75216374928641</c:v>
                      </c:pt>
                      <c:pt idx="10">
                        <c:v>386.25553501899049</c:v>
                      </c:pt>
                      <c:pt idx="11">
                        <c:v>399.4145035231013</c:v>
                      </c:pt>
                      <c:pt idx="12">
                        <c:v>418.57341676228316</c:v>
                      </c:pt>
                      <c:pt idx="13">
                        <c:v>472.11610782821663</c:v>
                      </c:pt>
                      <c:pt idx="14">
                        <c:v>446.1684221607502</c:v>
                      </c:pt>
                      <c:pt idx="15">
                        <c:v>498.49558935443201</c:v>
                      </c:pt>
                      <c:pt idx="16">
                        <c:v>452.44620493838374</c:v>
                      </c:pt>
                      <c:pt idx="17">
                        <c:v>439.05711894116757</c:v>
                      </c:pt>
                      <c:pt idx="18">
                        <c:v>492.65333343037855</c:v>
                      </c:pt>
                      <c:pt idx="19">
                        <c:v>487.84342987513446</c:v>
                      </c:pt>
                      <c:pt idx="20">
                        <c:v>469.42649733598955</c:v>
                      </c:pt>
                      <c:pt idx="21">
                        <c:v>520.27829138110246</c:v>
                      </c:pt>
                      <c:pt idx="22">
                        <c:v>532.73180157494062</c:v>
                      </c:pt>
                      <c:pt idx="23">
                        <c:v>598.76466691732276</c:v>
                      </c:pt>
                      <c:pt idx="24">
                        <c:v>607.5234420042616</c:v>
                      </c:pt>
                      <c:pt idx="26">
                        <c:v>180.37094356543457</c:v>
                      </c:pt>
                      <c:pt idx="27">
                        <c:v>241.42848210856027</c:v>
                      </c:pt>
                      <c:pt idx="28">
                        <c:v>278.37980830859306</c:v>
                      </c:pt>
                      <c:pt idx="29">
                        <c:v>351.85795231902739</c:v>
                      </c:pt>
                      <c:pt idx="30">
                        <c:v>473.59248227805801</c:v>
                      </c:pt>
                      <c:pt idx="31">
                        <c:v>421.49231527744632</c:v>
                      </c:pt>
                      <c:pt idx="32">
                        <c:v>425.38329405132754</c:v>
                      </c:pt>
                      <c:pt idx="33">
                        <c:v>441.63511034600378</c:v>
                      </c:pt>
                      <c:pt idx="34">
                        <c:v>471.42815990374584</c:v>
                      </c:pt>
                      <c:pt idx="35">
                        <c:v>480.41171241857955</c:v>
                      </c:pt>
                      <c:pt idx="36">
                        <c:v>519.04199335584053</c:v>
                      </c:pt>
                      <c:pt idx="37">
                        <c:v>510.99263942418474</c:v>
                      </c:pt>
                      <c:pt idx="38">
                        <c:v>516.42246228855947</c:v>
                      </c:pt>
                      <c:pt idx="39">
                        <c:v>529.7037363083582</c:v>
                      </c:pt>
                      <c:pt idx="40">
                        <c:v>614.30857040372939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4C62-4B43-B7ED-CC928E0BC99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Лист1!$A$187</c15:sqref>
                        </c15:formulaRef>
                      </c:ext>
                    </c:extLst>
                    <c:strCache>
                      <c:ptCount val="1"/>
                      <c:pt idx="0">
                        <c:v>Первые 5 переменных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Лист1!$B$187:$AP$187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287.33025552014078</c:v>
                      </c:pt>
                      <c:pt idx="1">
                        <c:v>158.53161770853694</c:v>
                      </c:pt>
                      <c:pt idx="2">
                        <c:v>204.59474379492895</c:v>
                      </c:pt>
                      <c:pt idx="3">
                        <c:v>205.54559201570737</c:v>
                      </c:pt>
                      <c:pt idx="4">
                        <c:v>298.12396652408279</c:v>
                      </c:pt>
                      <c:pt idx="5">
                        <c:v>351.85585701528544</c:v>
                      </c:pt>
                      <c:pt idx="6">
                        <c:v>349.88951845112024</c:v>
                      </c:pt>
                      <c:pt idx="7">
                        <c:v>374.88742005847962</c:v>
                      </c:pt>
                      <c:pt idx="8">
                        <c:v>388.21571036563546</c:v>
                      </c:pt>
                      <c:pt idx="9">
                        <c:v>399.73149188723255</c:v>
                      </c:pt>
                      <c:pt idx="10">
                        <c:v>419.96822858690211</c:v>
                      </c:pt>
                      <c:pt idx="11">
                        <c:v>380.27158759836311</c:v>
                      </c:pt>
                      <c:pt idx="12">
                        <c:v>404.83009821673841</c:v>
                      </c:pt>
                      <c:pt idx="13">
                        <c:v>463.39052942059789</c:v>
                      </c:pt>
                      <c:pt idx="14">
                        <c:v>436.608182691416</c:v>
                      </c:pt>
                      <c:pt idx="15">
                        <c:v>482.03405995720823</c:v>
                      </c:pt>
                      <c:pt idx="16">
                        <c:v>461.4859660821603</c:v>
                      </c:pt>
                      <c:pt idx="17">
                        <c:v>453.5156991931326</c:v>
                      </c:pt>
                      <c:pt idx="18">
                        <c:v>496.03331064695158</c:v>
                      </c:pt>
                      <c:pt idx="19">
                        <c:v>461.89439538251463</c:v>
                      </c:pt>
                      <c:pt idx="20">
                        <c:v>450.46170275432087</c:v>
                      </c:pt>
                      <c:pt idx="21">
                        <c:v>508.36103138993349</c:v>
                      </c:pt>
                      <c:pt idx="22">
                        <c:v>539.61296756519732</c:v>
                      </c:pt>
                      <c:pt idx="23">
                        <c:v>600.65745978891209</c:v>
                      </c:pt>
                      <c:pt idx="24">
                        <c:v>611.66860738453397</c:v>
                      </c:pt>
                      <c:pt idx="26">
                        <c:v>193.07896227333185</c:v>
                      </c:pt>
                      <c:pt idx="27">
                        <c:v>216.11052531652604</c:v>
                      </c:pt>
                      <c:pt idx="28">
                        <c:v>304.37918966443613</c:v>
                      </c:pt>
                      <c:pt idx="29">
                        <c:v>361.95809727242886</c:v>
                      </c:pt>
                      <c:pt idx="30">
                        <c:v>486.30606179653114</c:v>
                      </c:pt>
                      <c:pt idx="31">
                        <c:v>384.43686301591151</c:v>
                      </c:pt>
                      <c:pt idx="32">
                        <c:v>419.96822858690211</c:v>
                      </c:pt>
                      <c:pt idx="33">
                        <c:v>401.76600021846389</c:v>
                      </c:pt>
                      <c:pt idx="34">
                        <c:v>442.9997916300963</c:v>
                      </c:pt>
                      <c:pt idx="35">
                        <c:v>430.49998910230352</c:v>
                      </c:pt>
                      <c:pt idx="36">
                        <c:v>528.09718604359659</c:v>
                      </c:pt>
                      <c:pt idx="37">
                        <c:v>534.80910167778347</c:v>
                      </c:pt>
                      <c:pt idx="38">
                        <c:v>508.36103138993349</c:v>
                      </c:pt>
                      <c:pt idx="39">
                        <c:v>505.06562300040241</c:v>
                      </c:pt>
                      <c:pt idx="40">
                        <c:v>603.73290902850567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2-4B43-B7ED-CC928E0BC99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Лист1!$A$190</c15:sqref>
                        </c15:formulaRef>
                      </c:ext>
                    </c:extLst>
                    <c:strCache>
                      <c:ptCount val="1"/>
                      <c:pt idx="0">
                        <c:v>Зелёные и желтые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Лист1!$B$189:$AP$189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233.15249347039935</c:v>
                      </c:pt>
                      <c:pt idx="1">
                        <c:v>174.39052428269497</c:v>
                      </c:pt>
                      <c:pt idx="2">
                        <c:v>221.10060146055184</c:v>
                      </c:pt>
                      <c:pt idx="3">
                        <c:v>201.71857680134417</c:v>
                      </c:pt>
                      <c:pt idx="4">
                        <c:v>315.68421695989673</c:v>
                      </c:pt>
                      <c:pt idx="5">
                        <c:v>338.06304364722382</c:v>
                      </c:pt>
                      <c:pt idx="6">
                        <c:v>377.43386904468571</c:v>
                      </c:pt>
                      <c:pt idx="7">
                        <c:v>369.45746837752813</c:v>
                      </c:pt>
                      <c:pt idx="8">
                        <c:v>368.0303205596756</c:v>
                      </c:pt>
                      <c:pt idx="9">
                        <c:v>376.5580878270739</c:v>
                      </c:pt>
                      <c:pt idx="10">
                        <c:v>385.30019649780297</c:v>
                      </c:pt>
                      <c:pt idx="11">
                        <c:v>393.78647531424213</c:v>
                      </c:pt>
                      <c:pt idx="12">
                        <c:v>412.64078257513756</c:v>
                      </c:pt>
                      <c:pt idx="13">
                        <c:v>474.57611044932491</c:v>
                      </c:pt>
                      <c:pt idx="14">
                        <c:v>444.67748362613202</c:v>
                      </c:pt>
                      <c:pt idx="15">
                        <c:v>501.26300294256362</c:v>
                      </c:pt>
                      <c:pt idx="16">
                        <c:v>450.94703039227898</c:v>
                      </c:pt>
                      <c:pt idx="17">
                        <c:v>439.04979188764992</c:v>
                      </c:pt>
                      <c:pt idx="18">
                        <c:v>490.82268542301608</c:v>
                      </c:pt>
                      <c:pt idx="19">
                        <c:v>489.5804377496388</c:v>
                      </c:pt>
                      <c:pt idx="20">
                        <c:v>473.50706223151428</c:v>
                      </c:pt>
                      <c:pt idx="21">
                        <c:v>523.19346207649869</c:v>
                      </c:pt>
                      <c:pt idx="22">
                        <c:v>524.54133596371321</c:v>
                      </c:pt>
                      <c:pt idx="23">
                        <c:v>603.89046016143766</c:v>
                      </c:pt>
                      <c:pt idx="24">
                        <c:v>606.13448027797858</c:v>
                      </c:pt>
                      <c:pt idx="26">
                        <c:v>169.90884445187839</c:v>
                      </c:pt>
                      <c:pt idx="27">
                        <c:v>244.41480474364653</c:v>
                      </c:pt>
                      <c:pt idx="28">
                        <c:v>278.68176280305852</c:v>
                      </c:pt>
                      <c:pt idx="29">
                        <c:v>350.84755407866396</c:v>
                      </c:pt>
                      <c:pt idx="30">
                        <c:v>468.4180099461737</c:v>
                      </c:pt>
                      <c:pt idx="31">
                        <c:v>425.22465315163572</c:v>
                      </c:pt>
                      <c:pt idx="32">
                        <c:v>422.57313194006565</c:v>
                      </c:pt>
                      <c:pt idx="33">
                        <c:v>438.02845448983135</c:v>
                      </c:pt>
                      <c:pt idx="34">
                        <c:v>476.93630694035164</c:v>
                      </c:pt>
                      <c:pt idx="35">
                        <c:v>465.22123389744229</c:v>
                      </c:pt>
                      <c:pt idx="36">
                        <c:v>512.60765699186231</c:v>
                      </c:pt>
                      <c:pt idx="37">
                        <c:v>505.42753852717578</c:v>
                      </c:pt>
                      <c:pt idx="38">
                        <c:v>519.79075911613108</c:v>
                      </c:pt>
                      <c:pt idx="39">
                        <c:v>531.73269310363321</c:v>
                      </c:pt>
                      <c:pt idx="40">
                        <c:v>606.50536456003101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C62-4B43-B7ED-CC928E0BC99C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Лист1!$A$191</c15:sqref>
                        </c15:formulaRef>
                      </c:ext>
                    </c:extLst>
                    <c:strCache>
                      <c:ptCount val="1"/>
                      <c:pt idx="0">
                        <c:v>Зелёные и желтые - объём дв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Лист1!$B$191:$AP$191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236.52473557769554</c:v>
                      </c:pt>
                      <c:pt idx="1">
                        <c:v>171.04629752026449</c:v>
                      </c:pt>
                      <c:pt idx="2">
                        <c:v>216.13701742574995</c:v>
                      </c:pt>
                      <c:pt idx="3">
                        <c:v>203.94010375540165</c:v>
                      </c:pt>
                      <c:pt idx="4">
                        <c:v>318.04380399116781</c:v>
                      </c:pt>
                      <c:pt idx="5">
                        <c:v>339.1485421349862</c:v>
                      </c:pt>
                      <c:pt idx="6">
                        <c:v>371.46741088750787</c:v>
                      </c:pt>
                      <c:pt idx="7">
                        <c:v>371.77350633607057</c:v>
                      </c:pt>
                      <c:pt idx="8">
                        <c:v>364.40005706755619</c:v>
                      </c:pt>
                      <c:pt idx="9">
                        <c:v>371.72364772853325</c:v>
                      </c:pt>
                      <c:pt idx="10">
                        <c:v>387.50639878318907</c:v>
                      </c:pt>
                      <c:pt idx="11">
                        <c:v>398.24343927411974</c:v>
                      </c:pt>
                      <c:pt idx="12">
                        <c:v>418.65774320420314</c:v>
                      </c:pt>
                      <c:pt idx="13">
                        <c:v>475.18605970626959</c:v>
                      </c:pt>
                      <c:pt idx="14">
                        <c:v>444.71570095321295</c:v>
                      </c:pt>
                      <c:pt idx="15">
                        <c:v>500.41905829857205</c:v>
                      </c:pt>
                      <c:pt idx="16">
                        <c:v>452.04186070565265</c:v>
                      </c:pt>
                      <c:pt idx="17">
                        <c:v>441.29549996037167</c:v>
                      </c:pt>
                      <c:pt idx="18">
                        <c:v>491.9320685494713</c:v>
                      </c:pt>
                      <c:pt idx="19">
                        <c:v>486.44505717897118</c:v>
                      </c:pt>
                      <c:pt idx="20">
                        <c:v>469.4673811826251</c:v>
                      </c:pt>
                      <c:pt idx="21">
                        <c:v>523.22074182545111</c:v>
                      </c:pt>
                      <c:pt idx="22">
                        <c:v>532.57531503109567</c:v>
                      </c:pt>
                      <c:pt idx="23">
                        <c:v>598.40361819627651</c:v>
                      </c:pt>
                      <c:pt idx="24">
                        <c:v>605.18493472554837</c:v>
                      </c:pt>
                      <c:pt idx="26">
                        <c:v>183.13438791929002</c:v>
                      </c:pt>
                      <c:pt idx="27">
                        <c:v>242.01869277140213</c:v>
                      </c:pt>
                      <c:pt idx="28">
                        <c:v>277.54435936341542</c:v>
                      </c:pt>
                      <c:pt idx="29">
                        <c:v>351.1825546626751</c:v>
                      </c:pt>
                      <c:pt idx="30">
                        <c:v>468.48735014189879</c:v>
                      </c:pt>
                      <c:pt idx="31">
                        <c:v>420.91435255771285</c:v>
                      </c:pt>
                      <c:pt idx="32">
                        <c:v>429.58870376377308</c:v>
                      </c:pt>
                      <c:pt idx="33">
                        <c:v>441.43403280545317</c:v>
                      </c:pt>
                      <c:pt idx="34">
                        <c:v>475.88853017501606</c:v>
                      </c:pt>
                      <c:pt idx="35">
                        <c:v>461.82547331317619</c:v>
                      </c:pt>
                      <c:pt idx="36">
                        <c:v>519.48078046066075</c:v>
                      </c:pt>
                      <c:pt idx="37">
                        <c:v>504.31792534642227</c:v>
                      </c:pt>
                      <c:pt idx="38">
                        <c:v>518.95450823347346</c:v>
                      </c:pt>
                      <c:pt idx="39">
                        <c:v>531.88461078230466</c:v>
                      </c:pt>
                      <c:pt idx="40">
                        <c:v>613.75285553581489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C62-4B43-B7ED-CC928E0BC99C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Лист1!$A$192</c15:sqref>
                        </c15:formulaRef>
                      </c:ext>
                    </c:extLst>
                    <c:strCache>
                      <c:ptCount val="1"/>
                      <c:pt idx="0">
                        <c:v>Первые 3 + объём двигателя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Лист1!$B$192:$AP$192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283.93218023159716</c:v>
                      </c:pt>
                      <c:pt idx="1">
                        <c:v>171.9762923508315</c:v>
                      </c:pt>
                      <c:pt idx="2">
                        <c:v>225.03394459700212</c:v>
                      </c:pt>
                      <c:pt idx="3">
                        <c:v>189.56407261793356</c:v>
                      </c:pt>
                      <c:pt idx="4">
                        <c:v>303.433087636251</c:v>
                      </c:pt>
                      <c:pt idx="5">
                        <c:v>355.35143817836433</c:v>
                      </c:pt>
                      <c:pt idx="6">
                        <c:v>350.07017458458358</c:v>
                      </c:pt>
                      <c:pt idx="7">
                        <c:v>381.88026430144964</c:v>
                      </c:pt>
                      <c:pt idx="8">
                        <c:v>418.07437624340673</c:v>
                      </c:pt>
                      <c:pt idx="9">
                        <c:v>431.33878930494757</c:v>
                      </c:pt>
                      <c:pt idx="10">
                        <c:v>435.82348588898094</c:v>
                      </c:pt>
                      <c:pt idx="11">
                        <c:v>390.88811554189306</c:v>
                      </c:pt>
                      <c:pt idx="12">
                        <c:v>409.54839212859588</c:v>
                      </c:pt>
                      <c:pt idx="13">
                        <c:v>469.03530608477377</c:v>
                      </c:pt>
                      <c:pt idx="14">
                        <c:v>471.78192523331381</c:v>
                      </c:pt>
                      <c:pt idx="15">
                        <c:v>491.72213228010878</c:v>
                      </c:pt>
                      <c:pt idx="16">
                        <c:v>383.85762357720887</c:v>
                      </c:pt>
                      <c:pt idx="17">
                        <c:v>453.82748261664528</c:v>
                      </c:pt>
                      <c:pt idx="18">
                        <c:v>423.65086276183501</c:v>
                      </c:pt>
                      <c:pt idx="19">
                        <c:v>469.29692066054849</c:v>
                      </c:pt>
                      <c:pt idx="20">
                        <c:v>430.07886646178304</c:v>
                      </c:pt>
                      <c:pt idx="21">
                        <c:v>509.51414936136644</c:v>
                      </c:pt>
                      <c:pt idx="22">
                        <c:v>558.04419758782387</c:v>
                      </c:pt>
                      <c:pt idx="23">
                        <c:v>563.75354720217729</c:v>
                      </c:pt>
                      <c:pt idx="24">
                        <c:v>618.02237256657827</c:v>
                      </c:pt>
                      <c:pt idx="26">
                        <c:v>211.76953153546128</c:v>
                      </c:pt>
                      <c:pt idx="27">
                        <c:v>199.2826396448072</c:v>
                      </c:pt>
                      <c:pt idx="28">
                        <c:v>295.16217117514316</c:v>
                      </c:pt>
                      <c:pt idx="29">
                        <c:v>361.48423648285825</c:v>
                      </c:pt>
                      <c:pt idx="30">
                        <c:v>458.65655750912993</c:v>
                      </c:pt>
                      <c:pt idx="31">
                        <c:v>351.90217462070723</c:v>
                      </c:pt>
                      <c:pt idx="32">
                        <c:v>435.82348588898094</c:v>
                      </c:pt>
                      <c:pt idx="33">
                        <c:v>386.96052377210435</c:v>
                      </c:pt>
                      <c:pt idx="34">
                        <c:v>462.35231201206625</c:v>
                      </c:pt>
                      <c:pt idx="35">
                        <c:v>404.95982686687785</c:v>
                      </c:pt>
                      <c:pt idx="36">
                        <c:v>544.7797845262794</c:v>
                      </c:pt>
                      <c:pt idx="37">
                        <c:v>467.06361866415318</c:v>
                      </c:pt>
                      <c:pt idx="38">
                        <c:v>509.51414936136644</c:v>
                      </c:pt>
                      <c:pt idx="39">
                        <c:v>518.25095840319409</c:v>
                      </c:pt>
                      <c:pt idx="40">
                        <c:v>614.89420007624722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2-4B43-B7ED-CC928E0BC99C}"/>
                  </c:ext>
                </c:extLst>
              </c15:ser>
            </c15:filteredScatterSeries>
          </c:ext>
        </c:extLst>
      </c:scatterChart>
      <c:valAx>
        <c:axId val="50767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676824"/>
        <c:crosses val="autoZero"/>
        <c:crossBetween val="midCat"/>
      </c:valAx>
      <c:valAx>
        <c:axId val="50767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675840"/>
        <c:crosses val="autoZero"/>
        <c:crossBetween val="midCat"/>
      </c:valAx>
      <c:spPr>
        <a:noFill/>
        <a:ln>
          <a:noFill/>
        </a:ln>
        <a:effectLst>
          <a:softEdge rad="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Зелёные и желтые</a:t>
            </a:r>
            <a:r>
              <a:rPr lang="ru-RU" sz="1400" b="0" i="0" u="none" strike="noStrike" baseline="0"/>
              <a:t> </a:t>
            </a:r>
            <a:endParaRPr lang="ru-RU"/>
          </a:p>
        </c:rich>
      </c:tx>
      <c:layout>
        <c:manualLayout>
          <c:xMode val="edge"/>
          <c:yMode val="edge"/>
          <c:x val="0.34614449198901925"/>
          <c:y val="3.99616176402955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247576717502904E-2"/>
          <c:y val="0.16768138461565846"/>
          <c:w val="0.87313694813277609"/>
          <c:h val="0.564619795263264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Лист1!$A$185</c:f>
              <c:strCache>
                <c:ptCount val="1"/>
                <c:pt idx="0">
                  <c:v>Цена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Лист1!$B$184:$AP$184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</c:numCache>
            </c:numRef>
          </c:xVal>
          <c:yVal>
            <c:numRef>
              <c:f>Лист1!$B$185:$AP$185</c:f>
              <c:numCache>
                <c:formatCode>General</c:formatCode>
                <c:ptCount val="41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  <c:pt idx="26">
                  <c:v>205</c:v>
                </c:pt>
                <c:pt idx="27">
                  <c:v>219</c:v>
                </c:pt>
                <c:pt idx="28">
                  <c:v>308</c:v>
                </c:pt>
                <c:pt idx="29">
                  <c:v>337</c:v>
                </c:pt>
                <c:pt idx="30">
                  <c:v>385</c:v>
                </c:pt>
                <c:pt idx="31">
                  <c:v>392</c:v>
                </c:pt>
                <c:pt idx="32">
                  <c:v>399</c:v>
                </c:pt>
                <c:pt idx="33">
                  <c:v>429</c:v>
                </c:pt>
                <c:pt idx="34">
                  <c:v>436</c:v>
                </c:pt>
                <c:pt idx="35">
                  <c:v>436</c:v>
                </c:pt>
                <c:pt idx="36">
                  <c:v>496</c:v>
                </c:pt>
                <c:pt idx="37">
                  <c:v>496</c:v>
                </c:pt>
                <c:pt idx="38">
                  <c:v>518</c:v>
                </c:pt>
                <c:pt idx="39">
                  <c:v>572</c:v>
                </c:pt>
                <c:pt idx="40">
                  <c:v>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2-46F7-826C-F35B681E0991}"/>
            </c:ext>
          </c:extLst>
        </c:ser>
        <c:ser>
          <c:idx val="4"/>
          <c:order val="4"/>
          <c:tx>
            <c:strRef>
              <c:f>Лист1!$A$190</c:f>
              <c:strCache>
                <c:ptCount val="1"/>
                <c:pt idx="0">
                  <c:v>Зелёные и желтые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Лист1!$B$184:$AP$184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</c:numCache>
              <c:extLst xmlns:c15="http://schemas.microsoft.com/office/drawing/2012/chart"/>
            </c:numRef>
          </c:xVal>
          <c:yVal>
            <c:numRef>
              <c:f>Лист1!$B$189:$AP$189</c:f>
              <c:numCache>
                <c:formatCode>General</c:formatCode>
                <c:ptCount val="41"/>
                <c:pt idx="0">
                  <c:v>233.15249347039935</c:v>
                </c:pt>
                <c:pt idx="1">
                  <c:v>174.39052428269497</c:v>
                </c:pt>
                <c:pt idx="2">
                  <c:v>221.10060146055184</c:v>
                </c:pt>
                <c:pt idx="3">
                  <c:v>201.71857680134417</c:v>
                </c:pt>
                <c:pt idx="4">
                  <c:v>315.68421695989673</c:v>
                </c:pt>
                <c:pt idx="5">
                  <c:v>338.06304364722382</c:v>
                </c:pt>
                <c:pt idx="6">
                  <c:v>377.43386904468571</c:v>
                </c:pt>
                <c:pt idx="7">
                  <c:v>369.45746837752813</c:v>
                </c:pt>
                <c:pt idx="8">
                  <c:v>368.0303205596756</c:v>
                </c:pt>
                <c:pt idx="9">
                  <c:v>376.5580878270739</c:v>
                </c:pt>
                <c:pt idx="10">
                  <c:v>385.30019649780297</c:v>
                </c:pt>
                <c:pt idx="11">
                  <c:v>393.78647531424213</c:v>
                </c:pt>
                <c:pt idx="12">
                  <c:v>412.64078257513756</c:v>
                </c:pt>
                <c:pt idx="13">
                  <c:v>474.57611044932491</c:v>
                </c:pt>
                <c:pt idx="14">
                  <c:v>444.67748362613202</c:v>
                </c:pt>
                <c:pt idx="15">
                  <c:v>501.26300294256362</c:v>
                </c:pt>
                <c:pt idx="16">
                  <c:v>450.94703039227898</c:v>
                </c:pt>
                <c:pt idx="17">
                  <c:v>439.04979188764992</c:v>
                </c:pt>
                <c:pt idx="18">
                  <c:v>490.82268542301608</c:v>
                </c:pt>
                <c:pt idx="19">
                  <c:v>489.5804377496388</c:v>
                </c:pt>
                <c:pt idx="20">
                  <c:v>473.50706223151428</c:v>
                </c:pt>
                <c:pt idx="21">
                  <c:v>523.19346207649869</c:v>
                </c:pt>
                <c:pt idx="22">
                  <c:v>524.54133596371321</c:v>
                </c:pt>
                <c:pt idx="23">
                  <c:v>603.89046016143766</c:v>
                </c:pt>
                <c:pt idx="24">
                  <c:v>606.13448027797858</c:v>
                </c:pt>
                <c:pt idx="26">
                  <c:v>169.90884445187839</c:v>
                </c:pt>
                <c:pt idx="27">
                  <c:v>244.41480474364653</c:v>
                </c:pt>
                <c:pt idx="28">
                  <c:v>278.68176280305852</c:v>
                </c:pt>
                <c:pt idx="29">
                  <c:v>350.84755407866396</c:v>
                </c:pt>
                <c:pt idx="30">
                  <c:v>468.4180099461737</c:v>
                </c:pt>
                <c:pt idx="31">
                  <c:v>425.22465315163572</c:v>
                </c:pt>
                <c:pt idx="32">
                  <c:v>422.57313194006565</c:v>
                </c:pt>
                <c:pt idx="33">
                  <c:v>438.02845448983135</c:v>
                </c:pt>
                <c:pt idx="34">
                  <c:v>476.93630694035164</c:v>
                </c:pt>
                <c:pt idx="35">
                  <c:v>465.22123389744229</c:v>
                </c:pt>
                <c:pt idx="36">
                  <c:v>512.60765699186231</c:v>
                </c:pt>
                <c:pt idx="37">
                  <c:v>505.42753852717578</c:v>
                </c:pt>
                <c:pt idx="38">
                  <c:v>519.79075911613108</c:v>
                </c:pt>
                <c:pt idx="39">
                  <c:v>531.73269310363321</c:v>
                </c:pt>
                <c:pt idx="40">
                  <c:v>606.50536456003101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4-04C2-46F7-826C-F35B681E0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675840"/>
        <c:axId val="50767682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Лист1!$A$186</c15:sqref>
                        </c15:formulaRef>
                      </c:ext>
                    </c:extLst>
                    <c:strCache>
                      <c:ptCount val="1"/>
                      <c:pt idx="0">
                        <c:v>Все 11 переменных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Лист1!$B$186:$AP$186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238.3002434804439</c:v>
                      </c:pt>
                      <c:pt idx="1">
                        <c:v>169.83374876548623</c:v>
                      </c:pt>
                      <c:pt idx="2">
                        <c:v>216.12587266223636</c:v>
                      </c:pt>
                      <c:pt idx="3">
                        <c:v>202.88654180842059</c:v>
                      </c:pt>
                      <c:pt idx="4">
                        <c:v>317.97380588160377</c:v>
                      </c:pt>
                      <c:pt idx="5">
                        <c:v>341.15673059386609</c:v>
                      </c:pt>
                      <c:pt idx="6">
                        <c:v>372.56144986767686</c:v>
                      </c:pt>
                      <c:pt idx="7">
                        <c:v>373.41275580706133</c:v>
                      </c:pt>
                      <c:pt idx="8">
                        <c:v>363.74832633730693</c:v>
                      </c:pt>
                      <c:pt idx="9">
                        <c:v>371.75216374928641</c:v>
                      </c:pt>
                      <c:pt idx="10">
                        <c:v>386.25553501899049</c:v>
                      </c:pt>
                      <c:pt idx="11">
                        <c:v>399.4145035231013</c:v>
                      </c:pt>
                      <c:pt idx="12">
                        <c:v>418.57341676228316</c:v>
                      </c:pt>
                      <c:pt idx="13">
                        <c:v>472.11610782821663</c:v>
                      </c:pt>
                      <c:pt idx="14">
                        <c:v>446.1684221607502</c:v>
                      </c:pt>
                      <c:pt idx="15">
                        <c:v>498.49558935443201</c:v>
                      </c:pt>
                      <c:pt idx="16">
                        <c:v>452.44620493838374</c:v>
                      </c:pt>
                      <c:pt idx="17">
                        <c:v>439.05711894116757</c:v>
                      </c:pt>
                      <c:pt idx="18">
                        <c:v>492.65333343037855</c:v>
                      </c:pt>
                      <c:pt idx="19">
                        <c:v>487.84342987513446</c:v>
                      </c:pt>
                      <c:pt idx="20">
                        <c:v>469.42649733598955</c:v>
                      </c:pt>
                      <c:pt idx="21">
                        <c:v>520.27829138110246</c:v>
                      </c:pt>
                      <c:pt idx="22">
                        <c:v>532.73180157494062</c:v>
                      </c:pt>
                      <c:pt idx="23">
                        <c:v>598.76466691732276</c:v>
                      </c:pt>
                      <c:pt idx="24">
                        <c:v>607.5234420042616</c:v>
                      </c:pt>
                      <c:pt idx="26">
                        <c:v>180.37094356543457</c:v>
                      </c:pt>
                      <c:pt idx="27">
                        <c:v>241.42848210856027</c:v>
                      </c:pt>
                      <c:pt idx="28">
                        <c:v>278.37980830859306</c:v>
                      </c:pt>
                      <c:pt idx="29">
                        <c:v>351.85795231902739</c:v>
                      </c:pt>
                      <c:pt idx="30">
                        <c:v>473.59248227805801</c:v>
                      </c:pt>
                      <c:pt idx="31">
                        <c:v>421.49231527744632</c:v>
                      </c:pt>
                      <c:pt idx="32">
                        <c:v>425.38329405132754</c:v>
                      </c:pt>
                      <c:pt idx="33">
                        <c:v>441.63511034600378</c:v>
                      </c:pt>
                      <c:pt idx="34">
                        <c:v>471.42815990374584</c:v>
                      </c:pt>
                      <c:pt idx="35">
                        <c:v>480.41171241857955</c:v>
                      </c:pt>
                      <c:pt idx="36">
                        <c:v>519.04199335584053</c:v>
                      </c:pt>
                      <c:pt idx="37">
                        <c:v>510.99263942418474</c:v>
                      </c:pt>
                      <c:pt idx="38">
                        <c:v>516.42246228855947</c:v>
                      </c:pt>
                      <c:pt idx="39">
                        <c:v>529.7037363083582</c:v>
                      </c:pt>
                      <c:pt idx="40">
                        <c:v>614.30857040372939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4C2-46F7-826C-F35B681E099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Лист1!$A$187</c15:sqref>
                        </c15:formulaRef>
                      </c:ext>
                    </c:extLst>
                    <c:strCache>
                      <c:ptCount val="1"/>
                      <c:pt idx="0">
                        <c:v>Первые 5 переменных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Лист1!$B$187:$AP$187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287.33025552014078</c:v>
                      </c:pt>
                      <c:pt idx="1">
                        <c:v>158.53161770853694</c:v>
                      </c:pt>
                      <c:pt idx="2">
                        <c:v>204.59474379492895</c:v>
                      </c:pt>
                      <c:pt idx="3">
                        <c:v>205.54559201570737</c:v>
                      </c:pt>
                      <c:pt idx="4">
                        <c:v>298.12396652408279</c:v>
                      </c:pt>
                      <c:pt idx="5">
                        <c:v>351.85585701528544</c:v>
                      </c:pt>
                      <c:pt idx="6">
                        <c:v>349.88951845112024</c:v>
                      </c:pt>
                      <c:pt idx="7">
                        <c:v>374.88742005847962</c:v>
                      </c:pt>
                      <c:pt idx="8">
                        <c:v>388.21571036563546</c:v>
                      </c:pt>
                      <c:pt idx="9">
                        <c:v>399.73149188723255</c:v>
                      </c:pt>
                      <c:pt idx="10">
                        <c:v>419.96822858690211</c:v>
                      </c:pt>
                      <c:pt idx="11">
                        <c:v>380.27158759836311</c:v>
                      </c:pt>
                      <c:pt idx="12">
                        <c:v>404.83009821673841</c:v>
                      </c:pt>
                      <c:pt idx="13">
                        <c:v>463.39052942059789</c:v>
                      </c:pt>
                      <c:pt idx="14">
                        <c:v>436.608182691416</c:v>
                      </c:pt>
                      <c:pt idx="15">
                        <c:v>482.03405995720823</c:v>
                      </c:pt>
                      <c:pt idx="16">
                        <c:v>461.4859660821603</c:v>
                      </c:pt>
                      <c:pt idx="17">
                        <c:v>453.5156991931326</c:v>
                      </c:pt>
                      <c:pt idx="18">
                        <c:v>496.03331064695158</c:v>
                      </c:pt>
                      <c:pt idx="19">
                        <c:v>461.89439538251463</c:v>
                      </c:pt>
                      <c:pt idx="20">
                        <c:v>450.46170275432087</c:v>
                      </c:pt>
                      <c:pt idx="21">
                        <c:v>508.36103138993349</c:v>
                      </c:pt>
                      <c:pt idx="22">
                        <c:v>539.61296756519732</c:v>
                      </c:pt>
                      <c:pt idx="23">
                        <c:v>600.65745978891209</c:v>
                      </c:pt>
                      <c:pt idx="24">
                        <c:v>611.66860738453397</c:v>
                      </c:pt>
                      <c:pt idx="26">
                        <c:v>193.07896227333185</c:v>
                      </c:pt>
                      <c:pt idx="27">
                        <c:v>216.11052531652604</c:v>
                      </c:pt>
                      <c:pt idx="28">
                        <c:v>304.37918966443613</c:v>
                      </c:pt>
                      <c:pt idx="29">
                        <c:v>361.95809727242886</c:v>
                      </c:pt>
                      <c:pt idx="30">
                        <c:v>486.30606179653114</c:v>
                      </c:pt>
                      <c:pt idx="31">
                        <c:v>384.43686301591151</c:v>
                      </c:pt>
                      <c:pt idx="32">
                        <c:v>419.96822858690211</c:v>
                      </c:pt>
                      <c:pt idx="33">
                        <c:v>401.76600021846389</c:v>
                      </c:pt>
                      <c:pt idx="34">
                        <c:v>442.9997916300963</c:v>
                      </c:pt>
                      <c:pt idx="35">
                        <c:v>430.49998910230352</c:v>
                      </c:pt>
                      <c:pt idx="36">
                        <c:v>528.09718604359659</c:v>
                      </c:pt>
                      <c:pt idx="37">
                        <c:v>534.80910167778347</c:v>
                      </c:pt>
                      <c:pt idx="38">
                        <c:v>508.36103138993349</c:v>
                      </c:pt>
                      <c:pt idx="39">
                        <c:v>505.06562300040241</c:v>
                      </c:pt>
                      <c:pt idx="40">
                        <c:v>603.73290902850567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4C2-46F7-826C-F35B681E099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Лист1!$A$188</c15:sqref>
                        </c15:formulaRef>
                      </c:ext>
                    </c:extLst>
                    <c:strCache>
                      <c:ptCount val="1"/>
                      <c:pt idx="0">
                        <c:v>Первые 4 переменные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Лист1!$B$188:$AP$188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283.59306748642121</c:v>
                      </c:pt>
                      <c:pt idx="1">
                        <c:v>168.03063650447075</c:v>
                      </c:pt>
                      <c:pt idx="2">
                        <c:v>211.96386231959332</c:v>
                      </c:pt>
                      <c:pt idx="3">
                        <c:v>204.22499340678041</c:v>
                      </c:pt>
                      <c:pt idx="4">
                        <c:v>295.66600318567362</c:v>
                      </c:pt>
                      <c:pt idx="5">
                        <c:v>341.0847933272853</c:v>
                      </c:pt>
                      <c:pt idx="6">
                        <c:v>348.83003080257186</c:v>
                      </c:pt>
                      <c:pt idx="7">
                        <c:v>363.05140623484476</c:v>
                      </c:pt>
                      <c:pt idx="8">
                        <c:v>386.58594809831266</c:v>
                      </c:pt>
                      <c:pt idx="9">
                        <c:v>397.56925455209057</c:v>
                      </c:pt>
                      <c:pt idx="10">
                        <c:v>431.99198551626614</c:v>
                      </c:pt>
                      <c:pt idx="11">
                        <c:v>375.86500411618181</c:v>
                      </c:pt>
                      <c:pt idx="12">
                        <c:v>397.57781913289364</c:v>
                      </c:pt>
                      <c:pt idx="13">
                        <c:v>486.12864315876141</c:v>
                      </c:pt>
                      <c:pt idx="14">
                        <c:v>425.99936693460768</c:v>
                      </c:pt>
                      <c:pt idx="15">
                        <c:v>479.96313917683437</c:v>
                      </c:pt>
                      <c:pt idx="16">
                        <c:v>459.57736185352405</c:v>
                      </c:pt>
                      <c:pt idx="17">
                        <c:v>471.61216030754076</c:v>
                      </c:pt>
                      <c:pt idx="18">
                        <c:v>492.52728121486507</c:v>
                      </c:pt>
                      <c:pt idx="19">
                        <c:v>468.16281631202946</c:v>
                      </c:pt>
                      <c:pt idx="20">
                        <c:v>445.7471960557632</c:v>
                      </c:pt>
                      <c:pt idx="21">
                        <c:v>516.1005138694527</c:v>
                      </c:pt>
                      <c:pt idx="22">
                        <c:v>534.8796714457385</c:v>
                      </c:pt>
                      <c:pt idx="23">
                        <c:v>592.67430441935721</c:v>
                      </c:pt>
                      <c:pt idx="24">
                        <c:v>610.09274056812865</c:v>
                      </c:pt>
                      <c:pt idx="26">
                        <c:v>200.98055586581177</c:v>
                      </c:pt>
                      <c:pt idx="27">
                        <c:v>222.94716877337487</c:v>
                      </c:pt>
                      <c:pt idx="28">
                        <c:v>298.36021544510368</c:v>
                      </c:pt>
                      <c:pt idx="29">
                        <c:v>353.2767477140078</c:v>
                      </c:pt>
                      <c:pt idx="30">
                        <c:v>470.25242746456206</c:v>
                      </c:pt>
                      <c:pt idx="31">
                        <c:v>381.77995016391287</c:v>
                      </c:pt>
                      <c:pt idx="32">
                        <c:v>431.99198551626614</c:v>
                      </c:pt>
                      <c:pt idx="33">
                        <c:v>394.51576126970031</c:v>
                      </c:pt>
                      <c:pt idx="34">
                        <c:v>453.95859842382561</c:v>
                      </c:pt>
                      <c:pt idx="35">
                        <c:v>425.71317597903544</c:v>
                      </c:pt>
                      <c:pt idx="36">
                        <c:v>523.89636499195694</c:v>
                      </c:pt>
                      <c:pt idx="37">
                        <c:v>512.22477199460263</c:v>
                      </c:pt>
                      <c:pt idx="38">
                        <c:v>516.1005138694527</c:v>
                      </c:pt>
                      <c:pt idx="39">
                        <c:v>501.92975208439384</c:v>
                      </c:pt>
                      <c:pt idx="40">
                        <c:v>588.01770127609052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4C2-46F7-826C-F35B681E0991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Лист1!$A$191</c15:sqref>
                        </c15:formulaRef>
                      </c:ext>
                    </c:extLst>
                    <c:strCache>
                      <c:ptCount val="1"/>
                      <c:pt idx="0">
                        <c:v>Зелёные и желтые - объём дв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Лист1!$B$191:$AP$191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236.52473557769554</c:v>
                      </c:pt>
                      <c:pt idx="1">
                        <c:v>171.04629752026449</c:v>
                      </c:pt>
                      <c:pt idx="2">
                        <c:v>216.13701742574995</c:v>
                      </c:pt>
                      <c:pt idx="3">
                        <c:v>203.94010375540165</c:v>
                      </c:pt>
                      <c:pt idx="4">
                        <c:v>318.04380399116781</c:v>
                      </c:pt>
                      <c:pt idx="5">
                        <c:v>339.1485421349862</c:v>
                      </c:pt>
                      <c:pt idx="6">
                        <c:v>371.46741088750787</c:v>
                      </c:pt>
                      <c:pt idx="7">
                        <c:v>371.77350633607057</c:v>
                      </c:pt>
                      <c:pt idx="8">
                        <c:v>364.40005706755619</c:v>
                      </c:pt>
                      <c:pt idx="9">
                        <c:v>371.72364772853325</c:v>
                      </c:pt>
                      <c:pt idx="10">
                        <c:v>387.50639878318907</c:v>
                      </c:pt>
                      <c:pt idx="11">
                        <c:v>398.24343927411974</c:v>
                      </c:pt>
                      <c:pt idx="12">
                        <c:v>418.65774320420314</c:v>
                      </c:pt>
                      <c:pt idx="13">
                        <c:v>475.18605970626959</c:v>
                      </c:pt>
                      <c:pt idx="14">
                        <c:v>444.71570095321295</c:v>
                      </c:pt>
                      <c:pt idx="15">
                        <c:v>500.41905829857205</c:v>
                      </c:pt>
                      <c:pt idx="16">
                        <c:v>452.04186070565265</c:v>
                      </c:pt>
                      <c:pt idx="17">
                        <c:v>441.29549996037167</c:v>
                      </c:pt>
                      <c:pt idx="18">
                        <c:v>491.9320685494713</c:v>
                      </c:pt>
                      <c:pt idx="19">
                        <c:v>486.44505717897118</c:v>
                      </c:pt>
                      <c:pt idx="20">
                        <c:v>469.4673811826251</c:v>
                      </c:pt>
                      <c:pt idx="21">
                        <c:v>523.22074182545111</c:v>
                      </c:pt>
                      <c:pt idx="22">
                        <c:v>532.57531503109567</c:v>
                      </c:pt>
                      <c:pt idx="23">
                        <c:v>598.40361819627651</c:v>
                      </c:pt>
                      <c:pt idx="24">
                        <c:v>605.18493472554837</c:v>
                      </c:pt>
                      <c:pt idx="26">
                        <c:v>183.13438791929002</c:v>
                      </c:pt>
                      <c:pt idx="27">
                        <c:v>242.01869277140213</c:v>
                      </c:pt>
                      <c:pt idx="28">
                        <c:v>277.54435936341542</c:v>
                      </c:pt>
                      <c:pt idx="29">
                        <c:v>351.1825546626751</c:v>
                      </c:pt>
                      <c:pt idx="30">
                        <c:v>468.48735014189879</c:v>
                      </c:pt>
                      <c:pt idx="31">
                        <c:v>420.91435255771285</c:v>
                      </c:pt>
                      <c:pt idx="32">
                        <c:v>429.58870376377308</c:v>
                      </c:pt>
                      <c:pt idx="33">
                        <c:v>441.43403280545317</c:v>
                      </c:pt>
                      <c:pt idx="34">
                        <c:v>475.88853017501606</c:v>
                      </c:pt>
                      <c:pt idx="35">
                        <c:v>461.82547331317619</c:v>
                      </c:pt>
                      <c:pt idx="36">
                        <c:v>519.48078046066075</c:v>
                      </c:pt>
                      <c:pt idx="37">
                        <c:v>504.31792534642227</c:v>
                      </c:pt>
                      <c:pt idx="38">
                        <c:v>518.95450823347346</c:v>
                      </c:pt>
                      <c:pt idx="39">
                        <c:v>531.88461078230466</c:v>
                      </c:pt>
                      <c:pt idx="40">
                        <c:v>613.75285553581489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4C2-46F7-826C-F35B681E0991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Лист1!$A$192</c15:sqref>
                        </c15:formulaRef>
                      </c:ext>
                    </c:extLst>
                    <c:strCache>
                      <c:ptCount val="1"/>
                      <c:pt idx="0">
                        <c:v>Первые 3 + объём двигателя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Лист1!$B$192:$AP$192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283.93218023159716</c:v>
                      </c:pt>
                      <c:pt idx="1">
                        <c:v>171.9762923508315</c:v>
                      </c:pt>
                      <c:pt idx="2">
                        <c:v>225.03394459700212</c:v>
                      </c:pt>
                      <c:pt idx="3">
                        <c:v>189.56407261793356</c:v>
                      </c:pt>
                      <c:pt idx="4">
                        <c:v>303.433087636251</c:v>
                      </c:pt>
                      <c:pt idx="5">
                        <c:v>355.35143817836433</c:v>
                      </c:pt>
                      <c:pt idx="6">
                        <c:v>350.07017458458358</c:v>
                      </c:pt>
                      <c:pt idx="7">
                        <c:v>381.88026430144964</c:v>
                      </c:pt>
                      <c:pt idx="8">
                        <c:v>418.07437624340673</c:v>
                      </c:pt>
                      <c:pt idx="9">
                        <c:v>431.33878930494757</c:v>
                      </c:pt>
                      <c:pt idx="10">
                        <c:v>435.82348588898094</c:v>
                      </c:pt>
                      <c:pt idx="11">
                        <c:v>390.88811554189306</c:v>
                      </c:pt>
                      <c:pt idx="12">
                        <c:v>409.54839212859588</c:v>
                      </c:pt>
                      <c:pt idx="13">
                        <c:v>469.03530608477377</c:v>
                      </c:pt>
                      <c:pt idx="14">
                        <c:v>471.78192523331381</c:v>
                      </c:pt>
                      <c:pt idx="15">
                        <c:v>491.72213228010878</c:v>
                      </c:pt>
                      <c:pt idx="16">
                        <c:v>383.85762357720887</c:v>
                      </c:pt>
                      <c:pt idx="17">
                        <c:v>453.82748261664528</c:v>
                      </c:pt>
                      <c:pt idx="18">
                        <c:v>423.65086276183501</c:v>
                      </c:pt>
                      <c:pt idx="19">
                        <c:v>469.29692066054849</c:v>
                      </c:pt>
                      <c:pt idx="20">
                        <c:v>430.07886646178304</c:v>
                      </c:pt>
                      <c:pt idx="21">
                        <c:v>509.51414936136644</c:v>
                      </c:pt>
                      <c:pt idx="22">
                        <c:v>558.04419758782387</c:v>
                      </c:pt>
                      <c:pt idx="23">
                        <c:v>563.75354720217729</c:v>
                      </c:pt>
                      <c:pt idx="24">
                        <c:v>618.02237256657827</c:v>
                      </c:pt>
                      <c:pt idx="26">
                        <c:v>211.76953153546128</c:v>
                      </c:pt>
                      <c:pt idx="27">
                        <c:v>199.2826396448072</c:v>
                      </c:pt>
                      <c:pt idx="28">
                        <c:v>295.16217117514316</c:v>
                      </c:pt>
                      <c:pt idx="29">
                        <c:v>361.48423648285825</c:v>
                      </c:pt>
                      <c:pt idx="30">
                        <c:v>458.65655750912993</c:v>
                      </c:pt>
                      <c:pt idx="31">
                        <c:v>351.90217462070723</c:v>
                      </c:pt>
                      <c:pt idx="32">
                        <c:v>435.82348588898094</c:v>
                      </c:pt>
                      <c:pt idx="33">
                        <c:v>386.96052377210435</c:v>
                      </c:pt>
                      <c:pt idx="34">
                        <c:v>462.35231201206625</c:v>
                      </c:pt>
                      <c:pt idx="35">
                        <c:v>404.95982686687785</c:v>
                      </c:pt>
                      <c:pt idx="36">
                        <c:v>544.7797845262794</c:v>
                      </c:pt>
                      <c:pt idx="37">
                        <c:v>467.06361866415318</c:v>
                      </c:pt>
                      <c:pt idx="38">
                        <c:v>509.51414936136644</c:v>
                      </c:pt>
                      <c:pt idx="39">
                        <c:v>518.25095840319409</c:v>
                      </c:pt>
                      <c:pt idx="40">
                        <c:v>614.89420007624722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4C2-46F7-826C-F35B681E0991}"/>
                  </c:ext>
                </c:extLst>
              </c15:ser>
            </c15:filteredScatterSeries>
          </c:ext>
        </c:extLst>
      </c:scatterChart>
      <c:valAx>
        <c:axId val="50767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676824"/>
        <c:crosses val="autoZero"/>
        <c:crossBetween val="midCat"/>
      </c:valAx>
      <c:valAx>
        <c:axId val="50767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675840"/>
        <c:crosses val="autoZero"/>
        <c:crossBetween val="midCat"/>
      </c:valAx>
      <c:spPr>
        <a:noFill/>
        <a:ln>
          <a:noFill/>
        </a:ln>
        <a:effectLst>
          <a:softEdge rad="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Зелёные и желтые - объём дв</a:t>
            </a:r>
            <a:r>
              <a:rPr lang="ru-RU" sz="1400" b="0" i="0" u="none" strike="noStrike" baseline="0"/>
              <a:t> </a:t>
            </a:r>
            <a:endParaRPr lang="ru-RU"/>
          </a:p>
        </c:rich>
      </c:tx>
      <c:layout>
        <c:manualLayout>
          <c:xMode val="edge"/>
          <c:yMode val="edge"/>
          <c:x val="0.23593835970162064"/>
          <c:y val="3.99616176402955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247576717502904E-2"/>
          <c:y val="0.16768138461565846"/>
          <c:w val="0.87313694813277609"/>
          <c:h val="0.564619795263264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Лист1!$A$185</c:f>
              <c:strCache>
                <c:ptCount val="1"/>
                <c:pt idx="0">
                  <c:v>Цена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Лист1!$B$184:$AP$184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</c:numCache>
            </c:numRef>
          </c:xVal>
          <c:yVal>
            <c:numRef>
              <c:f>Лист1!$B$185:$AP$185</c:f>
              <c:numCache>
                <c:formatCode>General</c:formatCode>
                <c:ptCount val="41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  <c:pt idx="26">
                  <c:v>205</c:v>
                </c:pt>
                <c:pt idx="27">
                  <c:v>219</c:v>
                </c:pt>
                <c:pt idx="28">
                  <c:v>308</c:v>
                </c:pt>
                <c:pt idx="29">
                  <c:v>337</c:v>
                </c:pt>
                <c:pt idx="30">
                  <c:v>385</c:v>
                </c:pt>
                <c:pt idx="31">
                  <c:v>392</c:v>
                </c:pt>
                <c:pt idx="32">
                  <c:v>399</c:v>
                </c:pt>
                <c:pt idx="33">
                  <c:v>429</c:v>
                </c:pt>
                <c:pt idx="34">
                  <c:v>436</c:v>
                </c:pt>
                <c:pt idx="35">
                  <c:v>436</c:v>
                </c:pt>
                <c:pt idx="36">
                  <c:v>496</c:v>
                </c:pt>
                <c:pt idx="37">
                  <c:v>496</c:v>
                </c:pt>
                <c:pt idx="38">
                  <c:v>518</c:v>
                </c:pt>
                <c:pt idx="39">
                  <c:v>572</c:v>
                </c:pt>
                <c:pt idx="40">
                  <c:v>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9C-4C75-9B77-9BBABE1E9260}"/>
            </c:ext>
          </c:extLst>
        </c:ser>
        <c:ser>
          <c:idx val="6"/>
          <c:order val="5"/>
          <c:tx>
            <c:strRef>
              <c:f>Лист1!$A$191</c:f>
              <c:strCache>
                <c:ptCount val="1"/>
                <c:pt idx="0">
                  <c:v>Зелёные и желтые - объём дв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Лист1!$B$184:$AP$184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</c:numCache>
              <c:extLst xmlns:c15="http://schemas.microsoft.com/office/drawing/2012/chart"/>
            </c:numRef>
          </c:xVal>
          <c:yVal>
            <c:numRef>
              <c:f>Лист1!$B$191:$AP$191</c:f>
              <c:numCache>
                <c:formatCode>General</c:formatCode>
                <c:ptCount val="41"/>
                <c:pt idx="0">
                  <c:v>236.52473557769554</c:v>
                </c:pt>
                <c:pt idx="1">
                  <c:v>171.04629752026449</c:v>
                </c:pt>
                <c:pt idx="2">
                  <c:v>216.13701742574995</c:v>
                </c:pt>
                <c:pt idx="3">
                  <c:v>203.94010375540165</c:v>
                </c:pt>
                <c:pt idx="4">
                  <c:v>318.04380399116781</c:v>
                </c:pt>
                <c:pt idx="5">
                  <c:v>339.1485421349862</c:v>
                </c:pt>
                <c:pt idx="6">
                  <c:v>371.46741088750787</c:v>
                </c:pt>
                <c:pt idx="7">
                  <c:v>371.77350633607057</c:v>
                </c:pt>
                <c:pt idx="8">
                  <c:v>364.40005706755619</c:v>
                </c:pt>
                <c:pt idx="9">
                  <c:v>371.72364772853325</c:v>
                </c:pt>
                <c:pt idx="10">
                  <c:v>387.50639878318907</c:v>
                </c:pt>
                <c:pt idx="11">
                  <c:v>398.24343927411974</c:v>
                </c:pt>
                <c:pt idx="12">
                  <c:v>418.65774320420314</c:v>
                </c:pt>
                <c:pt idx="13">
                  <c:v>475.18605970626959</c:v>
                </c:pt>
                <c:pt idx="14">
                  <c:v>444.71570095321295</c:v>
                </c:pt>
                <c:pt idx="15">
                  <c:v>500.41905829857205</c:v>
                </c:pt>
                <c:pt idx="16">
                  <c:v>452.04186070565265</c:v>
                </c:pt>
                <c:pt idx="17">
                  <c:v>441.29549996037167</c:v>
                </c:pt>
                <c:pt idx="18">
                  <c:v>491.9320685494713</c:v>
                </c:pt>
                <c:pt idx="19">
                  <c:v>486.44505717897118</c:v>
                </c:pt>
                <c:pt idx="20">
                  <c:v>469.4673811826251</c:v>
                </c:pt>
                <c:pt idx="21">
                  <c:v>523.22074182545111</c:v>
                </c:pt>
                <c:pt idx="22">
                  <c:v>532.57531503109567</c:v>
                </c:pt>
                <c:pt idx="23">
                  <c:v>598.40361819627651</c:v>
                </c:pt>
                <c:pt idx="24">
                  <c:v>605.18493472554837</c:v>
                </c:pt>
                <c:pt idx="26">
                  <c:v>183.13438791929002</c:v>
                </c:pt>
                <c:pt idx="27">
                  <c:v>242.01869277140213</c:v>
                </c:pt>
                <c:pt idx="28">
                  <c:v>277.54435936341542</c:v>
                </c:pt>
                <c:pt idx="29">
                  <c:v>351.1825546626751</c:v>
                </c:pt>
                <c:pt idx="30">
                  <c:v>468.48735014189879</c:v>
                </c:pt>
                <c:pt idx="31">
                  <c:v>420.91435255771285</c:v>
                </c:pt>
                <c:pt idx="32">
                  <c:v>429.58870376377308</c:v>
                </c:pt>
                <c:pt idx="33">
                  <c:v>441.43403280545317</c:v>
                </c:pt>
                <c:pt idx="34">
                  <c:v>475.88853017501606</c:v>
                </c:pt>
                <c:pt idx="35">
                  <c:v>461.82547331317619</c:v>
                </c:pt>
                <c:pt idx="36">
                  <c:v>519.48078046066075</c:v>
                </c:pt>
                <c:pt idx="37">
                  <c:v>504.31792534642227</c:v>
                </c:pt>
                <c:pt idx="38">
                  <c:v>518.95450823347346</c:v>
                </c:pt>
                <c:pt idx="39">
                  <c:v>531.88461078230466</c:v>
                </c:pt>
                <c:pt idx="40">
                  <c:v>613.75285553581489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5-AC9C-4C75-9B77-9BBABE1E9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675840"/>
        <c:axId val="50767682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Лист1!$A$186</c15:sqref>
                        </c15:formulaRef>
                      </c:ext>
                    </c:extLst>
                    <c:strCache>
                      <c:ptCount val="1"/>
                      <c:pt idx="0">
                        <c:v>Все 11 переменных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Лист1!$B$186:$AP$186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238.3002434804439</c:v>
                      </c:pt>
                      <c:pt idx="1">
                        <c:v>169.83374876548623</c:v>
                      </c:pt>
                      <c:pt idx="2">
                        <c:v>216.12587266223636</c:v>
                      </c:pt>
                      <c:pt idx="3">
                        <c:v>202.88654180842059</c:v>
                      </c:pt>
                      <c:pt idx="4">
                        <c:v>317.97380588160377</c:v>
                      </c:pt>
                      <c:pt idx="5">
                        <c:v>341.15673059386609</c:v>
                      </c:pt>
                      <c:pt idx="6">
                        <c:v>372.56144986767686</c:v>
                      </c:pt>
                      <c:pt idx="7">
                        <c:v>373.41275580706133</c:v>
                      </c:pt>
                      <c:pt idx="8">
                        <c:v>363.74832633730693</c:v>
                      </c:pt>
                      <c:pt idx="9">
                        <c:v>371.75216374928641</c:v>
                      </c:pt>
                      <c:pt idx="10">
                        <c:v>386.25553501899049</c:v>
                      </c:pt>
                      <c:pt idx="11">
                        <c:v>399.4145035231013</c:v>
                      </c:pt>
                      <c:pt idx="12">
                        <c:v>418.57341676228316</c:v>
                      </c:pt>
                      <c:pt idx="13">
                        <c:v>472.11610782821663</c:v>
                      </c:pt>
                      <c:pt idx="14">
                        <c:v>446.1684221607502</c:v>
                      </c:pt>
                      <c:pt idx="15">
                        <c:v>498.49558935443201</c:v>
                      </c:pt>
                      <c:pt idx="16">
                        <c:v>452.44620493838374</c:v>
                      </c:pt>
                      <c:pt idx="17">
                        <c:v>439.05711894116757</c:v>
                      </c:pt>
                      <c:pt idx="18">
                        <c:v>492.65333343037855</c:v>
                      </c:pt>
                      <c:pt idx="19">
                        <c:v>487.84342987513446</c:v>
                      </c:pt>
                      <c:pt idx="20">
                        <c:v>469.42649733598955</c:v>
                      </c:pt>
                      <c:pt idx="21">
                        <c:v>520.27829138110246</c:v>
                      </c:pt>
                      <c:pt idx="22">
                        <c:v>532.73180157494062</c:v>
                      </c:pt>
                      <c:pt idx="23">
                        <c:v>598.76466691732276</c:v>
                      </c:pt>
                      <c:pt idx="24">
                        <c:v>607.5234420042616</c:v>
                      </c:pt>
                      <c:pt idx="26">
                        <c:v>180.37094356543457</c:v>
                      </c:pt>
                      <c:pt idx="27">
                        <c:v>241.42848210856027</c:v>
                      </c:pt>
                      <c:pt idx="28">
                        <c:v>278.37980830859306</c:v>
                      </c:pt>
                      <c:pt idx="29">
                        <c:v>351.85795231902739</c:v>
                      </c:pt>
                      <c:pt idx="30">
                        <c:v>473.59248227805801</c:v>
                      </c:pt>
                      <c:pt idx="31">
                        <c:v>421.49231527744632</c:v>
                      </c:pt>
                      <c:pt idx="32">
                        <c:v>425.38329405132754</c:v>
                      </c:pt>
                      <c:pt idx="33">
                        <c:v>441.63511034600378</c:v>
                      </c:pt>
                      <c:pt idx="34">
                        <c:v>471.42815990374584</c:v>
                      </c:pt>
                      <c:pt idx="35">
                        <c:v>480.41171241857955</c:v>
                      </c:pt>
                      <c:pt idx="36">
                        <c:v>519.04199335584053</c:v>
                      </c:pt>
                      <c:pt idx="37">
                        <c:v>510.99263942418474</c:v>
                      </c:pt>
                      <c:pt idx="38">
                        <c:v>516.42246228855947</c:v>
                      </c:pt>
                      <c:pt idx="39">
                        <c:v>529.7037363083582</c:v>
                      </c:pt>
                      <c:pt idx="40">
                        <c:v>614.30857040372939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C9C-4C75-9B77-9BBABE1E926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Лист1!$A$187</c15:sqref>
                        </c15:formulaRef>
                      </c:ext>
                    </c:extLst>
                    <c:strCache>
                      <c:ptCount val="1"/>
                      <c:pt idx="0">
                        <c:v>Первые 5 переменных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Лист1!$B$187:$AP$187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287.33025552014078</c:v>
                      </c:pt>
                      <c:pt idx="1">
                        <c:v>158.53161770853694</c:v>
                      </c:pt>
                      <c:pt idx="2">
                        <c:v>204.59474379492895</c:v>
                      </c:pt>
                      <c:pt idx="3">
                        <c:v>205.54559201570737</c:v>
                      </c:pt>
                      <c:pt idx="4">
                        <c:v>298.12396652408279</c:v>
                      </c:pt>
                      <c:pt idx="5">
                        <c:v>351.85585701528544</c:v>
                      </c:pt>
                      <c:pt idx="6">
                        <c:v>349.88951845112024</c:v>
                      </c:pt>
                      <c:pt idx="7">
                        <c:v>374.88742005847962</c:v>
                      </c:pt>
                      <c:pt idx="8">
                        <c:v>388.21571036563546</c:v>
                      </c:pt>
                      <c:pt idx="9">
                        <c:v>399.73149188723255</c:v>
                      </c:pt>
                      <c:pt idx="10">
                        <c:v>419.96822858690211</c:v>
                      </c:pt>
                      <c:pt idx="11">
                        <c:v>380.27158759836311</c:v>
                      </c:pt>
                      <c:pt idx="12">
                        <c:v>404.83009821673841</c:v>
                      </c:pt>
                      <c:pt idx="13">
                        <c:v>463.39052942059789</c:v>
                      </c:pt>
                      <c:pt idx="14">
                        <c:v>436.608182691416</c:v>
                      </c:pt>
                      <c:pt idx="15">
                        <c:v>482.03405995720823</c:v>
                      </c:pt>
                      <c:pt idx="16">
                        <c:v>461.4859660821603</c:v>
                      </c:pt>
                      <c:pt idx="17">
                        <c:v>453.5156991931326</c:v>
                      </c:pt>
                      <c:pt idx="18">
                        <c:v>496.03331064695158</c:v>
                      </c:pt>
                      <c:pt idx="19">
                        <c:v>461.89439538251463</c:v>
                      </c:pt>
                      <c:pt idx="20">
                        <c:v>450.46170275432087</c:v>
                      </c:pt>
                      <c:pt idx="21">
                        <c:v>508.36103138993349</c:v>
                      </c:pt>
                      <c:pt idx="22">
                        <c:v>539.61296756519732</c:v>
                      </c:pt>
                      <c:pt idx="23">
                        <c:v>600.65745978891209</c:v>
                      </c:pt>
                      <c:pt idx="24">
                        <c:v>611.66860738453397</c:v>
                      </c:pt>
                      <c:pt idx="26">
                        <c:v>193.07896227333185</c:v>
                      </c:pt>
                      <c:pt idx="27">
                        <c:v>216.11052531652604</c:v>
                      </c:pt>
                      <c:pt idx="28">
                        <c:v>304.37918966443613</c:v>
                      </c:pt>
                      <c:pt idx="29">
                        <c:v>361.95809727242886</c:v>
                      </c:pt>
                      <c:pt idx="30">
                        <c:v>486.30606179653114</c:v>
                      </c:pt>
                      <c:pt idx="31">
                        <c:v>384.43686301591151</c:v>
                      </c:pt>
                      <c:pt idx="32">
                        <c:v>419.96822858690211</c:v>
                      </c:pt>
                      <c:pt idx="33">
                        <c:v>401.76600021846389</c:v>
                      </c:pt>
                      <c:pt idx="34">
                        <c:v>442.9997916300963</c:v>
                      </c:pt>
                      <c:pt idx="35">
                        <c:v>430.49998910230352</c:v>
                      </c:pt>
                      <c:pt idx="36">
                        <c:v>528.09718604359659</c:v>
                      </c:pt>
                      <c:pt idx="37">
                        <c:v>534.80910167778347</c:v>
                      </c:pt>
                      <c:pt idx="38">
                        <c:v>508.36103138993349</c:v>
                      </c:pt>
                      <c:pt idx="39">
                        <c:v>505.06562300040241</c:v>
                      </c:pt>
                      <c:pt idx="40">
                        <c:v>603.73290902850567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C9C-4C75-9B77-9BBABE1E926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Лист1!$A$188</c15:sqref>
                        </c15:formulaRef>
                      </c:ext>
                    </c:extLst>
                    <c:strCache>
                      <c:ptCount val="1"/>
                      <c:pt idx="0">
                        <c:v>Первые 4 переменные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Лист1!$B$188:$AP$188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283.59306748642121</c:v>
                      </c:pt>
                      <c:pt idx="1">
                        <c:v>168.03063650447075</c:v>
                      </c:pt>
                      <c:pt idx="2">
                        <c:v>211.96386231959332</c:v>
                      </c:pt>
                      <c:pt idx="3">
                        <c:v>204.22499340678041</c:v>
                      </c:pt>
                      <c:pt idx="4">
                        <c:v>295.66600318567362</c:v>
                      </c:pt>
                      <c:pt idx="5">
                        <c:v>341.0847933272853</c:v>
                      </c:pt>
                      <c:pt idx="6">
                        <c:v>348.83003080257186</c:v>
                      </c:pt>
                      <c:pt idx="7">
                        <c:v>363.05140623484476</c:v>
                      </c:pt>
                      <c:pt idx="8">
                        <c:v>386.58594809831266</c:v>
                      </c:pt>
                      <c:pt idx="9">
                        <c:v>397.56925455209057</c:v>
                      </c:pt>
                      <c:pt idx="10">
                        <c:v>431.99198551626614</c:v>
                      </c:pt>
                      <c:pt idx="11">
                        <c:v>375.86500411618181</c:v>
                      </c:pt>
                      <c:pt idx="12">
                        <c:v>397.57781913289364</c:v>
                      </c:pt>
                      <c:pt idx="13">
                        <c:v>486.12864315876141</c:v>
                      </c:pt>
                      <c:pt idx="14">
                        <c:v>425.99936693460768</c:v>
                      </c:pt>
                      <c:pt idx="15">
                        <c:v>479.96313917683437</c:v>
                      </c:pt>
                      <c:pt idx="16">
                        <c:v>459.57736185352405</c:v>
                      </c:pt>
                      <c:pt idx="17">
                        <c:v>471.61216030754076</c:v>
                      </c:pt>
                      <c:pt idx="18">
                        <c:v>492.52728121486507</c:v>
                      </c:pt>
                      <c:pt idx="19">
                        <c:v>468.16281631202946</c:v>
                      </c:pt>
                      <c:pt idx="20">
                        <c:v>445.7471960557632</c:v>
                      </c:pt>
                      <c:pt idx="21">
                        <c:v>516.1005138694527</c:v>
                      </c:pt>
                      <c:pt idx="22">
                        <c:v>534.8796714457385</c:v>
                      </c:pt>
                      <c:pt idx="23">
                        <c:v>592.67430441935721</c:v>
                      </c:pt>
                      <c:pt idx="24">
                        <c:v>610.09274056812865</c:v>
                      </c:pt>
                      <c:pt idx="26">
                        <c:v>200.98055586581177</c:v>
                      </c:pt>
                      <c:pt idx="27">
                        <c:v>222.94716877337487</c:v>
                      </c:pt>
                      <c:pt idx="28">
                        <c:v>298.36021544510368</c:v>
                      </c:pt>
                      <c:pt idx="29">
                        <c:v>353.2767477140078</c:v>
                      </c:pt>
                      <c:pt idx="30">
                        <c:v>470.25242746456206</c:v>
                      </c:pt>
                      <c:pt idx="31">
                        <c:v>381.77995016391287</c:v>
                      </c:pt>
                      <c:pt idx="32">
                        <c:v>431.99198551626614</c:v>
                      </c:pt>
                      <c:pt idx="33">
                        <c:v>394.51576126970031</c:v>
                      </c:pt>
                      <c:pt idx="34">
                        <c:v>453.95859842382561</c:v>
                      </c:pt>
                      <c:pt idx="35">
                        <c:v>425.71317597903544</c:v>
                      </c:pt>
                      <c:pt idx="36">
                        <c:v>523.89636499195694</c:v>
                      </c:pt>
                      <c:pt idx="37">
                        <c:v>512.22477199460263</c:v>
                      </c:pt>
                      <c:pt idx="38">
                        <c:v>516.1005138694527</c:v>
                      </c:pt>
                      <c:pt idx="39">
                        <c:v>501.92975208439384</c:v>
                      </c:pt>
                      <c:pt idx="40">
                        <c:v>588.01770127609052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C9C-4C75-9B77-9BBABE1E926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Лист1!$A$190</c15:sqref>
                        </c15:formulaRef>
                      </c:ext>
                    </c:extLst>
                    <c:strCache>
                      <c:ptCount val="1"/>
                      <c:pt idx="0">
                        <c:v>Зелёные и желтые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Лист1!$B$189:$AP$189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233.15249347039935</c:v>
                      </c:pt>
                      <c:pt idx="1">
                        <c:v>174.39052428269497</c:v>
                      </c:pt>
                      <c:pt idx="2">
                        <c:v>221.10060146055184</c:v>
                      </c:pt>
                      <c:pt idx="3">
                        <c:v>201.71857680134417</c:v>
                      </c:pt>
                      <c:pt idx="4">
                        <c:v>315.68421695989673</c:v>
                      </c:pt>
                      <c:pt idx="5">
                        <c:v>338.06304364722382</c:v>
                      </c:pt>
                      <c:pt idx="6">
                        <c:v>377.43386904468571</c:v>
                      </c:pt>
                      <c:pt idx="7">
                        <c:v>369.45746837752813</c:v>
                      </c:pt>
                      <c:pt idx="8">
                        <c:v>368.0303205596756</c:v>
                      </c:pt>
                      <c:pt idx="9">
                        <c:v>376.5580878270739</c:v>
                      </c:pt>
                      <c:pt idx="10">
                        <c:v>385.30019649780297</c:v>
                      </c:pt>
                      <c:pt idx="11">
                        <c:v>393.78647531424213</c:v>
                      </c:pt>
                      <c:pt idx="12">
                        <c:v>412.64078257513756</c:v>
                      </c:pt>
                      <c:pt idx="13">
                        <c:v>474.57611044932491</c:v>
                      </c:pt>
                      <c:pt idx="14">
                        <c:v>444.67748362613202</c:v>
                      </c:pt>
                      <c:pt idx="15">
                        <c:v>501.26300294256362</c:v>
                      </c:pt>
                      <c:pt idx="16">
                        <c:v>450.94703039227898</c:v>
                      </c:pt>
                      <c:pt idx="17">
                        <c:v>439.04979188764992</c:v>
                      </c:pt>
                      <c:pt idx="18">
                        <c:v>490.82268542301608</c:v>
                      </c:pt>
                      <c:pt idx="19">
                        <c:v>489.5804377496388</c:v>
                      </c:pt>
                      <c:pt idx="20">
                        <c:v>473.50706223151428</c:v>
                      </c:pt>
                      <c:pt idx="21">
                        <c:v>523.19346207649869</c:v>
                      </c:pt>
                      <c:pt idx="22">
                        <c:v>524.54133596371321</c:v>
                      </c:pt>
                      <c:pt idx="23">
                        <c:v>603.89046016143766</c:v>
                      </c:pt>
                      <c:pt idx="24">
                        <c:v>606.13448027797858</c:v>
                      </c:pt>
                      <c:pt idx="26">
                        <c:v>169.90884445187839</c:v>
                      </c:pt>
                      <c:pt idx="27">
                        <c:v>244.41480474364653</c:v>
                      </c:pt>
                      <c:pt idx="28">
                        <c:v>278.68176280305852</c:v>
                      </c:pt>
                      <c:pt idx="29">
                        <c:v>350.84755407866396</c:v>
                      </c:pt>
                      <c:pt idx="30">
                        <c:v>468.4180099461737</c:v>
                      </c:pt>
                      <c:pt idx="31">
                        <c:v>425.22465315163572</c:v>
                      </c:pt>
                      <c:pt idx="32">
                        <c:v>422.57313194006565</c:v>
                      </c:pt>
                      <c:pt idx="33">
                        <c:v>438.02845448983135</c:v>
                      </c:pt>
                      <c:pt idx="34">
                        <c:v>476.93630694035164</c:v>
                      </c:pt>
                      <c:pt idx="35">
                        <c:v>465.22123389744229</c:v>
                      </c:pt>
                      <c:pt idx="36">
                        <c:v>512.60765699186231</c:v>
                      </c:pt>
                      <c:pt idx="37">
                        <c:v>505.42753852717578</c:v>
                      </c:pt>
                      <c:pt idx="38">
                        <c:v>519.79075911613108</c:v>
                      </c:pt>
                      <c:pt idx="39">
                        <c:v>531.73269310363321</c:v>
                      </c:pt>
                      <c:pt idx="40">
                        <c:v>606.50536456003101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C9C-4C75-9B77-9BBABE1E9260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Лист1!$A$192</c15:sqref>
                        </c15:formulaRef>
                      </c:ext>
                    </c:extLst>
                    <c:strCache>
                      <c:ptCount val="1"/>
                      <c:pt idx="0">
                        <c:v>Первые 3 + объём двигателя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Лист1!$B$192:$AP$192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283.93218023159716</c:v>
                      </c:pt>
                      <c:pt idx="1">
                        <c:v>171.9762923508315</c:v>
                      </c:pt>
                      <c:pt idx="2">
                        <c:v>225.03394459700212</c:v>
                      </c:pt>
                      <c:pt idx="3">
                        <c:v>189.56407261793356</c:v>
                      </c:pt>
                      <c:pt idx="4">
                        <c:v>303.433087636251</c:v>
                      </c:pt>
                      <c:pt idx="5">
                        <c:v>355.35143817836433</c:v>
                      </c:pt>
                      <c:pt idx="6">
                        <c:v>350.07017458458358</c:v>
                      </c:pt>
                      <c:pt idx="7">
                        <c:v>381.88026430144964</c:v>
                      </c:pt>
                      <c:pt idx="8">
                        <c:v>418.07437624340673</c:v>
                      </c:pt>
                      <c:pt idx="9">
                        <c:v>431.33878930494757</c:v>
                      </c:pt>
                      <c:pt idx="10">
                        <c:v>435.82348588898094</c:v>
                      </c:pt>
                      <c:pt idx="11">
                        <c:v>390.88811554189306</c:v>
                      </c:pt>
                      <c:pt idx="12">
                        <c:v>409.54839212859588</c:v>
                      </c:pt>
                      <c:pt idx="13">
                        <c:v>469.03530608477377</c:v>
                      </c:pt>
                      <c:pt idx="14">
                        <c:v>471.78192523331381</c:v>
                      </c:pt>
                      <c:pt idx="15">
                        <c:v>491.72213228010878</c:v>
                      </c:pt>
                      <c:pt idx="16">
                        <c:v>383.85762357720887</c:v>
                      </c:pt>
                      <c:pt idx="17">
                        <c:v>453.82748261664528</c:v>
                      </c:pt>
                      <c:pt idx="18">
                        <c:v>423.65086276183501</c:v>
                      </c:pt>
                      <c:pt idx="19">
                        <c:v>469.29692066054849</c:v>
                      </c:pt>
                      <c:pt idx="20">
                        <c:v>430.07886646178304</c:v>
                      </c:pt>
                      <c:pt idx="21">
                        <c:v>509.51414936136644</c:v>
                      </c:pt>
                      <c:pt idx="22">
                        <c:v>558.04419758782387</c:v>
                      </c:pt>
                      <c:pt idx="23">
                        <c:v>563.75354720217729</c:v>
                      </c:pt>
                      <c:pt idx="24">
                        <c:v>618.02237256657827</c:v>
                      </c:pt>
                      <c:pt idx="26">
                        <c:v>211.76953153546128</c:v>
                      </c:pt>
                      <c:pt idx="27">
                        <c:v>199.2826396448072</c:v>
                      </c:pt>
                      <c:pt idx="28">
                        <c:v>295.16217117514316</c:v>
                      </c:pt>
                      <c:pt idx="29">
                        <c:v>361.48423648285825</c:v>
                      </c:pt>
                      <c:pt idx="30">
                        <c:v>458.65655750912993</c:v>
                      </c:pt>
                      <c:pt idx="31">
                        <c:v>351.90217462070723</c:v>
                      </c:pt>
                      <c:pt idx="32">
                        <c:v>435.82348588898094</c:v>
                      </c:pt>
                      <c:pt idx="33">
                        <c:v>386.96052377210435</c:v>
                      </c:pt>
                      <c:pt idx="34">
                        <c:v>462.35231201206625</c:v>
                      </c:pt>
                      <c:pt idx="35">
                        <c:v>404.95982686687785</c:v>
                      </c:pt>
                      <c:pt idx="36">
                        <c:v>544.7797845262794</c:v>
                      </c:pt>
                      <c:pt idx="37">
                        <c:v>467.06361866415318</c:v>
                      </c:pt>
                      <c:pt idx="38">
                        <c:v>509.51414936136644</c:v>
                      </c:pt>
                      <c:pt idx="39">
                        <c:v>518.25095840319409</c:v>
                      </c:pt>
                      <c:pt idx="40">
                        <c:v>614.89420007624722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C9C-4C75-9B77-9BBABE1E9260}"/>
                  </c:ext>
                </c:extLst>
              </c15:ser>
            </c15:filteredScatterSeries>
          </c:ext>
        </c:extLst>
      </c:scatterChart>
      <c:valAx>
        <c:axId val="50767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676824"/>
        <c:crosses val="autoZero"/>
        <c:crossBetween val="midCat"/>
      </c:valAx>
      <c:valAx>
        <c:axId val="50767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675840"/>
        <c:crosses val="autoZero"/>
        <c:crossBetween val="midCat"/>
      </c:valAx>
      <c:spPr>
        <a:noFill/>
        <a:ln>
          <a:noFill/>
        </a:ln>
        <a:effectLst>
          <a:softEdge rad="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Первые 3 + объём двигателя</a:t>
            </a:r>
            <a:r>
              <a:rPr lang="ru-RU" sz="1400" b="0" i="0" u="none" strike="noStrike" baseline="0"/>
              <a:t> </a:t>
            </a:r>
            <a:endParaRPr lang="ru-RU"/>
          </a:p>
        </c:rich>
      </c:tx>
      <c:layout>
        <c:manualLayout>
          <c:xMode val="edge"/>
          <c:yMode val="edge"/>
          <c:x val="0.24783463712831294"/>
          <c:y val="3.4862937404170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247576717502904E-2"/>
          <c:y val="0.16768138461565846"/>
          <c:w val="0.87313694813277609"/>
          <c:h val="0.564619795263264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Лист1!$A$185</c:f>
              <c:strCache>
                <c:ptCount val="1"/>
                <c:pt idx="0">
                  <c:v>Цена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Лист1!$B$184:$AP$184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</c:numCache>
            </c:numRef>
          </c:xVal>
          <c:yVal>
            <c:numRef>
              <c:f>Лист1!$B$185:$AP$185</c:f>
              <c:numCache>
                <c:formatCode>General</c:formatCode>
                <c:ptCount val="41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  <c:pt idx="26">
                  <c:v>205</c:v>
                </c:pt>
                <c:pt idx="27">
                  <c:v>219</c:v>
                </c:pt>
                <c:pt idx="28">
                  <c:v>308</c:v>
                </c:pt>
                <c:pt idx="29">
                  <c:v>337</c:v>
                </c:pt>
                <c:pt idx="30">
                  <c:v>385</c:v>
                </c:pt>
                <c:pt idx="31">
                  <c:v>392</c:v>
                </c:pt>
                <c:pt idx="32">
                  <c:v>399</c:v>
                </c:pt>
                <c:pt idx="33">
                  <c:v>429</c:v>
                </c:pt>
                <c:pt idx="34">
                  <c:v>436</c:v>
                </c:pt>
                <c:pt idx="35">
                  <c:v>436</c:v>
                </c:pt>
                <c:pt idx="36">
                  <c:v>496</c:v>
                </c:pt>
                <c:pt idx="37">
                  <c:v>496</c:v>
                </c:pt>
                <c:pt idx="38">
                  <c:v>518</c:v>
                </c:pt>
                <c:pt idx="39">
                  <c:v>572</c:v>
                </c:pt>
                <c:pt idx="40">
                  <c:v>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87-4BB5-8679-7E64C92C8C05}"/>
            </c:ext>
          </c:extLst>
        </c:ser>
        <c:ser>
          <c:idx val="7"/>
          <c:order val="6"/>
          <c:tx>
            <c:strRef>
              <c:f>Лист1!$A$192</c:f>
              <c:strCache>
                <c:ptCount val="1"/>
                <c:pt idx="0">
                  <c:v>Первые 3 + объём двигателя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Лист1!$B$184:$AP$184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</c:numCache>
              <c:extLst xmlns:c15="http://schemas.microsoft.com/office/drawing/2012/chart"/>
            </c:numRef>
          </c:xVal>
          <c:yVal>
            <c:numRef>
              <c:f>Лист1!$B$192:$AP$192</c:f>
              <c:numCache>
                <c:formatCode>General</c:formatCode>
                <c:ptCount val="41"/>
                <c:pt idx="0">
                  <c:v>283.93218023159716</c:v>
                </c:pt>
                <c:pt idx="1">
                  <c:v>171.9762923508315</c:v>
                </c:pt>
                <c:pt idx="2">
                  <c:v>225.03394459700212</c:v>
                </c:pt>
                <c:pt idx="3">
                  <c:v>189.56407261793356</c:v>
                </c:pt>
                <c:pt idx="4">
                  <c:v>303.433087636251</c:v>
                </c:pt>
                <c:pt idx="5">
                  <c:v>355.35143817836433</c:v>
                </c:pt>
                <c:pt idx="6">
                  <c:v>350.07017458458358</c:v>
                </c:pt>
                <c:pt idx="7">
                  <c:v>381.88026430144964</c:v>
                </c:pt>
                <c:pt idx="8">
                  <c:v>418.07437624340673</c:v>
                </c:pt>
                <c:pt idx="9">
                  <c:v>431.33878930494757</c:v>
                </c:pt>
                <c:pt idx="10">
                  <c:v>435.82348588898094</c:v>
                </c:pt>
                <c:pt idx="11">
                  <c:v>390.88811554189306</c:v>
                </c:pt>
                <c:pt idx="12">
                  <c:v>409.54839212859588</c:v>
                </c:pt>
                <c:pt idx="13">
                  <c:v>469.03530608477377</c:v>
                </c:pt>
                <c:pt idx="14">
                  <c:v>471.78192523331381</c:v>
                </c:pt>
                <c:pt idx="15">
                  <c:v>491.72213228010878</c:v>
                </c:pt>
                <c:pt idx="16">
                  <c:v>383.85762357720887</c:v>
                </c:pt>
                <c:pt idx="17">
                  <c:v>453.82748261664528</c:v>
                </c:pt>
                <c:pt idx="18">
                  <c:v>423.65086276183501</c:v>
                </c:pt>
                <c:pt idx="19">
                  <c:v>469.29692066054849</c:v>
                </c:pt>
                <c:pt idx="20">
                  <c:v>430.07886646178304</c:v>
                </c:pt>
                <c:pt idx="21">
                  <c:v>509.51414936136644</c:v>
                </c:pt>
                <c:pt idx="22">
                  <c:v>558.04419758782387</c:v>
                </c:pt>
                <c:pt idx="23">
                  <c:v>563.75354720217729</c:v>
                </c:pt>
                <c:pt idx="24">
                  <c:v>618.02237256657827</c:v>
                </c:pt>
                <c:pt idx="26">
                  <c:v>211.76953153546128</c:v>
                </c:pt>
                <c:pt idx="27">
                  <c:v>199.2826396448072</c:v>
                </c:pt>
                <c:pt idx="28">
                  <c:v>295.16217117514316</c:v>
                </c:pt>
                <c:pt idx="29">
                  <c:v>361.48423648285825</c:v>
                </c:pt>
                <c:pt idx="30">
                  <c:v>458.65655750912993</c:v>
                </c:pt>
                <c:pt idx="31">
                  <c:v>351.90217462070723</c:v>
                </c:pt>
                <c:pt idx="32">
                  <c:v>435.82348588898094</c:v>
                </c:pt>
                <c:pt idx="33">
                  <c:v>386.96052377210435</c:v>
                </c:pt>
                <c:pt idx="34">
                  <c:v>462.35231201206625</c:v>
                </c:pt>
                <c:pt idx="35">
                  <c:v>404.95982686687785</c:v>
                </c:pt>
                <c:pt idx="36">
                  <c:v>544.7797845262794</c:v>
                </c:pt>
                <c:pt idx="37">
                  <c:v>467.06361866415318</c:v>
                </c:pt>
                <c:pt idx="38">
                  <c:v>509.51414936136644</c:v>
                </c:pt>
                <c:pt idx="39">
                  <c:v>518.25095840319409</c:v>
                </c:pt>
                <c:pt idx="40">
                  <c:v>614.89420007624722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6-B487-4BB5-8679-7E64C92C8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675840"/>
        <c:axId val="50767682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Лист1!$A$186</c15:sqref>
                        </c15:formulaRef>
                      </c:ext>
                    </c:extLst>
                    <c:strCache>
                      <c:ptCount val="1"/>
                      <c:pt idx="0">
                        <c:v>Все 11 переменных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Лист1!$B$186:$AP$186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238.3002434804439</c:v>
                      </c:pt>
                      <c:pt idx="1">
                        <c:v>169.83374876548623</c:v>
                      </c:pt>
                      <c:pt idx="2">
                        <c:v>216.12587266223636</c:v>
                      </c:pt>
                      <c:pt idx="3">
                        <c:v>202.88654180842059</c:v>
                      </c:pt>
                      <c:pt idx="4">
                        <c:v>317.97380588160377</c:v>
                      </c:pt>
                      <c:pt idx="5">
                        <c:v>341.15673059386609</c:v>
                      </c:pt>
                      <c:pt idx="6">
                        <c:v>372.56144986767686</c:v>
                      </c:pt>
                      <c:pt idx="7">
                        <c:v>373.41275580706133</c:v>
                      </c:pt>
                      <c:pt idx="8">
                        <c:v>363.74832633730693</c:v>
                      </c:pt>
                      <c:pt idx="9">
                        <c:v>371.75216374928641</c:v>
                      </c:pt>
                      <c:pt idx="10">
                        <c:v>386.25553501899049</c:v>
                      </c:pt>
                      <c:pt idx="11">
                        <c:v>399.4145035231013</c:v>
                      </c:pt>
                      <c:pt idx="12">
                        <c:v>418.57341676228316</c:v>
                      </c:pt>
                      <c:pt idx="13">
                        <c:v>472.11610782821663</c:v>
                      </c:pt>
                      <c:pt idx="14">
                        <c:v>446.1684221607502</c:v>
                      </c:pt>
                      <c:pt idx="15">
                        <c:v>498.49558935443201</c:v>
                      </c:pt>
                      <c:pt idx="16">
                        <c:v>452.44620493838374</c:v>
                      </c:pt>
                      <c:pt idx="17">
                        <c:v>439.05711894116757</c:v>
                      </c:pt>
                      <c:pt idx="18">
                        <c:v>492.65333343037855</c:v>
                      </c:pt>
                      <c:pt idx="19">
                        <c:v>487.84342987513446</c:v>
                      </c:pt>
                      <c:pt idx="20">
                        <c:v>469.42649733598955</c:v>
                      </c:pt>
                      <c:pt idx="21">
                        <c:v>520.27829138110246</c:v>
                      </c:pt>
                      <c:pt idx="22">
                        <c:v>532.73180157494062</c:v>
                      </c:pt>
                      <c:pt idx="23">
                        <c:v>598.76466691732276</c:v>
                      </c:pt>
                      <c:pt idx="24">
                        <c:v>607.5234420042616</c:v>
                      </c:pt>
                      <c:pt idx="26">
                        <c:v>180.37094356543457</c:v>
                      </c:pt>
                      <c:pt idx="27">
                        <c:v>241.42848210856027</c:v>
                      </c:pt>
                      <c:pt idx="28">
                        <c:v>278.37980830859306</c:v>
                      </c:pt>
                      <c:pt idx="29">
                        <c:v>351.85795231902739</c:v>
                      </c:pt>
                      <c:pt idx="30">
                        <c:v>473.59248227805801</c:v>
                      </c:pt>
                      <c:pt idx="31">
                        <c:v>421.49231527744632</c:v>
                      </c:pt>
                      <c:pt idx="32">
                        <c:v>425.38329405132754</c:v>
                      </c:pt>
                      <c:pt idx="33">
                        <c:v>441.63511034600378</c:v>
                      </c:pt>
                      <c:pt idx="34">
                        <c:v>471.42815990374584</c:v>
                      </c:pt>
                      <c:pt idx="35">
                        <c:v>480.41171241857955</c:v>
                      </c:pt>
                      <c:pt idx="36">
                        <c:v>519.04199335584053</c:v>
                      </c:pt>
                      <c:pt idx="37">
                        <c:v>510.99263942418474</c:v>
                      </c:pt>
                      <c:pt idx="38">
                        <c:v>516.42246228855947</c:v>
                      </c:pt>
                      <c:pt idx="39">
                        <c:v>529.7037363083582</c:v>
                      </c:pt>
                      <c:pt idx="40">
                        <c:v>614.30857040372939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487-4BB5-8679-7E64C92C8C0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Лист1!$A$187</c15:sqref>
                        </c15:formulaRef>
                      </c:ext>
                    </c:extLst>
                    <c:strCache>
                      <c:ptCount val="1"/>
                      <c:pt idx="0">
                        <c:v>Первые 5 переменных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Лист1!$B$187:$AP$187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287.33025552014078</c:v>
                      </c:pt>
                      <c:pt idx="1">
                        <c:v>158.53161770853694</c:v>
                      </c:pt>
                      <c:pt idx="2">
                        <c:v>204.59474379492895</c:v>
                      </c:pt>
                      <c:pt idx="3">
                        <c:v>205.54559201570737</c:v>
                      </c:pt>
                      <c:pt idx="4">
                        <c:v>298.12396652408279</c:v>
                      </c:pt>
                      <c:pt idx="5">
                        <c:v>351.85585701528544</c:v>
                      </c:pt>
                      <c:pt idx="6">
                        <c:v>349.88951845112024</c:v>
                      </c:pt>
                      <c:pt idx="7">
                        <c:v>374.88742005847962</c:v>
                      </c:pt>
                      <c:pt idx="8">
                        <c:v>388.21571036563546</c:v>
                      </c:pt>
                      <c:pt idx="9">
                        <c:v>399.73149188723255</c:v>
                      </c:pt>
                      <c:pt idx="10">
                        <c:v>419.96822858690211</c:v>
                      </c:pt>
                      <c:pt idx="11">
                        <c:v>380.27158759836311</c:v>
                      </c:pt>
                      <c:pt idx="12">
                        <c:v>404.83009821673841</c:v>
                      </c:pt>
                      <c:pt idx="13">
                        <c:v>463.39052942059789</c:v>
                      </c:pt>
                      <c:pt idx="14">
                        <c:v>436.608182691416</c:v>
                      </c:pt>
                      <c:pt idx="15">
                        <c:v>482.03405995720823</c:v>
                      </c:pt>
                      <c:pt idx="16">
                        <c:v>461.4859660821603</c:v>
                      </c:pt>
                      <c:pt idx="17">
                        <c:v>453.5156991931326</c:v>
                      </c:pt>
                      <c:pt idx="18">
                        <c:v>496.03331064695158</c:v>
                      </c:pt>
                      <c:pt idx="19">
                        <c:v>461.89439538251463</c:v>
                      </c:pt>
                      <c:pt idx="20">
                        <c:v>450.46170275432087</c:v>
                      </c:pt>
                      <c:pt idx="21">
                        <c:v>508.36103138993349</c:v>
                      </c:pt>
                      <c:pt idx="22">
                        <c:v>539.61296756519732</c:v>
                      </c:pt>
                      <c:pt idx="23">
                        <c:v>600.65745978891209</c:v>
                      </c:pt>
                      <c:pt idx="24">
                        <c:v>611.66860738453397</c:v>
                      </c:pt>
                      <c:pt idx="26">
                        <c:v>193.07896227333185</c:v>
                      </c:pt>
                      <c:pt idx="27">
                        <c:v>216.11052531652604</c:v>
                      </c:pt>
                      <c:pt idx="28">
                        <c:v>304.37918966443613</c:v>
                      </c:pt>
                      <c:pt idx="29">
                        <c:v>361.95809727242886</c:v>
                      </c:pt>
                      <c:pt idx="30">
                        <c:v>486.30606179653114</c:v>
                      </c:pt>
                      <c:pt idx="31">
                        <c:v>384.43686301591151</c:v>
                      </c:pt>
                      <c:pt idx="32">
                        <c:v>419.96822858690211</c:v>
                      </c:pt>
                      <c:pt idx="33">
                        <c:v>401.76600021846389</c:v>
                      </c:pt>
                      <c:pt idx="34">
                        <c:v>442.9997916300963</c:v>
                      </c:pt>
                      <c:pt idx="35">
                        <c:v>430.49998910230352</c:v>
                      </c:pt>
                      <c:pt idx="36">
                        <c:v>528.09718604359659</c:v>
                      </c:pt>
                      <c:pt idx="37">
                        <c:v>534.80910167778347</c:v>
                      </c:pt>
                      <c:pt idx="38">
                        <c:v>508.36103138993349</c:v>
                      </c:pt>
                      <c:pt idx="39">
                        <c:v>505.06562300040241</c:v>
                      </c:pt>
                      <c:pt idx="40">
                        <c:v>603.73290902850567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87-4BB5-8679-7E64C92C8C0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Лист1!$A$188</c15:sqref>
                        </c15:formulaRef>
                      </c:ext>
                    </c:extLst>
                    <c:strCache>
                      <c:ptCount val="1"/>
                      <c:pt idx="0">
                        <c:v>Первые 4 переменные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Лист1!$B$188:$AP$188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283.59306748642121</c:v>
                      </c:pt>
                      <c:pt idx="1">
                        <c:v>168.03063650447075</c:v>
                      </c:pt>
                      <c:pt idx="2">
                        <c:v>211.96386231959332</c:v>
                      </c:pt>
                      <c:pt idx="3">
                        <c:v>204.22499340678041</c:v>
                      </c:pt>
                      <c:pt idx="4">
                        <c:v>295.66600318567362</c:v>
                      </c:pt>
                      <c:pt idx="5">
                        <c:v>341.0847933272853</c:v>
                      </c:pt>
                      <c:pt idx="6">
                        <c:v>348.83003080257186</c:v>
                      </c:pt>
                      <c:pt idx="7">
                        <c:v>363.05140623484476</c:v>
                      </c:pt>
                      <c:pt idx="8">
                        <c:v>386.58594809831266</c:v>
                      </c:pt>
                      <c:pt idx="9">
                        <c:v>397.56925455209057</c:v>
                      </c:pt>
                      <c:pt idx="10">
                        <c:v>431.99198551626614</c:v>
                      </c:pt>
                      <c:pt idx="11">
                        <c:v>375.86500411618181</c:v>
                      </c:pt>
                      <c:pt idx="12">
                        <c:v>397.57781913289364</c:v>
                      </c:pt>
                      <c:pt idx="13">
                        <c:v>486.12864315876141</c:v>
                      </c:pt>
                      <c:pt idx="14">
                        <c:v>425.99936693460768</c:v>
                      </c:pt>
                      <c:pt idx="15">
                        <c:v>479.96313917683437</c:v>
                      </c:pt>
                      <c:pt idx="16">
                        <c:v>459.57736185352405</c:v>
                      </c:pt>
                      <c:pt idx="17">
                        <c:v>471.61216030754076</c:v>
                      </c:pt>
                      <c:pt idx="18">
                        <c:v>492.52728121486507</c:v>
                      </c:pt>
                      <c:pt idx="19">
                        <c:v>468.16281631202946</c:v>
                      </c:pt>
                      <c:pt idx="20">
                        <c:v>445.7471960557632</c:v>
                      </c:pt>
                      <c:pt idx="21">
                        <c:v>516.1005138694527</c:v>
                      </c:pt>
                      <c:pt idx="22">
                        <c:v>534.8796714457385</c:v>
                      </c:pt>
                      <c:pt idx="23">
                        <c:v>592.67430441935721</c:v>
                      </c:pt>
                      <c:pt idx="24">
                        <c:v>610.09274056812865</c:v>
                      </c:pt>
                      <c:pt idx="26">
                        <c:v>200.98055586581177</c:v>
                      </c:pt>
                      <c:pt idx="27">
                        <c:v>222.94716877337487</c:v>
                      </c:pt>
                      <c:pt idx="28">
                        <c:v>298.36021544510368</c:v>
                      </c:pt>
                      <c:pt idx="29">
                        <c:v>353.2767477140078</c:v>
                      </c:pt>
                      <c:pt idx="30">
                        <c:v>470.25242746456206</c:v>
                      </c:pt>
                      <c:pt idx="31">
                        <c:v>381.77995016391287</c:v>
                      </c:pt>
                      <c:pt idx="32">
                        <c:v>431.99198551626614</c:v>
                      </c:pt>
                      <c:pt idx="33">
                        <c:v>394.51576126970031</c:v>
                      </c:pt>
                      <c:pt idx="34">
                        <c:v>453.95859842382561</c:v>
                      </c:pt>
                      <c:pt idx="35">
                        <c:v>425.71317597903544</c:v>
                      </c:pt>
                      <c:pt idx="36">
                        <c:v>523.89636499195694</c:v>
                      </c:pt>
                      <c:pt idx="37">
                        <c:v>512.22477199460263</c:v>
                      </c:pt>
                      <c:pt idx="38">
                        <c:v>516.1005138694527</c:v>
                      </c:pt>
                      <c:pt idx="39">
                        <c:v>501.92975208439384</c:v>
                      </c:pt>
                      <c:pt idx="40">
                        <c:v>588.01770127609052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87-4BB5-8679-7E64C92C8C0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Лист1!$A$190</c15:sqref>
                        </c15:formulaRef>
                      </c:ext>
                    </c:extLst>
                    <c:strCache>
                      <c:ptCount val="1"/>
                      <c:pt idx="0">
                        <c:v>Зелёные и желтые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Лист1!$B$189:$AP$189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233.15249347039935</c:v>
                      </c:pt>
                      <c:pt idx="1">
                        <c:v>174.39052428269497</c:v>
                      </c:pt>
                      <c:pt idx="2">
                        <c:v>221.10060146055184</c:v>
                      </c:pt>
                      <c:pt idx="3">
                        <c:v>201.71857680134417</c:v>
                      </c:pt>
                      <c:pt idx="4">
                        <c:v>315.68421695989673</c:v>
                      </c:pt>
                      <c:pt idx="5">
                        <c:v>338.06304364722382</c:v>
                      </c:pt>
                      <c:pt idx="6">
                        <c:v>377.43386904468571</c:v>
                      </c:pt>
                      <c:pt idx="7">
                        <c:v>369.45746837752813</c:v>
                      </c:pt>
                      <c:pt idx="8">
                        <c:v>368.0303205596756</c:v>
                      </c:pt>
                      <c:pt idx="9">
                        <c:v>376.5580878270739</c:v>
                      </c:pt>
                      <c:pt idx="10">
                        <c:v>385.30019649780297</c:v>
                      </c:pt>
                      <c:pt idx="11">
                        <c:v>393.78647531424213</c:v>
                      </c:pt>
                      <c:pt idx="12">
                        <c:v>412.64078257513756</c:v>
                      </c:pt>
                      <c:pt idx="13">
                        <c:v>474.57611044932491</c:v>
                      </c:pt>
                      <c:pt idx="14">
                        <c:v>444.67748362613202</c:v>
                      </c:pt>
                      <c:pt idx="15">
                        <c:v>501.26300294256362</c:v>
                      </c:pt>
                      <c:pt idx="16">
                        <c:v>450.94703039227898</c:v>
                      </c:pt>
                      <c:pt idx="17">
                        <c:v>439.04979188764992</c:v>
                      </c:pt>
                      <c:pt idx="18">
                        <c:v>490.82268542301608</c:v>
                      </c:pt>
                      <c:pt idx="19">
                        <c:v>489.5804377496388</c:v>
                      </c:pt>
                      <c:pt idx="20">
                        <c:v>473.50706223151428</c:v>
                      </c:pt>
                      <c:pt idx="21">
                        <c:v>523.19346207649869</c:v>
                      </c:pt>
                      <c:pt idx="22">
                        <c:v>524.54133596371321</c:v>
                      </c:pt>
                      <c:pt idx="23">
                        <c:v>603.89046016143766</c:v>
                      </c:pt>
                      <c:pt idx="24">
                        <c:v>606.13448027797858</c:v>
                      </c:pt>
                      <c:pt idx="26">
                        <c:v>169.90884445187839</c:v>
                      </c:pt>
                      <c:pt idx="27">
                        <c:v>244.41480474364653</c:v>
                      </c:pt>
                      <c:pt idx="28">
                        <c:v>278.68176280305852</c:v>
                      </c:pt>
                      <c:pt idx="29">
                        <c:v>350.84755407866396</c:v>
                      </c:pt>
                      <c:pt idx="30">
                        <c:v>468.4180099461737</c:v>
                      </c:pt>
                      <c:pt idx="31">
                        <c:v>425.22465315163572</c:v>
                      </c:pt>
                      <c:pt idx="32">
                        <c:v>422.57313194006565</c:v>
                      </c:pt>
                      <c:pt idx="33">
                        <c:v>438.02845448983135</c:v>
                      </c:pt>
                      <c:pt idx="34">
                        <c:v>476.93630694035164</c:v>
                      </c:pt>
                      <c:pt idx="35">
                        <c:v>465.22123389744229</c:v>
                      </c:pt>
                      <c:pt idx="36">
                        <c:v>512.60765699186231</c:v>
                      </c:pt>
                      <c:pt idx="37">
                        <c:v>505.42753852717578</c:v>
                      </c:pt>
                      <c:pt idx="38">
                        <c:v>519.79075911613108</c:v>
                      </c:pt>
                      <c:pt idx="39">
                        <c:v>531.73269310363321</c:v>
                      </c:pt>
                      <c:pt idx="40">
                        <c:v>606.50536456003101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87-4BB5-8679-7E64C92C8C05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Лист1!$A$191</c15:sqref>
                        </c15:formulaRef>
                      </c:ext>
                    </c:extLst>
                    <c:strCache>
                      <c:ptCount val="1"/>
                      <c:pt idx="0">
                        <c:v>Зелёные и желтые - объём дв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Лист1!$B$191:$AP$191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236.52473557769554</c:v>
                      </c:pt>
                      <c:pt idx="1">
                        <c:v>171.04629752026449</c:v>
                      </c:pt>
                      <c:pt idx="2">
                        <c:v>216.13701742574995</c:v>
                      </c:pt>
                      <c:pt idx="3">
                        <c:v>203.94010375540165</c:v>
                      </c:pt>
                      <c:pt idx="4">
                        <c:v>318.04380399116781</c:v>
                      </c:pt>
                      <c:pt idx="5">
                        <c:v>339.1485421349862</c:v>
                      </c:pt>
                      <c:pt idx="6">
                        <c:v>371.46741088750787</c:v>
                      </c:pt>
                      <c:pt idx="7">
                        <c:v>371.77350633607057</c:v>
                      </c:pt>
                      <c:pt idx="8">
                        <c:v>364.40005706755619</c:v>
                      </c:pt>
                      <c:pt idx="9">
                        <c:v>371.72364772853325</c:v>
                      </c:pt>
                      <c:pt idx="10">
                        <c:v>387.50639878318907</c:v>
                      </c:pt>
                      <c:pt idx="11">
                        <c:v>398.24343927411974</c:v>
                      </c:pt>
                      <c:pt idx="12">
                        <c:v>418.65774320420314</c:v>
                      </c:pt>
                      <c:pt idx="13">
                        <c:v>475.18605970626959</c:v>
                      </c:pt>
                      <c:pt idx="14">
                        <c:v>444.71570095321295</c:v>
                      </c:pt>
                      <c:pt idx="15">
                        <c:v>500.41905829857205</c:v>
                      </c:pt>
                      <c:pt idx="16">
                        <c:v>452.04186070565265</c:v>
                      </c:pt>
                      <c:pt idx="17">
                        <c:v>441.29549996037167</c:v>
                      </c:pt>
                      <c:pt idx="18">
                        <c:v>491.9320685494713</c:v>
                      </c:pt>
                      <c:pt idx="19">
                        <c:v>486.44505717897118</c:v>
                      </c:pt>
                      <c:pt idx="20">
                        <c:v>469.4673811826251</c:v>
                      </c:pt>
                      <c:pt idx="21">
                        <c:v>523.22074182545111</c:v>
                      </c:pt>
                      <c:pt idx="22">
                        <c:v>532.57531503109567</c:v>
                      </c:pt>
                      <c:pt idx="23">
                        <c:v>598.40361819627651</c:v>
                      </c:pt>
                      <c:pt idx="24">
                        <c:v>605.18493472554837</c:v>
                      </c:pt>
                      <c:pt idx="26">
                        <c:v>183.13438791929002</c:v>
                      </c:pt>
                      <c:pt idx="27">
                        <c:v>242.01869277140213</c:v>
                      </c:pt>
                      <c:pt idx="28">
                        <c:v>277.54435936341542</c:v>
                      </c:pt>
                      <c:pt idx="29">
                        <c:v>351.1825546626751</c:v>
                      </c:pt>
                      <c:pt idx="30">
                        <c:v>468.48735014189879</c:v>
                      </c:pt>
                      <c:pt idx="31">
                        <c:v>420.91435255771285</c:v>
                      </c:pt>
                      <c:pt idx="32">
                        <c:v>429.58870376377308</c:v>
                      </c:pt>
                      <c:pt idx="33">
                        <c:v>441.43403280545317</c:v>
                      </c:pt>
                      <c:pt idx="34">
                        <c:v>475.88853017501606</c:v>
                      </c:pt>
                      <c:pt idx="35">
                        <c:v>461.82547331317619</c:v>
                      </c:pt>
                      <c:pt idx="36">
                        <c:v>519.48078046066075</c:v>
                      </c:pt>
                      <c:pt idx="37">
                        <c:v>504.31792534642227</c:v>
                      </c:pt>
                      <c:pt idx="38">
                        <c:v>518.95450823347346</c:v>
                      </c:pt>
                      <c:pt idx="39">
                        <c:v>531.88461078230466</c:v>
                      </c:pt>
                      <c:pt idx="40">
                        <c:v>613.75285553581489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87-4BB5-8679-7E64C92C8C05}"/>
                  </c:ext>
                </c:extLst>
              </c15:ser>
            </c15:filteredScatterSeries>
          </c:ext>
        </c:extLst>
      </c:scatterChart>
      <c:valAx>
        <c:axId val="50767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676824"/>
        <c:crosses val="autoZero"/>
        <c:crossBetween val="midCat"/>
      </c:valAx>
      <c:valAx>
        <c:axId val="50767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675840"/>
        <c:crosses val="autoZero"/>
        <c:crossBetween val="midCat"/>
      </c:valAx>
      <c:spPr>
        <a:noFill/>
        <a:ln>
          <a:noFill/>
        </a:ln>
        <a:effectLst>
          <a:softEdge rad="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Зелёные</a:t>
            </a:r>
            <a:r>
              <a:rPr lang="ru-RU" sz="1400" b="0" i="0" u="none" strike="noStrike" baseline="0"/>
              <a:t> </a:t>
            </a:r>
            <a:endParaRPr lang="ru-RU"/>
          </a:p>
        </c:rich>
      </c:tx>
      <c:layout>
        <c:manualLayout>
          <c:xMode val="edge"/>
          <c:yMode val="edge"/>
          <c:x val="0.4176097339601556"/>
          <c:y val="4.49113967268216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247576717502904E-2"/>
          <c:y val="0.16768138461565846"/>
          <c:w val="0.87313694813277609"/>
          <c:h val="0.564619795263264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Лист1!$A$185</c:f>
              <c:strCache>
                <c:ptCount val="1"/>
                <c:pt idx="0">
                  <c:v>Цена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Лист1!$B$184:$AP$184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</c:numCache>
            </c:numRef>
          </c:xVal>
          <c:yVal>
            <c:numRef>
              <c:f>Лист1!$B$185:$AP$185</c:f>
              <c:numCache>
                <c:formatCode>General</c:formatCode>
                <c:ptCount val="41"/>
                <c:pt idx="0">
                  <c:v>195</c:v>
                </c:pt>
                <c:pt idx="1">
                  <c:v>197</c:v>
                </c:pt>
                <c:pt idx="2">
                  <c:v>219</c:v>
                </c:pt>
                <c:pt idx="3">
                  <c:v>219</c:v>
                </c:pt>
                <c:pt idx="4">
                  <c:v>308</c:v>
                </c:pt>
                <c:pt idx="5">
                  <c:v>330</c:v>
                </c:pt>
                <c:pt idx="6">
                  <c:v>348</c:v>
                </c:pt>
                <c:pt idx="7">
                  <c:v>359</c:v>
                </c:pt>
                <c:pt idx="8">
                  <c:v>381</c:v>
                </c:pt>
                <c:pt idx="9">
                  <c:v>385</c:v>
                </c:pt>
                <c:pt idx="10">
                  <c:v>396</c:v>
                </c:pt>
                <c:pt idx="11">
                  <c:v>407</c:v>
                </c:pt>
                <c:pt idx="12">
                  <c:v>425</c:v>
                </c:pt>
                <c:pt idx="13">
                  <c:v>425</c:v>
                </c:pt>
                <c:pt idx="14">
                  <c:v>436</c:v>
                </c:pt>
                <c:pt idx="15">
                  <c:v>439.5</c:v>
                </c:pt>
                <c:pt idx="16">
                  <c:v>452</c:v>
                </c:pt>
                <c:pt idx="17">
                  <c:v>458</c:v>
                </c:pt>
                <c:pt idx="18">
                  <c:v>496</c:v>
                </c:pt>
                <c:pt idx="19">
                  <c:v>496</c:v>
                </c:pt>
                <c:pt idx="20">
                  <c:v>512</c:v>
                </c:pt>
                <c:pt idx="21">
                  <c:v>528</c:v>
                </c:pt>
                <c:pt idx="22">
                  <c:v>568</c:v>
                </c:pt>
                <c:pt idx="23">
                  <c:v>594</c:v>
                </c:pt>
                <c:pt idx="24">
                  <c:v>616</c:v>
                </c:pt>
                <c:pt idx="26">
                  <c:v>205</c:v>
                </c:pt>
                <c:pt idx="27">
                  <c:v>219</c:v>
                </c:pt>
                <c:pt idx="28">
                  <c:v>308</c:v>
                </c:pt>
                <c:pt idx="29">
                  <c:v>337</c:v>
                </c:pt>
                <c:pt idx="30">
                  <c:v>385</c:v>
                </c:pt>
                <c:pt idx="31">
                  <c:v>392</c:v>
                </c:pt>
                <c:pt idx="32">
                  <c:v>399</c:v>
                </c:pt>
                <c:pt idx="33">
                  <c:v>429</c:v>
                </c:pt>
                <c:pt idx="34">
                  <c:v>436</c:v>
                </c:pt>
                <c:pt idx="35">
                  <c:v>436</c:v>
                </c:pt>
                <c:pt idx="36">
                  <c:v>496</c:v>
                </c:pt>
                <c:pt idx="37">
                  <c:v>496</c:v>
                </c:pt>
                <c:pt idx="38">
                  <c:v>518</c:v>
                </c:pt>
                <c:pt idx="39">
                  <c:v>572</c:v>
                </c:pt>
                <c:pt idx="40">
                  <c:v>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33-422D-8451-E8C5D358D3C6}"/>
            </c:ext>
          </c:extLst>
        </c:ser>
        <c:ser>
          <c:idx val="5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Лист1!$B$189:$AP$189</c:f>
              <c:numCache>
                <c:formatCode>General</c:formatCode>
                <c:ptCount val="41"/>
                <c:pt idx="0">
                  <c:v>233.15249347039935</c:v>
                </c:pt>
                <c:pt idx="1">
                  <c:v>174.39052428269497</c:v>
                </c:pt>
                <c:pt idx="2">
                  <c:v>221.10060146055184</c:v>
                </c:pt>
                <c:pt idx="3">
                  <c:v>201.71857680134417</c:v>
                </c:pt>
                <c:pt idx="4">
                  <c:v>315.68421695989673</c:v>
                </c:pt>
                <c:pt idx="5">
                  <c:v>338.06304364722382</c:v>
                </c:pt>
                <c:pt idx="6">
                  <c:v>377.43386904468571</c:v>
                </c:pt>
                <c:pt idx="7">
                  <c:v>369.45746837752813</c:v>
                </c:pt>
                <c:pt idx="8">
                  <c:v>368.0303205596756</c:v>
                </c:pt>
                <c:pt idx="9">
                  <c:v>376.5580878270739</c:v>
                </c:pt>
                <c:pt idx="10">
                  <c:v>385.30019649780297</c:v>
                </c:pt>
                <c:pt idx="11">
                  <c:v>393.78647531424213</c:v>
                </c:pt>
                <c:pt idx="12">
                  <c:v>412.64078257513756</c:v>
                </c:pt>
                <c:pt idx="13">
                  <c:v>474.57611044932491</c:v>
                </c:pt>
                <c:pt idx="14">
                  <c:v>444.67748362613202</c:v>
                </c:pt>
                <c:pt idx="15">
                  <c:v>501.26300294256362</c:v>
                </c:pt>
                <c:pt idx="16">
                  <c:v>450.94703039227898</c:v>
                </c:pt>
                <c:pt idx="17">
                  <c:v>439.04979188764992</c:v>
                </c:pt>
                <c:pt idx="18">
                  <c:v>490.82268542301608</c:v>
                </c:pt>
                <c:pt idx="19">
                  <c:v>489.5804377496388</c:v>
                </c:pt>
                <c:pt idx="20">
                  <c:v>473.50706223151428</c:v>
                </c:pt>
                <c:pt idx="21">
                  <c:v>523.19346207649869</c:v>
                </c:pt>
                <c:pt idx="22">
                  <c:v>524.54133596371321</c:v>
                </c:pt>
                <c:pt idx="23">
                  <c:v>603.89046016143766</c:v>
                </c:pt>
                <c:pt idx="24">
                  <c:v>606.13448027797858</c:v>
                </c:pt>
                <c:pt idx="26">
                  <c:v>169.90884445187839</c:v>
                </c:pt>
                <c:pt idx="27">
                  <c:v>244.41480474364653</c:v>
                </c:pt>
                <c:pt idx="28">
                  <c:v>278.68176280305852</c:v>
                </c:pt>
                <c:pt idx="29">
                  <c:v>350.84755407866396</c:v>
                </c:pt>
                <c:pt idx="30">
                  <c:v>468.4180099461737</c:v>
                </c:pt>
                <c:pt idx="31">
                  <c:v>425.22465315163572</c:v>
                </c:pt>
                <c:pt idx="32">
                  <c:v>422.57313194006565</c:v>
                </c:pt>
                <c:pt idx="33">
                  <c:v>438.02845448983135</c:v>
                </c:pt>
                <c:pt idx="34">
                  <c:v>476.93630694035164</c:v>
                </c:pt>
                <c:pt idx="35">
                  <c:v>465.22123389744229</c:v>
                </c:pt>
                <c:pt idx="36">
                  <c:v>512.60765699186231</c:v>
                </c:pt>
                <c:pt idx="37">
                  <c:v>505.42753852717578</c:v>
                </c:pt>
                <c:pt idx="38">
                  <c:v>519.79075911613108</c:v>
                </c:pt>
                <c:pt idx="39">
                  <c:v>531.73269310363321</c:v>
                </c:pt>
                <c:pt idx="40">
                  <c:v>606.50536456003101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933-422D-8451-E8C5D358D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675840"/>
        <c:axId val="50767682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Лист1!$A$186</c15:sqref>
                        </c15:formulaRef>
                      </c:ext>
                    </c:extLst>
                    <c:strCache>
                      <c:ptCount val="1"/>
                      <c:pt idx="0">
                        <c:v>Все 11 переменных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Лист1!$B$186:$AP$186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238.3002434804439</c:v>
                      </c:pt>
                      <c:pt idx="1">
                        <c:v>169.83374876548623</c:v>
                      </c:pt>
                      <c:pt idx="2">
                        <c:v>216.12587266223636</c:v>
                      </c:pt>
                      <c:pt idx="3">
                        <c:v>202.88654180842059</c:v>
                      </c:pt>
                      <c:pt idx="4">
                        <c:v>317.97380588160377</c:v>
                      </c:pt>
                      <c:pt idx="5">
                        <c:v>341.15673059386609</c:v>
                      </c:pt>
                      <c:pt idx="6">
                        <c:v>372.56144986767686</c:v>
                      </c:pt>
                      <c:pt idx="7">
                        <c:v>373.41275580706133</c:v>
                      </c:pt>
                      <c:pt idx="8">
                        <c:v>363.74832633730693</c:v>
                      </c:pt>
                      <c:pt idx="9">
                        <c:v>371.75216374928641</c:v>
                      </c:pt>
                      <c:pt idx="10">
                        <c:v>386.25553501899049</c:v>
                      </c:pt>
                      <c:pt idx="11">
                        <c:v>399.4145035231013</c:v>
                      </c:pt>
                      <c:pt idx="12">
                        <c:v>418.57341676228316</c:v>
                      </c:pt>
                      <c:pt idx="13">
                        <c:v>472.11610782821663</c:v>
                      </c:pt>
                      <c:pt idx="14">
                        <c:v>446.1684221607502</c:v>
                      </c:pt>
                      <c:pt idx="15">
                        <c:v>498.49558935443201</c:v>
                      </c:pt>
                      <c:pt idx="16">
                        <c:v>452.44620493838374</c:v>
                      </c:pt>
                      <c:pt idx="17">
                        <c:v>439.05711894116757</c:v>
                      </c:pt>
                      <c:pt idx="18">
                        <c:v>492.65333343037855</c:v>
                      </c:pt>
                      <c:pt idx="19">
                        <c:v>487.84342987513446</c:v>
                      </c:pt>
                      <c:pt idx="20">
                        <c:v>469.42649733598955</c:v>
                      </c:pt>
                      <c:pt idx="21">
                        <c:v>520.27829138110246</c:v>
                      </c:pt>
                      <c:pt idx="22">
                        <c:v>532.73180157494062</c:v>
                      </c:pt>
                      <c:pt idx="23">
                        <c:v>598.76466691732276</c:v>
                      </c:pt>
                      <c:pt idx="24">
                        <c:v>607.5234420042616</c:v>
                      </c:pt>
                      <c:pt idx="26">
                        <c:v>180.37094356543457</c:v>
                      </c:pt>
                      <c:pt idx="27">
                        <c:v>241.42848210856027</c:v>
                      </c:pt>
                      <c:pt idx="28">
                        <c:v>278.37980830859306</c:v>
                      </c:pt>
                      <c:pt idx="29">
                        <c:v>351.85795231902739</c:v>
                      </c:pt>
                      <c:pt idx="30">
                        <c:v>473.59248227805801</c:v>
                      </c:pt>
                      <c:pt idx="31">
                        <c:v>421.49231527744632</c:v>
                      </c:pt>
                      <c:pt idx="32">
                        <c:v>425.38329405132754</c:v>
                      </c:pt>
                      <c:pt idx="33">
                        <c:v>441.63511034600378</c:v>
                      </c:pt>
                      <c:pt idx="34">
                        <c:v>471.42815990374584</c:v>
                      </c:pt>
                      <c:pt idx="35">
                        <c:v>480.41171241857955</c:v>
                      </c:pt>
                      <c:pt idx="36">
                        <c:v>519.04199335584053</c:v>
                      </c:pt>
                      <c:pt idx="37">
                        <c:v>510.99263942418474</c:v>
                      </c:pt>
                      <c:pt idx="38">
                        <c:v>516.42246228855947</c:v>
                      </c:pt>
                      <c:pt idx="39">
                        <c:v>529.7037363083582</c:v>
                      </c:pt>
                      <c:pt idx="40">
                        <c:v>614.30857040372939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933-422D-8451-E8C5D358D3C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Лист1!$A$187</c15:sqref>
                        </c15:formulaRef>
                      </c:ext>
                    </c:extLst>
                    <c:strCache>
                      <c:ptCount val="1"/>
                      <c:pt idx="0">
                        <c:v>Первые 5 переменных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Лист1!$B$187:$AP$187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287.33025552014078</c:v>
                      </c:pt>
                      <c:pt idx="1">
                        <c:v>158.53161770853694</c:v>
                      </c:pt>
                      <c:pt idx="2">
                        <c:v>204.59474379492895</c:v>
                      </c:pt>
                      <c:pt idx="3">
                        <c:v>205.54559201570737</c:v>
                      </c:pt>
                      <c:pt idx="4">
                        <c:v>298.12396652408279</c:v>
                      </c:pt>
                      <c:pt idx="5">
                        <c:v>351.85585701528544</c:v>
                      </c:pt>
                      <c:pt idx="6">
                        <c:v>349.88951845112024</c:v>
                      </c:pt>
                      <c:pt idx="7">
                        <c:v>374.88742005847962</c:v>
                      </c:pt>
                      <c:pt idx="8">
                        <c:v>388.21571036563546</c:v>
                      </c:pt>
                      <c:pt idx="9">
                        <c:v>399.73149188723255</c:v>
                      </c:pt>
                      <c:pt idx="10">
                        <c:v>419.96822858690211</c:v>
                      </c:pt>
                      <c:pt idx="11">
                        <c:v>380.27158759836311</c:v>
                      </c:pt>
                      <c:pt idx="12">
                        <c:v>404.83009821673841</c:v>
                      </c:pt>
                      <c:pt idx="13">
                        <c:v>463.39052942059789</c:v>
                      </c:pt>
                      <c:pt idx="14">
                        <c:v>436.608182691416</c:v>
                      </c:pt>
                      <c:pt idx="15">
                        <c:v>482.03405995720823</c:v>
                      </c:pt>
                      <c:pt idx="16">
                        <c:v>461.4859660821603</c:v>
                      </c:pt>
                      <c:pt idx="17">
                        <c:v>453.5156991931326</c:v>
                      </c:pt>
                      <c:pt idx="18">
                        <c:v>496.03331064695158</c:v>
                      </c:pt>
                      <c:pt idx="19">
                        <c:v>461.89439538251463</c:v>
                      </c:pt>
                      <c:pt idx="20">
                        <c:v>450.46170275432087</c:v>
                      </c:pt>
                      <c:pt idx="21">
                        <c:v>508.36103138993349</c:v>
                      </c:pt>
                      <c:pt idx="22">
                        <c:v>539.61296756519732</c:v>
                      </c:pt>
                      <c:pt idx="23">
                        <c:v>600.65745978891209</c:v>
                      </c:pt>
                      <c:pt idx="24">
                        <c:v>611.66860738453397</c:v>
                      </c:pt>
                      <c:pt idx="26">
                        <c:v>193.07896227333185</c:v>
                      </c:pt>
                      <c:pt idx="27">
                        <c:v>216.11052531652604</c:v>
                      </c:pt>
                      <c:pt idx="28">
                        <c:v>304.37918966443613</c:v>
                      </c:pt>
                      <c:pt idx="29">
                        <c:v>361.95809727242886</c:v>
                      </c:pt>
                      <c:pt idx="30">
                        <c:v>486.30606179653114</c:v>
                      </c:pt>
                      <c:pt idx="31">
                        <c:v>384.43686301591151</c:v>
                      </c:pt>
                      <c:pt idx="32">
                        <c:v>419.96822858690211</c:v>
                      </c:pt>
                      <c:pt idx="33">
                        <c:v>401.76600021846389</c:v>
                      </c:pt>
                      <c:pt idx="34">
                        <c:v>442.9997916300963</c:v>
                      </c:pt>
                      <c:pt idx="35">
                        <c:v>430.49998910230352</c:v>
                      </c:pt>
                      <c:pt idx="36">
                        <c:v>528.09718604359659</c:v>
                      </c:pt>
                      <c:pt idx="37">
                        <c:v>534.80910167778347</c:v>
                      </c:pt>
                      <c:pt idx="38">
                        <c:v>508.36103138993349</c:v>
                      </c:pt>
                      <c:pt idx="39">
                        <c:v>505.06562300040241</c:v>
                      </c:pt>
                      <c:pt idx="40">
                        <c:v>603.73290902850567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933-422D-8451-E8C5D358D3C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Лист1!$A$188</c15:sqref>
                        </c15:formulaRef>
                      </c:ext>
                    </c:extLst>
                    <c:strCache>
                      <c:ptCount val="1"/>
                      <c:pt idx="0">
                        <c:v>Первые 4 переменные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Лист1!$B$188:$AP$188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283.59306748642121</c:v>
                      </c:pt>
                      <c:pt idx="1">
                        <c:v>168.03063650447075</c:v>
                      </c:pt>
                      <c:pt idx="2">
                        <c:v>211.96386231959332</c:v>
                      </c:pt>
                      <c:pt idx="3">
                        <c:v>204.22499340678041</c:v>
                      </c:pt>
                      <c:pt idx="4">
                        <c:v>295.66600318567362</c:v>
                      </c:pt>
                      <c:pt idx="5">
                        <c:v>341.0847933272853</c:v>
                      </c:pt>
                      <c:pt idx="6">
                        <c:v>348.83003080257186</c:v>
                      </c:pt>
                      <c:pt idx="7">
                        <c:v>363.05140623484476</c:v>
                      </c:pt>
                      <c:pt idx="8">
                        <c:v>386.58594809831266</c:v>
                      </c:pt>
                      <c:pt idx="9">
                        <c:v>397.56925455209057</c:v>
                      </c:pt>
                      <c:pt idx="10">
                        <c:v>431.99198551626614</c:v>
                      </c:pt>
                      <c:pt idx="11">
                        <c:v>375.86500411618181</c:v>
                      </c:pt>
                      <c:pt idx="12">
                        <c:v>397.57781913289364</c:v>
                      </c:pt>
                      <c:pt idx="13">
                        <c:v>486.12864315876141</c:v>
                      </c:pt>
                      <c:pt idx="14">
                        <c:v>425.99936693460768</c:v>
                      </c:pt>
                      <c:pt idx="15">
                        <c:v>479.96313917683437</c:v>
                      </c:pt>
                      <c:pt idx="16">
                        <c:v>459.57736185352405</c:v>
                      </c:pt>
                      <c:pt idx="17">
                        <c:v>471.61216030754076</c:v>
                      </c:pt>
                      <c:pt idx="18">
                        <c:v>492.52728121486507</c:v>
                      </c:pt>
                      <c:pt idx="19">
                        <c:v>468.16281631202946</c:v>
                      </c:pt>
                      <c:pt idx="20">
                        <c:v>445.7471960557632</c:v>
                      </c:pt>
                      <c:pt idx="21">
                        <c:v>516.1005138694527</c:v>
                      </c:pt>
                      <c:pt idx="22">
                        <c:v>534.8796714457385</c:v>
                      </c:pt>
                      <c:pt idx="23">
                        <c:v>592.67430441935721</c:v>
                      </c:pt>
                      <c:pt idx="24">
                        <c:v>610.09274056812865</c:v>
                      </c:pt>
                      <c:pt idx="26">
                        <c:v>200.98055586581177</c:v>
                      </c:pt>
                      <c:pt idx="27">
                        <c:v>222.94716877337487</c:v>
                      </c:pt>
                      <c:pt idx="28">
                        <c:v>298.36021544510368</c:v>
                      </c:pt>
                      <c:pt idx="29">
                        <c:v>353.2767477140078</c:v>
                      </c:pt>
                      <c:pt idx="30">
                        <c:v>470.25242746456206</c:v>
                      </c:pt>
                      <c:pt idx="31">
                        <c:v>381.77995016391287</c:v>
                      </c:pt>
                      <c:pt idx="32">
                        <c:v>431.99198551626614</c:v>
                      </c:pt>
                      <c:pt idx="33">
                        <c:v>394.51576126970031</c:v>
                      </c:pt>
                      <c:pt idx="34">
                        <c:v>453.95859842382561</c:v>
                      </c:pt>
                      <c:pt idx="35">
                        <c:v>425.71317597903544</c:v>
                      </c:pt>
                      <c:pt idx="36">
                        <c:v>523.89636499195694</c:v>
                      </c:pt>
                      <c:pt idx="37">
                        <c:v>512.22477199460263</c:v>
                      </c:pt>
                      <c:pt idx="38">
                        <c:v>516.1005138694527</c:v>
                      </c:pt>
                      <c:pt idx="39">
                        <c:v>501.92975208439384</c:v>
                      </c:pt>
                      <c:pt idx="40">
                        <c:v>588.01770127609052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933-422D-8451-E8C5D358D3C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Лист1!$A$190</c15:sqref>
                        </c15:formulaRef>
                      </c:ext>
                    </c:extLst>
                    <c:strCache>
                      <c:ptCount val="1"/>
                      <c:pt idx="0">
                        <c:v>Зелёные и желтые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Лист1!$B$189:$AP$189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233.15249347039935</c:v>
                      </c:pt>
                      <c:pt idx="1">
                        <c:v>174.39052428269497</c:v>
                      </c:pt>
                      <c:pt idx="2">
                        <c:v>221.10060146055184</c:v>
                      </c:pt>
                      <c:pt idx="3">
                        <c:v>201.71857680134417</c:v>
                      </c:pt>
                      <c:pt idx="4">
                        <c:v>315.68421695989673</c:v>
                      </c:pt>
                      <c:pt idx="5">
                        <c:v>338.06304364722382</c:v>
                      </c:pt>
                      <c:pt idx="6">
                        <c:v>377.43386904468571</c:v>
                      </c:pt>
                      <c:pt idx="7">
                        <c:v>369.45746837752813</c:v>
                      </c:pt>
                      <c:pt idx="8">
                        <c:v>368.0303205596756</c:v>
                      </c:pt>
                      <c:pt idx="9">
                        <c:v>376.5580878270739</c:v>
                      </c:pt>
                      <c:pt idx="10">
                        <c:v>385.30019649780297</c:v>
                      </c:pt>
                      <c:pt idx="11">
                        <c:v>393.78647531424213</c:v>
                      </c:pt>
                      <c:pt idx="12">
                        <c:v>412.64078257513756</c:v>
                      </c:pt>
                      <c:pt idx="13">
                        <c:v>474.57611044932491</c:v>
                      </c:pt>
                      <c:pt idx="14">
                        <c:v>444.67748362613202</c:v>
                      </c:pt>
                      <c:pt idx="15">
                        <c:v>501.26300294256362</c:v>
                      </c:pt>
                      <c:pt idx="16">
                        <c:v>450.94703039227898</c:v>
                      </c:pt>
                      <c:pt idx="17">
                        <c:v>439.04979188764992</c:v>
                      </c:pt>
                      <c:pt idx="18">
                        <c:v>490.82268542301608</c:v>
                      </c:pt>
                      <c:pt idx="19">
                        <c:v>489.5804377496388</c:v>
                      </c:pt>
                      <c:pt idx="20">
                        <c:v>473.50706223151428</c:v>
                      </c:pt>
                      <c:pt idx="21">
                        <c:v>523.19346207649869</c:v>
                      </c:pt>
                      <c:pt idx="22">
                        <c:v>524.54133596371321</c:v>
                      </c:pt>
                      <c:pt idx="23">
                        <c:v>603.89046016143766</c:v>
                      </c:pt>
                      <c:pt idx="24">
                        <c:v>606.13448027797858</c:v>
                      </c:pt>
                      <c:pt idx="26">
                        <c:v>169.90884445187839</c:v>
                      </c:pt>
                      <c:pt idx="27">
                        <c:v>244.41480474364653</c:v>
                      </c:pt>
                      <c:pt idx="28">
                        <c:v>278.68176280305852</c:v>
                      </c:pt>
                      <c:pt idx="29">
                        <c:v>350.84755407866396</c:v>
                      </c:pt>
                      <c:pt idx="30">
                        <c:v>468.4180099461737</c:v>
                      </c:pt>
                      <c:pt idx="31">
                        <c:v>425.22465315163572</c:v>
                      </c:pt>
                      <c:pt idx="32">
                        <c:v>422.57313194006565</c:v>
                      </c:pt>
                      <c:pt idx="33">
                        <c:v>438.02845448983135</c:v>
                      </c:pt>
                      <c:pt idx="34">
                        <c:v>476.93630694035164</c:v>
                      </c:pt>
                      <c:pt idx="35">
                        <c:v>465.22123389744229</c:v>
                      </c:pt>
                      <c:pt idx="36">
                        <c:v>512.60765699186231</c:v>
                      </c:pt>
                      <c:pt idx="37">
                        <c:v>505.42753852717578</c:v>
                      </c:pt>
                      <c:pt idx="38">
                        <c:v>519.79075911613108</c:v>
                      </c:pt>
                      <c:pt idx="39">
                        <c:v>531.73269310363321</c:v>
                      </c:pt>
                      <c:pt idx="40">
                        <c:v>606.50536456003101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933-422D-8451-E8C5D358D3C6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Лист1!$A$191</c15:sqref>
                        </c15:formulaRef>
                      </c:ext>
                    </c:extLst>
                    <c:strCache>
                      <c:ptCount val="1"/>
                      <c:pt idx="0">
                        <c:v>Зелёные и желтые - объём дв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Лист1!$B$191:$AP$191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236.52473557769554</c:v>
                      </c:pt>
                      <c:pt idx="1">
                        <c:v>171.04629752026449</c:v>
                      </c:pt>
                      <c:pt idx="2">
                        <c:v>216.13701742574995</c:v>
                      </c:pt>
                      <c:pt idx="3">
                        <c:v>203.94010375540165</c:v>
                      </c:pt>
                      <c:pt idx="4">
                        <c:v>318.04380399116781</c:v>
                      </c:pt>
                      <c:pt idx="5">
                        <c:v>339.1485421349862</c:v>
                      </c:pt>
                      <c:pt idx="6">
                        <c:v>371.46741088750787</c:v>
                      </c:pt>
                      <c:pt idx="7">
                        <c:v>371.77350633607057</c:v>
                      </c:pt>
                      <c:pt idx="8">
                        <c:v>364.40005706755619</c:v>
                      </c:pt>
                      <c:pt idx="9">
                        <c:v>371.72364772853325</c:v>
                      </c:pt>
                      <c:pt idx="10">
                        <c:v>387.50639878318907</c:v>
                      </c:pt>
                      <c:pt idx="11">
                        <c:v>398.24343927411974</c:v>
                      </c:pt>
                      <c:pt idx="12">
                        <c:v>418.65774320420314</c:v>
                      </c:pt>
                      <c:pt idx="13">
                        <c:v>475.18605970626959</c:v>
                      </c:pt>
                      <c:pt idx="14">
                        <c:v>444.71570095321295</c:v>
                      </c:pt>
                      <c:pt idx="15">
                        <c:v>500.41905829857205</c:v>
                      </c:pt>
                      <c:pt idx="16">
                        <c:v>452.04186070565265</c:v>
                      </c:pt>
                      <c:pt idx="17">
                        <c:v>441.29549996037167</c:v>
                      </c:pt>
                      <c:pt idx="18">
                        <c:v>491.9320685494713</c:v>
                      </c:pt>
                      <c:pt idx="19">
                        <c:v>486.44505717897118</c:v>
                      </c:pt>
                      <c:pt idx="20">
                        <c:v>469.4673811826251</c:v>
                      </c:pt>
                      <c:pt idx="21">
                        <c:v>523.22074182545111</c:v>
                      </c:pt>
                      <c:pt idx="22">
                        <c:v>532.57531503109567</c:v>
                      </c:pt>
                      <c:pt idx="23">
                        <c:v>598.40361819627651</c:v>
                      </c:pt>
                      <c:pt idx="24">
                        <c:v>605.18493472554837</c:v>
                      </c:pt>
                      <c:pt idx="26">
                        <c:v>183.13438791929002</c:v>
                      </c:pt>
                      <c:pt idx="27">
                        <c:v>242.01869277140213</c:v>
                      </c:pt>
                      <c:pt idx="28">
                        <c:v>277.54435936341542</c:v>
                      </c:pt>
                      <c:pt idx="29">
                        <c:v>351.1825546626751</c:v>
                      </c:pt>
                      <c:pt idx="30">
                        <c:v>468.48735014189879</c:v>
                      </c:pt>
                      <c:pt idx="31">
                        <c:v>420.91435255771285</c:v>
                      </c:pt>
                      <c:pt idx="32">
                        <c:v>429.58870376377308</c:v>
                      </c:pt>
                      <c:pt idx="33">
                        <c:v>441.43403280545317</c:v>
                      </c:pt>
                      <c:pt idx="34">
                        <c:v>475.88853017501606</c:v>
                      </c:pt>
                      <c:pt idx="35">
                        <c:v>461.82547331317619</c:v>
                      </c:pt>
                      <c:pt idx="36">
                        <c:v>519.48078046066075</c:v>
                      </c:pt>
                      <c:pt idx="37">
                        <c:v>504.31792534642227</c:v>
                      </c:pt>
                      <c:pt idx="38">
                        <c:v>518.95450823347346</c:v>
                      </c:pt>
                      <c:pt idx="39">
                        <c:v>531.88461078230466</c:v>
                      </c:pt>
                      <c:pt idx="40">
                        <c:v>613.75285553581489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933-422D-8451-E8C5D358D3C6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Лист1!$A$192</c15:sqref>
                        </c15:formulaRef>
                      </c:ext>
                    </c:extLst>
                    <c:strCache>
                      <c:ptCount val="1"/>
                      <c:pt idx="0">
                        <c:v>Первые 3 + объём двигателя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Лист1!$B$184:$AP$184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Лист1!$B$192:$AP$192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283.93218023159716</c:v>
                      </c:pt>
                      <c:pt idx="1">
                        <c:v>171.9762923508315</c:v>
                      </c:pt>
                      <c:pt idx="2">
                        <c:v>225.03394459700212</c:v>
                      </c:pt>
                      <c:pt idx="3">
                        <c:v>189.56407261793356</c:v>
                      </c:pt>
                      <c:pt idx="4">
                        <c:v>303.433087636251</c:v>
                      </c:pt>
                      <c:pt idx="5">
                        <c:v>355.35143817836433</c:v>
                      </c:pt>
                      <c:pt idx="6">
                        <c:v>350.07017458458358</c:v>
                      </c:pt>
                      <c:pt idx="7">
                        <c:v>381.88026430144964</c:v>
                      </c:pt>
                      <c:pt idx="8">
                        <c:v>418.07437624340673</c:v>
                      </c:pt>
                      <c:pt idx="9">
                        <c:v>431.33878930494757</c:v>
                      </c:pt>
                      <c:pt idx="10">
                        <c:v>435.82348588898094</c:v>
                      </c:pt>
                      <c:pt idx="11">
                        <c:v>390.88811554189306</c:v>
                      </c:pt>
                      <c:pt idx="12">
                        <c:v>409.54839212859588</c:v>
                      </c:pt>
                      <c:pt idx="13">
                        <c:v>469.03530608477377</c:v>
                      </c:pt>
                      <c:pt idx="14">
                        <c:v>471.78192523331381</c:v>
                      </c:pt>
                      <c:pt idx="15">
                        <c:v>491.72213228010878</c:v>
                      </c:pt>
                      <c:pt idx="16">
                        <c:v>383.85762357720887</c:v>
                      </c:pt>
                      <c:pt idx="17">
                        <c:v>453.82748261664528</c:v>
                      </c:pt>
                      <c:pt idx="18">
                        <c:v>423.65086276183501</c:v>
                      </c:pt>
                      <c:pt idx="19">
                        <c:v>469.29692066054849</c:v>
                      </c:pt>
                      <c:pt idx="20">
                        <c:v>430.07886646178304</c:v>
                      </c:pt>
                      <c:pt idx="21">
                        <c:v>509.51414936136644</c:v>
                      </c:pt>
                      <c:pt idx="22">
                        <c:v>558.04419758782387</c:v>
                      </c:pt>
                      <c:pt idx="23">
                        <c:v>563.75354720217729</c:v>
                      </c:pt>
                      <c:pt idx="24">
                        <c:v>618.02237256657827</c:v>
                      </c:pt>
                      <c:pt idx="26">
                        <c:v>211.76953153546128</c:v>
                      </c:pt>
                      <c:pt idx="27">
                        <c:v>199.2826396448072</c:v>
                      </c:pt>
                      <c:pt idx="28">
                        <c:v>295.16217117514316</c:v>
                      </c:pt>
                      <c:pt idx="29">
                        <c:v>361.48423648285825</c:v>
                      </c:pt>
                      <c:pt idx="30">
                        <c:v>458.65655750912993</c:v>
                      </c:pt>
                      <c:pt idx="31">
                        <c:v>351.90217462070723</c:v>
                      </c:pt>
                      <c:pt idx="32">
                        <c:v>435.82348588898094</c:v>
                      </c:pt>
                      <c:pt idx="33">
                        <c:v>386.96052377210435</c:v>
                      </c:pt>
                      <c:pt idx="34">
                        <c:v>462.35231201206625</c:v>
                      </c:pt>
                      <c:pt idx="35">
                        <c:v>404.95982686687785</c:v>
                      </c:pt>
                      <c:pt idx="36">
                        <c:v>544.7797845262794</c:v>
                      </c:pt>
                      <c:pt idx="37">
                        <c:v>467.06361866415318</c:v>
                      </c:pt>
                      <c:pt idx="38">
                        <c:v>509.51414936136644</c:v>
                      </c:pt>
                      <c:pt idx="39">
                        <c:v>518.25095840319409</c:v>
                      </c:pt>
                      <c:pt idx="40">
                        <c:v>614.89420007624722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933-422D-8451-E8C5D358D3C6}"/>
                  </c:ext>
                </c:extLst>
              </c15:ser>
            </c15:filteredScatterSeries>
          </c:ext>
        </c:extLst>
      </c:scatterChart>
      <c:valAx>
        <c:axId val="50767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676824"/>
        <c:crosses val="autoZero"/>
        <c:crossBetween val="midCat"/>
      </c:valAx>
      <c:valAx>
        <c:axId val="50767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675840"/>
        <c:crosses val="autoZero"/>
        <c:crossBetween val="midCat"/>
      </c:valAx>
      <c:spPr>
        <a:noFill/>
        <a:ln>
          <a:noFill/>
        </a:ln>
        <a:effectLst>
          <a:softEdge rad="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2.png"/><Relationship Id="rId18" Type="http://schemas.openxmlformats.org/officeDocument/2006/relationships/chart" Target="../charts/chart16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1.png"/><Relationship Id="rId17" Type="http://schemas.openxmlformats.org/officeDocument/2006/relationships/chart" Target="../charts/chart15.xml"/><Relationship Id="rId2" Type="http://schemas.openxmlformats.org/officeDocument/2006/relationships/chart" Target="../charts/chart2.xml"/><Relationship Id="rId16" Type="http://schemas.openxmlformats.org/officeDocument/2006/relationships/chart" Target="../charts/chart14.xml"/><Relationship Id="rId20" Type="http://schemas.openxmlformats.org/officeDocument/2006/relationships/chart" Target="../charts/chart18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3.xml"/><Relationship Id="rId10" Type="http://schemas.openxmlformats.org/officeDocument/2006/relationships/chart" Target="../charts/chart10.xml"/><Relationship Id="rId19" Type="http://schemas.openxmlformats.org/officeDocument/2006/relationships/chart" Target="../charts/chart17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1368116</xdr:colOff>
      <xdr:row>20</xdr:row>
      <xdr:rowOff>146612</xdr:rowOff>
    </xdr:from>
    <xdr:to>
      <xdr:col>9</xdr:col>
      <xdr:colOff>1299883</xdr:colOff>
      <xdr:row>36</xdr:row>
      <xdr:rowOff>78034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AF762D9-E850-4C98-A3B1-F652C87781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13856</xdr:colOff>
      <xdr:row>21</xdr:row>
      <xdr:rowOff>13182</xdr:rowOff>
    </xdr:from>
    <xdr:to>
      <xdr:col>13</xdr:col>
      <xdr:colOff>53341</xdr:colOff>
      <xdr:row>36</xdr:row>
      <xdr:rowOff>92500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BB6B956A-ABA5-4B2C-A502-24B04ACFB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16326</xdr:colOff>
      <xdr:row>36</xdr:row>
      <xdr:rowOff>131454</xdr:rowOff>
    </xdr:from>
    <xdr:to>
      <xdr:col>4</xdr:col>
      <xdr:colOff>31273</xdr:colOff>
      <xdr:row>51</xdr:row>
      <xdr:rowOff>112402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9F1147D8-A88A-4C10-9C9E-8809646DA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45719</xdr:colOff>
      <xdr:row>37</xdr:row>
      <xdr:rowOff>3138</xdr:rowOff>
    </xdr:from>
    <xdr:to>
      <xdr:col>16</xdr:col>
      <xdr:colOff>0</xdr:colOff>
      <xdr:row>51</xdr:row>
      <xdr:rowOff>98611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8BA3E505-B239-4DB8-81BD-51CCE7FAA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19397</xdr:colOff>
      <xdr:row>34</xdr:row>
      <xdr:rowOff>9005</xdr:rowOff>
    </xdr:from>
    <xdr:to>
      <xdr:col>19</xdr:col>
      <xdr:colOff>1</xdr:colOff>
      <xdr:row>49</xdr:row>
      <xdr:rowOff>38100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5C5A772A-3484-4C07-9571-AB30492CF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1379419</xdr:colOff>
      <xdr:row>37</xdr:row>
      <xdr:rowOff>21015</xdr:rowOff>
    </xdr:from>
    <xdr:to>
      <xdr:col>9</xdr:col>
      <xdr:colOff>1420046</xdr:colOff>
      <xdr:row>51</xdr:row>
      <xdr:rowOff>108953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DA20C867-DC5A-4DB0-8DC2-B413BBD293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11083</xdr:colOff>
      <xdr:row>36</xdr:row>
      <xdr:rowOff>154030</xdr:rowOff>
    </xdr:from>
    <xdr:to>
      <xdr:col>13</xdr:col>
      <xdr:colOff>0</xdr:colOff>
      <xdr:row>51</xdr:row>
      <xdr:rowOff>90767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6EEE66BA-CFCC-4F73-A17A-3F852EA59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1406829</xdr:colOff>
      <xdr:row>36</xdr:row>
      <xdr:rowOff>182448</xdr:rowOff>
    </xdr:from>
    <xdr:to>
      <xdr:col>6</xdr:col>
      <xdr:colOff>1389409</xdr:colOff>
      <xdr:row>51</xdr:row>
      <xdr:rowOff>144123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A97FC72C-6A12-45E2-9375-C623EB069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57150</xdr:colOff>
      <xdr:row>21</xdr:row>
      <xdr:rowOff>33618</xdr:rowOff>
    </xdr:from>
    <xdr:to>
      <xdr:col>16</xdr:col>
      <xdr:colOff>38100</xdr:colOff>
      <xdr:row>36</xdr:row>
      <xdr:rowOff>113852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BB37912E-1A0C-45CC-A0FE-B363128F7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1414874</xdr:colOff>
      <xdr:row>20</xdr:row>
      <xdr:rowOff>151459</xdr:rowOff>
    </xdr:from>
    <xdr:to>
      <xdr:col>6</xdr:col>
      <xdr:colOff>1356684</xdr:colOff>
      <xdr:row>36</xdr:row>
      <xdr:rowOff>91887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A58070D3-A7B2-45FA-9E4F-78AA47BA4D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21931</xdr:colOff>
      <xdr:row>20</xdr:row>
      <xdr:rowOff>165846</xdr:rowOff>
    </xdr:from>
    <xdr:to>
      <xdr:col>3</xdr:col>
      <xdr:colOff>1389130</xdr:colOff>
      <xdr:row>36</xdr:row>
      <xdr:rowOff>106274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3003AE48-6467-46D9-A8F1-E555476763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817912</xdr:colOff>
      <xdr:row>61</xdr:row>
      <xdr:rowOff>171947</xdr:rowOff>
    </xdr:from>
    <xdr:to>
      <xdr:col>5</xdr:col>
      <xdr:colOff>1330531</xdr:colOff>
      <xdr:row>105</xdr:row>
      <xdr:rowOff>18410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C0310034-86AD-4748-BE24-D3D95A44FE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24457" t="18955" r="41546" b="3426"/>
        <a:stretch/>
      </xdr:blipFill>
      <xdr:spPr>
        <a:xfrm>
          <a:off x="3147455" y="11547518"/>
          <a:ext cx="6216733" cy="7985168"/>
        </a:xfrm>
        <a:prstGeom prst="rect">
          <a:avLst/>
        </a:prstGeom>
      </xdr:spPr>
    </xdr:pic>
    <xdr:clientData/>
  </xdr:twoCellAnchor>
  <xdr:twoCellAnchor editAs="oneCell">
    <xdr:from>
      <xdr:col>6</xdr:col>
      <xdr:colOff>2722</xdr:colOff>
      <xdr:row>61</xdr:row>
      <xdr:rowOff>163285</xdr:rowOff>
    </xdr:from>
    <xdr:to>
      <xdr:col>9</xdr:col>
      <xdr:colOff>764722</xdr:colOff>
      <xdr:row>105</xdr:row>
      <xdr:rowOff>132893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90EFE8CB-1A87-4263-9763-294ECAFAC3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24340" t="19110" r="48114" b="4411"/>
        <a:stretch/>
      </xdr:blipFill>
      <xdr:spPr>
        <a:xfrm>
          <a:off x="9462408" y="11538856"/>
          <a:ext cx="5040085" cy="8115933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195</xdr:row>
      <xdr:rowOff>7620</xdr:rowOff>
    </xdr:from>
    <xdr:to>
      <xdr:col>4</xdr:col>
      <xdr:colOff>0</xdr:colOff>
      <xdr:row>208</xdr:row>
      <xdr:rowOff>167640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780C452-6A20-4904-84FC-4AB63356F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</xdr:col>
      <xdr:colOff>0</xdr:colOff>
      <xdr:row>195</xdr:row>
      <xdr:rowOff>0</xdr:rowOff>
    </xdr:from>
    <xdr:to>
      <xdr:col>6</xdr:col>
      <xdr:colOff>1411777</xdr:colOff>
      <xdr:row>208</xdr:row>
      <xdr:rowOff>160020</xdr:rowOff>
    </xdr:to>
    <xdr:graphicFrame macro="">
      <xdr:nvGraphicFramePr>
        <xdr:cNvPr id="26" name="Диаграмма 25">
          <a:extLst>
            <a:ext uri="{FF2B5EF4-FFF2-40B4-BE49-F238E27FC236}">
              <a16:creationId xmlns:a16="http://schemas.microsoft.com/office/drawing/2014/main" id="{59FCDDE3-C7AA-4EE0-8220-CF0FE93F2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195</xdr:row>
      <xdr:rowOff>0</xdr:rowOff>
    </xdr:from>
    <xdr:to>
      <xdr:col>9</xdr:col>
      <xdr:colOff>1411778</xdr:colOff>
      <xdr:row>208</xdr:row>
      <xdr:rowOff>160020</xdr:rowOff>
    </xdr:to>
    <xdr:graphicFrame macro="">
      <xdr:nvGraphicFramePr>
        <xdr:cNvPr id="27" name="Диаграмма 26">
          <a:extLst>
            <a:ext uri="{FF2B5EF4-FFF2-40B4-BE49-F238E27FC236}">
              <a16:creationId xmlns:a16="http://schemas.microsoft.com/office/drawing/2014/main" id="{2E21F327-646F-49CF-83FD-406DB07F1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0</xdr:colOff>
      <xdr:row>209</xdr:row>
      <xdr:rowOff>0</xdr:rowOff>
    </xdr:from>
    <xdr:to>
      <xdr:col>3</xdr:col>
      <xdr:colOff>1411778</xdr:colOff>
      <xdr:row>222</xdr:row>
      <xdr:rowOff>160019</xdr:rowOff>
    </xdr:to>
    <xdr:graphicFrame macro="">
      <xdr:nvGraphicFramePr>
        <xdr:cNvPr id="28" name="Диаграмма 27">
          <a:extLst>
            <a:ext uri="{FF2B5EF4-FFF2-40B4-BE49-F238E27FC236}">
              <a16:creationId xmlns:a16="http://schemas.microsoft.com/office/drawing/2014/main" id="{B744F9EE-8F31-4C31-A2AD-A96B5266E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0</xdr:colOff>
      <xdr:row>209</xdr:row>
      <xdr:rowOff>0</xdr:rowOff>
    </xdr:from>
    <xdr:to>
      <xdr:col>6</xdr:col>
      <xdr:colOff>1411777</xdr:colOff>
      <xdr:row>222</xdr:row>
      <xdr:rowOff>160019</xdr:rowOff>
    </xdr:to>
    <xdr:graphicFrame macro="">
      <xdr:nvGraphicFramePr>
        <xdr:cNvPr id="29" name="Диаграмма 28">
          <a:extLst>
            <a:ext uri="{FF2B5EF4-FFF2-40B4-BE49-F238E27FC236}">
              <a16:creationId xmlns:a16="http://schemas.microsoft.com/office/drawing/2014/main" id="{40DAE641-9C5A-43D7-B9DD-090A72B83C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209</xdr:row>
      <xdr:rowOff>0</xdr:rowOff>
    </xdr:from>
    <xdr:to>
      <xdr:col>9</xdr:col>
      <xdr:colOff>1411778</xdr:colOff>
      <xdr:row>222</xdr:row>
      <xdr:rowOff>160019</xdr:rowOff>
    </xdr:to>
    <xdr:graphicFrame macro="">
      <xdr:nvGraphicFramePr>
        <xdr:cNvPr id="30" name="Диаграмма 29">
          <a:extLst>
            <a:ext uri="{FF2B5EF4-FFF2-40B4-BE49-F238E27FC236}">
              <a16:creationId xmlns:a16="http://schemas.microsoft.com/office/drawing/2014/main" id="{51EFCBEB-64B6-4BC1-A5E5-5B01E4CC3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223</xdr:row>
      <xdr:rowOff>0</xdr:rowOff>
    </xdr:from>
    <xdr:to>
      <xdr:col>3</xdr:col>
      <xdr:colOff>1411778</xdr:colOff>
      <xdr:row>236</xdr:row>
      <xdr:rowOff>160020</xdr:rowOff>
    </xdr:to>
    <xdr:graphicFrame macro="">
      <xdr:nvGraphicFramePr>
        <xdr:cNvPr id="31" name="Диаграмма 30">
          <a:extLst>
            <a:ext uri="{FF2B5EF4-FFF2-40B4-BE49-F238E27FC236}">
              <a16:creationId xmlns:a16="http://schemas.microsoft.com/office/drawing/2014/main" id="{A6F93CC8-0ACE-4CCE-8961-CA2F71C1DB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5B31-A3DD-4ECB-A840-CFDEF8C54481}">
  <dimension ref="A1:BQ201"/>
  <sheetViews>
    <sheetView tabSelected="1" topLeftCell="A28" zoomScale="85" zoomScaleNormal="85" workbookViewId="0">
      <pane xSplit="1" topLeftCell="BC1" activePane="topRight" state="frozen"/>
      <selection pane="topRight" activeCell="BP60" sqref="BP60"/>
    </sheetView>
  </sheetViews>
  <sheetFormatPr defaultRowHeight="14.4" x14ac:dyDescent="0.3"/>
  <cols>
    <col min="1" max="1" width="34" customWidth="1"/>
    <col min="2" max="26" width="20.77734375" customWidth="1"/>
    <col min="27" max="27" width="18.77734375" customWidth="1"/>
    <col min="28" max="42" width="20.77734375" customWidth="1"/>
    <col min="43" max="43" width="14.109375" customWidth="1"/>
    <col min="44" max="44" width="12.5546875" customWidth="1"/>
    <col min="45" max="45" width="14.109375" customWidth="1"/>
    <col min="46" max="46" width="12.88671875" customWidth="1"/>
    <col min="47" max="59" width="5.77734375" customWidth="1"/>
    <col min="60" max="60" width="8.6640625" customWidth="1"/>
    <col min="61" max="61" width="8.88671875" customWidth="1"/>
    <col min="62" max="62" width="27.88671875" customWidth="1"/>
    <col min="63" max="63" width="12.109375" customWidth="1"/>
    <col min="64" max="64" width="12.77734375" customWidth="1"/>
    <col min="65" max="65" width="17.44140625" customWidth="1"/>
    <col min="66" max="66" width="21.109375" customWidth="1"/>
    <col min="67" max="67" width="16.44140625" customWidth="1"/>
    <col min="68" max="68" width="21.21875" customWidth="1"/>
    <col min="69" max="69" width="18.21875" customWidth="1"/>
    <col min="70" max="70" width="15.109375" customWidth="1"/>
    <col min="71" max="71" width="18.109375" customWidth="1"/>
  </cols>
  <sheetData>
    <row r="1" spans="1:61" x14ac:dyDescent="0.3">
      <c r="A1" s="13" t="s">
        <v>0</v>
      </c>
      <c r="B1" s="2" t="s">
        <v>31</v>
      </c>
      <c r="C1" s="2" t="s">
        <v>2</v>
      </c>
      <c r="D1" s="2" t="s">
        <v>2</v>
      </c>
      <c r="E1" s="2" t="s">
        <v>12</v>
      </c>
      <c r="F1" s="2" t="s">
        <v>13</v>
      </c>
      <c r="G1" s="2" t="s">
        <v>15</v>
      </c>
      <c r="H1" s="2" t="s">
        <v>32</v>
      </c>
      <c r="I1" s="2" t="s">
        <v>15</v>
      </c>
      <c r="J1" s="2" t="s">
        <v>16</v>
      </c>
      <c r="K1" s="2" t="s">
        <v>16</v>
      </c>
      <c r="L1" s="2" t="s">
        <v>17</v>
      </c>
      <c r="M1" s="2" t="s">
        <v>33</v>
      </c>
      <c r="N1" s="2" t="s">
        <v>18</v>
      </c>
      <c r="O1" s="2" t="s">
        <v>28</v>
      </c>
      <c r="P1" s="2" t="s">
        <v>19</v>
      </c>
      <c r="Q1" s="2" t="s">
        <v>20</v>
      </c>
      <c r="R1" s="2" t="s">
        <v>21</v>
      </c>
      <c r="S1" s="2" t="s">
        <v>29</v>
      </c>
      <c r="T1" s="2" t="s">
        <v>21</v>
      </c>
      <c r="U1" s="2" t="s">
        <v>30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/>
      <c r="AB1" s="2" t="s">
        <v>63</v>
      </c>
      <c r="AC1" s="2" t="s">
        <v>2</v>
      </c>
      <c r="AD1" s="2" t="s">
        <v>64</v>
      </c>
      <c r="AE1" s="2" t="s">
        <v>64</v>
      </c>
      <c r="AF1" s="2" t="s">
        <v>65</v>
      </c>
      <c r="AG1" s="2" t="s">
        <v>78</v>
      </c>
      <c r="AH1" s="2" t="s">
        <v>17</v>
      </c>
      <c r="AI1" s="2" t="s">
        <v>13</v>
      </c>
      <c r="AJ1" s="2" t="s">
        <v>66</v>
      </c>
      <c r="AK1" s="2" t="s">
        <v>32</v>
      </c>
      <c r="AL1" s="2" t="s">
        <v>67</v>
      </c>
      <c r="AM1" s="2" t="s">
        <v>79</v>
      </c>
      <c r="AN1" s="2" t="s">
        <v>23</v>
      </c>
      <c r="AO1" s="2" t="s">
        <v>68</v>
      </c>
      <c r="AP1" s="2" t="s">
        <v>69</v>
      </c>
      <c r="AQ1" s="2"/>
      <c r="AR1" s="2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5" thickBot="1" x14ac:dyDescent="0.35">
      <c r="A2" s="13" t="s">
        <v>1</v>
      </c>
      <c r="B2" s="2">
        <v>195</v>
      </c>
      <c r="C2" s="3">
        <v>197</v>
      </c>
      <c r="D2" s="3">
        <v>219</v>
      </c>
      <c r="E2" s="3">
        <v>219</v>
      </c>
      <c r="F2" s="2">
        <v>308</v>
      </c>
      <c r="G2" s="2">
        <v>330</v>
      </c>
      <c r="H2" s="2">
        <v>348</v>
      </c>
      <c r="I2" s="2">
        <v>359</v>
      </c>
      <c r="J2" s="2">
        <v>381</v>
      </c>
      <c r="K2" s="2">
        <v>385</v>
      </c>
      <c r="L2" s="2">
        <v>396</v>
      </c>
      <c r="M2" s="2">
        <v>407</v>
      </c>
      <c r="N2" s="2">
        <v>425</v>
      </c>
      <c r="O2" s="2">
        <v>425</v>
      </c>
      <c r="P2" s="2">
        <v>436</v>
      </c>
      <c r="Q2" s="2">
        <v>439.5</v>
      </c>
      <c r="R2" s="2">
        <v>452</v>
      </c>
      <c r="S2" s="2">
        <v>458</v>
      </c>
      <c r="T2" s="2">
        <v>496</v>
      </c>
      <c r="U2" s="2">
        <v>496</v>
      </c>
      <c r="V2" s="2">
        <v>512</v>
      </c>
      <c r="W2" s="2">
        <v>528</v>
      </c>
      <c r="X2" s="2">
        <v>568</v>
      </c>
      <c r="Y2" s="2">
        <v>594</v>
      </c>
      <c r="Z2" s="2">
        <v>616</v>
      </c>
      <c r="AA2" s="2"/>
      <c r="AB2" s="33">
        <v>205</v>
      </c>
      <c r="AC2" s="2">
        <v>219</v>
      </c>
      <c r="AD2" s="2">
        <v>308</v>
      </c>
      <c r="AE2" s="2">
        <v>337</v>
      </c>
      <c r="AF2" s="33">
        <v>385</v>
      </c>
      <c r="AG2" s="2">
        <v>392</v>
      </c>
      <c r="AH2" s="2">
        <v>399</v>
      </c>
      <c r="AI2" s="2">
        <v>429</v>
      </c>
      <c r="AJ2" s="2">
        <v>436</v>
      </c>
      <c r="AK2" s="2">
        <v>436</v>
      </c>
      <c r="AL2" s="2">
        <v>496</v>
      </c>
      <c r="AM2" s="2">
        <v>496</v>
      </c>
      <c r="AN2" s="2">
        <v>518</v>
      </c>
      <c r="AO2" s="2">
        <v>572</v>
      </c>
      <c r="AP2" s="2">
        <v>634</v>
      </c>
      <c r="AQ2" s="2"/>
      <c r="AR2" s="2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5" thickBot="1" x14ac:dyDescent="0.35">
      <c r="A3" s="13" t="s">
        <v>3</v>
      </c>
      <c r="B3" s="4">
        <v>1997</v>
      </c>
      <c r="C3" s="3">
        <v>1998</v>
      </c>
      <c r="D3" s="2">
        <v>2002</v>
      </c>
      <c r="E3" s="2">
        <v>1993</v>
      </c>
      <c r="F3" s="2">
        <v>2004</v>
      </c>
      <c r="G3" s="2">
        <v>2002</v>
      </c>
      <c r="H3" s="1">
        <v>2006</v>
      </c>
      <c r="I3" s="2">
        <v>2004</v>
      </c>
      <c r="J3" s="2">
        <v>2012</v>
      </c>
      <c r="K3" s="2">
        <v>2013</v>
      </c>
      <c r="L3" s="2">
        <v>2006</v>
      </c>
      <c r="M3" s="1">
        <v>2009</v>
      </c>
      <c r="N3" s="2">
        <v>2012</v>
      </c>
      <c r="O3" s="4">
        <v>2013</v>
      </c>
      <c r="P3" s="2">
        <v>2015</v>
      </c>
      <c r="Q3" s="5">
        <v>2002</v>
      </c>
      <c r="R3" s="2">
        <v>2010</v>
      </c>
      <c r="S3" s="1">
        <v>2007</v>
      </c>
      <c r="T3" s="2">
        <v>2013</v>
      </c>
      <c r="U3" s="1">
        <v>2004</v>
      </c>
      <c r="V3" s="2">
        <v>2000</v>
      </c>
      <c r="W3" s="2">
        <v>2011</v>
      </c>
      <c r="X3" s="2">
        <v>2007</v>
      </c>
      <c r="Y3" s="2">
        <v>2010</v>
      </c>
      <c r="Z3" s="2">
        <v>2013</v>
      </c>
      <c r="AA3" s="2"/>
      <c r="AB3" s="34">
        <v>2001</v>
      </c>
      <c r="AC3" s="34">
        <v>2003</v>
      </c>
      <c r="AD3" s="34">
        <v>2000</v>
      </c>
      <c r="AE3" s="34">
        <v>2005</v>
      </c>
      <c r="AF3" s="1">
        <v>2005</v>
      </c>
      <c r="AG3" s="1">
        <v>2009</v>
      </c>
      <c r="AH3" s="1">
        <v>2006</v>
      </c>
      <c r="AI3" s="1">
        <v>2013</v>
      </c>
      <c r="AJ3" s="1">
        <v>2008</v>
      </c>
      <c r="AK3" s="1">
        <v>2013</v>
      </c>
      <c r="AL3" s="1">
        <v>2006</v>
      </c>
      <c r="AM3" s="1">
        <v>2010</v>
      </c>
      <c r="AN3" s="1">
        <v>2011</v>
      </c>
      <c r="AO3" s="1">
        <v>2004</v>
      </c>
      <c r="AP3" s="1">
        <v>2008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5" thickBot="1" x14ac:dyDescent="0.35">
      <c r="A4" s="13" t="s">
        <v>5</v>
      </c>
      <c r="B4" s="1">
        <v>77</v>
      </c>
      <c r="C4" s="3">
        <v>33</v>
      </c>
      <c r="D4" s="3">
        <v>33</v>
      </c>
      <c r="E4" s="2">
        <v>56.5</v>
      </c>
      <c r="F4" s="2">
        <v>44</v>
      </c>
      <c r="G4" s="2">
        <v>67</v>
      </c>
      <c r="H4" s="1">
        <v>51.7</v>
      </c>
      <c r="I4" s="2">
        <v>67</v>
      </c>
      <c r="J4" s="2">
        <v>50</v>
      </c>
      <c r="K4" s="2">
        <v>50</v>
      </c>
      <c r="L4" s="2">
        <v>74.8</v>
      </c>
      <c r="M4" s="1">
        <v>52</v>
      </c>
      <c r="N4" s="2">
        <v>44</v>
      </c>
      <c r="O4" s="1">
        <v>66</v>
      </c>
      <c r="P4" s="2">
        <v>54</v>
      </c>
      <c r="Q4" s="2">
        <v>106</v>
      </c>
      <c r="R4" s="5">
        <v>45</v>
      </c>
      <c r="S4" s="1">
        <v>81</v>
      </c>
      <c r="T4" s="5">
        <v>45</v>
      </c>
      <c r="U4" s="4">
        <v>105</v>
      </c>
      <c r="V4" s="2">
        <v>100</v>
      </c>
      <c r="W4" s="2">
        <v>102</v>
      </c>
      <c r="X4" s="2">
        <v>106</v>
      </c>
      <c r="Y4" s="2">
        <v>111</v>
      </c>
      <c r="Z4" s="2">
        <v>125</v>
      </c>
      <c r="AA4" s="2"/>
      <c r="AB4" s="4">
        <v>33</v>
      </c>
      <c r="AC4" s="4">
        <v>33</v>
      </c>
      <c r="AD4" s="4">
        <v>52</v>
      </c>
      <c r="AE4" s="4">
        <v>52</v>
      </c>
      <c r="AF4" s="1">
        <v>106</v>
      </c>
      <c r="AG4" s="1">
        <v>51.7</v>
      </c>
      <c r="AH4" s="1">
        <v>74.8</v>
      </c>
      <c r="AI4" s="1">
        <v>44</v>
      </c>
      <c r="AJ4" s="1">
        <v>74.8</v>
      </c>
      <c r="AK4" s="1">
        <v>51.7</v>
      </c>
      <c r="AL4" s="1">
        <v>106</v>
      </c>
      <c r="AM4" s="1">
        <v>89.7</v>
      </c>
      <c r="AN4" s="1">
        <v>102</v>
      </c>
      <c r="AO4" s="1">
        <v>106</v>
      </c>
      <c r="AP4" s="1">
        <v>125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5" thickBot="1" x14ac:dyDescent="0.35">
      <c r="A5" s="13" t="s">
        <v>9</v>
      </c>
      <c r="B5" s="1">
        <v>180</v>
      </c>
      <c r="C5" s="3">
        <v>145</v>
      </c>
      <c r="D5" s="3">
        <v>145</v>
      </c>
      <c r="E5" s="2">
        <v>172</v>
      </c>
      <c r="F5" s="2">
        <v>164</v>
      </c>
      <c r="G5" s="2">
        <v>172</v>
      </c>
      <c r="H5" s="1">
        <v>177</v>
      </c>
      <c r="I5" s="2">
        <v>172</v>
      </c>
      <c r="J5" s="2">
        <v>160</v>
      </c>
      <c r="K5" s="2">
        <v>160</v>
      </c>
      <c r="L5" s="2">
        <v>178</v>
      </c>
      <c r="M5" s="1">
        <v>172</v>
      </c>
      <c r="N5" s="2">
        <v>177</v>
      </c>
      <c r="O5" s="1">
        <v>200</v>
      </c>
      <c r="P5" s="2">
        <v>160</v>
      </c>
      <c r="Q5" s="2">
        <v>189</v>
      </c>
      <c r="R5" s="2">
        <v>250</v>
      </c>
      <c r="S5" s="1">
        <v>200</v>
      </c>
      <c r="T5" s="2">
        <v>250</v>
      </c>
      <c r="U5" s="1">
        <v>200</v>
      </c>
      <c r="V5" s="2">
        <v>210</v>
      </c>
      <c r="W5" s="2">
        <v>220</v>
      </c>
      <c r="X5" s="2">
        <v>189</v>
      </c>
      <c r="Y5" s="2">
        <v>250</v>
      </c>
      <c r="Z5" s="2">
        <v>228</v>
      </c>
      <c r="AA5" s="2"/>
      <c r="AB5" s="1">
        <v>145</v>
      </c>
      <c r="AC5" s="1">
        <v>145</v>
      </c>
      <c r="AD5" s="1">
        <v>172</v>
      </c>
      <c r="AE5" s="1">
        <v>172</v>
      </c>
      <c r="AF5" s="1">
        <v>230</v>
      </c>
      <c r="AG5" s="1">
        <v>177</v>
      </c>
      <c r="AH5" s="1">
        <v>178</v>
      </c>
      <c r="AI5" s="1">
        <v>164</v>
      </c>
      <c r="AJ5" s="1">
        <v>178</v>
      </c>
      <c r="AK5" s="1">
        <v>177</v>
      </c>
      <c r="AL5" s="1">
        <v>189</v>
      </c>
      <c r="AM5" s="1">
        <v>220</v>
      </c>
      <c r="AN5" s="1">
        <v>220</v>
      </c>
      <c r="AO5" s="1">
        <v>189</v>
      </c>
      <c r="AP5" s="1">
        <v>206</v>
      </c>
      <c r="AQ5" s="27"/>
      <c r="AR5" s="27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5" thickBot="1" x14ac:dyDescent="0.35">
      <c r="A6" s="13" t="s">
        <v>27</v>
      </c>
      <c r="B6" s="1">
        <v>64</v>
      </c>
      <c r="C6" s="1">
        <v>34</v>
      </c>
      <c r="D6" s="1">
        <v>34</v>
      </c>
      <c r="E6" s="1">
        <v>65.7</v>
      </c>
      <c r="F6" s="1">
        <v>62</v>
      </c>
      <c r="G6" s="1">
        <v>91</v>
      </c>
      <c r="H6" s="1">
        <v>69</v>
      </c>
      <c r="I6" s="1">
        <v>91</v>
      </c>
      <c r="J6" s="1">
        <v>61</v>
      </c>
      <c r="K6" s="1">
        <v>61</v>
      </c>
      <c r="L6" s="1">
        <v>123</v>
      </c>
      <c r="M6" s="1">
        <v>68</v>
      </c>
      <c r="N6" s="1">
        <v>62</v>
      </c>
      <c r="O6" s="1">
        <v>86</v>
      </c>
      <c r="P6" s="1">
        <v>62</v>
      </c>
      <c r="Q6" s="1">
        <v>162.69999999999999</v>
      </c>
      <c r="R6" s="1">
        <v>66</v>
      </c>
      <c r="S6" s="1">
        <v>119</v>
      </c>
      <c r="T6" s="1">
        <v>66</v>
      </c>
      <c r="U6" s="1">
        <v>115</v>
      </c>
      <c r="V6" s="23">
        <v>134</v>
      </c>
      <c r="W6" s="1">
        <v>65</v>
      </c>
      <c r="X6" s="1">
        <v>162.69999999999999</v>
      </c>
      <c r="Y6" s="1">
        <v>111</v>
      </c>
      <c r="Z6" s="1">
        <v>99</v>
      </c>
      <c r="AA6" s="1"/>
      <c r="AB6" s="1">
        <v>34</v>
      </c>
      <c r="AC6" s="1">
        <v>34</v>
      </c>
      <c r="AD6" s="1">
        <v>91</v>
      </c>
      <c r="AE6" s="1">
        <v>91</v>
      </c>
      <c r="AF6" s="1">
        <v>69</v>
      </c>
      <c r="AG6" s="1">
        <v>69</v>
      </c>
      <c r="AH6" s="1">
        <v>123</v>
      </c>
      <c r="AI6" s="1">
        <v>62</v>
      </c>
      <c r="AJ6" s="1">
        <v>123</v>
      </c>
      <c r="AK6" s="1">
        <v>69</v>
      </c>
      <c r="AL6" s="1">
        <v>162.69999999999999</v>
      </c>
      <c r="AM6" s="1">
        <v>91</v>
      </c>
      <c r="AN6" s="1">
        <v>65</v>
      </c>
      <c r="AO6" s="1">
        <v>162.69999999999999</v>
      </c>
      <c r="AP6" s="1">
        <v>160</v>
      </c>
      <c r="AQ6" s="27"/>
      <c r="AR6" s="27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5" thickBot="1" x14ac:dyDescent="0.35">
      <c r="A7" s="13" t="s">
        <v>4</v>
      </c>
      <c r="B7" s="1">
        <v>750</v>
      </c>
      <c r="C7" s="3">
        <v>400</v>
      </c>
      <c r="D7" s="3">
        <v>400</v>
      </c>
      <c r="E7" s="2">
        <v>800</v>
      </c>
      <c r="F7" s="2">
        <v>750</v>
      </c>
      <c r="G7" s="2">
        <v>1100</v>
      </c>
      <c r="H7" s="4">
        <v>800</v>
      </c>
      <c r="I7" s="5">
        <v>1100</v>
      </c>
      <c r="J7" s="5">
        <v>700</v>
      </c>
      <c r="K7" s="5">
        <v>700</v>
      </c>
      <c r="L7" s="2">
        <v>1300</v>
      </c>
      <c r="M7" s="4">
        <v>800</v>
      </c>
      <c r="N7" s="5">
        <v>750</v>
      </c>
      <c r="O7" s="4">
        <v>800</v>
      </c>
      <c r="P7" s="5">
        <v>750</v>
      </c>
      <c r="Q7" s="5">
        <v>1800</v>
      </c>
      <c r="R7" s="5">
        <v>750</v>
      </c>
      <c r="S7" s="4">
        <v>1200</v>
      </c>
      <c r="T7" s="5">
        <v>750</v>
      </c>
      <c r="U7" s="4">
        <v>1200</v>
      </c>
      <c r="V7" s="5">
        <v>1500</v>
      </c>
      <c r="W7" s="5">
        <v>600</v>
      </c>
      <c r="X7" s="5">
        <v>1800</v>
      </c>
      <c r="Y7" s="5">
        <v>1200</v>
      </c>
      <c r="Z7" s="5">
        <v>1000</v>
      </c>
      <c r="AA7" s="5"/>
      <c r="AB7" s="4">
        <v>400</v>
      </c>
      <c r="AC7" s="4">
        <v>400</v>
      </c>
      <c r="AD7" s="4">
        <v>1100</v>
      </c>
      <c r="AE7" s="4">
        <v>1100</v>
      </c>
      <c r="AF7" s="4">
        <v>800</v>
      </c>
      <c r="AG7" s="4">
        <v>800</v>
      </c>
      <c r="AH7" s="27">
        <v>1300</v>
      </c>
      <c r="AI7" s="4">
        <v>750</v>
      </c>
      <c r="AJ7" s="28">
        <v>1300</v>
      </c>
      <c r="AK7" s="4">
        <v>800</v>
      </c>
      <c r="AL7" s="28">
        <v>1800</v>
      </c>
      <c r="AM7" s="4">
        <v>1100</v>
      </c>
      <c r="AN7" s="28">
        <v>600</v>
      </c>
      <c r="AO7" s="27">
        <v>1800</v>
      </c>
      <c r="AP7" s="28">
        <v>1800</v>
      </c>
      <c r="AQ7" s="29"/>
      <c r="AR7" s="29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5" thickBot="1" x14ac:dyDescent="0.35">
      <c r="A8" s="13" t="s">
        <v>14</v>
      </c>
      <c r="B8" s="1">
        <v>201</v>
      </c>
      <c r="C8" s="3">
        <v>242</v>
      </c>
      <c r="D8" s="3">
        <v>242</v>
      </c>
      <c r="E8" s="2">
        <v>280</v>
      </c>
      <c r="F8" s="2">
        <v>245</v>
      </c>
      <c r="G8" s="2">
        <v>251</v>
      </c>
      <c r="H8" s="1">
        <v>277</v>
      </c>
      <c r="I8" s="2">
        <v>251</v>
      </c>
      <c r="J8" s="2">
        <v>215</v>
      </c>
      <c r="K8" s="2">
        <v>215</v>
      </c>
      <c r="L8" s="5">
        <v>106</v>
      </c>
      <c r="M8" s="1">
        <v>247</v>
      </c>
      <c r="N8" s="2">
        <v>243</v>
      </c>
      <c r="O8" s="1">
        <v>202</v>
      </c>
      <c r="P8" s="2">
        <v>216</v>
      </c>
      <c r="Q8" s="2">
        <v>359</v>
      </c>
      <c r="R8" s="5">
        <v>184</v>
      </c>
      <c r="S8" s="1">
        <v>231</v>
      </c>
      <c r="T8" s="5">
        <v>184</v>
      </c>
      <c r="U8" s="4">
        <v>223</v>
      </c>
      <c r="V8" s="2">
        <v>309</v>
      </c>
      <c r="W8" s="2">
        <v>211</v>
      </c>
      <c r="X8" s="2">
        <v>351</v>
      </c>
      <c r="Y8" s="2">
        <v>268</v>
      </c>
      <c r="Z8" s="2">
        <v>217</v>
      </c>
      <c r="AA8" s="2"/>
      <c r="AB8" s="4">
        <v>196</v>
      </c>
      <c r="AC8" s="4">
        <v>223</v>
      </c>
      <c r="AD8" s="4">
        <v>255</v>
      </c>
      <c r="AE8" s="4">
        <v>255</v>
      </c>
      <c r="AF8" s="1">
        <v>213</v>
      </c>
      <c r="AG8" s="1">
        <v>292</v>
      </c>
      <c r="AH8" s="1">
        <v>296</v>
      </c>
      <c r="AI8" s="1">
        <v>241</v>
      </c>
      <c r="AJ8" s="1">
        <v>305</v>
      </c>
      <c r="AK8" s="1">
        <v>292</v>
      </c>
      <c r="AL8" s="1">
        <v>340</v>
      </c>
      <c r="AM8" s="1">
        <v>248</v>
      </c>
      <c r="AN8" s="1">
        <v>211</v>
      </c>
      <c r="AO8" s="1">
        <v>359</v>
      </c>
      <c r="AP8" s="1">
        <v>315</v>
      </c>
      <c r="AQ8" s="27"/>
      <c r="AR8" s="27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5" thickBot="1" x14ac:dyDescent="0.35">
      <c r="A9" s="13" t="s">
        <v>6</v>
      </c>
      <c r="B9" s="1">
        <v>1622</v>
      </c>
      <c r="C9" s="3">
        <v>14692</v>
      </c>
      <c r="D9" s="2">
        <v>26758</v>
      </c>
      <c r="E9" s="2">
        <v>29277</v>
      </c>
      <c r="F9" s="3">
        <v>11472</v>
      </c>
      <c r="G9" s="5">
        <v>26031</v>
      </c>
      <c r="H9" s="5">
        <v>26887</v>
      </c>
      <c r="I9" s="5">
        <v>15998</v>
      </c>
      <c r="J9" s="2">
        <v>4935</v>
      </c>
      <c r="K9" s="2">
        <v>14246</v>
      </c>
      <c r="L9" s="2">
        <v>16120</v>
      </c>
      <c r="M9" s="2">
        <v>6298</v>
      </c>
      <c r="N9" s="2">
        <v>22765</v>
      </c>
      <c r="O9" s="4">
        <v>13362</v>
      </c>
      <c r="P9" s="2">
        <v>24781</v>
      </c>
      <c r="Q9" s="2">
        <v>31987</v>
      </c>
      <c r="R9" s="5">
        <v>18486</v>
      </c>
      <c r="S9" s="1">
        <v>22247</v>
      </c>
      <c r="T9" s="2">
        <v>17857</v>
      </c>
      <c r="U9" s="1">
        <v>31009</v>
      </c>
      <c r="V9" s="2">
        <v>12039</v>
      </c>
      <c r="W9" s="2">
        <v>14187</v>
      </c>
      <c r="X9" s="2">
        <v>33186</v>
      </c>
      <c r="Y9" s="5">
        <v>20384</v>
      </c>
      <c r="Z9" s="2">
        <v>16590</v>
      </c>
      <c r="AA9" s="2"/>
      <c r="AB9" s="4">
        <v>14387</v>
      </c>
      <c r="AC9" s="1">
        <v>16389</v>
      </c>
      <c r="AD9" s="2">
        <v>25186</v>
      </c>
      <c r="AE9" s="2">
        <v>12734</v>
      </c>
      <c r="AF9" s="4">
        <v>24907</v>
      </c>
      <c r="AG9" s="2">
        <v>15724</v>
      </c>
      <c r="AH9" s="2">
        <v>8560</v>
      </c>
      <c r="AI9" s="2">
        <v>9087</v>
      </c>
      <c r="AJ9" s="2">
        <v>21380</v>
      </c>
      <c r="AK9" s="1">
        <v>5521</v>
      </c>
      <c r="AL9" s="2">
        <v>33736</v>
      </c>
      <c r="AM9" s="1">
        <v>19897</v>
      </c>
      <c r="AN9" s="1">
        <v>20987</v>
      </c>
      <c r="AO9" s="2">
        <v>23802</v>
      </c>
      <c r="AP9" s="2">
        <v>28375</v>
      </c>
      <c r="AQ9" s="24"/>
      <c r="AR9" s="24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3">
      <c r="A10" s="13" t="s">
        <v>7</v>
      </c>
      <c r="B10" s="1">
        <v>2090</v>
      </c>
      <c r="C10" s="3">
        <v>2455</v>
      </c>
      <c r="D10" s="3">
        <v>2455</v>
      </c>
      <c r="E10" s="2">
        <v>2290</v>
      </c>
      <c r="F10" s="3">
        <v>2510</v>
      </c>
      <c r="G10" s="2">
        <v>2380</v>
      </c>
      <c r="H10" s="1">
        <v>2510</v>
      </c>
      <c r="I10" s="2">
        <v>2380</v>
      </c>
      <c r="J10" s="2">
        <v>2195</v>
      </c>
      <c r="K10" s="2">
        <v>2195</v>
      </c>
      <c r="L10" s="2">
        <v>2400</v>
      </c>
      <c r="M10" s="1">
        <v>2370</v>
      </c>
      <c r="N10" s="2">
        <v>2430</v>
      </c>
      <c r="O10" s="1">
        <v>2145</v>
      </c>
      <c r="P10" s="2">
        <v>2215</v>
      </c>
      <c r="Q10" s="2">
        <v>2630</v>
      </c>
      <c r="R10" s="2">
        <v>2405</v>
      </c>
      <c r="S10" s="1">
        <v>2145</v>
      </c>
      <c r="T10" s="2">
        <v>2405</v>
      </c>
      <c r="U10" s="1">
        <v>2210</v>
      </c>
      <c r="V10" s="2">
        <v>2525</v>
      </c>
      <c r="W10" s="2">
        <v>2150</v>
      </c>
      <c r="X10" s="2">
        <v>2420</v>
      </c>
      <c r="Y10" s="2">
        <v>2250</v>
      </c>
      <c r="Z10" s="2">
        <v>2105</v>
      </c>
      <c r="AA10" s="2"/>
      <c r="AB10" s="1">
        <v>2310</v>
      </c>
      <c r="AC10" s="1">
        <v>2455</v>
      </c>
      <c r="AD10" s="1">
        <v>2380</v>
      </c>
      <c r="AE10" s="1">
        <v>2380</v>
      </c>
      <c r="AF10" s="1">
        <v>2120</v>
      </c>
      <c r="AG10" s="1">
        <v>2510</v>
      </c>
      <c r="AH10" s="1">
        <v>2400</v>
      </c>
      <c r="AI10" s="1">
        <v>2510</v>
      </c>
      <c r="AJ10" s="1">
        <v>2575</v>
      </c>
      <c r="AK10" s="1">
        <v>2510</v>
      </c>
      <c r="AL10" s="1">
        <v>2455</v>
      </c>
      <c r="AM10" s="1">
        <v>2200</v>
      </c>
      <c r="AN10" s="1">
        <v>2150</v>
      </c>
      <c r="AO10" s="1">
        <v>2630</v>
      </c>
      <c r="AP10" s="1">
        <v>2480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3">
      <c r="A11" s="13" t="s">
        <v>10</v>
      </c>
      <c r="B11" s="1">
        <v>770</v>
      </c>
      <c r="C11" s="2">
        <v>945</v>
      </c>
      <c r="D11" s="2">
        <v>945</v>
      </c>
      <c r="E11" s="2">
        <v>820</v>
      </c>
      <c r="F11" s="2">
        <v>940</v>
      </c>
      <c r="G11" s="2">
        <v>880</v>
      </c>
      <c r="H11" s="1">
        <v>970</v>
      </c>
      <c r="I11" s="2">
        <v>880</v>
      </c>
      <c r="J11" s="2">
        <v>760</v>
      </c>
      <c r="K11" s="2">
        <v>760</v>
      </c>
      <c r="L11" s="2">
        <v>920</v>
      </c>
      <c r="M11" s="1">
        <v>920</v>
      </c>
      <c r="N11" s="2">
        <v>835</v>
      </c>
      <c r="O11" s="1">
        <v>860</v>
      </c>
      <c r="P11" s="2">
        <v>775</v>
      </c>
      <c r="Q11" s="2">
        <v>990</v>
      </c>
      <c r="R11" s="2">
        <v>825</v>
      </c>
      <c r="S11" s="1">
        <v>872</v>
      </c>
      <c r="T11" s="2">
        <v>825</v>
      </c>
      <c r="U11" s="1">
        <v>935</v>
      </c>
      <c r="V11" s="2">
        <v>980</v>
      </c>
      <c r="W11" s="2">
        <v>685</v>
      </c>
      <c r="X11" s="2">
        <v>940</v>
      </c>
      <c r="Y11" s="2">
        <v>755</v>
      </c>
      <c r="Z11" s="2">
        <v>785</v>
      </c>
      <c r="AA11" s="2"/>
      <c r="AB11" s="1">
        <v>795</v>
      </c>
      <c r="AC11" s="1">
        <v>945</v>
      </c>
      <c r="AD11" s="1">
        <v>880</v>
      </c>
      <c r="AE11" s="1">
        <v>880</v>
      </c>
      <c r="AF11" s="1">
        <v>750</v>
      </c>
      <c r="AG11" s="1">
        <v>970</v>
      </c>
      <c r="AH11" s="1">
        <v>920</v>
      </c>
      <c r="AI11" s="1">
        <v>920</v>
      </c>
      <c r="AJ11" s="1">
        <v>960</v>
      </c>
      <c r="AK11" s="1">
        <v>970</v>
      </c>
      <c r="AL11" s="1">
        <v>930</v>
      </c>
      <c r="AM11" s="1">
        <v>830</v>
      </c>
      <c r="AN11" s="1">
        <v>685</v>
      </c>
      <c r="AO11" s="1">
        <v>990</v>
      </c>
      <c r="AP11" s="1">
        <v>875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3">
      <c r="A12" s="13" t="s">
        <v>11</v>
      </c>
      <c r="B12" s="1">
        <v>1095</v>
      </c>
      <c r="C12" s="2">
        <v>1050</v>
      </c>
      <c r="D12" s="2">
        <v>1050</v>
      </c>
      <c r="E12" s="2">
        <v>1370</v>
      </c>
      <c r="F12" s="2">
        <v>1090</v>
      </c>
      <c r="G12" s="2">
        <v>1220</v>
      </c>
      <c r="H12" s="1">
        <v>1105</v>
      </c>
      <c r="I12" s="2">
        <v>1220</v>
      </c>
      <c r="J12" s="2">
        <v>1130</v>
      </c>
      <c r="K12" s="2">
        <v>1130</v>
      </c>
      <c r="L12" s="2">
        <v>1110</v>
      </c>
      <c r="M12" s="1">
        <v>1125</v>
      </c>
      <c r="N12" s="2">
        <v>1130</v>
      </c>
      <c r="O12" s="1">
        <v>1235</v>
      </c>
      <c r="P12" s="2">
        <v>1350</v>
      </c>
      <c r="Q12" s="2">
        <v>1155</v>
      </c>
      <c r="R12" s="2">
        <v>1090</v>
      </c>
      <c r="S12" s="1">
        <v>1285</v>
      </c>
      <c r="T12" s="2">
        <v>1090</v>
      </c>
      <c r="U12" s="1">
        <v>1450</v>
      </c>
      <c r="V12" s="2">
        <v>1185</v>
      </c>
      <c r="W12" s="2">
        <v>1150</v>
      </c>
      <c r="X12" s="2">
        <v>1130</v>
      </c>
      <c r="Y12" s="2">
        <v>1220</v>
      </c>
      <c r="Z12" s="2">
        <v>1095</v>
      </c>
      <c r="AA12" s="2"/>
      <c r="AB12" s="1">
        <v>1060</v>
      </c>
      <c r="AC12" s="1">
        <v>1105</v>
      </c>
      <c r="AD12" s="1">
        <v>1220</v>
      </c>
      <c r="AE12" s="1">
        <v>1220</v>
      </c>
      <c r="AF12" s="1">
        <v>1195</v>
      </c>
      <c r="AG12" s="1">
        <v>1105</v>
      </c>
      <c r="AH12" s="1">
        <v>1110</v>
      </c>
      <c r="AI12" s="1">
        <v>1125</v>
      </c>
      <c r="AJ12" s="1">
        <v>1125</v>
      </c>
      <c r="AK12" s="1">
        <v>1105</v>
      </c>
      <c r="AL12" s="1">
        <v>1125</v>
      </c>
      <c r="AM12" s="1">
        <v>1130</v>
      </c>
      <c r="AN12" s="1">
        <v>1150</v>
      </c>
      <c r="AO12" s="1">
        <v>1155</v>
      </c>
      <c r="AP12" s="1">
        <v>1185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3">
      <c r="A13" s="13" t="s">
        <v>8</v>
      </c>
      <c r="B13" s="1">
        <v>795</v>
      </c>
      <c r="C13" s="2">
        <v>695</v>
      </c>
      <c r="D13" s="2">
        <v>695</v>
      </c>
      <c r="E13" s="2">
        <v>765</v>
      </c>
      <c r="F13" s="2">
        <v>660</v>
      </c>
      <c r="G13" s="2">
        <v>730</v>
      </c>
      <c r="H13" s="1">
        <v>700</v>
      </c>
      <c r="I13" s="2">
        <v>730</v>
      </c>
      <c r="J13" s="2">
        <v>790</v>
      </c>
      <c r="K13" s="2">
        <v>790</v>
      </c>
      <c r="L13" s="2">
        <v>697</v>
      </c>
      <c r="M13" s="1">
        <v>700</v>
      </c>
      <c r="N13" s="2">
        <v>655</v>
      </c>
      <c r="O13" s="1">
        <v>790</v>
      </c>
      <c r="P13" s="2">
        <v>790</v>
      </c>
      <c r="Q13" s="2">
        <v>695</v>
      </c>
      <c r="R13" s="2">
        <v>650</v>
      </c>
      <c r="S13" s="1">
        <v>800</v>
      </c>
      <c r="T13" s="2">
        <v>650</v>
      </c>
      <c r="U13" s="1">
        <v>850</v>
      </c>
      <c r="V13" s="2">
        <v>740</v>
      </c>
      <c r="W13" s="2">
        <v>800</v>
      </c>
      <c r="X13" s="2">
        <v>701</v>
      </c>
      <c r="Y13" s="2">
        <v>810</v>
      </c>
      <c r="Z13" s="2">
        <v>825</v>
      </c>
      <c r="AA13" s="2"/>
      <c r="AB13" s="34">
        <v>645</v>
      </c>
      <c r="AC13" s="34">
        <v>695</v>
      </c>
      <c r="AD13" s="34">
        <v>730</v>
      </c>
      <c r="AE13" s="34">
        <v>730</v>
      </c>
      <c r="AF13" s="34">
        <v>809</v>
      </c>
      <c r="AG13" s="34">
        <v>700</v>
      </c>
      <c r="AH13" s="1">
        <v>697</v>
      </c>
      <c r="AI13" s="34">
        <v>660</v>
      </c>
      <c r="AJ13" s="34">
        <v>685</v>
      </c>
      <c r="AK13" s="34">
        <v>700</v>
      </c>
      <c r="AL13" s="34">
        <v>695</v>
      </c>
      <c r="AM13" s="34">
        <v>780</v>
      </c>
      <c r="AN13" s="34">
        <v>800</v>
      </c>
      <c r="AO13" s="1">
        <v>695</v>
      </c>
      <c r="AP13" s="34">
        <v>705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3">
      <c r="A14" s="13" t="s">
        <v>58</v>
      </c>
      <c r="B14" s="1">
        <f t="shared" ref="B14:Z14" si="0">SUM(-SUMPRODUCT(B3:B13,$BK30:$BK40),-$BK29,B2)</f>
        <v>-43.300243480443896</v>
      </c>
      <c r="C14" s="1">
        <f t="shared" si="0"/>
        <v>27.166251234513766</v>
      </c>
      <c r="D14" s="1">
        <f t="shared" si="0"/>
        <v>2.8741273377636389</v>
      </c>
      <c r="E14" s="1">
        <f t="shared" si="0"/>
        <v>16.113458191579412</v>
      </c>
      <c r="F14" s="1">
        <f t="shared" si="0"/>
        <v>-9.9738058816037665</v>
      </c>
      <c r="G14" s="1">
        <f t="shared" si="0"/>
        <v>-11.156730593866087</v>
      </c>
      <c r="H14" s="1">
        <f t="shared" si="0"/>
        <v>-24.561449867676856</v>
      </c>
      <c r="I14" s="1">
        <f t="shared" si="0"/>
        <v>-14.41275580706133</v>
      </c>
      <c r="J14" s="1">
        <f t="shared" si="0"/>
        <v>17.251673662693065</v>
      </c>
      <c r="K14" s="1">
        <f t="shared" si="0"/>
        <v>13.24783625071359</v>
      </c>
      <c r="L14" s="1">
        <f t="shared" si="0"/>
        <v>9.7444649810095143</v>
      </c>
      <c r="M14" s="1">
        <f t="shared" si="0"/>
        <v>7.5854964768986974</v>
      </c>
      <c r="N14" s="1">
        <f t="shared" si="0"/>
        <v>6.4265832377168408</v>
      </c>
      <c r="O14" s="1">
        <f t="shared" si="0"/>
        <v>-47.116107828216627</v>
      </c>
      <c r="P14" s="1">
        <f t="shared" si="0"/>
        <v>-10.168422160750197</v>
      </c>
      <c r="Q14" s="1">
        <f t="shared" si="0"/>
        <v>-58.995589354432013</v>
      </c>
      <c r="R14" s="1">
        <f t="shared" si="0"/>
        <v>-0.44620493838374387</v>
      </c>
      <c r="S14" s="1">
        <f t="shared" si="0"/>
        <v>18.942881058832427</v>
      </c>
      <c r="T14" s="1">
        <f t="shared" si="0"/>
        <v>3.3466665696214477</v>
      </c>
      <c r="U14" s="1">
        <f t="shared" si="0"/>
        <v>8.1565701248655387</v>
      </c>
      <c r="V14" s="1">
        <f t="shared" si="0"/>
        <v>42.573502664010448</v>
      </c>
      <c r="W14" s="1">
        <f t="shared" si="0"/>
        <v>7.7217086188975372</v>
      </c>
      <c r="X14" s="1">
        <f t="shared" si="0"/>
        <v>35.268198425059381</v>
      </c>
      <c r="Y14" s="1">
        <f t="shared" si="0"/>
        <v>-4.7646669173227565</v>
      </c>
      <c r="Z14" s="1">
        <f t="shared" si="0"/>
        <v>8.4765579957384034</v>
      </c>
      <c r="AA14" s="1"/>
      <c r="AB14" s="1">
        <f t="shared" ref="AB14:AP14" si="1">SUM(-SUMPRODUCT(AB3:AB13,$BK30:$BK40),-$BK29,AB2)</f>
        <v>24.629056434565427</v>
      </c>
      <c r="AC14" s="1">
        <f t="shared" si="1"/>
        <v>-22.428482108560274</v>
      </c>
      <c r="AD14" s="1">
        <f t="shared" si="1"/>
        <v>29.620191691406944</v>
      </c>
      <c r="AE14" s="1">
        <f t="shared" si="1"/>
        <v>-14.85795231902739</v>
      </c>
      <c r="AF14" s="1">
        <f t="shared" si="1"/>
        <v>-88.592482278058014</v>
      </c>
      <c r="AG14" s="1">
        <f t="shared" si="1"/>
        <v>-29.492315277446323</v>
      </c>
      <c r="AH14" s="1">
        <f t="shared" si="1"/>
        <v>-26.383294051327539</v>
      </c>
      <c r="AI14" s="1">
        <f t="shared" si="1"/>
        <v>-12.635110346003785</v>
      </c>
      <c r="AJ14" s="1">
        <f t="shared" si="1"/>
        <v>-35.428159903745836</v>
      </c>
      <c r="AK14" s="1">
        <f t="shared" si="1"/>
        <v>-44.411712418579555</v>
      </c>
      <c r="AL14" s="1">
        <f t="shared" si="1"/>
        <v>-23.041993355840532</v>
      </c>
      <c r="AM14" s="1">
        <f t="shared" si="1"/>
        <v>-14.992639424184745</v>
      </c>
      <c r="AN14" s="1">
        <f t="shared" si="1"/>
        <v>1.5775377114405273</v>
      </c>
      <c r="AO14" s="1">
        <f t="shared" si="1"/>
        <v>42.296263691641798</v>
      </c>
      <c r="AP14" s="1">
        <f t="shared" si="1"/>
        <v>19.691429596270609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3">
      <c r="A15" s="13" t="s">
        <v>59</v>
      </c>
      <c r="B15" s="1">
        <f t="shared" ref="B15:Z15" si="2">SUM(-SUMPRODUCT(B3:B7,$BN30:$BN34),-$BN29,B2)</f>
        <v>-92.330255520140781</v>
      </c>
      <c r="C15" s="1">
        <f t="shared" si="2"/>
        <v>38.468382291463058</v>
      </c>
      <c r="D15" s="1">
        <f t="shared" si="2"/>
        <v>14.405256205071055</v>
      </c>
      <c r="E15" s="1">
        <f t="shared" si="2"/>
        <v>13.454407984292629</v>
      </c>
      <c r="F15" s="1">
        <f t="shared" si="2"/>
        <v>9.876033475917211</v>
      </c>
      <c r="G15" s="1">
        <f t="shared" si="2"/>
        <v>-21.855857015285437</v>
      </c>
      <c r="H15" s="1">
        <f t="shared" si="2"/>
        <v>-1.8895184511202388</v>
      </c>
      <c r="I15" s="1">
        <f t="shared" si="2"/>
        <v>-15.88742005847962</v>
      </c>
      <c r="J15" s="1">
        <f t="shared" si="2"/>
        <v>-7.2157103656354593</v>
      </c>
      <c r="K15" s="1">
        <f t="shared" si="2"/>
        <v>-14.731491887232551</v>
      </c>
      <c r="L15" s="1">
        <f t="shared" si="2"/>
        <v>-23.968228586902114</v>
      </c>
      <c r="M15" s="1">
        <f t="shared" si="2"/>
        <v>26.728412401636888</v>
      </c>
      <c r="N15" s="1">
        <f t="shared" si="2"/>
        <v>20.169901783261594</v>
      </c>
      <c r="O15" s="1">
        <f t="shared" si="2"/>
        <v>-38.390529420597886</v>
      </c>
      <c r="P15" s="1">
        <f t="shared" si="2"/>
        <v>-0.60818269141600467</v>
      </c>
      <c r="Q15" s="1">
        <f t="shared" si="2"/>
        <v>-42.534059957208228</v>
      </c>
      <c r="R15" s="1">
        <f t="shared" si="2"/>
        <v>-9.4859660821603029</v>
      </c>
      <c r="S15" s="1">
        <f t="shared" si="2"/>
        <v>4.4843008068673953</v>
      </c>
      <c r="T15" s="1">
        <f t="shared" si="2"/>
        <v>-3.3310646951576928E-2</v>
      </c>
      <c r="U15" s="1">
        <f t="shared" si="2"/>
        <v>34.105604617485369</v>
      </c>
      <c r="V15" s="1">
        <f t="shared" si="2"/>
        <v>61.538297245679132</v>
      </c>
      <c r="W15" s="1">
        <f t="shared" si="2"/>
        <v>19.638968610066513</v>
      </c>
      <c r="X15" s="1">
        <f t="shared" si="2"/>
        <v>28.387032434802677</v>
      </c>
      <c r="Y15" s="1">
        <f t="shared" si="2"/>
        <v>-6.6574597889120923</v>
      </c>
      <c r="Z15" s="1">
        <f t="shared" si="2"/>
        <v>4.3313926154660294</v>
      </c>
      <c r="AA15" s="1"/>
      <c r="AB15" s="1">
        <f t="shared" ref="AB15:AP15" si="3">SUM(-SUMPRODUCT(AB3:AB7,$BN30:$BN34),-$BN29,AB2)</f>
        <v>11.921037726668146</v>
      </c>
      <c r="AC15" s="1">
        <f t="shared" si="3"/>
        <v>2.8894746834739635</v>
      </c>
      <c r="AD15" s="1">
        <f t="shared" si="3"/>
        <v>3.6208103355638741</v>
      </c>
      <c r="AE15" s="1">
        <f t="shared" si="3"/>
        <v>-24.958097272428859</v>
      </c>
      <c r="AF15" s="1">
        <f t="shared" si="3"/>
        <v>-101.30606179653114</v>
      </c>
      <c r="AG15" s="1">
        <f t="shared" si="3"/>
        <v>7.5631369840884872</v>
      </c>
      <c r="AH15" s="1">
        <f t="shared" si="3"/>
        <v>-20.968228586902114</v>
      </c>
      <c r="AI15" s="1">
        <f t="shared" si="3"/>
        <v>27.233999781536113</v>
      </c>
      <c r="AJ15" s="1">
        <f t="shared" si="3"/>
        <v>-6.999791630096297</v>
      </c>
      <c r="AK15" s="1">
        <f t="shared" si="3"/>
        <v>5.5000108976964839</v>
      </c>
      <c r="AL15" s="1">
        <f t="shared" si="3"/>
        <v>-32.097186043596594</v>
      </c>
      <c r="AM15" s="1">
        <f t="shared" si="3"/>
        <v>-38.809101677783474</v>
      </c>
      <c r="AN15" s="1">
        <f t="shared" si="3"/>
        <v>9.6389686100665131</v>
      </c>
      <c r="AO15" s="1">
        <f t="shared" si="3"/>
        <v>66.934376999597589</v>
      </c>
      <c r="AP15" s="1">
        <f t="shared" si="3"/>
        <v>30.267090971494326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3">
      <c r="A16" s="13" t="s">
        <v>60</v>
      </c>
      <c r="B16" s="1">
        <f t="shared" ref="B16:Z16" si="4">SUM(-SUMPRODUCT(B3:B6,$BO30:$BO33),-$BO29,B2)</f>
        <v>-88.593067486421205</v>
      </c>
      <c r="C16" s="1">
        <f t="shared" si="4"/>
        <v>28.969363495529251</v>
      </c>
      <c r="D16" s="1">
        <f t="shared" si="4"/>
        <v>7.0361376804066822</v>
      </c>
      <c r="E16" s="1">
        <f t="shared" si="4"/>
        <v>14.775006593219587</v>
      </c>
      <c r="F16" s="1">
        <f t="shared" si="4"/>
        <v>12.333996814326383</v>
      </c>
      <c r="G16" s="1">
        <f t="shared" si="4"/>
        <v>-11.084793327285297</v>
      </c>
      <c r="H16" s="1">
        <f t="shared" si="4"/>
        <v>-0.83003080257185502</v>
      </c>
      <c r="I16" s="1">
        <f t="shared" si="4"/>
        <v>-4.0514062348447624</v>
      </c>
      <c r="J16" s="1">
        <f t="shared" si="4"/>
        <v>-5.5859480983126559</v>
      </c>
      <c r="K16" s="1">
        <f t="shared" si="4"/>
        <v>-12.56925455209057</v>
      </c>
      <c r="L16" s="1">
        <f t="shared" si="4"/>
        <v>-35.991985516266141</v>
      </c>
      <c r="M16" s="1">
        <f t="shared" si="4"/>
        <v>31.134995883818192</v>
      </c>
      <c r="N16" s="1">
        <f t="shared" si="4"/>
        <v>27.422180867106363</v>
      </c>
      <c r="O16" s="1">
        <f t="shared" si="4"/>
        <v>-61.128643158761406</v>
      </c>
      <c r="P16" s="1">
        <f t="shared" si="4"/>
        <v>10.000633065392321</v>
      </c>
      <c r="Q16" s="1">
        <f t="shared" si="4"/>
        <v>-40.463139176834375</v>
      </c>
      <c r="R16" s="1">
        <f t="shared" si="4"/>
        <v>-7.577361853524053</v>
      </c>
      <c r="S16" s="1">
        <f t="shared" si="4"/>
        <v>-13.612160307540762</v>
      </c>
      <c r="T16" s="1">
        <f t="shared" si="4"/>
        <v>3.4727187851349299</v>
      </c>
      <c r="U16" s="1">
        <f t="shared" si="4"/>
        <v>27.837183687970537</v>
      </c>
      <c r="V16" s="1">
        <f t="shared" si="4"/>
        <v>66.252803944236803</v>
      </c>
      <c r="W16" s="1">
        <f t="shared" si="4"/>
        <v>11.899486130547302</v>
      </c>
      <c r="X16" s="1">
        <f t="shared" si="4"/>
        <v>33.120328554261505</v>
      </c>
      <c r="Y16" s="1">
        <f t="shared" si="4"/>
        <v>1.3256955806427868</v>
      </c>
      <c r="Z16" s="1">
        <f t="shared" si="4"/>
        <v>5.9072594318713527</v>
      </c>
      <c r="AA16" s="1"/>
      <c r="AB16" s="1">
        <f t="shared" ref="AB16:AP16" si="5">SUM(-SUMPRODUCT(AB3:AB6,$BO30:$BO33),-$BO29,AB2)</f>
        <v>4.0194441341882339</v>
      </c>
      <c r="AC16" s="1">
        <f t="shared" si="5"/>
        <v>-3.9471687733748695</v>
      </c>
      <c r="AD16" s="1">
        <f t="shared" si="5"/>
        <v>9.6397845548963232</v>
      </c>
      <c r="AE16" s="1">
        <f t="shared" si="5"/>
        <v>-16.276747714007797</v>
      </c>
      <c r="AF16" s="1">
        <f t="shared" si="5"/>
        <v>-85.252427464562061</v>
      </c>
      <c r="AG16" s="1">
        <f t="shared" si="5"/>
        <v>10.220049836087128</v>
      </c>
      <c r="AH16" s="1">
        <f t="shared" si="5"/>
        <v>-32.991985516266141</v>
      </c>
      <c r="AI16" s="1">
        <f t="shared" si="5"/>
        <v>34.484238730299694</v>
      </c>
      <c r="AJ16" s="1">
        <f t="shared" si="5"/>
        <v>-17.958598423825606</v>
      </c>
      <c r="AK16" s="1">
        <f t="shared" si="5"/>
        <v>10.286824020964559</v>
      </c>
      <c r="AL16" s="1">
        <f t="shared" si="5"/>
        <v>-27.896364991956943</v>
      </c>
      <c r="AM16" s="1">
        <f t="shared" si="5"/>
        <v>-16.224771994602634</v>
      </c>
      <c r="AN16" s="1">
        <f t="shared" si="5"/>
        <v>1.8994861305473023</v>
      </c>
      <c r="AO16" s="1">
        <f t="shared" si="5"/>
        <v>70.07024791560616</v>
      </c>
      <c r="AP16" s="1">
        <f t="shared" si="5"/>
        <v>45.98229872390948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9" x14ac:dyDescent="0.3">
      <c r="A17" s="13"/>
      <c r="B17" s="30">
        <f t="shared" ref="B17:Z17" si="6">SUM(-SUMPRODUCT(B155:B162,$BM30:$BM37),-$BM29,B154)</f>
        <v>-38.152493470399349</v>
      </c>
      <c r="C17" s="30">
        <f t="shared" si="6"/>
        <v>22.609475717305031</v>
      </c>
      <c r="D17" s="30">
        <f t="shared" si="6"/>
        <v>-2.100601460551843</v>
      </c>
      <c r="E17" s="30">
        <f t="shared" si="6"/>
        <v>17.28142319865583</v>
      </c>
      <c r="F17" s="30">
        <f t="shared" si="6"/>
        <v>-7.6842169598967303</v>
      </c>
      <c r="G17" s="30">
        <f t="shared" si="6"/>
        <v>-8.0630436472238216</v>
      </c>
      <c r="H17" s="30">
        <f t="shared" si="6"/>
        <v>-29.433869044685707</v>
      </c>
      <c r="I17" s="30">
        <f t="shared" si="6"/>
        <v>-10.45746837752813</v>
      </c>
      <c r="J17" s="30">
        <f t="shared" si="6"/>
        <v>12.969679440324398</v>
      </c>
      <c r="K17" s="30">
        <f t="shared" si="6"/>
        <v>8.4419121729260951</v>
      </c>
      <c r="L17" s="30">
        <f t="shared" si="6"/>
        <v>10.699803502197028</v>
      </c>
      <c r="M17" s="30">
        <f t="shared" si="6"/>
        <v>13.213524685757875</v>
      </c>
      <c r="N17" s="30">
        <f t="shared" si="6"/>
        <v>12.359217424862436</v>
      </c>
      <c r="O17" s="30">
        <f t="shared" si="6"/>
        <v>-49.576110449324915</v>
      </c>
      <c r="P17" s="30">
        <f t="shared" si="6"/>
        <v>-8.6774836261320161</v>
      </c>
      <c r="Q17" s="30">
        <f t="shared" si="6"/>
        <v>-61.763002942563617</v>
      </c>
      <c r="R17" s="30">
        <f t="shared" si="6"/>
        <v>1.0529696077210247</v>
      </c>
      <c r="S17" s="30">
        <f t="shared" si="6"/>
        <v>18.950208112350083</v>
      </c>
      <c r="T17" s="30">
        <f t="shared" si="6"/>
        <v>5.1773145769839175</v>
      </c>
      <c r="U17" s="30">
        <f t="shared" si="6"/>
        <v>6.4195622503611958</v>
      </c>
      <c r="V17" s="30">
        <f t="shared" si="6"/>
        <v>38.492937768485717</v>
      </c>
      <c r="W17" s="30">
        <f t="shared" si="6"/>
        <v>4.8065379235013097</v>
      </c>
      <c r="X17" s="30">
        <f t="shared" si="6"/>
        <v>43.458664036286791</v>
      </c>
      <c r="Y17" s="30">
        <f t="shared" si="6"/>
        <v>-9.8904601614376588</v>
      </c>
      <c r="Z17" s="30">
        <f t="shared" si="6"/>
        <v>9.8655197220214177</v>
      </c>
      <c r="AA17" s="30"/>
      <c r="AB17" s="30">
        <f t="shared" ref="AB17:AP17" si="7">SUM(-SUMPRODUCT(AB155:AB162,$BM30:$BM37),-$BM29,AB154)</f>
        <v>35.091155548121606</v>
      </c>
      <c r="AC17" s="30">
        <f t="shared" si="7"/>
        <v>-25.414804743646528</v>
      </c>
      <c r="AD17" s="30">
        <f t="shared" si="7"/>
        <v>29.318237196941482</v>
      </c>
      <c r="AE17" s="30">
        <f t="shared" si="7"/>
        <v>-13.847554078663961</v>
      </c>
      <c r="AF17" s="30">
        <f t="shared" si="7"/>
        <v>-83.418009946173697</v>
      </c>
      <c r="AG17" s="30">
        <f t="shared" si="7"/>
        <v>-33.224653151635721</v>
      </c>
      <c r="AH17" s="30">
        <f t="shared" si="7"/>
        <v>-23.57313194006565</v>
      </c>
      <c r="AI17" s="30">
        <f t="shared" si="7"/>
        <v>-9.028454489831347</v>
      </c>
      <c r="AJ17" s="30">
        <f t="shared" si="7"/>
        <v>-40.936306940351642</v>
      </c>
      <c r="AK17" s="30">
        <f t="shared" si="7"/>
        <v>-29.221233897442289</v>
      </c>
      <c r="AL17" s="30">
        <f t="shared" si="7"/>
        <v>-16.607656991862314</v>
      </c>
      <c r="AM17" s="30">
        <f t="shared" si="7"/>
        <v>-9.4275385271757841</v>
      </c>
      <c r="AN17" s="30">
        <f t="shared" si="7"/>
        <v>-1.7907591161310847</v>
      </c>
      <c r="AO17" s="30">
        <f t="shared" si="7"/>
        <v>40.26730689636679</v>
      </c>
      <c r="AP17" s="30">
        <f t="shared" si="7"/>
        <v>27.494635439968988</v>
      </c>
      <c r="AQ17" s="30"/>
      <c r="AR17" s="30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9" x14ac:dyDescent="0.3">
      <c r="A18" s="1" t="s">
        <v>42</v>
      </c>
      <c r="B18" s="30">
        <f t="shared" ref="B18:Z18" si="8">SUM(-SUMPRODUCT(B155:B164,$BL30:$BL39),-$BL29,B154)</f>
        <v>-41.50496769880192</v>
      </c>
      <c r="C18" s="30">
        <f t="shared" si="8"/>
        <v>25.922564174365107</v>
      </c>
      <c r="D18" s="30">
        <f t="shared" si="8"/>
        <v>2.8366153154674976</v>
      </c>
      <c r="E18" s="30">
        <f t="shared" si="8"/>
        <v>15.056545555726188</v>
      </c>
      <c r="F18" s="30">
        <f t="shared" si="8"/>
        <v>-10.079887331885402</v>
      </c>
      <c r="G18" s="30">
        <f t="shared" si="8"/>
        <v>-9.129390224130475</v>
      </c>
      <c r="H18" s="30">
        <f t="shared" si="8"/>
        <v>-23.477200972680293</v>
      </c>
      <c r="I18" s="30">
        <f t="shared" si="8"/>
        <v>-12.767358556095132</v>
      </c>
      <c r="J18" s="30">
        <f t="shared" si="8"/>
        <v>16.646841981884791</v>
      </c>
      <c r="K18" s="30">
        <f t="shared" si="8"/>
        <v>13.330473596950469</v>
      </c>
      <c r="L18" s="30">
        <f t="shared" si="8"/>
        <v>8.5342149089374288</v>
      </c>
      <c r="M18" s="30">
        <f t="shared" si="8"/>
        <v>8.7218568278149178</v>
      </c>
      <c r="N18" s="30">
        <f t="shared" si="8"/>
        <v>6.3110732672648737</v>
      </c>
      <c r="O18" s="30">
        <f t="shared" si="8"/>
        <v>-50.191470343750552</v>
      </c>
      <c r="P18" s="30">
        <f t="shared" si="8"/>
        <v>-8.7260930001866654</v>
      </c>
      <c r="Q18" s="30">
        <f t="shared" si="8"/>
        <v>-60.89605972654681</v>
      </c>
      <c r="R18" s="30">
        <f t="shared" si="8"/>
        <v>-2.4055181842413731E-2</v>
      </c>
      <c r="S18" s="30">
        <f t="shared" si="8"/>
        <v>16.744128285765328</v>
      </c>
      <c r="T18" s="30">
        <f t="shared" si="8"/>
        <v>4.0800442043873772</v>
      </c>
      <c r="U18" s="30">
        <f t="shared" si="8"/>
        <v>9.520784441017895</v>
      </c>
      <c r="V18" s="30">
        <f t="shared" si="8"/>
        <v>42.541902387802111</v>
      </c>
      <c r="W18" s="30">
        <f t="shared" si="8"/>
        <v>4.7040977822507557</v>
      </c>
      <c r="X18" s="30">
        <f t="shared" si="8"/>
        <v>35.457720669626724</v>
      </c>
      <c r="Y18" s="30">
        <f t="shared" si="8"/>
        <v>-4.3876791488801246</v>
      </c>
      <c r="Z18" s="30">
        <f t="shared" si="8"/>
        <v>10.775298785538325</v>
      </c>
      <c r="AA18" s="30"/>
      <c r="AB18" s="30">
        <f t="shared" ref="AB18:AP18" si="9">SUM(-SUMPRODUCT(AB155:AB164,$BL30:$BL39),-$BL29,AB154)</f>
        <v>21.811655886034714</v>
      </c>
      <c r="AC18" s="30">
        <f t="shared" si="9"/>
        <v>-23.070958297932521</v>
      </c>
      <c r="AD18" s="30">
        <f t="shared" si="9"/>
        <v>30.522277450170805</v>
      </c>
      <c r="AE18" s="30">
        <f t="shared" si="9"/>
        <v>-14.136329394572385</v>
      </c>
      <c r="AF18" s="30">
        <f t="shared" si="9"/>
        <v>-83.526402576841065</v>
      </c>
      <c r="AG18" s="30">
        <f t="shared" si="9"/>
        <v>-28.941928369706147</v>
      </c>
      <c r="AH18" s="30">
        <f t="shared" si="9"/>
        <v>-30.580695757031208</v>
      </c>
      <c r="AI18" s="30">
        <f t="shared" si="9"/>
        <v>-12.494004499330913</v>
      </c>
      <c r="AJ18" s="30">
        <f t="shared" si="9"/>
        <v>-39.890606184078933</v>
      </c>
      <c r="AK18" s="30">
        <f t="shared" si="9"/>
        <v>-25.83707690106894</v>
      </c>
      <c r="AL18" s="30">
        <f t="shared" si="9"/>
        <v>-23.44494915895848</v>
      </c>
      <c r="AM18" s="30">
        <f t="shared" si="9"/>
        <v>-8.2863819863341632</v>
      </c>
      <c r="AN18" s="30">
        <f t="shared" si="9"/>
        <v>-1.0231548919000488</v>
      </c>
      <c r="AO18" s="30">
        <f t="shared" si="9"/>
        <v>40.127153861809347</v>
      </c>
      <c r="AP18" s="30">
        <f t="shared" si="9"/>
        <v>20.230522623573052</v>
      </c>
      <c r="AQ18" s="30"/>
      <c r="AR18" s="30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9" x14ac:dyDescent="0.3">
      <c r="A19" s="1"/>
      <c r="B19" s="1">
        <f t="shared" ref="B19:Z19" si="10">SUM(-SUMPRODUCT(B167:B175,$BP30:$BP38),-$BP29,B166)</f>
        <v>-41.524735577695537</v>
      </c>
      <c r="C19" s="1">
        <f t="shared" si="10"/>
        <v>25.953702479735512</v>
      </c>
      <c r="D19" s="1">
        <f t="shared" si="10"/>
        <v>2.8629825742500543</v>
      </c>
      <c r="E19" s="1">
        <f t="shared" si="10"/>
        <v>15.059896244598349</v>
      </c>
      <c r="F19" s="1">
        <f t="shared" si="10"/>
        <v>-10.043803991167806</v>
      </c>
      <c r="G19" s="1">
        <f t="shared" si="10"/>
        <v>-9.1485421349862008</v>
      </c>
      <c r="H19" s="1">
        <f t="shared" si="10"/>
        <v>-23.467410887507867</v>
      </c>
      <c r="I19" s="1">
        <f t="shared" si="10"/>
        <v>-12.773506336070568</v>
      </c>
      <c r="J19" s="1">
        <f t="shared" si="10"/>
        <v>16.59994293244381</v>
      </c>
      <c r="K19" s="1">
        <f t="shared" si="10"/>
        <v>13.276352271466749</v>
      </c>
      <c r="L19" s="1">
        <f t="shared" si="10"/>
        <v>8.4936012168109301</v>
      </c>
      <c r="M19" s="1">
        <f t="shared" si="10"/>
        <v>8.7565607258802629</v>
      </c>
      <c r="N19" s="1">
        <f t="shared" si="10"/>
        <v>6.3422567957968567</v>
      </c>
      <c r="O19" s="1">
        <f t="shared" si="10"/>
        <v>-50.186059706269589</v>
      </c>
      <c r="P19" s="1">
        <f t="shared" si="10"/>
        <v>-8.715700953212945</v>
      </c>
      <c r="Q19" s="1">
        <f t="shared" si="10"/>
        <v>-60.919058298572054</v>
      </c>
      <c r="R19" s="1">
        <f t="shared" si="10"/>
        <v>-4.1860705652652541E-2</v>
      </c>
      <c r="S19" s="1">
        <f t="shared" si="10"/>
        <v>16.704500039628329</v>
      </c>
      <c r="T19" s="1">
        <f t="shared" si="10"/>
        <v>4.0679314505287039</v>
      </c>
      <c r="U19" s="1">
        <f t="shared" si="10"/>
        <v>9.554942821028817</v>
      </c>
      <c r="V19" s="1">
        <f t="shared" si="10"/>
        <v>42.532618817374896</v>
      </c>
      <c r="W19" s="1">
        <f t="shared" si="10"/>
        <v>4.779258174548886</v>
      </c>
      <c r="X19" s="1">
        <f t="shared" si="10"/>
        <v>35.42468496890433</v>
      </c>
      <c r="Y19" s="1">
        <f t="shared" si="10"/>
        <v>-4.4036181962765113</v>
      </c>
      <c r="Z19" s="1">
        <f t="shared" si="10"/>
        <v>10.815065274451626</v>
      </c>
      <c r="AA19" s="1"/>
      <c r="AB19" s="1">
        <f t="shared" ref="AB19:AP19" si="11">SUM(-SUMPRODUCT(AB167:AB175,$BP30:$BP38),-$BP29,AB166)</f>
        <v>21.86561208070998</v>
      </c>
      <c r="AC19" s="1">
        <f t="shared" si="11"/>
        <v>-23.018692771402129</v>
      </c>
      <c r="AD19" s="1">
        <f t="shared" si="11"/>
        <v>30.455640636584576</v>
      </c>
      <c r="AE19" s="1">
        <f t="shared" si="11"/>
        <v>-14.182554662675102</v>
      </c>
      <c r="AF19" s="1">
        <f t="shared" si="11"/>
        <v>-83.487350141898787</v>
      </c>
      <c r="AG19" s="1">
        <f t="shared" si="11"/>
        <v>-28.914352557712846</v>
      </c>
      <c r="AH19" s="1">
        <f t="shared" si="11"/>
        <v>-30.588703763773083</v>
      </c>
      <c r="AI19" s="1">
        <f t="shared" si="11"/>
        <v>-12.434032805453171</v>
      </c>
      <c r="AJ19" s="1">
        <f t="shared" si="11"/>
        <v>-39.888530175016058</v>
      </c>
      <c r="AK19" s="1">
        <f t="shared" si="11"/>
        <v>-25.82547331317619</v>
      </c>
      <c r="AL19" s="1">
        <f t="shared" si="11"/>
        <v>-23.480780460660753</v>
      </c>
      <c r="AM19" s="1">
        <f t="shared" si="11"/>
        <v>-8.3179253464222711</v>
      </c>
      <c r="AN19" s="1">
        <f t="shared" si="11"/>
        <v>-0.95450823347346159</v>
      </c>
      <c r="AO19" s="1">
        <f t="shared" si="11"/>
        <v>40.115389217695338</v>
      </c>
      <c r="AP19" s="1">
        <f t="shared" si="11"/>
        <v>20.247144464185112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9" x14ac:dyDescent="0.3">
      <c r="A20" s="1"/>
      <c r="B20" s="1">
        <f t="shared" ref="B20:Z20" si="12">SUM(-SUMPRODUCT(B178:B181,$BQ30:$BQ33),-$BQ29,B177)</f>
        <v>-88.932180231597158</v>
      </c>
      <c r="C20" s="1">
        <f t="shared" si="12"/>
        <v>25.0237076491685</v>
      </c>
      <c r="D20" s="1">
        <f t="shared" si="12"/>
        <v>-6.0339445970021188</v>
      </c>
      <c r="E20" s="1">
        <f t="shared" si="12"/>
        <v>29.435927382066438</v>
      </c>
      <c r="F20" s="1">
        <f t="shared" si="12"/>
        <v>4.5669123637489974</v>
      </c>
      <c r="G20" s="1">
        <f t="shared" si="12"/>
        <v>-25.351438178364333</v>
      </c>
      <c r="H20" s="1">
        <f t="shared" si="12"/>
        <v>-2.0701745845835831</v>
      </c>
      <c r="I20" s="1">
        <f t="shared" si="12"/>
        <v>-22.880264301449643</v>
      </c>
      <c r="J20" s="1">
        <f t="shared" si="12"/>
        <v>-37.074376243406732</v>
      </c>
      <c r="K20" s="1">
        <f t="shared" si="12"/>
        <v>-46.338789304947568</v>
      </c>
      <c r="L20" s="1">
        <f t="shared" si="12"/>
        <v>-39.82348588898094</v>
      </c>
      <c r="M20" s="1">
        <f t="shared" si="12"/>
        <v>16.111884458106942</v>
      </c>
      <c r="N20" s="1">
        <f t="shared" si="12"/>
        <v>15.451607871404121</v>
      </c>
      <c r="O20" s="1">
        <f t="shared" si="12"/>
        <v>-44.035306084773765</v>
      </c>
      <c r="P20" s="1">
        <f t="shared" si="12"/>
        <v>-35.781925233313814</v>
      </c>
      <c r="Q20" s="1">
        <f t="shared" si="12"/>
        <v>-52.222132280108781</v>
      </c>
      <c r="R20" s="1">
        <f t="shared" si="12"/>
        <v>68.142376422791131</v>
      </c>
      <c r="S20" s="1">
        <f t="shared" si="12"/>
        <v>4.172517383354716</v>
      </c>
      <c r="T20" s="1">
        <f t="shared" si="12"/>
        <v>72.349137238164985</v>
      </c>
      <c r="U20" s="1">
        <f t="shared" si="12"/>
        <v>26.703079339451506</v>
      </c>
      <c r="V20" s="1">
        <f t="shared" si="12"/>
        <v>81.921133538216964</v>
      </c>
      <c r="W20" s="1">
        <f t="shared" si="12"/>
        <v>18.485850638633565</v>
      </c>
      <c r="X20" s="1">
        <f t="shared" si="12"/>
        <v>9.9558024121761264</v>
      </c>
      <c r="Y20" s="1">
        <f t="shared" si="12"/>
        <v>30.246452797822712</v>
      </c>
      <c r="Z20" s="1">
        <f t="shared" si="12"/>
        <v>-2.0223725665782695</v>
      </c>
      <c r="AA20" s="1"/>
      <c r="AB20" s="1">
        <f t="shared" ref="AB20:AP20" si="13">SUM(-SUMPRODUCT(AB178:AB181,$BQ30:$BQ33),-$BQ29,AB177)</f>
        <v>-6.7695315354612831</v>
      </c>
      <c r="AC20" s="1">
        <f t="shared" si="13"/>
        <v>19.717360355192795</v>
      </c>
      <c r="AD20" s="1">
        <f t="shared" si="13"/>
        <v>12.837828824856842</v>
      </c>
      <c r="AE20" s="1">
        <f t="shared" si="13"/>
        <v>-24.48423648285825</v>
      </c>
      <c r="AF20" s="1">
        <f t="shared" si="13"/>
        <v>-73.656557509129925</v>
      </c>
      <c r="AG20" s="1">
        <f t="shared" si="13"/>
        <v>40.097825379292772</v>
      </c>
      <c r="AH20" s="1">
        <f t="shared" si="13"/>
        <v>-36.82348588898094</v>
      </c>
      <c r="AI20" s="1">
        <f t="shared" si="13"/>
        <v>42.039476227895648</v>
      </c>
      <c r="AJ20" s="1">
        <f t="shared" si="13"/>
        <v>-26.35231201206625</v>
      </c>
      <c r="AK20" s="1">
        <f t="shared" si="13"/>
        <v>31.040173133122153</v>
      </c>
      <c r="AL20" s="1">
        <f t="shared" si="13"/>
        <v>-48.7797845262794</v>
      </c>
      <c r="AM20" s="1">
        <f t="shared" si="13"/>
        <v>28.936381335846818</v>
      </c>
      <c r="AN20" s="1">
        <f t="shared" si="13"/>
        <v>8.4858506386335648</v>
      </c>
      <c r="AO20" s="1">
        <f t="shared" si="13"/>
        <v>53.74904159680591</v>
      </c>
      <c r="AP20" s="1">
        <f t="shared" si="13"/>
        <v>19.105799923752784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25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25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25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25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9" ht="14.4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25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1" t="s">
        <v>41</v>
      </c>
      <c r="BK25" s="41"/>
      <c r="BL25" s="41"/>
      <c r="BM25" s="41"/>
      <c r="BN25" s="41"/>
      <c r="BO25" s="41"/>
      <c r="BP25" s="41"/>
      <c r="BQ25" s="41"/>
    </row>
    <row r="26" spans="1:69" ht="14.4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25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1"/>
      <c r="BK26" s="41"/>
      <c r="BL26" s="41"/>
      <c r="BM26" s="41"/>
      <c r="BN26" s="41"/>
      <c r="BO26" s="41"/>
      <c r="BP26" s="41"/>
      <c r="BQ26" s="41"/>
    </row>
    <row r="27" spans="1:69" ht="14.4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25"/>
      <c r="AN27" s="1"/>
      <c r="AO27" s="1"/>
      <c r="AP27" s="1"/>
      <c r="AQ27" s="44" t="s">
        <v>62</v>
      </c>
      <c r="AR27" s="44"/>
      <c r="AS27" s="44" t="s">
        <v>70</v>
      </c>
      <c r="AT27" s="44"/>
      <c r="AU27" s="44" t="s">
        <v>36</v>
      </c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31"/>
      <c r="BI27" s="1"/>
      <c r="BJ27" s="38" t="s">
        <v>57</v>
      </c>
      <c r="BK27" s="37" t="s">
        <v>47</v>
      </c>
      <c r="BL27" s="38" t="s">
        <v>73</v>
      </c>
      <c r="BM27" s="39" t="s">
        <v>72</v>
      </c>
      <c r="BN27" s="37" t="s">
        <v>48</v>
      </c>
      <c r="BO27" s="40" t="s">
        <v>49</v>
      </c>
      <c r="BP27" s="38" t="s">
        <v>75</v>
      </c>
      <c r="BQ27" s="38" t="s">
        <v>77</v>
      </c>
    </row>
    <row r="28" spans="1:69" ht="14.4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25"/>
      <c r="AN28" s="1"/>
      <c r="AO28" s="1"/>
      <c r="AP28" s="1"/>
      <c r="AQ28" s="15" t="s">
        <v>34</v>
      </c>
      <c r="AR28" s="15" t="s">
        <v>35</v>
      </c>
      <c r="AS28" s="15" t="s">
        <v>34</v>
      </c>
      <c r="AT28" s="15" t="s">
        <v>35</v>
      </c>
      <c r="AU28" s="7"/>
      <c r="AV28" s="7">
        <v>2</v>
      </c>
      <c r="AW28" s="7">
        <v>3</v>
      </c>
      <c r="AX28" s="7">
        <v>4</v>
      </c>
      <c r="AY28" s="7">
        <v>5</v>
      </c>
      <c r="AZ28" s="7">
        <v>6</v>
      </c>
      <c r="BA28" s="7">
        <v>7</v>
      </c>
      <c r="BB28" s="7">
        <v>8</v>
      </c>
      <c r="BC28" s="7">
        <v>9</v>
      </c>
      <c r="BD28" s="7">
        <v>10</v>
      </c>
      <c r="BE28" s="7">
        <v>11</v>
      </c>
      <c r="BF28" s="7">
        <v>12</v>
      </c>
      <c r="BG28" s="7">
        <v>13</v>
      </c>
      <c r="BH28" s="7"/>
      <c r="BI28" s="1"/>
      <c r="BJ28" s="38"/>
      <c r="BK28" s="37"/>
      <c r="BL28" s="38"/>
      <c r="BM28" s="39"/>
      <c r="BN28" s="37"/>
      <c r="BO28" s="40"/>
      <c r="BP28" s="38"/>
      <c r="BQ28" s="38"/>
    </row>
    <row r="29" spans="1:69" x14ac:dyDescent="0.3">
      <c r="A29" s="2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25"/>
      <c r="AN29" s="1"/>
      <c r="AO29" s="1"/>
      <c r="AP29" s="1"/>
      <c r="AQ29" s="6">
        <f t="shared" ref="AQ29:AQ40" si="14">SUM(B2:Z2)/25</f>
        <v>407.58</v>
      </c>
      <c r="AR29" s="14">
        <f t="shared" ref="AR29:AR40" si="15">_xlfn.VAR.S(B2:Z2)</f>
        <v>13990.409999999994</v>
      </c>
      <c r="AS29" s="6">
        <f t="shared" ref="AS29:AS40" si="16">SUM(AB2:AP2)/15</f>
        <v>417.46666666666664</v>
      </c>
      <c r="AT29" s="6">
        <f t="shared" ref="AT29:AT40" si="17">_xlfn.VAR.S(AB2:AP2)</f>
        <v>14218.695238095243</v>
      </c>
      <c r="AU29" s="7">
        <v>2</v>
      </c>
      <c r="AV29" s="7">
        <f>CORREL(B2:Z2,B2:Z2)</f>
        <v>0.99999999999999989</v>
      </c>
      <c r="AW29" s="8">
        <f>CORREL(B3:Z3,B2:Z2)</f>
        <v>0.63007662243566409</v>
      </c>
      <c r="AX29" s="8">
        <f>CORREL(B4:Z4,B2:Z2)</f>
        <v>0.6858933698007238</v>
      </c>
      <c r="AY29" s="8">
        <f>CORREL(B2:Z2,B5:Z5)</f>
        <v>0.7243072987621143</v>
      </c>
      <c r="AZ29" s="8">
        <f>CORREL(B2:Z2,B6:Z6)</f>
        <v>0.5835725962212599</v>
      </c>
      <c r="BA29" s="8">
        <f>CORREL(B7:Z7,B2:Z2)</f>
        <v>0.51469816908919408</v>
      </c>
      <c r="BB29" s="9">
        <f>CORREL(B8:Z8,B2:Z2)</f>
        <v>9.1939024318432122E-2</v>
      </c>
      <c r="BC29" s="9">
        <f>CORREL(B2:Z2,B9:Z9)</f>
        <v>0.16452937646553623</v>
      </c>
      <c r="BD29" s="9">
        <f>CORREL(B2:Z2,B10:Z10)</f>
        <v>-0.17356201922193842</v>
      </c>
      <c r="BE29" s="9">
        <f>CORREL(B2:Z2,B11:Z11)</f>
        <v>-0.19644970439892623</v>
      </c>
      <c r="BF29" s="9">
        <f>CORREL(B2:Z2,B12:Z12)</f>
        <v>0.15734054940578959</v>
      </c>
      <c r="BG29" s="9">
        <f>CORREL(B2:Z2,B13:Z13)</f>
        <v>0.25130217412307609</v>
      </c>
      <c r="BH29" s="9"/>
      <c r="BI29" s="1"/>
      <c r="BJ29" s="11" t="s">
        <v>43</v>
      </c>
      <c r="BK29">
        <f>INDEX(LINEST(B2:Z2,B3:Z13),12)</f>
        <v>-27031.408391012195</v>
      </c>
      <c r="BL29">
        <f>INDEX(LINEST($B2:$Z2,B155:Z164),11)</f>
        <v>-26799.589168218863</v>
      </c>
      <c r="BM29">
        <f>INDEX(LINEST($B2:$Z2,B155:Z162),9)</f>
        <v>-27072.687850547482</v>
      </c>
      <c r="BN29">
        <f>INDEX(LINEST($B2:$Z2,$B3:$Z7),6)</f>
        <v>-23100.222111156116</v>
      </c>
      <c r="BO29">
        <f>INDEX(LINEST($B2:$Z2,$B3:$Z6),5)</f>
        <v>-22010.496446904956</v>
      </c>
      <c r="BP29">
        <f>INDEX(LINEST(B166:Z166,B167:Z175),10)</f>
        <v>-26796.463395976352</v>
      </c>
      <c r="BQ29">
        <f>INDEX(LINEST($B177:$Z177,$B178:$Z181),5)</f>
        <v>-26434.740695613698</v>
      </c>
    </row>
    <row r="30" spans="1:69" x14ac:dyDescent="0.3">
      <c r="A30" s="2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25"/>
      <c r="AN30" s="1"/>
      <c r="AO30" s="1"/>
      <c r="AP30" s="1"/>
      <c r="AQ30" s="6">
        <f t="shared" si="14"/>
        <v>2006.52</v>
      </c>
      <c r="AR30" s="6">
        <f t="shared" si="15"/>
        <v>34.176666666666677</v>
      </c>
      <c r="AS30" s="6">
        <f t="shared" si="16"/>
        <v>2006.8</v>
      </c>
      <c r="AT30" s="6">
        <f t="shared" si="17"/>
        <v>15.885714285714288</v>
      </c>
      <c r="AU30" s="7">
        <v>3</v>
      </c>
      <c r="AV30" s="8">
        <f>CORREL(B2:Z2,B3:Z3)</f>
        <v>0.63007662243566409</v>
      </c>
      <c r="AW30" s="7">
        <f>CORREL(B3:Z3,B3:Z3)</f>
        <v>1</v>
      </c>
      <c r="AX30" s="9">
        <f>CORREL(B4:Z4,B3:Z3)</f>
        <v>1.9197071009362326E-2</v>
      </c>
      <c r="AY30" s="9">
        <f>CORREL(B3:Z3,B5:Z5)</f>
        <v>0.34601102455475213</v>
      </c>
      <c r="AZ30" s="9">
        <f>CORREL(B3:Z3,B6:Z6)</f>
        <v>-6.1956246111464983E-2</v>
      </c>
      <c r="BA30" s="9">
        <f>CORREL(B7:Z7,B3:Z3)</f>
        <v>-0.12659978034134475</v>
      </c>
      <c r="BB30" s="9">
        <f>CORREL(B8:Z8,B3:Z3)</f>
        <v>-0.35124834463700022</v>
      </c>
      <c r="BC30" s="9">
        <f>CORREL(B3:Z3,B9:Z9)</f>
        <v>-0.13628464002325286</v>
      </c>
      <c r="BD30" s="9">
        <f>CORREL(B3:Z3,B10:Z10)</f>
        <v>-0.3330124963652783</v>
      </c>
      <c r="BE30" s="9">
        <f>CORREL(B3:Z3,B11:Z11)</f>
        <v>-0.46757404226497656</v>
      </c>
      <c r="BF30" s="9">
        <f>CORREL(B3:Z3,B12:Z12)</f>
        <v>-8.833212102731014E-2</v>
      </c>
      <c r="BG30" s="9">
        <f>CORREL(B3:Z3,B13:Z13)</f>
        <v>0.10896774370872522</v>
      </c>
      <c r="BH30" s="9"/>
      <c r="BI30" s="1"/>
      <c r="BJ30" s="11" t="s">
        <v>37</v>
      </c>
      <c r="BK30">
        <f>INDEX(LINEST(B2:Z2,B3:Z13),11)</f>
        <v>13.283488100312292</v>
      </c>
      <c r="BL30">
        <f>INDEX(LINEST($B2:$Z2,B155:Z164),10)</f>
        <v>13.166890495375375</v>
      </c>
      <c r="BM30">
        <f>INDEX(LINEST($B2:$Z2,B155:Z162),8)</f>
        <v>13.186968335634967</v>
      </c>
      <c r="BN30">
        <f>INDEX(LINEST($B2:$Z2,$B3:$Z7),5)</f>
        <v>11.515781521597891</v>
      </c>
      <c r="BO30">
        <f>INDEX(LINEST($B2:$Z2,$B3:$Z6),4)</f>
        <v>10.98330645378069</v>
      </c>
      <c r="BP30">
        <f>INDEX(LINEST(B166:Z166,B167:Z175),9)</f>
        <v>13.165193745519156</v>
      </c>
      <c r="BQ30">
        <f>INDEX(LINEST($B177:$Z177,$B178:$Z181),4)</f>
        <v>13.264413061542701</v>
      </c>
    </row>
    <row r="31" spans="1:69" x14ac:dyDescent="0.3">
      <c r="A31" s="2" t="s">
        <v>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25"/>
      <c r="AN31" s="1"/>
      <c r="AO31" s="1"/>
      <c r="AP31" s="1"/>
      <c r="AQ31" s="6">
        <f t="shared" si="14"/>
        <v>69.84</v>
      </c>
      <c r="AR31" s="6">
        <f t="shared" si="15"/>
        <v>746.2724999999997</v>
      </c>
      <c r="AS31" s="6">
        <f t="shared" si="16"/>
        <v>73.446666666666673</v>
      </c>
      <c r="AT31" s="6">
        <f t="shared" si="17"/>
        <v>923.19695238095198</v>
      </c>
      <c r="AU31" s="7">
        <v>4</v>
      </c>
      <c r="AV31" s="8">
        <f>CORREL(B2:Z2,B4:Z4)</f>
        <v>0.6858933698007238</v>
      </c>
      <c r="AW31" s="9">
        <f>CORREL(B3:Z3,B4:Z4)</f>
        <v>1.9197071009362326E-2</v>
      </c>
      <c r="AX31" s="7">
        <f>CORREL(B4:Z4,B4:Z4)</f>
        <v>1.0000000000000002</v>
      </c>
      <c r="AY31" s="9">
        <f>CORREL(B4:Z4,B5:Z5)</f>
        <v>0.50438397002291757</v>
      </c>
      <c r="AZ31" s="9">
        <f>CORREL(B4:Z4,B6:Z6)</f>
        <v>0.77600892571489144</v>
      </c>
      <c r="BA31" s="9">
        <f>CORREL(B7:Z7,B4:Z4)</f>
        <v>0.71189727106438405</v>
      </c>
      <c r="BB31" s="9">
        <f>CORREL(B8:Z8,B4:Z4)</f>
        <v>0.29832395569543735</v>
      </c>
      <c r="BC31" s="9">
        <f>CORREL(B4:Z4,B9:Z9)</f>
        <v>0.19916424240659059</v>
      </c>
      <c r="BD31" s="9">
        <f>CORREL(B4:Z4,B10:Z10)</f>
        <v>-0.25456747880644315</v>
      </c>
      <c r="BE31" s="9">
        <f>CORREL(B4:Z4,B11:Z11)</f>
        <v>-6.7240248402918965E-2</v>
      </c>
      <c r="BF31" s="9">
        <f>CORREL(B4:Z4,B12:Z12)</f>
        <v>0.28972518643636558</v>
      </c>
      <c r="BG31" s="9">
        <f>CORREL(B4:Z4,B13:Z13)</f>
        <v>0.54044024065760499</v>
      </c>
      <c r="BH31" s="9"/>
      <c r="BI31" s="1"/>
      <c r="BJ31" s="11" t="s">
        <v>38</v>
      </c>
      <c r="BK31">
        <f>INDEX(LINEST(B2:Z2,B3:Z13),10)</f>
        <v>2.4948389306549941</v>
      </c>
      <c r="BL31">
        <f>INDEX(LINEST($B2:$Z2,B155:Z164),9)</f>
        <v>2.44236413154242</v>
      </c>
      <c r="BM31">
        <f>INDEX(LINEST($B2:$Z2,B155:Z162),7)</f>
        <v>2.2756820814335095</v>
      </c>
      <c r="BN31">
        <f>INDEX(LINEST($B2:$Z2,$B3:$Z7),4)</f>
        <v>1.6296736205099882</v>
      </c>
      <c r="BO31">
        <f>INDEX(LINEST($B2:$Z2,$B3:$Z6),3)</f>
        <v>1.3838643316412458</v>
      </c>
      <c r="BP31">
        <f>INDEX(LINEST(B166:Z166,B167:Z175),8)</f>
        <v>2.4393351443393985</v>
      </c>
      <c r="BQ31">
        <f>INDEX(LINEST($B177:$Z177,$B178:$Z181),3)</f>
        <v>2.2440293920090295</v>
      </c>
    </row>
    <row r="32" spans="1:69" x14ac:dyDescent="0.3">
      <c r="A32" s="2" t="s">
        <v>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25"/>
      <c r="AN32" s="1"/>
      <c r="AO32" s="1"/>
      <c r="AP32" s="1"/>
      <c r="AQ32" s="6">
        <f t="shared" si="14"/>
        <v>188.8</v>
      </c>
      <c r="AR32" s="6">
        <f t="shared" si="15"/>
        <v>963.08333333333337</v>
      </c>
      <c r="AS32" s="6">
        <f t="shared" si="16"/>
        <v>184.13333333333333</v>
      </c>
      <c r="AT32" s="6">
        <f t="shared" si="17"/>
        <v>652.98095238095266</v>
      </c>
      <c r="AU32" s="7">
        <v>5</v>
      </c>
      <c r="AV32" s="8">
        <f>CORREL(B2:Z2,B5:Z5)</f>
        <v>0.7243072987621143</v>
      </c>
      <c r="AW32" s="9">
        <f>CORREL(B3:Z3,B5:Z5)</f>
        <v>0.34601102455475213</v>
      </c>
      <c r="AX32" s="9">
        <f>CORREL(B4:Z4,B5:Z5)</f>
        <v>0.50438397002291757</v>
      </c>
      <c r="AY32" s="7">
        <f>CORREL(B5:Z5,B5:Z5)</f>
        <v>1.0000000000000002</v>
      </c>
      <c r="AZ32" s="9">
        <f>CORREL(B5:Z5,B6:Z6)</f>
        <v>0.33462251155066502</v>
      </c>
      <c r="BA32" s="9">
        <f>CORREL(B7:Z7,B5:Z5)</f>
        <v>0.2655143006798687</v>
      </c>
      <c r="BB32" s="9">
        <f>CORREL(B8:Z8,B5:Z5)</f>
        <v>-0.10656882570364698</v>
      </c>
      <c r="BC32" s="9">
        <f>CORREL(B9:Z9,B5:Z5)</f>
        <v>2.1281287202745535E-2</v>
      </c>
      <c r="BD32" s="9">
        <f>CORREL(B10:Z10,B5:Z5)</f>
        <v>-0.17251960949417305</v>
      </c>
      <c r="BE32" s="9">
        <f>CORREL(B11:Z11,B5:Z5)</f>
        <v>-0.29604694789414226</v>
      </c>
      <c r="BF32" s="9">
        <f>CORREL(B12:Z12,B5:Z5)</f>
        <v>3.9850949901113146E-2</v>
      </c>
      <c r="BG32" s="9">
        <f>CORREL(B13:Z13,B5:Z5)</f>
        <v>0.1014460829636681</v>
      </c>
      <c r="BH32" s="9"/>
      <c r="BI32" s="1"/>
      <c r="BJ32" s="11" t="s">
        <v>39</v>
      </c>
      <c r="BK32">
        <f>INDEX(LINEST(B2:Z2,B3:Z13),9)</f>
        <v>1.0640382860122208</v>
      </c>
      <c r="BL32">
        <f>INDEX(LINEST($B2:$Z2,B155:Z164),8)</f>
        <v>1.0397435028008071</v>
      </c>
      <c r="BM32">
        <f>INDEX(LINEST($B2:$Z2,B155:Z162),6)</f>
        <v>1.1165166644101687</v>
      </c>
      <c r="BN32">
        <f>INDEX(LINEST($B2:$Z2,$B3:$Z7),3)</f>
        <v>1.121529193836222</v>
      </c>
      <c r="BO32">
        <f>INDEX(LINEST($B2:$Z2,$B3:$Z6),2)</f>
        <v>1.0804126397670042</v>
      </c>
      <c r="BP32">
        <f>INDEX(LINEST(B166:Z166,B167:Z175),7)</f>
        <v>1.0402359474688039</v>
      </c>
      <c r="BQ32">
        <f>INDEX(LINEST($B177:$Z177,$B178:$Z181),2)</f>
        <v>-0.351492955078756</v>
      </c>
    </row>
    <row r="33" spans="1:69" x14ac:dyDescent="0.3">
      <c r="A33" s="1" t="s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25"/>
      <c r="AN33" s="1"/>
      <c r="AO33" s="1"/>
      <c r="AP33" s="1"/>
      <c r="AQ33" s="6">
        <f t="shared" si="14"/>
        <v>85.364000000000019</v>
      </c>
      <c r="AR33" s="6">
        <f t="shared" si="15"/>
        <v>1222.4482333333315</v>
      </c>
      <c r="AS33" s="6">
        <f t="shared" si="16"/>
        <v>93.76</v>
      </c>
      <c r="AT33" s="6">
        <f t="shared" si="17"/>
        <v>1888.8225714285695</v>
      </c>
      <c r="AU33" s="7">
        <v>6</v>
      </c>
      <c r="AV33" s="8">
        <f>CORREL(B2:Z2,B6:Z6)</f>
        <v>0.5835725962212599</v>
      </c>
      <c r="AW33" s="9">
        <f>CORREL(B3:Z3,B6:Z6)</f>
        <v>-6.1956246111464983E-2</v>
      </c>
      <c r="AX33" s="9">
        <f>CORREL(B4:Z4,B6:Z6)</f>
        <v>0.77600892571489144</v>
      </c>
      <c r="AY33" s="9">
        <f>CORREL(B5:Z5,B6:Z6)</f>
        <v>0.33462251155066502</v>
      </c>
      <c r="AZ33" s="7">
        <f>CORREL(B6:Z6,B6:Z6)</f>
        <v>1.0000000000000002</v>
      </c>
      <c r="BA33" s="10">
        <f>CORREL(B7:Z7,B6:Z6)</f>
        <v>0.98451848824478061</v>
      </c>
      <c r="BB33" s="9">
        <f>CORREL(B8:Z8,B6:Z6)</f>
        <v>0.43758081759323475</v>
      </c>
      <c r="BC33" s="9">
        <f>CORREL(B9:Z9,B6:Z6)</f>
        <v>0.3873278429962343</v>
      </c>
      <c r="BD33" s="9">
        <f>CORREL(B10:Z10,B6:Z6)</f>
        <v>0.16389299105240379</v>
      </c>
      <c r="BE33" s="9">
        <f>CORREL(B11:Z11,B6:Z6)</f>
        <v>0.35387625278273216</v>
      </c>
      <c r="BF33" s="9">
        <f>CORREL(B12:Z12,B6:Z6)</f>
        <v>0.26909968616515589</v>
      </c>
      <c r="BG33" s="9">
        <f>CORREL(B13:Z13,B6:Z6)</f>
        <v>0.13511850119909724</v>
      </c>
      <c r="BH33" s="9"/>
      <c r="BI33" s="1"/>
      <c r="BJ33" s="11" t="s">
        <v>40</v>
      </c>
      <c r="BK33">
        <f>INDEX(LINEST(B2:Z2,B3:Z13),8)</f>
        <v>-0.45463985612244812</v>
      </c>
      <c r="BL33">
        <f>INDEX(LINEST($B2:$Z2,B155:Z164),7)</f>
        <v>0.19665589995756894</v>
      </c>
      <c r="BM33">
        <f>INDEX(LINEST($B2:$Z2,B155:Z162),5)</f>
        <v>0.17626279150693761</v>
      </c>
      <c r="BN33">
        <f>INDEX(LINEST($B2:$Z2,$B3:$Z7),2)</f>
        <v>-0.95346846548409314</v>
      </c>
      <c r="BO33">
        <f>INDEX(LINEST($B2:$Z2,$B3:$Z6),1)</f>
        <v>0.92804214838915089</v>
      </c>
      <c r="BP33">
        <f>INDEX(LINEST(B166:Z166,B167:Z175),6)</f>
        <v>0.19652240550511696</v>
      </c>
      <c r="BQ33">
        <f>INDEX(LINEST($B177:$Z177,$B178:$Z181),1)</f>
        <v>0.10579370384648774</v>
      </c>
    </row>
    <row r="34" spans="1:69" x14ac:dyDescent="0.3">
      <c r="A34" s="2" t="s">
        <v>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25"/>
      <c r="AN34" s="1"/>
      <c r="AO34" s="1"/>
      <c r="AP34" s="1"/>
      <c r="AQ34" s="6">
        <f t="shared" si="14"/>
        <v>948</v>
      </c>
      <c r="AR34" s="6">
        <f t="shared" si="15"/>
        <v>136975</v>
      </c>
      <c r="AS34" s="6">
        <f t="shared" si="16"/>
        <v>1056.6666666666667</v>
      </c>
      <c r="AT34" s="6">
        <f t="shared" si="17"/>
        <v>224595.23809523814</v>
      </c>
      <c r="AU34" s="7">
        <v>7</v>
      </c>
      <c r="AV34" s="8">
        <f>CORREL(B2:Z2,B7:Z7)</f>
        <v>0.51469816908919408</v>
      </c>
      <c r="AW34" s="9">
        <f>CORREL(B3:Z3,B7:Z7)</f>
        <v>-0.12659978034134475</v>
      </c>
      <c r="AX34" s="9">
        <f>CORREL(B4:Z4,B7:Z7)</f>
        <v>0.71189727106438405</v>
      </c>
      <c r="AY34" s="9">
        <f>CORREL(B7:Z7,B5:Z5)</f>
        <v>0.2655143006798687</v>
      </c>
      <c r="AZ34" s="10">
        <f>CORREL(B7:Z7,B6:Z6)</f>
        <v>0.98451848824478061</v>
      </c>
      <c r="BA34" s="7">
        <f>CORREL(B7:Z7,B7:Z7)</f>
        <v>1</v>
      </c>
      <c r="BB34" s="9">
        <f>CORREL(B8:Z8,B7:Z7)</f>
        <v>0.50665033092430545</v>
      </c>
      <c r="BC34" s="9">
        <f>CORREL(B7:Z7,B9:Z9)</f>
        <v>0.40770258127731113</v>
      </c>
      <c r="BD34" s="9">
        <f>CORREL(B7:Z7,B10:Z10)</f>
        <v>0.26087689286845928</v>
      </c>
      <c r="BE34" s="9">
        <f>CORREL(B7:Z7,B11:Z11)</f>
        <v>0.39908386073666907</v>
      </c>
      <c r="BF34" s="9">
        <f>CORREL(B7:Z7,B12:Z12)</f>
        <v>0.25679083769657535</v>
      </c>
      <c r="BG34" s="9">
        <f>CORREL(B7:Z7,B13:Z13)</f>
        <v>5.0376386996773194E-2</v>
      </c>
      <c r="BH34" s="9"/>
      <c r="BI34" s="1"/>
      <c r="BJ34" s="11" t="s">
        <v>50</v>
      </c>
      <c r="BK34">
        <f>INDEX(LINEST(B2:Z2,B3:Z13),7)</f>
        <v>3.870801089980494E-2</v>
      </c>
      <c r="BL34">
        <f>INDEX(LINEST($B2:$Z2,B155:Z164),6)</f>
        <v>-6.2834519497808954E-4</v>
      </c>
      <c r="BM34">
        <f>INDEX(LINEST($B2:$Z2,B155:Z162),4)</f>
        <v>-5.0039749417214263E-4</v>
      </c>
      <c r="BN34">
        <f>INDEX(LINEST($B2:$Z2,$B3:$Z7),1)</f>
        <v>0.16559803488861286</v>
      </c>
      <c r="BP34">
        <f>INDEX(LINEST(B166:Z166,B167:Z175),5)</f>
        <v>-6.273872929379471E-4</v>
      </c>
    </row>
    <row r="35" spans="1:69" x14ac:dyDescent="0.3">
      <c r="A35" s="2" t="s">
        <v>14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25"/>
      <c r="AN35" s="1"/>
      <c r="AO35" s="1"/>
      <c r="AP35" s="1"/>
      <c r="AQ35" s="6">
        <f t="shared" si="14"/>
        <v>238.8</v>
      </c>
      <c r="AR35" s="6">
        <f t="shared" si="15"/>
        <v>2752.1666666666665</v>
      </c>
      <c r="AS35" s="6">
        <f t="shared" si="16"/>
        <v>269.39999999999998</v>
      </c>
      <c r="AT35" s="6">
        <f t="shared" si="17"/>
        <v>2421.4000000000065</v>
      </c>
      <c r="AU35" s="7">
        <v>8</v>
      </c>
      <c r="AV35" s="9">
        <f>CORREL(B2:Z2,B8:Z8)</f>
        <v>9.1939024318432122E-2</v>
      </c>
      <c r="AW35" s="9">
        <f>CORREL(B3:Z3,B8:Z8)</f>
        <v>-0.35124834463700022</v>
      </c>
      <c r="AX35" s="9">
        <f>CORREL(B4:Z4,B8:Z8)</f>
        <v>0.29832395569543735</v>
      </c>
      <c r="AY35" s="9">
        <f>CORREL(B8:Z8,B5:Z5)</f>
        <v>-0.10656882570364698</v>
      </c>
      <c r="AZ35" s="9">
        <f>CORREL(B8:Z8,B6:Z6)</f>
        <v>0.43758081759323475</v>
      </c>
      <c r="BA35" s="9">
        <f>CORREL(B7:Z7,B8:Z8)</f>
        <v>0.50665033092430545</v>
      </c>
      <c r="BB35" s="7">
        <f>CORREL(B8:Z8,B8:Z8)</f>
        <v>1</v>
      </c>
      <c r="BC35" s="9">
        <f>CORREL(B8:Z8,B9:Z9)</f>
        <v>0.46465499130485477</v>
      </c>
      <c r="BD35" s="9">
        <f>CORREL(B8:Z8,B10:Z10)</f>
        <v>0.45958316378005759</v>
      </c>
      <c r="BE35" s="9">
        <f>CORREL(B8:Z8,B11:Z11)</f>
        <v>0.42862936147646774</v>
      </c>
      <c r="BF35" s="9">
        <f>CORREL(B8:Z8,B12:Z12)</f>
        <v>0.10265771015086564</v>
      </c>
      <c r="BG35" s="9">
        <f>CORREL(B8:Z8,B13:Z13)</f>
        <v>-9.9086355085533193E-2</v>
      </c>
      <c r="BH35" s="9"/>
      <c r="BI35" s="1"/>
      <c r="BJ35" s="11" t="s">
        <v>51</v>
      </c>
      <c r="BK35">
        <f>INDEX(LINEST(B2:Z2,B3:Z13),6)</f>
        <v>0.18337360176489209</v>
      </c>
      <c r="BL35">
        <f>INDEX(LINEST($B2:$Z2,B155:Z164),5)</f>
        <v>9.6753312375187389E-2</v>
      </c>
      <c r="BM35">
        <f>INDEX(LINEST($B2:$Z2,B155:Z162),3)</f>
        <v>0.15060629400059503</v>
      </c>
      <c r="BP35">
        <f>INDEX(LINEST(B166:Z166,B167:Z175),4)</f>
        <v>9.6783259580986866E-2</v>
      </c>
    </row>
    <row r="36" spans="1:69" x14ac:dyDescent="0.3">
      <c r="A36" s="2" t="s">
        <v>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25"/>
      <c r="AN36" s="1"/>
      <c r="AO36" s="1"/>
      <c r="AP36" s="1"/>
      <c r="AQ36" s="6">
        <f t="shared" si="14"/>
        <v>18928.64</v>
      </c>
      <c r="AR36" s="6">
        <f t="shared" si="15"/>
        <v>72440540.573333338</v>
      </c>
      <c r="AS36" s="6">
        <f t="shared" si="16"/>
        <v>18711.466666666667</v>
      </c>
      <c r="AT36" s="6">
        <f t="shared" si="17"/>
        <v>62675986.266666688</v>
      </c>
      <c r="AU36" s="7">
        <v>9</v>
      </c>
      <c r="AV36" s="9">
        <f>CORREL(B2:Z2,B9:Z9)</f>
        <v>0.16452937646553623</v>
      </c>
      <c r="AW36" s="9">
        <f>CORREL(B3:Z3,B9:Z9)</f>
        <v>-0.13628464002325286</v>
      </c>
      <c r="AX36" s="9">
        <f>CORREL(B4:Z4,B9:Z9)</f>
        <v>0.19916424240659059</v>
      </c>
      <c r="AY36" s="9">
        <f>CORREL(B9:Z9,B5:Z5)</f>
        <v>2.1281287202745535E-2</v>
      </c>
      <c r="AZ36" s="9">
        <f>CORREL(B9:Z9,B6:Z6)</f>
        <v>0.3873278429962343</v>
      </c>
      <c r="BA36" s="9">
        <f>CORREL(B7:Z7,B9:Z9)</f>
        <v>0.40770258127731113</v>
      </c>
      <c r="BB36" s="9">
        <f>CORREL(B8:Z8,B9:Z9)</f>
        <v>0.46465499130485477</v>
      </c>
      <c r="BC36" s="7">
        <f>CORREL(B9:Z9,B9:Z9)</f>
        <v>1.0000000000000002</v>
      </c>
      <c r="BD36" s="9">
        <f>CORREL(B9:Z9,B10:Z10)</f>
        <v>0.32425402945466347</v>
      </c>
      <c r="BE36" s="9">
        <f>CORREL(B9:Z9,B11:Z11)</f>
        <v>0.34875717561379488</v>
      </c>
      <c r="BF36" s="9">
        <f>CORREL(B9:Z9,B12:Z12)</f>
        <v>0.41103727339480917</v>
      </c>
      <c r="BG36" s="9">
        <f>CORREL(B9:Z9,B13:Z13)</f>
        <v>-8.8964714096601227E-2</v>
      </c>
      <c r="BH36" s="9"/>
      <c r="BI36" s="1"/>
      <c r="BJ36" s="11" t="s">
        <v>52</v>
      </c>
      <c r="BK36">
        <f>INDEX(LINEST(B2:Z2,B3:Z13),5)</f>
        <v>-5.6703369007968566E-4</v>
      </c>
      <c r="BL36">
        <f>INDEX(LINEST($B2:$Z2,B155:Z164),4)</f>
        <v>0.10696129102650276</v>
      </c>
      <c r="BM36">
        <f>INDEX(LINEST($B2:$Z2,B155:Z162),2)</f>
        <v>0.10504028370455736</v>
      </c>
      <c r="BP36">
        <f>INDEX(LINEST(B166:Z166,B167:Z175),3)</f>
        <v>0.10676992221444079</v>
      </c>
    </row>
    <row r="37" spans="1:69" x14ac:dyDescent="0.3">
      <c r="A37" s="2" t="s">
        <v>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25"/>
      <c r="AN37" s="1"/>
      <c r="AO37" s="1"/>
      <c r="AP37" s="1"/>
      <c r="AQ37" s="6">
        <f t="shared" si="14"/>
        <v>2330.6</v>
      </c>
      <c r="AR37" s="6">
        <f t="shared" si="15"/>
        <v>22752.75</v>
      </c>
      <c r="AS37" s="6">
        <f t="shared" si="16"/>
        <v>2404.3333333333335</v>
      </c>
      <c r="AT37" s="6">
        <f t="shared" si="17"/>
        <v>22985.238095238095</v>
      </c>
      <c r="AU37" s="7">
        <v>10</v>
      </c>
      <c r="AV37" s="9">
        <f>CORREL(B2:Z2,B10:Z10)</f>
        <v>-0.17356201922193842</v>
      </c>
      <c r="AW37" s="9">
        <f>CORREL(B3:Z3,B10:Z10)</f>
        <v>-0.3330124963652783</v>
      </c>
      <c r="AX37" s="9">
        <f>CORREL(B4:Z4,B10:Z10)</f>
        <v>-0.25456747880644315</v>
      </c>
      <c r="AY37" s="9">
        <f>CORREL(B10:Z10,B5:Z5)</f>
        <v>-0.17251960949417305</v>
      </c>
      <c r="AZ37" s="9">
        <f>CORREL(B10:Z10,B6:Z6)</f>
        <v>0.16389299105240379</v>
      </c>
      <c r="BA37" s="9">
        <f>CORREL(B7:Z7,B10:Z10)</f>
        <v>0.26087689286845928</v>
      </c>
      <c r="BB37" s="9">
        <f>CORREL(B8:Z8,B10:Z10)</f>
        <v>0.45958316378005759</v>
      </c>
      <c r="BC37" s="9">
        <f>CORREL(B9:Z9,B10:Z10)</f>
        <v>0.32425402945466347</v>
      </c>
      <c r="BD37" s="7">
        <f>CORREL(B10:Z10,B10:Z10)</f>
        <v>1.0000000000000002</v>
      </c>
      <c r="BE37" s="9">
        <f>CORREL(B10:Z10,B11:Z11)</f>
        <v>0.75613765497633578</v>
      </c>
      <c r="BF37" s="9">
        <f>CORREL(B10:Z10,B12:Z12)</f>
        <v>-0.34662164974881415</v>
      </c>
      <c r="BG37" s="10">
        <f>CORREL(B10:Z10,B13:Z13)</f>
        <v>-0.82230308136929264</v>
      </c>
      <c r="BH37" s="22"/>
      <c r="BI37" s="1"/>
      <c r="BJ37" s="11" t="s">
        <v>53</v>
      </c>
      <c r="BK37">
        <f>INDEX(LINEST(B2:Z2,B3:Z13),4)</f>
        <v>8.5503541704615771E-2</v>
      </c>
      <c r="BL37">
        <f>INDEX(LINEST($B2:$Z2,B155:Z164),3)</f>
        <v>0.18112425255438608</v>
      </c>
      <c r="BM37">
        <f>INDEX(LINEST($B2:$Z2,B155:Z162),1)</f>
        <v>0.15068375216396654</v>
      </c>
      <c r="BP37">
        <f>INDEX(LINEST(B166:Z166,B167:Z175),2)</f>
        <v>0.1808186993501909</v>
      </c>
    </row>
    <row r="38" spans="1:69" x14ac:dyDescent="0.3">
      <c r="A38" s="2" t="s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25"/>
      <c r="AN38" s="1"/>
      <c r="AO38" s="1"/>
      <c r="AP38" s="1"/>
      <c r="AQ38" s="6">
        <f t="shared" si="14"/>
        <v>862.88</v>
      </c>
      <c r="AR38" s="6">
        <f t="shared" si="15"/>
        <v>7145.2766666666676</v>
      </c>
      <c r="AS38" s="6">
        <f t="shared" si="16"/>
        <v>886.66666666666663</v>
      </c>
      <c r="AT38" s="6">
        <f t="shared" si="17"/>
        <v>7759.5238095238092</v>
      </c>
      <c r="AU38" s="7">
        <v>11</v>
      </c>
      <c r="AV38" s="9">
        <f>CORREL(B2:Z2,B11:Z11)</f>
        <v>-0.19644970439892623</v>
      </c>
      <c r="AW38" s="9">
        <f>CORREL(B3:Z3,B11:Z11)</f>
        <v>-0.46757404226497656</v>
      </c>
      <c r="AX38" s="9">
        <f>CORREL(B4:Z4,B11:Z11)</f>
        <v>-6.7240248402918965E-2</v>
      </c>
      <c r="AY38" s="9">
        <f>CORREL(B11:Z11,B5:Z5)</f>
        <v>-0.29604694789414226</v>
      </c>
      <c r="AZ38" s="9">
        <f>CORREL(B11:Z11,B6:Z6)</f>
        <v>0.35387625278273216</v>
      </c>
      <c r="BA38" s="9">
        <f>CORREL(B7:Z7,B11:Z11)</f>
        <v>0.39908386073666907</v>
      </c>
      <c r="BB38" s="9">
        <f>CORREL(B8:Z8,B11:Z11)</f>
        <v>0.42862936147646774</v>
      </c>
      <c r="BC38" s="9">
        <f>CORREL(B9:Z9,B11:Z11)</f>
        <v>0.34875717561379488</v>
      </c>
      <c r="BD38" s="9">
        <f>CORREL(B10:Z10,B11:Z11)</f>
        <v>0.75613765497633578</v>
      </c>
      <c r="BE38" s="7">
        <f>CORREL(B11:Z11,B11:Z11)</f>
        <v>1.0000000000000002</v>
      </c>
      <c r="BF38" s="9">
        <f>CORREL(B11:Z11,B12:Z12)</f>
        <v>-8.3319189814799854E-2</v>
      </c>
      <c r="BG38" s="9">
        <f>CORREL(B11:Z11,B13:Z13)</f>
        <v>-0.48781625818515384</v>
      </c>
      <c r="BH38" s="9"/>
      <c r="BI38" s="1"/>
      <c r="BJ38" s="11" t="s">
        <v>54</v>
      </c>
      <c r="BK38">
        <f>INDEX(LINEST(B2:Z2,B3:Z13),3)</f>
        <v>0.13165543333611515</v>
      </c>
      <c r="BL38">
        <f>INDEX(LINEST($B2:$Z2,B155:Z164),2)</f>
        <v>-2.1062731026621467E-4</v>
      </c>
      <c r="BP38">
        <f>INDEX(LINEST(B166:Z166,B167:Z175),1)</f>
        <v>-0.19364121338546844</v>
      </c>
    </row>
    <row r="39" spans="1:69" x14ac:dyDescent="0.3">
      <c r="A39" s="2" t="s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25"/>
      <c r="AN39" s="1"/>
      <c r="AO39" s="1"/>
      <c r="AP39" s="1"/>
      <c r="AQ39" s="6">
        <f t="shared" si="14"/>
        <v>1170.4000000000001</v>
      </c>
      <c r="AR39" s="6">
        <f t="shared" si="15"/>
        <v>10503.999999999998</v>
      </c>
      <c r="AS39" s="6">
        <f t="shared" si="16"/>
        <v>1141</v>
      </c>
      <c r="AT39" s="6">
        <f t="shared" si="17"/>
        <v>2136.4285714285716</v>
      </c>
      <c r="AU39" s="7">
        <v>12</v>
      </c>
      <c r="AV39" s="9">
        <f>CORREL(B2:Z2,B12:Z12)</f>
        <v>0.15734054940578959</v>
      </c>
      <c r="AW39" s="9">
        <f>CORREL(B3:Z3,B12:Z12)</f>
        <v>-8.833212102731014E-2</v>
      </c>
      <c r="AX39" s="9">
        <f>CORREL(B4:Z4,B12:Z12)</f>
        <v>0.28972518643636558</v>
      </c>
      <c r="AY39" s="9">
        <f>CORREL(B12:Z12,B5:Z5)</f>
        <v>3.9850949901113146E-2</v>
      </c>
      <c r="AZ39" s="9">
        <f>CORREL(B12:Z12,B6:Z6)</f>
        <v>0.26909968616515589</v>
      </c>
      <c r="BA39" s="9">
        <f>CORREL(B7:Z7,B12:Z12)</f>
        <v>0.25679083769657535</v>
      </c>
      <c r="BB39" s="9">
        <f>CORREL(B8:Z8,B12:Z12)</f>
        <v>0.10265771015086564</v>
      </c>
      <c r="BC39" s="9">
        <f>CORREL(B9:Z9,B12:Z12)</f>
        <v>0.41103727339480917</v>
      </c>
      <c r="BD39" s="9">
        <f>CORREL(B10:Z10,B12:Z12)</f>
        <v>-0.34662164974881415</v>
      </c>
      <c r="BE39" s="9">
        <f>CORREL(B11:Z11,B12:Z12)</f>
        <v>-8.3319189814799854E-2</v>
      </c>
      <c r="BF39" s="7">
        <f>CORREL(B12:Z12,B12:Z12)</f>
        <v>1.0000000000000002</v>
      </c>
      <c r="BG39" s="9">
        <f>CORREL(B12:Z12,B13:Z13)</f>
        <v>0.57799266818057526</v>
      </c>
      <c r="BH39" s="9"/>
      <c r="BI39" s="1"/>
      <c r="BJ39" s="11" t="s">
        <v>55</v>
      </c>
      <c r="BK39">
        <f>INDEX(LINEST(B2:Z2,B3:Z13),2)</f>
        <v>0.17497540812930432</v>
      </c>
      <c r="BL39">
        <f>INDEX(LINEST($B2:$Z2,B155:Z164),1)</f>
        <v>-0.19453888677231873</v>
      </c>
    </row>
    <row r="40" spans="1:69" x14ac:dyDescent="0.3">
      <c r="A40" s="2" t="s">
        <v>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25"/>
      <c r="AN40" s="1"/>
      <c r="AO40" s="1"/>
      <c r="AP40" s="1"/>
      <c r="AQ40" s="6">
        <f t="shared" si="14"/>
        <v>740.12</v>
      </c>
      <c r="AR40" s="6">
        <f t="shared" si="15"/>
        <v>3656.0266666666666</v>
      </c>
      <c r="AS40" s="6">
        <f t="shared" si="16"/>
        <v>715.06666666666672</v>
      </c>
      <c r="AT40" s="6">
        <f t="shared" si="17"/>
        <v>2259.6380952380955</v>
      </c>
      <c r="AU40" s="7">
        <v>13</v>
      </c>
      <c r="AV40" s="9">
        <f>CORREL(B2:Z2,B13:Z13)</f>
        <v>0.25130217412307609</v>
      </c>
      <c r="AW40" s="9">
        <f>CORREL(B3:Z3,B13:Z13)</f>
        <v>0.10896774370872522</v>
      </c>
      <c r="AX40" s="9">
        <f>CORREL(B4:Z4,B13:Z13)</f>
        <v>0.54044024065760499</v>
      </c>
      <c r="AY40" s="9">
        <f>CORREL(B13:Z13,B5:Z5)</f>
        <v>0.1014460829636681</v>
      </c>
      <c r="AZ40" s="9">
        <f>CORREL(B13:Z13,B6:Z6)</f>
        <v>0.13511850119909724</v>
      </c>
      <c r="BA40" s="9">
        <f>CORREL(B7:Z7,B13:Z13)</f>
        <v>5.0376386996773194E-2</v>
      </c>
      <c r="BB40" s="9">
        <f>CORREL(B8:Z8,B13:Z13)</f>
        <v>-9.9086355085533193E-2</v>
      </c>
      <c r="BC40" s="9">
        <f>CORREL(B9:Z9,B13:Z13)</f>
        <v>-8.8964714096601227E-2</v>
      </c>
      <c r="BD40" s="10">
        <f>CORREL(B10:Z10,B13:Z13)</f>
        <v>-0.82230308136929264</v>
      </c>
      <c r="BE40" s="9">
        <f>CORREL(B11:Z11,B13:Z13)</f>
        <v>-0.48781625818515384</v>
      </c>
      <c r="BF40" s="9">
        <f>CORREL(B12:Z12,B13:Z13)</f>
        <v>0.57799266818057526</v>
      </c>
      <c r="BG40" s="7">
        <f>CORREL(B13:Z13,B13:Z13)</f>
        <v>1</v>
      </c>
      <c r="BH40" s="7"/>
      <c r="BI40" s="1"/>
      <c r="BJ40" s="11" t="s">
        <v>56</v>
      </c>
      <c r="BK40">
        <f>INDEX(LINEST(B2:Z2,B3:Z13),1)</f>
        <v>-0.18691090742029745</v>
      </c>
    </row>
    <row r="41" spans="1:69" ht="14.4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25"/>
      <c r="AN41" s="1"/>
      <c r="AO41" s="1"/>
      <c r="AP41" s="1"/>
      <c r="AQ41" s="1"/>
      <c r="AR41" s="1"/>
      <c r="AS41" s="1"/>
      <c r="AT41" s="1"/>
      <c r="AU41" s="42" t="s">
        <v>87</v>
      </c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1"/>
      <c r="BG41" s="1"/>
      <c r="BH41" s="25"/>
      <c r="BJ41" s="43" t="s">
        <v>62</v>
      </c>
      <c r="BK41" s="43"/>
      <c r="BL41" s="43"/>
      <c r="BM41" s="43"/>
      <c r="BN41" s="43"/>
      <c r="BO41" s="43"/>
      <c r="BP41" s="43"/>
    </row>
    <row r="42" spans="1:6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1"/>
      <c r="BG42" s="1"/>
      <c r="BH42" s="32" t="s">
        <v>61</v>
      </c>
      <c r="BI42" s="17" t="s">
        <v>71</v>
      </c>
      <c r="BK42" s="38" t="s">
        <v>81</v>
      </c>
      <c r="BL42" s="38" t="s">
        <v>82</v>
      </c>
      <c r="BM42" s="45" t="s">
        <v>83</v>
      </c>
      <c r="BN42" s="40" t="s">
        <v>85</v>
      </c>
      <c r="BO42" s="38" t="s">
        <v>86</v>
      </c>
      <c r="BP42" s="35" t="s">
        <v>76</v>
      </c>
    </row>
    <row r="43" spans="1:69" x14ac:dyDescent="0.3">
      <c r="A43" s="2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6">
        <f t="array" ref="AU43:BE53">MINVERSE(B135:L145)*BL44</f>
        <v>5.4220088883049224E-2</v>
      </c>
      <c r="AV43" s="6">
        <v>8.3658813947625088E-2</v>
      </c>
      <c r="AW43" s="6">
        <v>-3.4420927662238969E-2</v>
      </c>
      <c r="AX43" s="6">
        <v>-4.7969954849644295E-2</v>
      </c>
      <c r="AY43" s="6">
        <v>2.3488553759184144E-3</v>
      </c>
      <c r="AZ43" s="6">
        <v>1.1798145500797056E-2</v>
      </c>
      <c r="BA43" s="6">
        <v>4.9330055827994612E-6</v>
      </c>
      <c r="BB43" s="6">
        <v>-2.8366260477175661E-2</v>
      </c>
      <c r="BC43" s="6">
        <v>8.6710342371087035E-3</v>
      </c>
      <c r="BD43" s="6">
        <v>5.7842242463084399E-3</v>
      </c>
      <c r="BE43" s="6">
        <v>-7.7421380366231515E-2</v>
      </c>
      <c r="BF43" s="1"/>
      <c r="BG43" s="1"/>
      <c r="BH43" s="25">
        <f>BK30/AU43</f>
        <v>244.99200156171446</v>
      </c>
      <c r="BI43" s="19">
        <f>_xlfn.T.DIST.2T(BH43,25-11-1)</f>
        <v>3.2939057405069525E-25</v>
      </c>
      <c r="BK43" s="38"/>
      <c r="BL43" s="38"/>
      <c r="BM43" s="45"/>
      <c r="BN43" s="40"/>
      <c r="BO43" s="38"/>
      <c r="BP43" s="35"/>
    </row>
    <row r="44" spans="1:69" x14ac:dyDescent="0.3">
      <c r="A44" s="2" t="s">
        <v>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6">
        <v>8.3658813947602648E-2</v>
      </c>
      <c r="AV44" s="6">
        <v>0.64377803000849931</v>
      </c>
      <c r="AW44" s="6">
        <v>-0.147184169519851</v>
      </c>
      <c r="AX44" s="6">
        <v>-0.34881775726665371</v>
      </c>
      <c r="AY44" s="6">
        <v>4.3853713070476311E-3</v>
      </c>
      <c r="AZ44" s="6">
        <v>-2.1949633450336178E-2</v>
      </c>
      <c r="BA44" s="6">
        <v>-1.399426001914442E-4</v>
      </c>
      <c r="BB44" s="6">
        <v>-2.7340385912408872E-2</v>
      </c>
      <c r="BC44" s="6">
        <v>2.0242486409897252E-2</v>
      </c>
      <c r="BD44" s="6">
        <v>4.7770164517349334E-2</v>
      </c>
      <c r="BE44" s="6">
        <v>-0.21777746482317348</v>
      </c>
      <c r="BF44" s="1"/>
      <c r="BG44" s="1"/>
      <c r="BH44" s="25">
        <f>BK31/AV44</f>
        <v>3.8753092127453566</v>
      </c>
      <c r="BI44" s="19">
        <f>_xlfn.T.DIST.2T(BH44,25-11-1)</f>
        <v>1.9135350429101122E-3</v>
      </c>
      <c r="BJ44" t="s">
        <v>46</v>
      </c>
      <c r="BK44">
        <f>SUM(B14:Z14)/25</f>
        <v>6.2573235481977462E-12</v>
      </c>
      <c r="BL44" s="6">
        <f>SUMPRODUCT(B14:Z14,B14:Z14)/(25-11-1)</f>
        <v>1079.5212634906188</v>
      </c>
      <c r="BM44" s="16">
        <f>1-BL44/AR29</f>
        <v>0.92283848268273627</v>
      </c>
      <c r="BN44">
        <f t="shared" ref="BN44:BN49" si="18">BM44:BM44^(1/2)</f>
        <v>0.96064482650079175</v>
      </c>
      <c r="BO44">
        <f>(BM44*(25-11-1))/((1-BM44)*11)</f>
        <v>14.13434229438033</v>
      </c>
      <c r="BP44">
        <f>_xlfn.F.DIST.RT(BO44,11,25-11-1)</f>
        <v>1.7511568590727309E-5</v>
      </c>
    </row>
    <row r="45" spans="1:69" x14ac:dyDescent="0.3">
      <c r="A45" s="2" t="s">
        <v>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6">
        <v>-3.4420927662234542E-2</v>
      </c>
      <c r="AV45" s="6">
        <v>-0.14718416951985011</v>
      </c>
      <c r="AW45" s="6">
        <v>0.13271697398847038</v>
      </c>
      <c r="AX45" s="6">
        <v>-0.23761675430529883</v>
      </c>
      <c r="AY45" s="6">
        <v>2.4523855086832122E-2</v>
      </c>
      <c r="AZ45" s="6">
        <v>3.3634977262807161E-3</v>
      </c>
      <c r="BA45" s="6">
        <v>7.4161866226072544E-5</v>
      </c>
      <c r="BB45" s="6">
        <v>-1.8722494184786516E-3</v>
      </c>
      <c r="BC45" s="6">
        <v>2.4424127213420251E-2</v>
      </c>
      <c r="BD45" s="6">
        <v>-1.7816859987948498E-2</v>
      </c>
      <c r="BE45" s="6">
        <v>7.1958385286546384E-2</v>
      </c>
      <c r="BF45" s="1"/>
      <c r="BG45" s="1"/>
      <c r="BH45" s="25">
        <f>BK32/AW45</f>
        <v>8.0173489044789239</v>
      </c>
      <c r="BI45" s="19">
        <f>_xlfn.T.DIST.2T(BH45,25-11-1)</f>
        <v>2.1837362871694489E-6</v>
      </c>
      <c r="BJ45" t="s">
        <v>44</v>
      </c>
      <c r="BK45">
        <f>SUM(B15:Z15)/25</f>
        <v>-1.3096723705530166E-12</v>
      </c>
      <c r="BL45" s="6">
        <f>SUMPRODUCT(B15:Z15,B15:Z15)/(25-5-1)</f>
        <v>1199.3370764132283</v>
      </c>
      <c r="BM45" s="16">
        <f>1-BL45/AR29</f>
        <v>0.91427434389605244</v>
      </c>
      <c r="BN45">
        <f t="shared" si="18"/>
        <v>0.95617694172995638</v>
      </c>
      <c r="BO45">
        <f>(BM45*(25-5-1))/((1-BM45)*5)</f>
        <v>40.527453095165221</v>
      </c>
      <c r="BP45">
        <f>_xlfn.F.DIST.RT(BO45,5,25-5-1)</f>
        <v>1.7185115860804662E-9</v>
      </c>
    </row>
    <row r="46" spans="1:69" x14ac:dyDescent="0.3">
      <c r="A46" s="1" t="s">
        <v>27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6">
        <v>-4.7969954849695823E-2</v>
      </c>
      <c r="AV46" s="6">
        <v>-0.34881775726692626</v>
      </c>
      <c r="AW46" s="6">
        <v>-0.2376167543052054</v>
      </c>
      <c r="AX46" s="6">
        <v>3.6779665364750684</v>
      </c>
      <c r="AY46" s="6">
        <v>-0.32073836933052285</v>
      </c>
      <c r="AZ46" s="6">
        <v>0.12097548103022844</v>
      </c>
      <c r="BA46" s="6">
        <v>-6.339005420411347E-4</v>
      </c>
      <c r="BB46" s="6">
        <v>0.10849494445676787</v>
      </c>
      <c r="BC46" s="6">
        <v>-0.17877222628810438</v>
      </c>
      <c r="BD46" s="6">
        <v>6.5711208711930244E-2</v>
      </c>
      <c r="BE46" s="6">
        <v>-4.9771248087979676E-2</v>
      </c>
      <c r="BF46" s="1"/>
      <c r="BG46" s="1"/>
      <c r="BH46" s="25">
        <f>BK33/AX46</f>
        <v>-0.12361174350383597</v>
      </c>
      <c r="BI46" s="20">
        <f>_xlfn.T.DIST.2T(-BH46,25-11-1)</f>
        <v>0.90351344282825297</v>
      </c>
      <c r="BJ46" s="1" t="s">
        <v>45</v>
      </c>
      <c r="BK46">
        <f>SUM(B16:Z16)/25</f>
        <v>4.3655745685100554E-13</v>
      </c>
      <c r="BL46" s="6">
        <f>SUMPRODUCT(B16:Z16,B16:Z16)/(25-4-1)</f>
        <v>1231.1074481318897</v>
      </c>
      <c r="BM46" s="16">
        <f>1-BL46/AR29</f>
        <v>0.91200347608598387</v>
      </c>
      <c r="BN46">
        <f t="shared" si="18"/>
        <v>0.95498873086858138</v>
      </c>
      <c r="BO46">
        <f>(BM46*(25-4-1))/((1-BM46)*4)</f>
        <v>51.820426280538527</v>
      </c>
      <c r="BP46">
        <f>_xlfn.F.DIST.RT(BO46,4,25-4-1)</f>
        <v>2.8173264448595079E-10</v>
      </c>
    </row>
    <row r="47" spans="1:69" x14ac:dyDescent="0.3">
      <c r="A47" s="2" t="s">
        <v>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6">
        <v>2.3488553759244868E-3</v>
      </c>
      <c r="AV47" s="6">
        <v>4.3853713070743632E-3</v>
      </c>
      <c r="AW47" s="6">
        <v>2.4523855086822855E-2</v>
      </c>
      <c r="AX47" s="6">
        <v>-0.32073836933053185</v>
      </c>
      <c r="AY47" s="6">
        <v>2.9770991732778841E-2</v>
      </c>
      <c r="AZ47" s="6">
        <v>-1.154477823801636E-2</v>
      </c>
      <c r="BA47" s="6">
        <v>6.1808975471241111E-5</v>
      </c>
      <c r="BB47" s="6">
        <v>-8.9313860692101493E-3</v>
      </c>
      <c r="BC47" s="6">
        <v>1.4187539170760679E-2</v>
      </c>
      <c r="BD47" s="6">
        <v>-8.2319768780503497E-3</v>
      </c>
      <c r="BE47" s="6">
        <v>1.2569375107746236E-2</v>
      </c>
      <c r="BF47" s="1"/>
      <c r="BG47" s="1"/>
      <c r="BH47" s="25">
        <f>BK34/AY47</f>
        <v>1.3001921886661958</v>
      </c>
      <c r="BI47" s="21">
        <f>_xlfn.T.DIST.2T(BH47,25-11-1)</f>
        <v>0.21611478781111926</v>
      </c>
      <c r="BJ47" t="s">
        <v>74</v>
      </c>
      <c r="BK47">
        <f>SUM(B18:Z18)/25</f>
        <v>0</v>
      </c>
      <c r="BL47" s="6">
        <f>SUMPRODUCT(B18:Z18,B18:Z18)/(25-10-1)</f>
        <v>1006.2815569382532</v>
      </c>
      <c r="BM47" s="16">
        <f>1-BL47/AR29</f>
        <v>0.92807347626422287</v>
      </c>
      <c r="BN47">
        <f t="shared" si="18"/>
        <v>0.9633657022461527</v>
      </c>
      <c r="BO47">
        <f>(BM47*(25-4-1))/((1-BM47)*4)</f>
        <v>64.515385150095042</v>
      </c>
      <c r="BP47">
        <f>_xlfn.F.DIST.RT(BO47,10,25-4-1)</f>
        <v>5.4123231289253499E-13</v>
      </c>
    </row>
    <row r="48" spans="1:69" x14ac:dyDescent="0.3">
      <c r="A48" s="2" t="s">
        <v>14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6">
        <v>1.1798145500796582E-2</v>
      </c>
      <c r="AV48" s="6">
        <v>-2.1949633450341524E-2</v>
      </c>
      <c r="AW48" s="6">
        <v>3.3634977262849679E-3</v>
      </c>
      <c r="AX48" s="6">
        <v>0.12097548103021097</v>
      </c>
      <c r="AY48" s="6">
        <v>-1.154477823801466E-2</v>
      </c>
      <c r="AZ48" s="6">
        <v>4.0241513285610667E-2</v>
      </c>
      <c r="BA48" s="6">
        <v>-6.9939739465987923E-5</v>
      </c>
      <c r="BB48" s="6">
        <v>-8.4766153056473371E-3</v>
      </c>
      <c r="BC48" s="6">
        <v>-6.7332361951824864E-4</v>
      </c>
      <c r="BD48" s="6">
        <v>4.0606520611857202E-3</v>
      </c>
      <c r="BE48" s="6">
        <v>-2.0077242228157266E-2</v>
      </c>
      <c r="BF48" s="1"/>
      <c r="BG48" s="1"/>
      <c r="BH48" s="25">
        <f>BK35/AZ48</f>
        <v>4.5568266894789415</v>
      </c>
      <c r="BI48" s="19">
        <f>_xlfn.T.DIST.2T(BH48,25-11-1)</f>
        <v>5.3839780632863985E-4</v>
      </c>
      <c r="BJ48" t="s">
        <v>72</v>
      </c>
      <c r="BK48">
        <f>SUM(B17:Z17)/25</f>
        <v>-1.4551915228366852E-13</v>
      </c>
      <c r="BL48" s="6">
        <f>SUMPRODUCT(B19:Z19,B19:Z19)/(25-8-1)</f>
        <v>880.49794690568274</v>
      </c>
      <c r="BM48" s="16">
        <f>1-BL48/AR29</f>
        <v>0.93706417846898815</v>
      </c>
      <c r="BN48">
        <f t="shared" si="18"/>
        <v>0.96802075311895464</v>
      </c>
      <c r="BO48">
        <f>(BM48*(25-4-1))/((1-BM48)*4)</f>
        <v>74.446011482288071</v>
      </c>
      <c r="BP48">
        <f>_xlfn.F.DIST.RT(BO48,8,25-4-1)</f>
        <v>3.4265137590752714E-13</v>
      </c>
    </row>
    <row r="49" spans="1:68" x14ac:dyDescent="0.3">
      <c r="A49" s="2" t="s">
        <v>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6">
        <v>4.9330055828213019E-6</v>
      </c>
      <c r="AV49" s="6">
        <v>-1.3994260019133668E-4</v>
      </c>
      <c r="AW49" s="6">
        <v>7.4161866226032605E-5</v>
      </c>
      <c r="AX49" s="6">
        <v>-6.3390054204121569E-4</v>
      </c>
      <c r="AY49" s="6">
        <v>6.1808975471245583E-5</v>
      </c>
      <c r="AZ49" s="6">
        <v>-6.9939739465998534E-5</v>
      </c>
      <c r="BA49" s="6">
        <v>1.3458459802412096E-6</v>
      </c>
      <c r="BB49" s="6">
        <v>-2.0447999885140253E-5</v>
      </c>
      <c r="BC49" s="6">
        <v>2.6080658765080549E-5</v>
      </c>
      <c r="BD49" s="6">
        <v>-8.4369460316104046E-5</v>
      </c>
      <c r="BE49" s="6">
        <v>1.3040269769076346E-4</v>
      </c>
      <c r="BF49" s="1"/>
      <c r="BG49" s="1"/>
      <c r="BH49" s="25">
        <f>BK36/BA49</f>
        <v>-421.32138328195543</v>
      </c>
      <c r="BI49" s="19">
        <f>_xlfn.T.DIST.2T(-BH49,25-11-1)</f>
        <v>2.8647588758308749E-28</v>
      </c>
      <c r="BJ49" t="s">
        <v>80</v>
      </c>
      <c r="BK49">
        <f>SUM(B19:Z19)/25</f>
        <v>1.4551915228366853E-12</v>
      </c>
      <c r="BL49" s="6">
        <f>SUMPRODUCT(B18:Z18,B18:Z18)/(25-9-1)</f>
        <v>939.1961198090363</v>
      </c>
      <c r="BM49" s="16">
        <f>1-BL49/AR29</f>
        <v>0.93286857784660804</v>
      </c>
      <c r="BN49">
        <f t="shared" si="18"/>
        <v>0.96585121931206774</v>
      </c>
      <c r="BO49">
        <f>(BM49*(25-4-1))/((1-BM49)*4)</f>
        <v>69.480769803673297</v>
      </c>
      <c r="BP49">
        <f>_xlfn.F.DIST.RT(BO49,9,25-4-1)</f>
        <v>4.047012449909875E-13</v>
      </c>
    </row>
    <row r="50" spans="1:68" x14ac:dyDescent="0.3">
      <c r="A50" s="2" t="s">
        <v>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6">
        <v>-2.836626047717751E-2</v>
      </c>
      <c r="AV50" s="6">
        <v>-2.7340385912426466E-2</v>
      </c>
      <c r="AW50" s="6">
        <v>-1.87224941847524E-3</v>
      </c>
      <c r="AX50" s="6">
        <v>0.10849494445676201</v>
      </c>
      <c r="AY50" s="6">
        <v>-8.9313860692087892E-3</v>
      </c>
      <c r="AZ50" s="6">
        <v>-8.4766153056463709E-3</v>
      </c>
      <c r="BA50" s="6">
        <v>-2.0447999885136791E-5</v>
      </c>
      <c r="BB50" s="6">
        <v>2.1609862286984142E-2</v>
      </c>
      <c r="BC50" s="6">
        <v>-1.6513715663956388E-2</v>
      </c>
      <c r="BD50" s="6">
        <v>-9.065392740043691E-5</v>
      </c>
      <c r="BE50" s="6">
        <v>3.3492823438771288E-2</v>
      </c>
      <c r="BF50" s="1"/>
      <c r="BG50" s="1"/>
      <c r="BH50" s="25">
        <f>BK37/BB50</f>
        <v>3.9566907261651312</v>
      </c>
      <c r="BI50" s="19">
        <f>_xlfn.T.DIST.2T(BH50,25-11-1)</f>
        <v>1.6406934400270824E-3</v>
      </c>
      <c r="BJ50" t="s">
        <v>77</v>
      </c>
      <c r="BK50">
        <f>SUM(B20:Z20)/25</f>
        <v>0</v>
      </c>
      <c r="BL50" s="6">
        <f>SUMPRODUCT(B20:Z20,B20:Z20)/(25-4-1)</f>
        <v>2043.054928994007</v>
      </c>
      <c r="BM50" s="16">
        <f>1-BL50/AR29</f>
        <v>0.85396747279071827</v>
      </c>
      <c r="BN50">
        <f>BM50:BM50^(1/2)</f>
        <v>0.92410360500904787</v>
      </c>
      <c r="BO50">
        <f>(BM50*(25-4-1))/((1-BM50)*4)</f>
        <v>29.238947278056855</v>
      </c>
      <c r="BP50">
        <f>_xlfn.F.DIST.RT(BO50,4,25-4-1)</f>
        <v>4.2075528310138686E-8</v>
      </c>
    </row>
    <row r="51" spans="1:68" x14ac:dyDescent="0.3">
      <c r="A51" s="2" t="s">
        <v>10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6">
        <v>8.6710342371100237E-3</v>
      </c>
      <c r="AV51" s="6">
        <v>2.0242486409909236E-2</v>
      </c>
      <c r="AW51" s="6">
        <v>2.4424127213417711E-2</v>
      </c>
      <c r="AX51" s="6">
        <v>-0.17877222628811806</v>
      </c>
      <c r="AY51" s="6">
        <v>1.4187539170761508E-2</v>
      </c>
      <c r="AZ51" s="6">
        <v>-6.7332361952016648E-4</v>
      </c>
      <c r="BA51" s="6">
        <v>2.6080658765086011E-5</v>
      </c>
      <c r="BB51" s="6">
        <v>-1.6513715663956399E-2</v>
      </c>
      <c r="BC51" s="6">
        <v>2.9793238954818016E-2</v>
      </c>
      <c r="BD51" s="6">
        <v>-3.635585609500129E-3</v>
      </c>
      <c r="BE51" s="6">
        <v>-6.6349792180918458E-3</v>
      </c>
      <c r="BF51" s="1"/>
      <c r="BG51" s="1"/>
      <c r="BH51" s="25">
        <f>BK38/BC51</f>
        <v>4.4189701407011501</v>
      </c>
      <c r="BI51" s="19">
        <f>_xlfn.T.DIST.2T(BH51,25-11-1)</f>
        <v>6.9303480041455747E-4</v>
      </c>
      <c r="BJ51" s="43" t="s">
        <v>70</v>
      </c>
      <c r="BK51" s="43"/>
      <c r="BL51" s="43"/>
      <c r="BM51" s="43"/>
      <c r="BN51" s="43"/>
      <c r="BO51" s="43"/>
      <c r="BP51" s="43"/>
    </row>
    <row r="52" spans="1:68" ht="14.4" customHeight="1" x14ac:dyDescent="0.3">
      <c r="A52" s="2" t="s">
        <v>11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6">
        <v>5.7842242463033797E-3</v>
      </c>
      <c r="AV52" s="6">
        <v>4.7770164517333534E-2</v>
      </c>
      <c r="AW52" s="6">
        <v>-1.7816859987942458E-2</v>
      </c>
      <c r="AX52" s="6">
        <v>6.5711208711956057E-2</v>
      </c>
      <c r="AY52" s="6">
        <v>-8.2319768780523897E-3</v>
      </c>
      <c r="AZ52" s="6">
        <v>4.0606520611872494E-3</v>
      </c>
      <c r="BA52" s="6">
        <v>-8.4369460316109602E-5</v>
      </c>
      <c r="BB52" s="6">
        <v>-9.0653927398582612E-5</v>
      </c>
      <c r="BC52" s="6">
        <v>-3.6355856095000843E-3</v>
      </c>
      <c r="BD52" s="6">
        <v>1.5792924018978846E-2</v>
      </c>
      <c r="BE52" s="6">
        <v>-3.2281561758823185E-2</v>
      </c>
      <c r="BF52" s="1"/>
      <c r="BG52" s="1"/>
      <c r="BH52" s="25">
        <f>BK39/BD52</f>
        <v>11.079354774266687</v>
      </c>
      <c r="BI52" s="19">
        <f>_xlfn.T.DIST.2T(BH52,25-11-1)</f>
        <v>5.4105537589008682E-8</v>
      </c>
      <c r="BJ52" s="36"/>
      <c r="BK52" s="38" t="s">
        <v>81</v>
      </c>
      <c r="BL52" s="38" t="s">
        <v>84</v>
      </c>
      <c r="BM52" s="38" t="s">
        <v>89</v>
      </c>
      <c r="BN52" s="35" t="s">
        <v>76</v>
      </c>
    </row>
    <row r="53" spans="1:68" x14ac:dyDescent="0.3">
      <c r="A53" s="2" t="s">
        <v>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6">
        <v>-7.7421380366220482E-2</v>
      </c>
      <c r="AV53" s="6">
        <v>-0.2177774648231719</v>
      </c>
      <c r="AW53" s="6">
        <v>7.1958385286541859E-2</v>
      </c>
      <c r="AX53" s="6">
        <v>-4.9771248088108094E-2</v>
      </c>
      <c r="AY53" s="6">
        <v>1.2569375107759103E-2</v>
      </c>
      <c r="AZ53" s="6">
        <v>-2.0077242228160701E-2</v>
      </c>
      <c r="BA53" s="6">
        <v>1.3040269769080704E-4</v>
      </c>
      <c r="BB53" s="6">
        <v>3.3492823438764037E-2</v>
      </c>
      <c r="BC53" s="6">
        <v>-6.6349792180889202E-3</v>
      </c>
      <c r="BD53" s="6">
        <v>-3.2281561758830256E-2</v>
      </c>
      <c r="BE53" s="6">
        <v>0.15819048562669699</v>
      </c>
      <c r="BF53" s="1"/>
      <c r="BG53" s="1"/>
      <c r="BH53" s="25">
        <f>BK40/BE53</f>
        <v>-1.1815559366912611</v>
      </c>
      <c r="BI53" s="21">
        <f>_xlfn.T.DIST.2T(-BH53,25-11-1)</f>
        <v>0.25854594996386138</v>
      </c>
      <c r="BJ53" s="36"/>
      <c r="BK53" s="38"/>
      <c r="BL53" s="38"/>
      <c r="BM53" s="38"/>
      <c r="BN53" s="35"/>
    </row>
    <row r="54" spans="1:6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25"/>
      <c r="BI54" s="1"/>
      <c r="BJ54" t="s">
        <v>46</v>
      </c>
      <c r="BK54" s="12">
        <f>SUM(AB14:AP14)/15</f>
        <v>-12.963310823829913</v>
      </c>
      <c r="BL54" s="12">
        <f>SUMPRODUCT(AB14:AP14,AB14:AP14)/(15)</f>
        <v>1196.2915256298024</v>
      </c>
      <c r="BM54" s="12">
        <f>BL54/BL44</f>
        <v>1.1081685614617802</v>
      </c>
      <c r="BN54" s="26">
        <f>_xlfn.F.DIST.RT(BM54,15,25-11-1)</f>
        <v>0.43049621436074609</v>
      </c>
    </row>
    <row r="55" spans="1:6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25"/>
      <c r="BJ55" t="s">
        <v>44</v>
      </c>
      <c r="BK55" s="12">
        <f>SUM(AB15:AP15)/15</f>
        <v>-3.9713040011435319</v>
      </c>
      <c r="BL55" s="12">
        <f>SUMPRODUCT(AB15:AP15,AB15:AP15)/(15)</f>
        <v>1359.5195938046231</v>
      </c>
      <c r="BM55" s="12">
        <f>BL55/BL45</f>
        <v>1.133559214120555</v>
      </c>
      <c r="BN55" s="26">
        <f>_xlfn.F.DIST.RT(BM55,15,25-5-1)</f>
        <v>0.39253010263419141</v>
      </c>
    </row>
    <row r="56" spans="1:6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25"/>
      <c r="BI56" s="18"/>
      <c r="BJ56" s="1" t="s">
        <v>45</v>
      </c>
      <c r="BK56" s="12">
        <f>SUM(AB16:AP16)/15</f>
        <v>-0.92971272213981138</v>
      </c>
      <c r="BL56" s="12">
        <f>SUMPRODUCT(AB16:AP16,AB16:AP16)/(15)</f>
        <v>1235.8169046351547</v>
      </c>
      <c r="BM56" s="12">
        <f t="shared" ref="BM54:BM60" si="19">BL56/BL46</f>
        <v>1.0038253821877297</v>
      </c>
      <c r="BN56" s="26">
        <f>_xlfn.F.DIST.RT(BM56,15,25-4-1)</f>
        <v>0.48764317883361008</v>
      </c>
    </row>
    <row r="57" spans="1:6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25"/>
      <c r="BI57" s="18"/>
      <c r="BJ57" t="s">
        <v>73</v>
      </c>
      <c r="BK57" s="12">
        <f>SUM(AB18:AP18)/15</f>
        <v>-11.902725213077792</v>
      </c>
      <c r="BL57" s="12">
        <f>SUMPRODUCT(AB18:AP18,AB18:AP18)/(15)</f>
        <v>1062.8460710661052</v>
      </c>
      <c r="BM57" s="12">
        <f t="shared" si="19"/>
        <v>1.0562114188994551</v>
      </c>
      <c r="BN57" s="26">
        <f>_xlfn.F.DIST.RT(BM57,15,25-10-1)</f>
        <v>0.46170169716827059</v>
      </c>
    </row>
    <row r="58" spans="1:6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25"/>
      <c r="BI58" s="18"/>
      <c r="BJ58" t="s">
        <v>72</v>
      </c>
      <c r="BK58" s="12">
        <f>SUM(AB17:AP17)/15</f>
        <v>-10.28791791610541</v>
      </c>
      <c r="BL58" s="12">
        <f>SUMPRODUCT(AB17:AP17,AB17:AP17)/(15)</f>
        <v>1126.8823383494907</v>
      </c>
      <c r="BM58" s="12">
        <f t="shared" si="19"/>
        <v>1.2798239249843477</v>
      </c>
      <c r="BN58" s="26">
        <f>_xlfn.F.DIST.RT(BM58,15,25-8-1)</f>
        <v>0.31447547746816651</v>
      </c>
    </row>
    <row r="59" spans="1:6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25"/>
      <c r="BI59" s="18"/>
      <c r="BJ59" t="s">
        <v>80</v>
      </c>
      <c r="BK59" s="12">
        <f>SUM(AB19:AP19)/15</f>
        <v>-11.89394118883259</v>
      </c>
      <c r="BL59" s="12">
        <f>SUMPRODUCT(AB19:AP19,AB19:AP19)/(15)</f>
        <v>1062.1196493804796</v>
      </c>
      <c r="BM59" s="12">
        <f t="shared" si="19"/>
        <v>1.1308816412023048</v>
      </c>
      <c r="BN59" s="26">
        <f>_xlfn.F.DIST.RT(BM59,15,25-9-1)</f>
        <v>0.40742368271708712</v>
      </c>
    </row>
    <row r="60" spans="1:6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25"/>
      <c r="BI60" s="18"/>
      <c r="BJ60" t="s">
        <v>77</v>
      </c>
      <c r="BK60" s="12">
        <f>SUM(AB20:AP20)/15</f>
        <v>2.6095886307082159</v>
      </c>
      <c r="BL60" s="12">
        <f>SUMPRODUCT(AB20:AP20,AB20:AP20)/(15)</f>
        <v>1303.7345496379273</v>
      </c>
      <c r="BM60" s="12">
        <f t="shared" si="19"/>
        <v>0.63812995487100366</v>
      </c>
      <c r="BN60" s="26">
        <f>_xlfn.F.DIST.RT(BM60,15,25-4-1)</f>
        <v>0.81065228229075514</v>
      </c>
    </row>
    <row r="61" spans="1:6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25"/>
      <c r="BI61" s="18"/>
    </row>
    <row r="62" spans="1:6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25"/>
      <c r="BI62" s="18"/>
    </row>
    <row r="63" spans="1:6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25"/>
      <c r="BI63" s="18"/>
    </row>
    <row r="64" spans="1:6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25"/>
      <c r="BI64" s="18"/>
    </row>
    <row r="65" spans="1:6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25"/>
      <c r="BI65" s="18"/>
    </row>
    <row r="66" spans="1:6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25"/>
      <c r="BI66" s="18"/>
    </row>
    <row r="67" spans="1:6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25"/>
    </row>
    <row r="68" spans="1:6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25"/>
    </row>
    <row r="69" spans="1:6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25"/>
    </row>
    <row r="70" spans="1:6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25"/>
    </row>
    <row r="71" spans="1:6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25"/>
    </row>
    <row r="72" spans="1:6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25"/>
    </row>
    <row r="73" spans="1:6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25"/>
    </row>
    <row r="74" spans="1:6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25"/>
    </row>
    <row r="75" spans="1:6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25"/>
    </row>
    <row r="76" spans="1:6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25"/>
    </row>
    <row r="77" spans="1:6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25"/>
    </row>
    <row r="78" spans="1:6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25"/>
    </row>
    <row r="79" spans="1:6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25"/>
    </row>
    <row r="80" spans="1:6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25"/>
    </row>
    <row r="81" spans="1:6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25"/>
    </row>
    <row r="82" spans="1:6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25"/>
    </row>
    <row r="83" spans="1:6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25"/>
    </row>
    <row r="84" spans="1:6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25"/>
    </row>
    <row r="85" spans="1:6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25"/>
    </row>
    <row r="86" spans="1:6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25"/>
    </row>
    <row r="87" spans="1:6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25"/>
    </row>
    <row r="88" spans="1:6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25"/>
    </row>
    <row r="89" spans="1:6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25"/>
    </row>
    <row r="90" spans="1:6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25"/>
    </row>
    <row r="91" spans="1:6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25"/>
    </row>
    <row r="92" spans="1:6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25"/>
    </row>
    <row r="93" spans="1:6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25"/>
    </row>
    <row r="94" spans="1:6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25"/>
    </row>
    <row r="95" spans="1:6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25"/>
    </row>
    <row r="96" spans="1:6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25"/>
    </row>
    <row r="97" spans="1:6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25"/>
    </row>
    <row r="98" spans="1:6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25"/>
    </row>
    <row r="99" spans="1:6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25"/>
    </row>
    <row r="100" spans="1:6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25"/>
    </row>
    <row r="101" spans="1:6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25"/>
    </row>
    <row r="102" spans="1:6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25"/>
    </row>
    <row r="103" spans="1:6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25"/>
    </row>
    <row r="104" spans="1:6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25"/>
    </row>
    <row r="105" spans="1:6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25"/>
    </row>
    <row r="106" spans="1:6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25"/>
    </row>
    <row r="107" spans="1:6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25"/>
    </row>
    <row r="108" spans="1:6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25"/>
    </row>
    <row r="109" spans="1:60" x14ac:dyDescent="0.3">
      <c r="A109" s="1"/>
      <c r="B109" s="1">
        <f t="array" ref="B109:M133">TRANSPOSE(B2:Z13)</f>
        <v>195</v>
      </c>
      <c r="C109" s="1">
        <v>1997</v>
      </c>
      <c r="D109" s="1">
        <v>77</v>
      </c>
      <c r="E109" s="1">
        <v>180</v>
      </c>
      <c r="F109" s="1">
        <v>64</v>
      </c>
      <c r="G109" s="1">
        <v>750</v>
      </c>
      <c r="H109" s="1">
        <v>201</v>
      </c>
      <c r="I109" s="1">
        <v>1622</v>
      </c>
      <c r="J109" s="1">
        <v>2090</v>
      </c>
      <c r="K109" s="1">
        <v>770</v>
      </c>
      <c r="L109" s="1">
        <v>1095</v>
      </c>
      <c r="M109" s="1">
        <v>795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25"/>
    </row>
    <row r="110" spans="1:60" x14ac:dyDescent="0.3">
      <c r="A110" s="1"/>
      <c r="B110" s="1">
        <v>197</v>
      </c>
      <c r="C110" s="1">
        <v>1998</v>
      </c>
      <c r="D110" s="1">
        <v>33</v>
      </c>
      <c r="E110" s="1">
        <v>145</v>
      </c>
      <c r="F110" s="1">
        <v>34</v>
      </c>
      <c r="G110" s="1">
        <v>400</v>
      </c>
      <c r="H110" s="1">
        <v>242</v>
      </c>
      <c r="I110" s="1">
        <v>14692</v>
      </c>
      <c r="J110" s="1">
        <v>2455</v>
      </c>
      <c r="K110" s="1">
        <v>945</v>
      </c>
      <c r="L110" s="1">
        <v>1050</v>
      </c>
      <c r="M110" s="1">
        <v>695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25"/>
    </row>
    <row r="111" spans="1:60" x14ac:dyDescent="0.3">
      <c r="A111" s="1"/>
      <c r="B111" s="1">
        <v>219</v>
      </c>
      <c r="C111" s="1">
        <v>2002</v>
      </c>
      <c r="D111" s="1">
        <v>33</v>
      </c>
      <c r="E111" s="1">
        <v>145</v>
      </c>
      <c r="F111" s="1">
        <v>34</v>
      </c>
      <c r="G111" s="1">
        <v>400</v>
      </c>
      <c r="H111" s="1">
        <v>242</v>
      </c>
      <c r="I111" s="1">
        <v>26758</v>
      </c>
      <c r="J111" s="1">
        <v>2455</v>
      </c>
      <c r="K111" s="1">
        <v>945</v>
      </c>
      <c r="L111" s="1">
        <v>1050</v>
      </c>
      <c r="M111" s="1">
        <v>695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25"/>
    </row>
    <row r="112" spans="1:60" x14ac:dyDescent="0.3">
      <c r="A112" s="1"/>
      <c r="B112" s="1">
        <v>219</v>
      </c>
      <c r="C112" s="1">
        <v>1993</v>
      </c>
      <c r="D112" s="1">
        <v>56.5</v>
      </c>
      <c r="E112" s="1">
        <v>172</v>
      </c>
      <c r="F112" s="1">
        <v>65.7</v>
      </c>
      <c r="G112" s="1">
        <v>800</v>
      </c>
      <c r="H112" s="1">
        <v>280</v>
      </c>
      <c r="I112" s="1">
        <v>29277</v>
      </c>
      <c r="J112" s="1">
        <v>2290</v>
      </c>
      <c r="K112" s="1">
        <v>820</v>
      </c>
      <c r="L112" s="1">
        <v>1370</v>
      </c>
      <c r="M112" s="1">
        <v>765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25"/>
    </row>
    <row r="113" spans="1:60" x14ac:dyDescent="0.3">
      <c r="A113" s="1"/>
      <c r="B113" s="1">
        <v>308</v>
      </c>
      <c r="C113" s="1">
        <v>2004</v>
      </c>
      <c r="D113" s="1">
        <v>44</v>
      </c>
      <c r="E113" s="1">
        <v>164</v>
      </c>
      <c r="F113" s="1">
        <v>62</v>
      </c>
      <c r="G113" s="1">
        <v>750</v>
      </c>
      <c r="H113" s="1">
        <v>245</v>
      </c>
      <c r="I113" s="1">
        <v>11472</v>
      </c>
      <c r="J113" s="1">
        <v>2510</v>
      </c>
      <c r="K113" s="1">
        <v>940</v>
      </c>
      <c r="L113" s="1">
        <v>1090</v>
      </c>
      <c r="M113" s="1">
        <v>660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25"/>
    </row>
    <row r="114" spans="1:60" x14ac:dyDescent="0.3">
      <c r="A114" s="1"/>
      <c r="B114" s="1">
        <v>330</v>
      </c>
      <c r="C114" s="1">
        <v>2002</v>
      </c>
      <c r="D114" s="1">
        <v>67</v>
      </c>
      <c r="E114" s="1">
        <v>172</v>
      </c>
      <c r="F114" s="1">
        <v>91</v>
      </c>
      <c r="G114" s="1">
        <v>1100</v>
      </c>
      <c r="H114" s="1">
        <v>251</v>
      </c>
      <c r="I114" s="1">
        <v>26031</v>
      </c>
      <c r="J114" s="1">
        <v>2380</v>
      </c>
      <c r="K114" s="1">
        <v>880</v>
      </c>
      <c r="L114" s="1">
        <v>1220</v>
      </c>
      <c r="M114" s="1">
        <v>730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25"/>
    </row>
    <row r="115" spans="1:60" x14ac:dyDescent="0.3">
      <c r="A115" s="1"/>
      <c r="B115" s="1">
        <v>348</v>
      </c>
      <c r="C115" s="1">
        <v>2006</v>
      </c>
      <c r="D115" s="1">
        <v>51.7</v>
      </c>
      <c r="E115" s="1">
        <v>177</v>
      </c>
      <c r="F115" s="1">
        <v>69</v>
      </c>
      <c r="G115" s="1">
        <v>800</v>
      </c>
      <c r="H115" s="1">
        <v>277</v>
      </c>
      <c r="I115" s="1">
        <v>26887</v>
      </c>
      <c r="J115" s="1">
        <v>2510</v>
      </c>
      <c r="K115" s="1">
        <v>970</v>
      </c>
      <c r="L115" s="1">
        <v>1105</v>
      </c>
      <c r="M115" s="1">
        <v>700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25"/>
    </row>
    <row r="116" spans="1:60" x14ac:dyDescent="0.3">
      <c r="A116" s="1"/>
      <c r="B116" s="1">
        <v>359</v>
      </c>
      <c r="C116" s="1">
        <v>2004</v>
      </c>
      <c r="D116" s="1">
        <v>67</v>
      </c>
      <c r="E116" s="1">
        <v>172</v>
      </c>
      <c r="F116" s="1">
        <v>91</v>
      </c>
      <c r="G116" s="1">
        <v>1100</v>
      </c>
      <c r="H116" s="1">
        <v>251</v>
      </c>
      <c r="I116" s="1">
        <v>15998</v>
      </c>
      <c r="J116" s="1">
        <v>2380</v>
      </c>
      <c r="K116" s="1">
        <v>880</v>
      </c>
      <c r="L116" s="1">
        <v>1220</v>
      </c>
      <c r="M116" s="1">
        <v>730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25"/>
    </row>
    <row r="117" spans="1:60" x14ac:dyDescent="0.3">
      <c r="A117" s="1"/>
      <c r="B117" s="1">
        <v>381</v>
      </c>
      <c r="C117" s="1">
        <v>2012</v>
      </c>
      <c r="D117" s="1">
        <v>50</v>
      </c>
      <c r="E117" s="1">
        <v>160</v>
      </c>
      <c r="F117" s="1">
        <v>61</v>
      </c>
      <c r="G117" s="1">
        <v>700</v>
      </c>
      <c r="H117" s="1">
        <v>215</v>
      </c>
      <c r="I117" s="1">
        <v>4935</v>
      </c>
      <c r="J117" s="1">
        <v>2195</v>
      </c>
      <c r="K117" s="1">
        <v>760</v>
      </c>
      <c r="L117" s="1">
        <v>1130</v>
      </c>
      <c r="M117" s="1">
        <v>790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25"/>
    </row>
    <row r="118" spans="1:60" x14ac:dyDescent="0.3">
      <c r="A118" s="1"/>
      <c r="B118" s="1">
        <v>385</v>
      </c>
      <c r="C118" s="1">
        <v>2013</v>
      </c>
      <c r="D118" s="1">
        <v>50</v>
      </c>
      <c r="E118" s="1">
        <v>160</v>
      </c>
      <c r="F118" s="1">
        <v>61</v>
      </c>
      <c r="G118" s="1">
        <v>700</v>
      </c>
      <c r="H118" s="1">
        <v>215</v>
      </c>
      <c r="I118" s="1">
        <v>14246</v>
      </c>
      <c r="J118" s="1">
        <v>2195</v>
      </c>
      <c r="K118" s="1">
        <v>760</v>
      </c>
      <c r="L118" s="1">
        <v>1130</v>
      </c>
      <c r="M118" s="1">
        <v>790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25"/>
    </row>
    <row r="119" spans="1:60" x14ac:dyDescent="0.3">
      <c r="A119" s="1"/>
      <c r="B119" s="1">
        <v>396</v>
      </c>
      <c r="C119" s="1">
        <v>2006</v>
      </c>
      <c r="D119" s="1">
        <v>74.8</v>
      </c>
      <c r="E119" s="1">
        <v>178</v>
      </c>
      <c r="F119" s="1">
        <v>123</v>
      </c>
      <c r="G119" s="1">
        <v>1300</v>
      </c>
      <c r="H119" s="1">
        <v>106</v>
      </c>
      <c r="I119" s="1">
        <v>16120</v>
      </c>
      <c r="J119" s="1">
        <v>2400</v>
      </c>
      <c r="K119" s="1">
        <v>920</v>
      </c>
      <c r="L119" s="1">
        <v>1110</v>
      </c>
      <c r="M119" s="1">
        <v>697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25"/>
    </row>
    <row r="120" spans="1:60" x14ac:dyDescent="0.3">
      <c r="A120" s="1"/>
      <c r="B120" s="1">
        <v>407</v>
      </c>
      <c r="C120" s="1">
        <v>2009</v>
      </c>
      <c r="D120" s="1">
        <v>52</v>
      </c>
      <c r="E120" s="1">
        <v>172</v>
      </c>
      <c r="F120" s="1">
        <v>68</v>
      </c>
      <c r="G120" s="1">
        <v>800</v>
      </c>
      <c r="H120" s="1">
        <v>247</v>
      </c>
      <c r="I120" s="1">
        <v>6298</v>
      </c>
      <c r="J120" s="1">
        <v>2370</v>
      </c>
      <c r="K120" s="1">
        <v>920</v>
      </c>
      <c r="L120" s="1">
        <v>1125</v>
      </c>
      <c r="M120" s="1">
        <v>700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25"/>
    </row>
    <row r="121" spans="1:60" x14ac:dyDescent="0.3">
      <c r="A121" s="1"/>
      <c r="B121" s="1">
        <v>425</v>
      </c>
      <c r="C121" s="1">
        <v>2012</v>
      </c>
      <c r="D121" s="1">
        <v>44</v>
      </c>
      <c r="E121" s="1">
        <v>177</v>
      </c>
      <c r="F121" s="1">
        <v>62</v>
      </c>
      <c r="G121" s="1">
        <v>750</v>
      </c>
      <c r="H121" s="1">
        <v>243</v>
      </c>
      <c r="I121" s="1">
        <v>22765</v>
      </c>
      <c r="J121" s="1">
        <v>2430</v>
      </c>
      <c r="K121" s="1">
        <v>835</v>
      </c>
      <c r="L121" s="1">
        <v>1130</v>
      </c>
      <c r="M121" s="1">
        <v>655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25"/>
    </row>
    <row r="122" spans="1:60" x14ac:dyDescent="0.3">
      <c r="A122" s="1"/>
      <c r="B122" s="1">
        <v>425</v>
      </c>
      <c r="C122" s="1">
        <v>2013</v>
      </c>
      <c r="D122" s="1">
        <v>66</v>
      </c>
      <c r="E122" s="1">
        <v>200</v>
      </c>
      <c r="F122" s="1">
        <v>86</v>
      </c>
      <c r="G122" s="1">
        <v>800</v>
      </c>
      <c r="H122" s="1">
        <v>202</v>
      </c>
      <c r="I122" s="1">
        <v>13362</v>
      </c>
      <c r="J122" s="1">
        <v>2145</v>
      </c>
      <c r="K122" s="1">
        <v>860</v>
      </c>
      <c r="L122" s="1">
        <v>1235</v>
      </c>
      <c r="M122" s="1">
        <v>790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25"/>
    </row>
    <row r="123" spans="1:60" x14ac:dyDescent="0.3">
      <c r="A123" s="1"/>
      <c r="B123" s="1">
        <v>436</v>
      </c>
      <c r="C123" s="1">
        <v>2015</v>
      </c>
      <c r="D123" s="1">
        <v>54</v>
      </c>
      <c r="E123" s="1">
        <v>160</v>
      </c>
      <c r="F123" s="1">
        <v>62</v>
      </c>
      <c r="G123" s="1">
        <v>750</v>
      </c>
      <c r="H123" s="1">
        <v>216</v>
      </c>
      <c r="I123" s="1">
        <v>24781</v>
      </c>
      <c r="J123" s="1">
        <v>2215</v>
      </c>
      <c r="K123" s="1">
        <v>775</v>
      </c>
      <c r="L123" s="1">
        <v>1350</v>
      </c>
      <c r="M123" s="1">
        <v>790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25"/>
    </row>
    <row r="124" spans="1:60" x14ac:dyDescent="0.3">
      <c r="A124" s="1"/>
      <c r="B124" s="1">
        <v>439.5</v>
      </c>
      <c r="C124" s="1">
        <v>2002</v>
      </c>
      <c r="D124" s="1">
        <v>106</v>
      </c>
      <c r="E124" s="1">
        <v>189</v>
      </c>
      <c r="F124" s="1">
        <v>162.69999999999999</v>
      </c>
      <c r="G124" s="1">
        <v>1800</v>
      </c>
      <c r="H124" s="1">
        <v>359</v>
      </c>
      <c r="I124" s="1">
        <v>31987</v>
      </c>
      <c r="J124" s="1">
        <v>2630</v>
      </c>
      <c r="K124" s="1">
        <v>990</v>
      </c>
      <c r="L124" s="1">
        <v>1155</v>
      </c>
      <c r="M124" s="1">
        <v>695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25"/>
    </row>
    <row r="125" spans="1:60" x14ac:dyDescent="0.3">
      <c r="A125" s="1"/>
      <c r="B125" s="1">
        <v>452</v>
      </c>
      <c r="C125" s="1">
        <v>2010</v>
      </c>
      <c r="D125" s="1">
        <v>45</v>
      </c>
      <c r="E125" s="1">
        <v>250</v>
      </c>
      <c r="F125" s="1">
        <v>66</v>
      </c>
      <c r="G125" s="1">
        <v>750</v>
      </c>
      <c r="H125" s="1">
        <v>184</v>
      </c>
      <c r="I125" s="1">
        <v>18486</v>
      </c>
      <c r="J125" s="1">
        <v>2405</v>
      </c>
      <c r="K125" s="1">
        <v>825</v>
      </c>
      <c r="L125" s="1">
        <v>1090</v>
      </c>
      <c r="M125" s="1">
        <v>650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25"/>
    </row>
    <row r="126" spans="1:60" x14ac:dyDescent="0.3">
      <c r="A126" s="1"/>
      <c r="B126" s="1">
        <v>458</v>
      </c>
      <c r="C126" s="1">
        <v>2007</v>
      </c>
      <c r="D126" s="1">
        <v>81</v>
      </c>
      <c r="E126" s="1">
        <v>200</v>
      </c>
      <c r="F126" s="1">
        <v>119</v>
      </c>
      <c r="G126" s="1">
        <v>1200</v>
      </c>
      <c r="H126" s="1">
        <v>231</v>
      </c>
      <c r="I126" s="1">
        <v>22247</v>
      </c>
      <c r="J126" s="1">
        <v>2145</v>
      </c>
      <c r="K126" s="1">
        <v>872</v>
      </c>
      <c r="L126" s="1">
        <v>1285</v>
      </c>
      <c r="M126" s="1">
        <v>800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25"/>
    </row>
    <row r="127" spans="1:60" x14ac:dyDescent="0.3">
      <c r="A127" s="1"/>
      <c r="B127" s="1">
        <v>496</v>
      </c>
      <c r="C127" s="1">
        <v>2013</v>
      </c>
      <c r="D127" s="1">
        <v>45</v>
      </c>
      <c r="E127" s="1">
        <v>250</v>
      </c>
      <c r="F127" s="1">
        <v>66</v>
      </c>
      <c r="G127" s="1">
        <v>750</v>
      </c>
      <c r="H127" s="1">
        <v>184</v>
      </c>
      <c r="I127" s="1">
        <v>17857</v>
      </c>
      <c r="J127" s="1">
        <v>2405</v>
      </c>
      <c r="K127" s="1">
        <v>825</v>
      </c>
      <c r="L127" s="1">
        <v>1090</v>
      </c>
      <c r="M127" s="1">
        <v>650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25"/>
    </row>
    <row r="128" spans="1:60" x14ac:dyDescent="0.3">
      <c r="A128" s="1"/>
      <c r="B128" s="1">
        <v>496</v>
      </c>
      <c r="C128" s="1">
        <v>2004</v>
      </c>
      <c r="D128" s="1">
        <v>105</v>
      </c>
      <c r="E128" s="1">
        <v>200</v>
      </c>
      <c r="F128" s="1">
        <v>115</v>
      </c>
      <c r="G128" s="1">
        <v>1200</v>
      </c>
      <c r="H128" s="1">
        <v>223</v>
      </c>
      <c r="I128" s="1">
        <v>31009</v>
      </c>
      <c r="J128" s="1">
        <v>2210</v>
      </c>
      <c r="K128" s="1">
        <v>935</v>
      </c>
      <c r="L128" s="1">
        <v>1450</v>
      </c>
      <c r="M128" s="1">
        <v>850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25"/>
    </row>
    <row r="129" spans="1:60" x14ac:dyDescent="0.3">
      <c r="A129" s="1"/>
      <c r="B129" s="1">
        <v>512</v>
      </c>
      <c r="C129" s="1">
        <v>2000</v>
      </c>
      <c r="D129" s="1">
        <v>100</v>
      </c>
      <c r="E129" s="1">
        <v>210</v>
      </c>
      <c r="F129" s="1">
        <v>134</v>
      </c>
      <c r="G129" s="1">
        <v>1500</v>
      </c>
      <c r="H129" s="1">
        <v>309</v>
      </c>
      <c r="I129" s="1">
        <v>12039</v>
      </c>
      <c r="J129" s="1">
        <v>2525</v>
      </c>
      <c r="K129" s="1">
        <v>980</v>
      </c>
      <c r="L129" s="1">
        <v>1185</v>
      </c>
      <c r="M129" s="1">
        <v>740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25"/>
    </row>
    <row r="130" spans="1:60" x14ac:dyDescent="0.3">
      <c r="A130" s="1"/>
      <c r="B130" s="1">
        <v>528</v>
      </c>
      <c r="C130" s="1">
        <v>2011</v>
      </c>
      <c r="D130" s="1">
        <v>102</v>
      </c>
      <c r="E130" s="1">
        <v>220</v>
      </c>
      <c r="F130" s="1">
        <v>65</v>
      </c>
      <c r="G130" s="1">
        <v>600</v>
      </c>
      <c r="H130" s="1">
        <v>211</v>
      </c>
      <c r="I130" s="1">
        <v>14187</v>
      </c>
      <c r="J130" s="1">
        <v>2150</v>
      </c>
      <c r="K130" s="1">
        <v>685</v>
      </c>
      <c r="L130" s="1">
        <v>1150</v>
      </c>
      <c r="M130" s="1">
        <v>800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25"/>
    </row>
    <row r="131" spans="1:60" x14ac:dyDescent="0.3">
      <c r="A131" s="1"/>
      <c r="B131" s="1">
        <v>568</v>
      </c>
      <c r="C131" s="1">
        <v>2007</v>
      </c>
      <c r="D131" s="1">
        <v>106</v>
      </c>
      <c r="E131" s="1">
        <v>189</v>
      </c>
      <c r="F131" s="1">
        <v>162.69999999999999</v>
      </c>
      <c r="G131" s="1">
        <v>1800</v>
      </c>
      <c r="H131" s="1">
        <v>351</v>
      </c>
      <c r="I131" s="1">
        <v>33186</v>
      </c>
      <c r="J131" s="1">
        <v>2420</v>
      </c>
      <c r="K131" s="1">
        <v>940</v>
      </c>
      <c r="L131" s="1">
        <v>1130</v>
      </c>
      <c r="M131" s="1">
        <v>701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25"/>
    </row>
    <row r="132" spans="1:60" x14ac:dyDescent="0.3">
      <c r="A132" s="1"/>
      <c r="B132" s="1">
        <v>594</v>
      </c>
      <c r="C132" s="1">
        <v>2010</v>
      </c>
      <c r="D132" s="1">
        <v>111</v>
      </c>
      <c r="E132" s="1">
        <v>250</v>
      </c>
      <c r="F132" s="1">
        <v>111</v>
      </c>
      <c r="G132" s="1">
        <v>1200</v>
      </c>
      <c r="H132" s="1">
        <v>268</v>
      </c>
      <c r="I132" s="1">
        <v>20384</v>
      </c>
      <c r="J132" s="1">
        <v>2250</v>
      </c>
      <c r="K132" s="1">
        <v>755</v>
      </c>
      <c r="L132" s="1">
        <v>1220</v>
      </c>
      <c r="M132" s="1">
        <v>810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25"/>
    </row>
    <row r="133" spans="1:60" x14ac:dyDescent="0.3">
      <c r="A133" s="1"/>
      <c r="B133" s="1">
        <v>616</v>
      </c>
      <c r="C133" s="1">
        <v>2013</v>
      </c>
      <c r="D133" s="1">
        <v>125</v>
      </c>
      <c r="E133" s="1">
        <v>228</v>
      </c>
      <c r="F133" s="1">
        <v>99</v>
      </c>
      <c r="G133" s="1">
        <v>1000</v>
      </c>
      <c r="H133" s="1">
        <v>217</v>
      </c>
      <c r="I133" s="1">
        <v>16590</v>
      </c>
      <c r="J133" s="1">
        <v>2105</v>
      </c>
      <c r="K133" s="1">
        <v>785</v>
      </c>
      <c r="L133" s="1">
        <v>1095</v>
      </c>
      <c r="M133" s="1">
        <v>825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25"/>
    </row>
    <row r="134" spans="1:6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25"/>
    </row>
    <row r="135" spans="1:60" x14ac:dyDescent="0.3">
      <c r="A135" s="1"/>
      <c r="B135" s="6">
        <f t="array" ref="B135:M146">(MMULT(B3:Z13,C109:M133))</f>
        <v>100653883</v>
      </c>
      <c r="C135" s="6">
        <v>3503457.5</v>
      </c>
      <c r="D135" s="6">
        <v>9472281</v>
      </c>
      <c r="E135" s="6">
        <v>4281810.4000000004</v>
      </c>
      <c r="F135" s="6">
        <v>47547950</v>
      </c>
      <c r="G135" s="6">
        <v>11976339</v>
      </c>
      <c r="H135" s="6">
        <v>949354621</v>
      </c>
      <c r="I135" s="6">
        <v>116902840</v>
      </c>
      <c r="J135" s="6">
        <v>43279104</v>
      </c>
      <c r="K135" s="6">
        <v>58709505</v>
      </c>
      <c r="L135" s="6">
        <v>37127564</v>
      </c>
      <c r="M135" s="6" t="e">
        <v>#N/A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25"/>
    </row>
    <row r="136" spans="1:60" x14ac:dyDescent="0.3">
      <c r="A136" s="1"/>
      <c r="B136" s="6">
        <v>3503457.5</v>
      </c>
      <c r="C136" s="6">
        <v>139851.18</v>
      </c>
      <c r="D136" s="6">
        <v>339907.3</v>
      </c>
      <c r="E136" s="6">
        <v>166834.15</v>
      </c>
      <c r="F136" s="6">
        <v>1827950</v>
      </c>
      <c r="G136" s="6">
        <v>427205.69999999995</v>
      </c>
      <c r="H136" s="6">
        <v>34160784.399999999</v>
      </c>
      <c r="I136" s="6">
        <v>4044052</v>
      </c>
      <c r="J136" s="6">
        <v>1502862</v>
      </c>
      <c r="K136" s="6">
        <v>2062986.5</v>
      </c>
      <c r="L136" s="6">
        <v>1313674.1000000001</v>
      </c>
      <c r="M136" s="6" t="e">
        <v>#N/A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25"/>
    </row>
    <row r="137" spans="1:60" x14ac:dyDescent="0.3">
      <c r="A137" s="1"/>
      <c r="B137" s="6">
        <v>9472281</v>
      </c>
      <c r="C137" s="6">
        <v>339907.3</v>
      </c>
      <c r="D137" s="6">
        <v>914250</v>
      </c>
      <c r="E137" s="6">
        <v>411631.99999999994</v>
      </c>
      <c r="F137" s="6">
        <v>4547750</v>
      </c>
      <c r="G137" s="6">
        <v>1122972</v>
      </c>
      <c r="H137" s="6">
        <v>89478087</v>
      </c>
      <c r="I137" s="6">
        <v>10981050</v>
      </c>
      <c r="J137" s="6">
        <v>4054155</v>
      </c>
      <c r="K137" s="6">
        <v>5527330</v>
      </c>
      <c r="L137" s="6">
        <v>3497935</v>
      </c>
      <c r="M137" s="6" t="e">
        <v>#N/A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25"/>
    </row>
    <row r="138" spans="1:60" x14ac:dyDescent="0.3">
      <c r="A138" s="1"/>
      <c r="B138" s="6">
        <v>4281810.4000000004</v>
      </c>
      <c r="C138" s="6">
        <v>166834.15</v>
      </c>
      <c r="D138" s="6">
        <v>411631.99999999994</v>
      </c>
      <c r="E138" s="6">
        <v>211514.07</v>
      </c>
      <c r="F138" s="6">
        <v>2328880</v>
      </c>
      <c r="G138" s="6">
        <v>528886</v>
      </c>
      <c r="H138" s="6">
        <v>43161890</v>
      </c>
      <c r="I138" s="6">
        <v>4994478</v>
      </c>
      <c r="J138" s="6">
        <v>1866573</v>
      </c>
      <c r="K138" s="6">
        <v>2520893.5</v>
      </c>
      <c r="L138" s="6">
        <v>1586345.7</v>
      </c>
      <c r="M138" s="6" t="e">
        <v>#N/A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25"/>
    </row>
    <row r="139" spans="1:60" x14ac:dyDescent="0.3">
      <c r="A139" s="1"/>
      <c r="B139" s="6">
        <v>47547950</v>
      </c>
      <c r="C139" s="6">
        <v>1827950</v>
      </c>
      <c r="D139" s="6">
        <v>4547750</v>
      </c>
      <c r="E139" s="6">
        <v>2328880</v>
      </c>
      <c r="F139" s="6">
        <v>25755000</v>
      </c>
      <c r="G139" s="6">
        <v>5895650</v>
      </c>
      <c r="H139" s="6">
        <v>479431150</v>
      </c>
      <c r="I139" s="6">
        <v>55584750</v>
      </c>
      <c r="J139" s="6">
        <v>20749900</v>
      </c>
      <c r="K139" s="6">
        <v>27972250</v>
      </c>
      <c r="L139" s="6">
        <v>17567900</v>
      </c>
      <c r="M139" s="6" t="e">
        <v>#N/A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25"/>
    </row>
    <row r="140" spans="1:60" x14ac:dyDescent="0.3">
      <c r="A140" s="1"/>
      <c r="B140" s="6">
        <v>11976339</v>
      </c>
      <c r="C140" s="6">
        <v>427205.69999999995</v>
      </c>
      <c r="D140" s="6">
        <v>1122972</v>
      </c>
      <c r="E140" s="6">
        <v>528886</v>
      </c>
      <c r="F140" s="6">
        <v>5895650</v>
      </c>
      <c r="G140" s="6">
        <v>1491688</v>
      </c>
      <c r="H140" s="6">
        <v>117983301</v>
      </c>
      <c r="I140" s="6">
        <v>14000965</v>
      </c>
      <c r="J140" s="6">
        <v>5197012</v>
      </c>
      <c r="K140" s="6">
        <v>7000535</v>
      </c>
      <c r="L140" s="6">
        <v>4410973</v>
      </c>
      <c r="M140" s="6" t="e">
        <v>#N/A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25"/>
    </row>
    <row r="141" spans="1:60" x14ac:dyDescent="0.3">
      <c r="A141" s="1"/>
      <c r="B141" s="6">
        <v>949354621</v>
      </c>
      <c r="C141" s="6">
        <v>34160784.399999999</v>
      </c>
      <c r="D141" s="6">
        <v>89478087</v>
      </c>
      <c r="E141" s="6">
        <v>43161890</v>
      </c>
      <c r="F141" s="6">
        <v>479431150</v>
      </c>
      <c r="G141" s="6">
        <v>117983301</v>
      </c>
      <c r="H141" s="6">
        <v>10695908280</v>
      </c>
      <c r="I141" s="6">
        <v>1112868105</v>
      </c>
      <c r="J141" s="6">
        <v>414350539</v>
      </c>
      <c r="K141" s="6">
        <v>562457200</v>
      </c>
      <c r="L141" s="6">
        <v>349137811</v>
      </c>
      <c r="M141" s="6" t="e">
        <v>#N/A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2"/>
      <c r="AD141" s="1"/>
      <c r="AE141" s="1"/>
      <c r="AF141" s="1"/>
      <c r="AG141" s="2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25"/>
    </row>
    <row r="142" spans="1:60" ht="15" thickBot="1" x14ac:dyDescent="0.35">
      <c r="A142" s="1"/>
      <c r="B142" s="6">
        <v>116902840</v>
      </c>
      <c r="C142" s="6">
        <v>4044052</v>
      </c>
      <c r="D142" s="6">
        <v>10981050</v>
      </c>
      <c r="E142" s="6">
        <v>4994478</v>
      </c>
      <c r="F142" s="6">
        <v>55584750</v>
      </c>
      <c r="G142" s="6">
        <v>14000965</v>
      </c>
      <c r="H142" s="6">
        <v>1112868105</v>
      </c>
      <c r="I142" s="6">
        <v>136338475</v>
      </c>
      <c r="J142" s="6">
        <v>50507090</v>
      </c>
      <c r="K142" s="6">
        <v>68064750</v>
      </c>
      <c r="L142" s="6">
        <v>42943095</v>
      </c>
      <c r="M142" s="6" t="e">
        <v>#N/A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25"/>
    </row>
    <row r="143" spans="1:60" ht="15" thickBot="1" x14ac:dyDescent="0.35">
      <c r="A143" s="1"/>
      <c r="B143" s="6">
        <v>43279104</v>
      </c>
      <c r="C143" s="6">
        <v>1502862</v>
      </c>
      <c r="D143" s="6">
        <v>4054155</v>
      </c>
      <c r="E143" s="6">
        <v>1866573</v>
      </c>
      <c r="F143" s="6">
        <v>20749900</v>
      </c>
      <c r="G143" s="6">
        <v>5197012</v>
      </c>
      <c r="H143" s="6">
        <v>414350539</v>
      </c>
      <c r="I143" s="6">
        <v>50507090</v>
      </c>
      <c r="J143" s="6">
        <v>18785534</v>
      </c>
      <c r="K143" s="6">
        <v>25230545</v>
      </c>
      <c r="L143" s="6">
        <v>15906030</v>
      </c>
      <c r="M143" s="6" t="e">
        <v>#N/A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4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25"/>
    </row>
    <row r="144" spans="1:60" x14ac:dyDescent="0.3">
      <c r="A144" s="1"/>
      <c r="B144" s="6">
        <v>58709505</v>
      </c>
      <c r="C144" s="6">
        <v>2062986.5</v>
      </c>
      <c r="D144" s="6">
        <v>5527330</v>
      </c>
      <c r="E144" s="6">
        <v>2520893.5</v>
      </c>
      <c r="F144" s="6">
        <v>27972250</v>
      </c>
      <c r="G144" s="6">
        <v>7000535</v>
      </c>
      <c r="H144" s="6">
        <v>562457200</v>
      </c>
      <c r="I144" s="6">
        <v>68064750</v>
      </c>
      <c r="J144" s="6">
        <v>25230545</v>
      </c>
      <c r="K144" s="6">
        <v>34498000</v>
      </c>
      <c r="L144" s="6">
        <v>21741875</v>
      </c>
      <c r="M144" s="6" t="e">
        <v>#N/A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25"/>
    </row>
    <row r="145" spans="1:60" ht="15" thickBot="1" x14ac:dyDescent="0.35">
      <c r="A145" s="1"/>
      <c r="B145" s="6">
        <v>37127564</v>
      </c>
      <c r="C145" s="6">
        <v>1313674.1000000001</v>
      </c>
      <c r="D145" s="6">
        <v>3497935</v>
      </c>
      <c r="E145" s="6">
        <v>1586345.7</v>
      </c>
      <c r="F145" s="6">
        <v>17567900</v>
      </c>
      <c r="G145" s="6">
        <v>4410973</v>
      </c>
      <c r="H145" s="6">
        <v>349137811</v>
      </c>
      <c r="I145" s="6">
        <v>42943095</v>
      </c>
      <c r="J145" s="6">
        <v>15906030</v>
      </c>
      <c r="K145" s="6">
        <v>21741875</v>
      </c>
      <c r="L145" s="6">
        <v>13782185</v>
      </c>
      <c r="M145" s="6" t="e">
        <v>#N/A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25"/>
    </row>
    <row r="146" spans="1:60" ht="15" thickBot="1" x14ac:dyDescent="0.35">
      <c r="A146" s="1"/>
      <c r="B146" s="6" t="e">
        <v>#N/A</v>
      </c>
      <c r="C146" s="6" t="e">
        <v>#N/A</v>
      </c>
      <c r="D146" s="6" t="e">
        <v>#N/A</v>
      </c>
      <c r="E146" s="6" t="e">
        <v>#N/A</v>
      </c>
      <c r="F146" s="6" t="e">
        <v>#N/A</v>
      </c>
      <c r="G146" s="6" t="e">
        <v>#N/A</v>
      </c>
      <c r="H146" s="6" t="e">
        <v>#N/A</v>
      </c>
      <c r="I146" s="6" t="e">
        <v>#N/A</v>
      </c>
      <c r="J146" s="6" t="e">
        <v>#N/A</v>
      </c>
      <c r="K146" s="6" t="e">
        <v>#N/A</v>
      </c>
      <c r="L146" s="6" t="e">
        <v>#N/A</v>
      </c>
      <c r="M146" s="6" t="e">
        <v>#N/A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4"/>
      <c r="AD146" s="1"/>
      <c r="AE146" s="1"/>
      <c r="AF146" s="1"/>
      <c r="AG146" s="4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25"/>
    </row>
    <row r="147" spans="1:60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4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25"/>
    </row>
    <row r="148" spans="1:6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2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25"/>
    </row>
    <row r="149" spans="1:6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25"/>
    </row>
    <row r="150" spans="1:6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25"/>
    </row>
    <row r="151" spans="1:6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25"/>
    </row>
    <row r="152" spans="1:6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25"/>
    </row>
    <row r="153" spans="1:6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25"/>
      <c r="AN153" s="1"/>
      <c r="AO153" s="1"/>
      <c r="AP153" s="1"/>
      <c r="AQ153" s="25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25"/>
    </row>
    <row r="154" spans="1:60" ht="15" thickBot="1" x14ac:dyDescent="0.35">
      <c r="A154" s="13" t="s">
        <v>1</v>
      </c>
      <c r="B154" s="2">
        <v>195</v>
      </c>
      <c r="C154" s="3">
        <v>197</v>
      </c>
      <c r="D154" s="3">
        <v>219</v>
      </c>
      <c r="E154" s="3">
        <v>219</v>
      </c>
      <c r="F154" s="2">
        <v>308</v>
      </c>
      <c r="G154" s="2">
        <v>330</v>
      </c>
      <c r="H154" s="2">
        <v>348</v>
      </c>
      <c r="I154" s="2">
        <v>359</v>
      </c>
      <c r="J154" s="2">
        <v>381</v>
      </c>
      <c r="K154" s="2">
        <v>385</v>
      </c>
      <c r="L154" s="2">
        <v>396</v>
      </c>
      <c r="M154" s="2">
        <v>407</v>
      </c>
      <c r="N154" s="2">
        <v>425</v>
      </c>
      <c r="O154" s="2">
        <v>425</v>
      </c>
      <c r="P154" s="2">
        <v>436</v>
      </c>
      <c r="Q154" s="2">
        <v>439.5</v>
      </c>
      <c r="R154" s="2">
        <v>452</v>
      </c>
      <c r="S154" s="2">
        <v>458</v>
      </c>
      <c r="T154" s="2">
        <v>496</v>
      </c>
      <c r="U154" s="2">
        <v>496</v>
      </c>
      <c r="V154" s="2">
        <v>512</v>
      </c>
      <c r="W154" s="2">
        <v>528</v>
      </c>
      <c r="X154" s="2">
        <v>568</v>
      </c>
      <c r="Y154" s="2">
        <v>594</v>
      </c>
      <c r="Z154" s="2">
        <v>616</v>
      </c>
      <c r="AA154" s="2"/>
      <c r="AB154" s="2">
        <v>205</v>
      </c>
      <c r="AC154" s="2">
        <v>219</v>
      </c>
      <c r="AD154" s="2">
        <v>308</v>
      </c>
      <c r="AE154" s="2">
        <v>337</v>
      </c>
      <c r="AF154" s="2">
        <v>385</v>
      </c>
      <c r="AG154" s="2">
        <v>392</v>
      </c>
      <c r="AH154" s="2">
        <v>399</v>
      </c>
      <c r="AI154" s="2">
        <v>429</v>
      </c>
      <c r="AJ154" s="2">
        <v>436</v>
      </c>
      <c r="AK154" s="2">
        <v>436</v>
      </c>
      <c r="AL154" s="2">
        <v>496</v>
      </c>
      <c r="AM154" s="2">
        <v>496</v>
      </c>
      <c r="AN154" s="2">
        <v>518</v>
      </c>
      <c r="AO154" s="2">
        <v>572</v>
      </c>
      <c r="AP154" s="2">
        <v>634</v>
      </c>
      <c r="AQ154" s="25"/>
      <c r="AR154" s="2"/>
      <c r="AS154" s="2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25"/>
    </row>
    <row r="155" spans="1:60" ht="15" thickBot="1" x14ac:dyDescent="0.35">
      <c r="A155" s="13" t="s">
        <v>3</v>
      </c>
      <c r="B155" s="4">
        <v>1997</v>
      </c>
      <c r="C155" s="3">
        <v>1998</v>
      </c>
      <c r="D155" s="2">
        <v>2002</v>
      </c>
      <c r="E155" s="2">
        <v>1993</v>
      </c>
      <c r="F155" s="2">
        <v>2004</v>
      </c>
      <c r="G155" s="2">
        <v>2002</v>
      </c>
      <c r="H155" s="1">
        <v>2006</v>
      </c>
      <c r="I155" s="2">
        <v>2004</v>
      </c>
      <c r="J155" s="2">
        <v>2012</v>
      </c>
      <c r="K155" s="2">
        <v>2013</v>
      </c>
      <c r="L155" s="2">
        <v>2006</v>
      </c>
      <c r="M155" s="1">
        <v>2009</v>
      </c>
      <c r="N155" s="2">
        <v>2012</v>
      </c>
      <c r="O155" s="4">
        <v>2013</v>
      </c>
      <c r="P155" s="2">
        <v>2015</v>
      </c>
      <c r="Q155" s="5">
        <v>2002</v>
      </c>
      <c r="R155" s="2">
        <v>2010</v>
      </c>
      <c r="S155" s="1">
        <v>2007</v>
      </c>
      <c r="T155" s="2">
        <v>2013</v>
      </c>
      <c r="U155" s="1">
        <v>2004</v>
      </c>
      <c r="V155" s="2">
        <v>2000</v>
      </c>
      <c r="W155" s="2">
        <v>2011</v>
      </c>
      <c r="X155" s="2">
        <v>2007</v>
      </c>
      <c r="Y155" s="2">
        <v>2010</v>
      </c>
      <c r="Z155" s="2">
        <v>2013</v>
      </c>
      <c r="AA155" s="2"/>
      <c r="AB155" s="1">
        <v>2001</v>
      </c>
      <c r="AC155" s="1">
        <v>2003</v>
      </c>
      <c r="AD155" s="1">
        <v>2000</v>
      </c>
      <c r="AE155" s="1">
        <v>2005</v>
      </c>
      <c r="AF155" s="1">
        <v>2005</v>
      </c>
      <c r="AG155" s="1">
        <v>2009</v>
      </c>
      <c r="AH155" s="1">
        <v>2006</v>
      </c>
      <c r="AI155" s="1">
        <v>2013</v>
      </c>
      <c r="AJ155" s="1">
        <v>2008</v>
      </c>
      <c r="AK155" s="1">
        <v>2013</v>
      </c>
      <c r="AL155" s="1">
        <v>2006</v>
      </c>
      <c r="AM155" s="1">
        <v>2010</v>
      </c>
      <c r="AN155" s="1">
        <v>2011</v>
      </c>
      <c r="AO155" s="1">
        <v>2004</v>
      </c>
      <c r="AP155" s="1">
        <v>2008</v>
      </c>
      <c r="AQ155" s="25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25"/>
    </row>
    <row r="156" spans="1:60" ht="15" thickBot="1" x14ac:dyDescent="0.35">
      <c r="A156" s="13" t="s">
        <v>5</v>
      </c>
      <c r="B156" s="1">
        <v>77</v>
      </c>
      <c r="C156" s="3">
        <v>33</v>
      </c>
      <c r="D156" s="3">
        <v>33</v>
      </c>
      <c r="E156" s="2">
        <v>56.5</v>
      </c>
      <c r="F156" s="2">
        <v>44</v>
      </c>
      <c r="G156" s="2">
        <v>67</v>
      </c>
      <c r="H156" s="1">
        <v>51.7</v>
      </c>
      <c r="I156" s="2">
        <v>67</v>
      </c>
      <c r="J156" s="2">
        <v>50</v>
      </c>
      <c r="K156" s="2">
        <v>50</v>
      </c>
      <c r="L156" s="2">
        <v>74.8</v>
      </c>
      <c r="M156" s="1">
        <v>52</v>
      </c>
      <c r="N156" s="2">
        <v>44</v>
      </c>
      <c r="O156" s="1">
        <v>66</v>
      </c>
      <c r="P156" s="2">
        <v>54</v>
      </c>
      <c r="Q156" s="2">
        <v>106</v>
      </c>
      <c r="R156" s="5">
        <v>45</v>
      </c>
      <c r="S156" s="1">
        <v>81</v>
      </c>
      <c r="T156" s="5">
        <v>45</v>
      </c>
      <c r="U156" s="4">
        <v>105</v>
      </c>
      <c r="V156" s="2">
        <v>100</v>
      </c>
      <c r="W156" s="2">
        <v>102</v>
      </c>
      <c r="X156" s="2">
        <v>106</v>
      </c>
      <c r="Y156" s="2">
        <v>111</v>
      </c>
      <c r="Z156" s="2">
        <v>125</v>
      </c>
      <c r="AA156" s="2"/>
      <c r="AB156" s="4">
        <v>33</v>
      </c>
      <c r="AC156" s="4">
        <v>33</v>
      </c>
      <c r="AD156" s="4">
        <v>52</v>
      </c>
      <c r="AE156" s="4">
        <v>52</v>
      </c>
      <c r="AF156" s="1">
        <v>106</v>
      </c>
      <c r="AG156" s="1">
        <v>51.7</v>
      </c>
      <c r="AH156" s="1">
        <v>74.8</v>
      </c>
      <c r="AI156" s="1">
        <v>44</v>
      </c>
      <c r="AJ156" s="1">
        <v>74.8</v>
      </c>
      <c r="AK156" s="1">
        <v>51.7</v>
      </c>
      <c r="AL156" s="1">
        <v>106</v>
      </c>
      <c r="AM156" s="1">
        <v>89.7</v>
      </c>
      <c r="AN156" s="1">
        <v>102</v>
      </c>
      <c r="AO156" s="1">
        <v>106</v>
      </c>
      <c r="AP156" s="1">
        <v>125</v>
      </c>
      <c r="AQ156" s="25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25"/>
    </row>
    <row r="157" spans="1:60" ht="15" thickBot="1" x14ac:dyDescent="0.35">
      <c r="A157" s="13" t="s">
        <v>9</v>
      </c>
      <c r="B157" s="1">
        <v>180</v>
      </c>
      <c r="C157" s="3">
        <v>145</v>
      </c>
      <c r="D157" s="3">
        <v>145</v>
      </c>
      <c r="E157" s="2">
        <v>172</v>
      </c>
      <c r="F157" s="2">
        <v>164</v>
      </c>
      <c r="G157" s="2">
        <v>172</v>
      </c>
      <c r="H157" s="1">
        <v>177</v>
      </c>
      <c r="I157" s="2">
        <v>172</v>
      </c>
      <c r="J157" s="2">
        <v>160</v>
      </c>
      <c r="K157" s="2">
        <v>160</v>
      </c>
      <c r="L157" s="2">
        <v>178</v>
      </c>
      <c r="M157" s="1">
        <v>172</v>
      </c>
      <c r="N157" s="2">
        <v>177</v>
      </c>
      <c r="O157" s="1">
        <v>200</v>
      </c>
      <c r="P157" s="2">
        <v>160</v>
      </c>
      <c r="Q157" s="2">
        <v>189</v>
      </c>
      <c r="R157" s="2">
        <v>250</v>
      </c>
      <c r="S157" s="1">
        <v>200</v>
      </c>
      <c r="T157" s="2">
        <v>250</v>
      </c>
      <c r="U157" s="1">
        <v>200</v>
      </c>
      <c r="V157" s="2">
        <v>210</v>
      </c>
      <c r="W157" s="2">
        <v>220</v>
      </c>
      <c r="X157" s="2">
        <v>189</v>
      </c>
      <c r="Y157" s="2">
        <v>250</v>
      </c>
      <c r="Z157" s="2">
        <v>228</v>
      </c>
      <c r="AA157" s="2"/>
      <c r="AB157" s="1">
        <v>145</v>
      </c>
      <c r="AC157" s="1">
        <v>145</v>
      </c>
      <c r="AD157" s="1">
        <v>172</v>
      </c>
      <c r="AE157" s="1">
        <v>172</v>
      </c>
      <c r="AF157" s="1">
        <v>230</v>
      </c>
      <c r="AG157" s="1">
        <v>177</v>
      </c>
      <c r="AH157" s="1">
        <v>178</v>
      </c>
      <c r="AI157" s="1">
        <v>164</v>
      </c>
      <c r="AJ157" s="1">
        <v>178</v>
      </c>
      <c r="AK157" s="1">
        <v>177</v>
      </c>
      <c r="AL157" s="1">
        <v>189</v>
      </c>
      <c r="AM157" s="1">
        <v>220</v>
      </c>
      <c r="AN157" s="1">
        <v>220</v>
      </c>
      <c r="AO157" s="1">
        <v>189</v>
      </c>
      <c r="AP157" s="1">
        <v>206</v>
      </c>
      <c r="AQ157" s="25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25"/>
    </row>
    <row r="158" spans="1:60" ht="15" thickBot="1" x14ac:dyDescent="0.35">
      <c r="A158" s="13" t="s">
        <v>14</v>
      </c>
      <c r="B158" s="1">
        <v>201</v>
      </c>
      <c r="C158" s="3">
        <v>242</v>
      </c>
      <c r="D158" s="3">
        <v>242</v>
      </c>
      <c r="E158" s="2">
        <v>280</v>
      </c>
      <c r="F158" s="2">
        <v>245</v>
      </c>
      <c r="G158" s="2">
        <v>251</v>
      </c>
      <c r="H158" s="1">
        <v>277</v>
      </c>
      <c r="I158" s="2">
        <v>251</v>
      </c>
      <c r="J158" s="2">
        <v>215</v>
      </c>
      <c r="K158" s="2">
        <v>215</v>
      </c>
      <c r="L158" s="5">
        <v>106</v>
      </c>
      <c r="M158" s="1">
        <v>247</v>
      </c>
      <c r="N158" s="2">
        <v>243</v>
      </c>
      <c r="O158" s="1">
        <v>202</v>
      </c>
      <c r="P158" s="2">
        <v>216</v>
      </c>
      <c r="Q158" s="2">
        <v>359</v>
      </c>
      <c r="R158" s="5">
        <v>184</v>
      </c>
      <c r="S158" s="1">
        <v>231</v>
      </c>
      <c r="T158" s="5">
        <v>184</v>
      </c>
      <c r="U158" s="4">
        <v>223</v>
      </c>
      <c r="V158" s="2">
        <v>309</v>
      </c>
      <c r="W158" s="2">
        <v>211</v>
      </c>
      <c r="X158" s="2">
        <v>351</v>
      </c>
      <c r="Y158" s="2">
        <v>268</v>
      </c>
      <c r="Z158" s="2">
        <v>217</v>
      </c>
      <c r="AA158" s="2"/>
      <c r="AB158" s="4">
        <v>196</v>
      </c>
      <c r="AC158" s="4">
        <v>223</v>
      </c>
      <c r="AD158" s="4">
        <v>255</v>
      </c>
      <c r="AE158" s="4">
        <v>255</v>
      </c>
      <c r="AF158" s="1">
        <v>213</v>
      </c>
      <c r="AG158" s="1">
        <v>292</v>
      </c>
      <c r="AH158" s="1">
        <v>296</v>
      </c>
      <c r="AI158" s="1">
        <v>241</v>
      </c>
      <c r="AJ158" s="1">
        <v>305</v>
      </c>
      <c r="AK158" s="1">
        <v>292</v>
      </c>
      <c r="AL158" s="1">
        <v>340</v>
      </c>
      <c r="AM158" s="1">
        <v>248</v>
      </c>
      <c r="AN158" s="1">
        <v>211</v>
      </c>
      <c r="AO158" s="1">
        <v>359</v>
      </c>
      <c r="AP158" s="1">
        <v>315</v>
      </c>
      <c r="AQ158" s="25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25"/>
    </row>
    <row r="159" spans="1:60" ht="15" thickBot="1" x14ac:dyDescent="0.35">
      <c r="A159" s="13" t="s">
        <v>6</v>
      </c>
      <c r="B159" s="1">
        <v>1622</v>
      </c>
      <c r="C159" s="3">
        <v>14692</v>
      </c>
      <c r="D159" s="2">
        <v>26758</v>
      </c>
      <c r="E159" s="2">
        <v>29277</v>
      </c>
      <c r="F159" s="3">
        <v>11472</v>
      </c>
      <c r="G159" s="5">
        <v>26031</v>
      </c>
      <c r="H159" s="5">
        <v>26887</v>
      </c>
      <c r="I159" s="5">
        <v>15998</v>
      </c>
      <c r="J159" s="2">
        <v>4935</v>
      </c>
      <c r="K159" s="2">
        <v>14246</v>
      </c>
      <c r="L159" s="2">
        <v>16120</v>
      </c>
      <c r="M159" s="2">
        <v>6298</v>
      </c>
      <c r="N159" s="2">
        <v>22765</v>
      </c>
      <c r="O159" s="4">
        <v>13362</v>
      </c>
      <c r="P159" s="2">
        <v>24781</v>
      </c>
      <c r="Q159" s="2">
        <v>31987</v>
      </c>
      <c r="R159" s="5">
        <v>18486</v>
      </c>
      <c r="S159" s="1">
        <v>22247</v>
      </c>
      <c r="T159" s="2">
        <v>17857</v>
      </c>
      <c r="U159" s="1">
        <v>31009</v>
      </c>
      <c r="V159" s="2">
        <v>12039</v>
      </c>
      <c r="W159" s="2">
        <v>14187</v>
      </c>
      <c r="X159" s="2">
        <v>33186</v>
      </c>
      <c r="Y159" s="5">
        <v>20384</v>
      </c>
      <c r="Z159" s="2">
        <v>16590</v>
      </c>
      <c r="AA159" s="2"/>
      <c r="AB159" s="4">
        <v>14387</v>
      </c>
      <c r="AC159" s="1">
        <v>16389</v>
      </c>
      <c r="AD159" s="2">
        <v>25186</v>
      </c>
      <c r="AE159" s="2">
        <v>12734</v>
      </c>
      <c r="AF159" s="4">
        <v>24907</v>
      </c>
      <c r="AG159" s="2">
        <v>15724</v>
      </c>
      <c r="AH159" s="2">
        <v>8560</v>
      </c>
      <c r="AI159" s="2">
        <v>9087</v>
      </c>
      <c r="AJ159" s="2">
        <v>21380</v>
      </c>
      <c r="AK159" s="1">
        <v>5521</v>
      </c>
      <c r="AL159" s="2">
        <v>33736</v>
      </c>
      <c r="AM159" s="1">
        <v>19897</v>
      </c>
      <c r="AN159" s="1">
        <v>20987</v>
      </c>
      <c r="AO159" s="2">
        <v>23802</v>
      </c>
      <c r="AP159" s="2">
        <v>28375</v>
      </c>
      <c r="AQ159" s="25"/>
      <c r="AR159" s="4"/>
      <c r="AS159" s="4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25"/>
    </row>
    <row r="160" spans="1:60" x14ac:dyDescent="0.3">
      <c r="A160" s="13" t="s">
        <v>7</v>
      </c>
      <c r="B160" s="1">
        <v>2090</v>
      </c>
      <c r="C160" s="3">
        <v>2455</v>
      </c>
      <c r="D160" s="3">
        <v>2455</v>
      </c>
      <c r="E160" s="2">
        <v>2290</v>
      </c>
      <c r="F160" s="3">
        <v>2510</v>
      </c>
      <c r="G160" s="2">
        <v>2380</v>
      </c>
      <c r="H160" s="1">
        <v>2510</v>
      </c>
      <c r="I160" s="2">
        <v>2380</v>
      </c>
      <c r="J160" s="2">
        <v>2195</v>
      </c>
      <c r="K160" s="2">
        <v>2195</v>
      </c>
      <c r="L160" s="2">
        <v>2400</v>
      </c>
      <c r="M160" s="1">
        <v>2370</v>
      </c>
      <c r="N160" s="2">
        <v>2430</v>
      </c>
      <c r="O160" s="1">
        <v>2145</v>
      </c>
      <c r="P160" s="2">
        <v>2215</v>
      </c>
      <c r="Q160" s="2">
        <v>2630</v>
      </c>
      <c r="R160" s="2">
        <v>2405</v>
      </c>
      <c r="S160" s="1">
        <v>2145</v>
      </c>
      <c r="T160" s="2">
        <v>2405</v>
      </c>
      <c r="U160" s="1">
        <v>2210</v>
      </c>
      <c r="V160" s="2">
        <v>2525</v>
      </c>
      <c r="W160" s="2">
        <v>2150</v>
      </c>
      <c r="X160" s="2">
        <v>2420</v>
      </c>
      <c r="Y160" s="2">
        <v>2250</v>
      </c>
      <c r="Z160" s="2">
        <v>2105</v>
      </c>
      <c r="AA160" s="2"/>
      <c r="AB160" s="1">
        <v>2310</v>
      </c>
      <c r="AC160" s="1">
        <v>2455</v>
      </c>
      <c r="AD160" s="1">
        <v>2380</v>
      </c>
      <c r="AE160" s="1">
        <v>2380</v>
      </c>
      <c r="AF160" s="1">
        <v>2120</v>
      </c>
      <c r="AG160" s="1">
        <v>2510</v>
      </c>
      <c r="AH160" s="1">
        <v>2400</v>
      </c>
      <c r="AI160" s="1">
        <v>2510</v>
      </c>
      <c r="AJ160" s="1">
        <v>2575</v>
      </c>
      <c r="AK160" s="1">
        <v>2510</v>
      </c>
      <c r="AL160" s="1">
        <v>2455</v>
      </c>
      <c r="AM160" s="1">
        <v>2200</v>
      </c>
      <c r="AN160" s="1">
        <v>2150</v>
      </c>
      <c r="AO160" s="1">
        <v>2630</v>
      </c>
      <c r="AP160" s="1">
        <v>2480</v>
      </c>
      <c r="AQ160" s="25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25"/>
    </row>
    <row r="161" spans="1:60" x14ac:dyDescent="0.3">
      <c r="A161" s="13" t="s">
        <v>10</v>
      </c>
      <c r="B161" s="1">
        <v>770</v>
      </c>
      <c r="C161" s="2">
        <v>945</v>
      </c>
      <c r="D161" s="2">
        <v>945</v>
      </c>
      <c r="E161" s="2">
        <v>820</v>
      </c>
      <c r="F161" s="2">
        <v>940</v>
      </c>
      <c r="G161" s="2">
        <v>880</v>
      </c>
      <c r="H161" s="1">
        <v>970</v>
      </c>
      <c r="I161" s="2">
        <v>880</v>
      </c>
      <c r="J161" s="2">
        <v>760</v>
      </c>
      <c r="K161" s="2">
        <v>760</v>
      </c>
      <c r="L161" s="2">
        <v>920</v>
      </c>
      <c r="M161" s="1">
        <v>920</v>
      </c>
      <c r="N161" s="2">
        <v>835</v>
      </c>
      <c r="O161" s="1">
        <v>860</v>
      </c>
      <c r="P161" s="2">
        <v>775</v>
      </c>
      <c r="Q161" s="2">
        <v>990</v>
      </c>
      <c r="R161" s="2">
        <v>825</v>
      </c>
      <c r="S161" s="1">
        <v>872</v>
      </c>
      <c r="T161" s="2">
        <v>825</v>
      </c>
      <c r="U161" s="1">
        <v>935</v>
      </c>
      <c r="V161" s="2">
        <v>980</v>
      </c>
      <c r="W161" s="2">
        <v>685</v>
      </c>
      <c r="X161" s="2">
        <v>940</v>
      </c>
      <c r="Y161" s="2">
        <v>755</v>
      </c>
      <c r="Z161" s="2">
        <v>785</v>
      </c>
      <c r="AA161" s="2"/>
      <c r="AB161" s="1">
        <v>795</v>
      </c>
      <c r="AC161" s="1">
        <v>945</v>
      </c>
      <c r="AD161" s="1">
        <v>880</v>
      </c>
      <c r="AE161" s="1">
        <v>880</v>
      </c>
      <c r="AF161" s="1">
        <v>750</v>
      </c>
      <c r="AG161" s="1">
        <v>970</v>
      </c>
      <c r="AH161" s="1">
        <v>920</v>
      </c>
      <c r="AI161" s="1">
        <v>920</v>
      </c>
      <c r="AJ161" s="1">
        <v>960</v>
      </c>
      <c r="AK161" s="1">
        <v>800</v>
      </c>
      <c r="AL161" s="1">
        <v>930</v>
      </c>
      <c r="AM161" s="1">
        <v>830</v>
      </c>
      <c r="AN161" s="1">
        <v>685</v>
      </c>
      <c r="AO161" s="1">
        <v>990</v>
      </c>
      <c r="AP161" s="1">
        <v>875</v>
      </c>
      <c r="AQ161" s="25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25"/>
    </row>
    <row r="162" spans="1:60" ht="15" thickBot="1" x14ac:dyDescent="0.35">
      <c r="A162" s="13" t="s">
        <v>11</v>
      </c>
      <c r="B162" s="1">
        <v>1095</v>
      </c>
      <c r="C162" s="2">
        <v>1050</v>
      </c>
      <c r="D162" s="2">
        <v>1050</v>
      </c>
      <c r="E162" s="2">
        <v>1370</v>
      </c>
      <c r="F162" s="2">
        <v>1090</v>
      </c>
      <c r="G162" s="2">
        <v>1220</v>
      </c>
      <c r="H162" s="1">
        <v>1105</v>
      </c>
      <c r="I162" s="2">
        <v>1220</v>
      </c>
      <c r="J162" s="2">
        <v>1130</v>
      </c>
      <c r="K162" s="2">
        <v>1130</v>
      </c>
      <c r="L162" s="2">
        <v>1110</v>
      </c>
      <c r="M162" s="1">
        <v>1125</v>
      </c>
      <c r="N162" s="2">
        <v>1130</v>
      </c>
      <c r="O162" s="1">
        <v>1235</v>
      </c>
      <c r="P162" s="2">
        <v>1350</v>
      </c>
      <c r="Q162" s="2">
        <v>1155</v>
      </c>
      <c r="R162" s="2">
        <v>1090</v>
      </c>
      <c r="S162" s="1">
        <v>1285</v>
      </c>
      <c r="T162" s="2">
        <v>1090</v>
      </c>
      <c r="U162" s="1">
        <v>1450</v>
      </c>
      <c r="V162" s="2">
        <v>1185</v>
      </c>
      <c r="W162" s="2">
        <v>1150</v>
      </c>
      <c r="X162" s="2">
        <v>1130</v>
      </c>
      <c r="Y162" s="2">
        <v>1220</v>
      </c>
      <c r="Z162" s="2">
        <v>1095</v>
      </c>
      <c r="AA162" s="2"/>
      <c r="AB162" s="1">
        <v>1060</v>
      </c>
      <c r="AC162" s="1">
        <v>1105</v>
      </c>
      <c r="AD162" s="1">
        <v>1220</v>
      </c>
      <c r="AE162" s="1">
        <v>1220</v>
      </c>
      <c r="AF162" s="1">
        <v>1195</v>
      </c>
      <c r="AG162" s="1">
        <v>1105</v>
      </c>
      <c r="AH162" s="1">
        <v>1110</v>
      </c>
      <c r="AI162" s="1">
        <v>1125</v>
      </c>
      <c r="AJ162" s="1">
        <v>1125</v>
      </c>
      <c r="AK162" s="1">
        <v>1105</v>
      </c>
      <c r="AL162" s="1">
        <v>1125</v>
      </c>
      <c r="AM162" s="1">
        <v>1130</v>
      </c>
      <c r="AN162" s="1">
        <v>1150</v>
      </c>
      <c r="AO162" s="1">
        <v>1155</v>
      </c>
      <c r="AP162" s="1">
        <v>1185</v>
      </c>
      <c r="AQ162" s="25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25"/>
    </row>
    <row r="163" spans="1:60" ht="15" thickBot="1" x14ac:dyDescent="0.35">
      <c r="A163" s="2" t="s">
        <v>4</v>
      </c>
      <c r="B163" s="1">
        <v>750</v>
      </c>
      <c r="C163" s="3">
        <v>400</v>
      </c>
      <c r="D163" s="3">
        <v>400</v>
      </c>
      <c r="E163" s="2">
        <v>800</v>
      </c>
      <c r="F163" s="2">
        <v>750</v>
      </c>
      <c r="G163" s="2">
        <v>1100</v>
      </c>
      <c r="H163" s="4">
        <v>800</v>
      </c>
      <c r="I163" s="5">
        <v>1100</v>
      </c>
      <c r="J163" s="5">
        <v>700</v>
      </c>
      <c r="K163" s="5">
        <v>700</v>
      </c>
      <c r="L163" s="2">
        <v>1300</v>
      </c>
      <c r="M163" s="4">
        <v>800</v>
      </c>
      <c r="N163" s="5">
        <v>750</v>
      </c>
      <c r="O163" s="4">
        <v>800</v>
      </c>
      <c r="P163" s="5">
        <v>750</v>
      </c>
      <c r="Q163" s="5">
        <v>1800</v>
      </c>
      <c r="R163" s="5">
        <v>750</v>
      </c>
      <c r="S163" s="4">
        <v>1200</v>
      </c>
      <c r="T163" s="5">
        <v>750</v>
      </c>
      <c r="U163" s="4">
        <v>1200</v>
      </c>
      <c r="V163" s="5">
        <v>1500</v>
      </c>
      <c r="W163" s="5">
        <v>600</v>
      </c>
      <c r="X163" s="5">
        <v>1800</v>
      </c>
      <c r="Y163" s="5">
        <v>1200</v>
      </c>
      <c r="Z163" s="5">
        <v>1000</v>
      </c>
      <c r="AA163" s="5"/>
      <c r="AB163" s="4">
        <v>400</v>
      </c>
      <c r="AC163" s="4">
        <v>400</v>
      </c>
      <c r="AD163" s="4">
        <v>1100</v>
      </c>
      <c r="AE163" s="4">
        <v>1100</v>
      </c>
      <c r="AF163" s="4">
        <v>800</v>
      </c>
      <c r="AG163" s="4">
        <v>800</v>
      </c>
      <c r="AH163" s="1">
        <v>1300</v>
      </c>
      <c r="AI163" s="4">
        <v>750</v>
      </c>
      <c r="AJ163" s="4">
        <v>1300</v>
      </c>
      <c r="AK163" s="4">
        <v>800</v>
      </c>
      <c r="AL163" s="4">
        <v>1800</v>
      </c>
      <c r="AM163" s="4">
        <v>1100</v>
      </c>
      <c r="AN163" s="4">
        <v>600</v>
      </c>
      <c r="AO163" s="1">
        <v>1800</v>
      </c>
      <c r="AP163" s="4">
        <v>1800</v>
      </c>
      <c r="AQ163" s="25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25"/>
    </row>
    <row r="164" spans="1:60" x14ac:dyDescent="0.3">
      <c r="A164" s="13" t="s">
        <v>8</v>
      </c>
      <c r="B164" s="1">
        <v>795</v>
      </c>
      <c r="C164" s="2">
        <v>695</v>
      </c>
      <c r="D164" s="2">
        <v>695</v>
      </c>
      <c r="E164" s="2">
        <v>765</v>
      </c>
      <c r="F164" s="2">
        <v>660</v>
      </c>
      <c r="G164" s="2">
        <v>730</v>
      </c>
      <c r="H164" s="1">
        <v>700</v>
      </c>
      <c r="I164" s="2">
        <v>730</v>
      </c>
      <c r="J164" s="2">
        <v>790</v>
      </c>
      <c r="K164" s="2">
        <v>790</v>
      </c>
      <c r="L164" s="2">
        <v>697</v>
      </c>
      <c r="M164" s="1">
        <v>700</v>
      </c>
      <c r="N164" s="2">
        <v>655</v>
      </c>
      <c r="O164" s="1">
        <v>790</v>
      </c>
      <c r="P164" s="2">
        <v>790</v>
      </c>
      <c r="Q164" s="2">
        <v>695</v>
      </c>
      <c r="R164" s="2">
        <v>650</v>
      </c>
      <c r="S164" s="1">
        <v>800</v>
      </c>
      <c r="T164" s="2">
        <v>650</v>
      </c>
      <c r="U164" s="1">
        <v>850</v>
      </c>
      <c r="V164" s="2">
        <v>740</v>
      </c>
      <c r="W164" s="2">
        <v>800</v>
      </c>
      <c r="X164" s="2">
        <v>701</v>
      </c>
      <c r="Y164" s="2">
        <v>810</v>
      </c>
      <c r="Z164" s="2">
        <v>825</v>
      </c>
      <c r="AA164" s="2"/>
      <c r="AB164" s="1">
        <v>645</v>
      </c>
      <c r="AC164" s="1">
        <v>695</v>
      </c>
      <c r="AD164" s="1">
        <v>730</v>
      </c>
      <c r="AE164" s="1">
        <v>730</v>
      </c>
      <c r="AF164" s="1">
        <v>809</v>
      </c>
      <c r="AG164" s="1">
        <v>700</v>
      </c>
      <c r="AH164" s="1">
        <v>697</v>
      </c>
      <c r="AI164" s="1">
        <v>660</v>
      </c>
      <c r="AJ164" s="1">
        <v>685</v>
      </c>
      <c r="AK164" s="1">
        <v>700</v>
      </c>
      <c r="AL164" s="1">
        <v>695</v>
      </c>
      <c r="AM164" s="1">
        <v>780</v>
      </c>
      <c r="AN164" s="1">
        <v>800</v>
      </c>
      <c r="AO164" s="1">
        <v>695</v>
      </c>
      <c r="AP164" s="1">
        <v>705</v>
      </c>
      <c r="AQ164" s="25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25"/>
    </row>
    <row r="165" spans="1:6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25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25"/>
    </row>
    <row r="166" spans="1:60" ht="15" thickBot="1" x14ac:dyDescent="0.35">
      <c r="A166" s="13" t="s">
        <v>1</v>
      </c>
      <c r="B166" s="2">
        <v>195</v>
      </c>
      <c r="C166" s="3">
        <v>197</v>
      </c>
      <c r="D166" s="3">
        <v>219</v>
      </c>
      <c r="E166" s="3">
        <v>219</v>
      </c>
      <c r="F166" s="2">
        <v>308</v>
      </c>
      <c r="G166" s="2">
        <v>330</v>
      </c>
      <c r="H166" s="2">
        <v>348</v>
      </c>
      <c r="I166" s="2">
        <v>359</v>
      </c>
      <c r="J166" s="2">
        <v>381</v>
      </c>
      <c r="K166" s="2">
        <v>385</v>
      </c>
      <c r="L166" s="2">
        <v>396</v>
      </c>
      <c r="M166" s="2">
        <v>407</v>
      </c>
      <c r="N166" s="2">
        <v>425</v>
      </c>
      <c r="O166" s="2">
        <v>425</v>
      </c>
      <c r="P166" s="2">
        <v>436</v>
      </c>
      <c r="Q166" s="2">
        <v>439.5</v>
      </c>
      <c r="R166" s="2">
        <v>452</v>
      </c>
      <c r="S166" s="2">
        <v>458</v>
      </c>
      <c r="T166" s="2">
        <v>496</v>
      </c>
      <c r="U166" s="2">
        <v>496</v>
      </c>
      <c r="V166" s="2">
        <v>512</v>
      </c>
      <c r="W166" s="2">
        <v>528</v>
      </c>
      <c r="X166" s="2">
        <v>568</v>
      </c>
      <c r="Y166" s="2">
        <v>594</v>
      </c>
      <c r="Z166" s="2">
        <v>616</v>
      </c>
      <c r="AA166" s="2"/>
      <c r="AB166" s="2">
        <v>205</v>
      </c>
      <c r="AC166" s="2">
        <v>219</v>
      </c>
      <c r="AD166" s="2">
        <v>308</v>
      </c>
      <c r="AE166" s="2">
        <v>337</v>
      </c>
      <c r="AF166" s="2">
        <v>385</v>
      </c>
      <c r="AG166" s="2">
        <v>392</v>
      </c>
      <c r="AH166" s="2">
        <v>399</v>
      </c>
      <c r="AI166" s="2">
        <v>429</v>
      </c>
      <c r="AJ166" s="2">
        <v>436</v>
      </c>
      <c r="AK166" s="2">
        <v>436</v>
      </c>
      <c r="AL166" s="2">
        <v>496</v>
      </c>
      <c r="AM166" s="2">
        <v>496</v>
      </c>
      <c r="AN166" s="2">
        <v>518</v>
      </c>
      <c r="AO166" s="2">
        <v>572</v>
      </c>
      <c r="AP166" s="2">
        <v>634</v>
      </c>
      <c r="AQ166" s="25"/>
      <c r="AR166" s="2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25"/>
    </row>
    <row r="167" spans="1:60" ht="15" thickBot="1" x14ac:dyDescent="0.35">
      <c r="A167" s="13" t="s">
        <v>3</v>
      </c>
      <c r="B167" s="4">
        <v>1997</v>
      </c>
      <c r="C167" s="3">
        <v>1998</v>
      </c>
      <c r="D167" s="2">
        <v>2002</v>
      </c>
      <c r="E167" s="2">
        <v>1993</v>
      </c>
      <c r="F167" s="2">
        <v>2004</v>
      </c>
      <c r="G167" s="2">
        <v>2002</v>
      </c>
      <c r="H167" s="1">
        <v>2006</v>
      </c>
      <c r="I167" s="2">
        <v>2004</v>
      </c>
      <c r="J167" s="2">
        <v>2012</v>
      </c>
      <c r="K167" s="2">
        <v>2013</v>
      </c>
      <c r="L167" s="2">
        <v>2006</v>
      </c>
      <c r="M167" s="1">
        <v>2009</v>
      </c>
      <c r="N167" s="2">
        <v>2012</v>
      </c>
      <c r="O167" s="4">
        <v>2013</v>
      </c>
      <c r="P167" s="2">
        <v>2015</v>
      </c>
      <c r="Q167" s="5">
        <v>2002</v>
      </c>
      <c r="R167" s="2">
        <v>2010</v>
      </c>
      <c r="S167" s="1">
        <v>2007</v>
      </c>
      <c r="T167" s="2">
        <v>2013</v>
      </c>
      <c r="U167" s="1">
        <v>2004</v>
      </c>
      <c r="V167" s="2">
        <v>2000</v>
      </c>
      <c r="W167" s="2">
        <v>2011</v>
      </c>
      <c r="X167" s="2">
        <v>2007</v>
      </c>
      <c r="Y167" s="2">
        <v>2010</v>
      </c>
      <c r="Z167" s="2">
        <v>2013</v>
      </c>
      <c r="AA167" s="2"/>
      <c r="AB167" s="1">
        <v>2001</v>
      </c>
      <c r="AC167" s="1">
        <v>2003</v>
      </c>
      <c r="AD167" s="1">
        <v>2000</v>
      </c>
      <c r="AE167" s="1">
        <v>2005</v>
      </c>
      <c r="AF167" s="1">
        <v>2005</v>
      </c>
      <c r="AG167" s="1">
        <v>2009</v>
      </c>
      <c r="AH167" s="1">
        <v>2006</v>
      </c>
      <c r="AI167" s="1">
        <v>2013</v>
      </c>
      <c r="AJ167" s="1">
        <v>2008</v>
      </c>
      <c r="AK167" s="1">
        <v>2013</v>
      </c>
      <c r="AL167" s="1">
        <v>2006</v>
      </c>
      <c r="AM167" s="1">
        <v>2010</v>
      </c>
      <c r="AN167" s="1">
        <v>2011</v>
      </c>
      <c r="AO167" s="1">
        <v>2004</v>
      </c>
      <c r="AP167" s="1">
        <v>2008</v>
      </c>
      <c r="AQ167" s="25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25"/>
    </row>
    <row r="168" spans="1:60" ht="15" thickBot="1" x14ac:dyDescent="0.35">
      <c r="A168" s="13" t="s">
        <v>5</v>
      </c>
      <c r="B168" s="1">
        <v>77</v>
      </c>
      <c r="C168" s="3">
        <v>33</v>
      </c>
      <c r="D168" s="3">
        <v>33</v>
      </c>
      <c r="E168" s="2">
        <v>56.5</v>
      </c>
      <c r="F168" s="2">
        <v>44</v>
      </c>
      <c r="G168" s="2">
        <v>67</v>
      </c>
      <c r="H168" s="1">
        <v>51.7</v>
      </c>
      <c r="I168" s="2">
        <v>67</v>
      </c>
      <c r="J168" s="2">
        <v>50</v>
      </c>
      <c r="K168" s="2">
        <v>50</v>
      </c>
      <c r="L168" s="2">
        <v>74.8</v>
      </c>
      <c r="M168" s="1">
        <v>52</v>
      </c>
      <c r="N168" s="2">
        <v>44</v>
      </c>
      <c r="O168" s="1">
        <v>66</v>
      </c>
      <c r="P168" s="2">
        <v>54</v>
      </c>
      <c r="Q168" s="2">
        <v>106</v>
      </c>
      <c r="R168" s="5">
        <v>45</v>
      </c>
      <c r="S168" s="1">
        <v>81</v>
      </c>
      <c r="T168" s="5">
        <v>45</v>
      </c>
      <c r="U168" s="4">
        <v>105</v>
      </c>
      <c r="V168" s="2">
        <v>100</v>
      </c>
      <c r="W168" s="2">
        <v>102</v>
      </c>
      <c r="X168" s="2">
        <v>106</v>
      </c>
      <c r="Y168" s="2">
        <v>111</v>
      </c>
      <c r="Z168" s="2">
        <v>125</v>
      </c>
      <c r="AA168" s="2"/>
      <c r="AB168" s="4">
        <v>33</v>
      </c>
      <c r="AC168" s="4">
        <v>33</v>
      </c>
      <c r="AD168" s="4">
        <v>52</v>
      </c>
      <c r="AE168" s="4">
        <v>52</v>
      </c>
      <c r="AF168" s="1">
        <v>106</v>
      </c>
      <c r="AG168" s="1">
        <v>51.7</v>
      </c>
      <c r="AH168" s="1">
        <v>74.8</v>
      </c>
      <c r="AI168" s="1">
        <v>44</v>
      </c>
      <c r="AJ168" s="1">
        <v>74.8</v>
      </c>
      <c r="AK168" s="1">
        <v>51.7</v>
      </c>
      <c r="AL168" s="1">
        <v>106</v>
      </c>
      <c r="AM168" s="1">
        <v>89.7</v>
      </c>
      <c r="AN168" s="1">
        <v>102</v>
      </c>
      <c r="AO168" s="1">
        <v>106</v>
      </c>
      <c r="AP168" s="1">
        <v>125</v>
      </c>
      <c r="AQ168" s="25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25"/>
    </row>
    <row r="169" spans="1:60" ht="15" thickBot="1" x14ac:dyDescent="0.35">
      <c r="A169" s="13" t="s">
        <v>9</v>
      </c>
      <c r="B169" s="1">
        <v>180</v>
      </c>
      <c r="C169" s="3">
        <v>145</v>
      </c>
      <c r="D169" s="3">
        <v>145</v>
      </c>
      <c r="E169" s="2">
        <v>172</v>
      </c>
      <c r="F169" s="2">
        <v>164</v>
      </c>
      <c r="G169" s="2">
        <v>172</v>
      </c>
      <c r="H169" s="1">
        <v>177</v>
      </c>
      <c r="I169" s="2">
        <v>172</v>
      </c>
      <c r="J169" s="2">
        <v>160</v>
      </c>
      <c r="K169" s="2">
        <v>160</v>
      </c>
      <c r="L169" s="2">
        <v>178</v>
      </c>
      <c r="M169" s="1">
        <v>172</v>
      </c>
      <c r="N169" s="2">
        <v>177</v>
      </c>
      <c r="O169" s="1">
        <v>200</v>
      </c>
      <c r="P169" s="2">
        <v>160</v>
      </c>
      <c r="Q169" s="2">
        <v>189</v>
      </c>
      <c r="R169" s="2">
        <v>250</v>
      </c>
      <c r="S169" s="1">
        <v>200</v>
      </c>
      <c r="T169" s="2">
        <v>250</v>
      </c>
      <c r="U169" s="1">
        <v>200</v>
      </c>
      <c r="V169" s="2">
        <v>210</v>
      </c>
      <c r="W169" s="2">
        <v>220</v>
      </c>
      <c r="X169" s="2">
        <v>189</v>
      </c>
      <c r="Y169" s="2">
        <v>250</v>
      </c>
      <c r="Z169" s="2">
        <v>228</v>
      </c>
      <c r="AA169" s="2"/>
      <c r="AB169" s="1">
        <v>145</v>
      </c>
      <c r="AC169" s="1">
        <v>145</v>
      </c>
      <c r="AD169" s="1">
        <v>172</v>
      </c>
      <c r="AE169" s="1">
        <v>172</v>
      </c>
      <c r="AF169" s="1">
        <v>230</v>
      </c>
      <c r="AG169" s="1">
        <v>177</v>
      </c>
      <c r="AH169" s="1">
        <v>178</v>
      </c>
      <c r="AI169" s="1">
        <v>164</v>
      </c>
      <c r="AJ169" s="1">
        <v>178</v>
      </c>
      <c r="AK169" s="1">
        <v>177</v>
      </c>
      <c r="AL169" s="1">
        <v>189</v>
      </c>
      <c r="AM169" s="1">
        <v>220</v>
      </c>
      <c r="AN169" s="1">
        <v>220</v>
      </c>
      <c r="AO169" s="1">
        <v>189</v>
      </c>
      <c r="AP169" s="1">
        <v>206</v>
      </c>
      <c r="AQ169" s="25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25"/>
    </row>
    <row r="170" spans="1:60" ht="15" thickBot="1" x14ac:dyDescent="0.35">
      <c r="A170" s="13" t="s">
        <v>14</v>
      </c>
      <c r="B170" s="1">
        <v>201</v>
      </c>
      <c r="C170" s="3">
        <v>242</v>
      </c>
      <c r="D170" s="3">
        <v>242</v>
      </c>
      <c r="E170" s="2">
        <v>280</v>
      </c>
      <c r="F170" s="2">
        <v>245</v>
      </c>
      <c r="G170" s="2">
        <v>251</v>
      </c>
      <c r="H170" s="1">
        <v>277</v>
      </c>
      <c r="I170" s="2">
        <v>251</v>
      </c>
      <c r="J170" s="2">
        <v>215</v>
      </c>
      <c r="K170" s="2">
        <v>215</v>
      </c>
      <c r="L170" s="5">
        <v>106</v>
      </c>
      <c r="M170" s="1">
        <v>247</v>
      </c>
      <c r="N170" s="2">
        <v>243</v>
      </c>
      <c r="O170" s="1">
        <v>202</v>
      </c>
      <c r="P170" s="2">
        <v>216</v>
      </c>
      <c r="Q170" s="2">
        <v>359</v>
      </c>
      <c r="R170" s="5">
        <v>184</v>
      </c>
      <c r="S170" s="1">
        <v>231</v>
      </c>
      <c r="T170" s="5">
        <v>184</v>
      </c>
      <c r="U170" s="4">
        <v>223</v>
      </c>
      <c r="V170" s="2">
        <v>309</v>
      </c>
      <c r="W170" s="2">
        <v>211</v>
      </c>
      <c r="X170" s="2">
        <v>351</v>
      </c>
      <c r="Y170" s="2">
        <v>268</v>
      </c>
      <c r="Z170" s="2">
        <v>217</v>
      </c>
      <c r="AA170" s="2"/>
      <c r="AB170" s="4">
        <v>196</v>
      </c>
      <c r="AC170" s="4">
        <v>223</v>
      </c>
      <c r="AD170" s="4">
        <v>255</v>
      </c>
      <c r="AE170" s="4">
        <v>255</v>
      </c>
      <c r="AF170" s="1">
        <v>213</v>
      </c>
      <c r="AG170" s="1">
        <v>292</v>
      </c>
      <c r="AH170" s="1">
        <v>296</v>
      </c>
      <c r="AI170" s="1">
        <v>241</v>
      </c>
      <c r="AJ170" s="1">
        <v>305</v>
      </c>
      <c r="AK170" s="1">
        <v>292</v>
      </c>
      <c r="AL170" s="1">
        <v>340</v>
      </c>
      <c r="AM170" s="1">
        <v>248</v>
      </c>
      <c r="AN170" s="1">
        <v>211</v>
      </c>
      <c r="AO170" s="1">
        <v>359</v>
      </c>
      <c r="AP170" s="1">
        <v>315</v>
      </c>
      <c r="AQ170" s="25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25"/>
    </row>
    <row r="171" spans="1:60" ht="15" thickBot="1" x14ac:dyDescent="0.35">
      <c r="A171" s="13" t="s">
        <v>6</v>
      </c>
      <c r="B171" s="1">
        <v>1622</v>
      </c>
      <c r="C171" s="3">
        <v>14692</v>
      </c>
      <c r="D171" s="2">
        <v>26758</v>
      </c>
      <c r="E171" s="2">
        <v>29277</v>
      </c>
      <c r="F171" s="3">
        <v>11472</v>
      </c>
      <c r="G171" s="5">
        <v>26031</v>
      </c>
      <c r="H171" s="5">
        <v>26887</v>
      </c>
      <c r="I171" s="5">
        <v>15998</v>
      </c>
      <c r="J171" s="2">
        <v>4935</v>
      </c>
      <c r="K171" s="2">
        <v>14246</v>
      </c>
      <c r="L171" s="2">
        <v>16120</v>
      </c>
      <c r="M171" s="2">
        <v>6298</v>
      </c>
      <c r="N171" s="2">
        <v>22765</v>
      </c>
      <c r="O171" s="4">
        <v>13362</v>
      </c>
      <c r="P171" s="2">
        <v>24781</v>
      </c>
      <c r="Q171" s="2">
        <v>31987</v>
      </c>
      <c r="R171" s="5">
        <v>18486</v>
      </c>
      <c r="S171" s="1">
        <v>22247</v>
      </c>
      <c r="T171" s="2">
        <v>17857</v>
      </c>
      <c r="U171" s="1">
        <v>31009</v>
      </c>
      <c r="V171" s="2">
        <v>12039</v>
      </c>
      <c r="W171" s="2">
        <v>14187</v>
      </c>
      <c r="X171" s="2">
        <v>33186</v>
      </c>
      <c r="Y171" s="5">
        <v>20384</v>
      </c>
      <c r="Z171" s="2">
        <v>16590</v>
      </c>
      <c r="AA171" s="2"/>
      <c r="AB171" s="4">
        <v>14387</v>
      </c>
      <c r="AC171" s="1">
        <v>16389</v>
      </c>
      <c r="AD171" s="2">
        <v>25186</v>
      </c>
      <c r="AE171" s="2">
        <v>12734</v>
      </c>
      <c r="AF171" s="4">
        <v>24907</v>
      </c>
      <c r="AG171" s="2">
        <v>15724</v>
      </c>
      <c r="AH171" s="2">
        <v>8560</v>
      </c>
      <c r="AI171" s="2">
        <v>9087</v>
      </c>
      <c r="AJ171" s="2">
        <v>21380</v>
      </c>
      <c r="AK171" s="1">
        <v>5521</v>
      </c>
      <c r="AL171" s="2">
        <v>33736</v>
      </c>
      <c r="AM171" s="1">
        <v>19897</v>
      </c>
      <c r="AN171" s="1">
        <v>20987</v>
      </c>
      <c r="AO171" s="2">
        <v>23802</v>
      </c>
      <c r="AP171" s="2">
        <v>28375</v>
      </c>
      <c r="AQ171" s="25"/>
      <c r="AR171" s="2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25"/>
    </row>
    <row r="172" spans="1:60" x14ac:dyDescent="0.3">
      <c r="A172" s="13" t="s">
        <v>7</v>
      </c>
      <c r="B172" s="1">
        <v>2090</v>
      </c>
      <c r="C172" s="3">
        <v>2455</v>
      </c>
      <c r="D172" s="3">
        <v>2455</v>
      </c>
      <c r="E172" s="2">
        <v>2290</v>
      </c>
      <c r="F172" s="3">
        <v>2510</v>
      </c>
      <c r="G172" s="2">
        <v>2380</v>
      </c>
      <c r="H172" s="1">
        <v>2510</v>
      </c>
      <c r="I172" s="2">
        <v>2380</v>
      </c>
      <c r="J172" s="2">
        <v>2195</v>
      </c>
      <c r="K172" s="2">
        <v>2195</v>
      </c>
      <c r="L172" s="2">
        <v>2400</v>
      </c>
      <c r="M172" s="1">
        <v>2370</v>
      </c>
      <c r="N172" s="2">
        <v>2430</v>
      </c>
      <c r="O172" s="1">
        <v>2145</v>
      </c>
      <c r="P172" s="2">
        <v>2215</v>
      </c>
      <c r="Q172" s="2">
        <v>2630</v>
      </c>
      <c r="R172" s="2">
        <v>2405</v>
      </c>
      <c r="S172" s="1">
        <v>2145</v>
      </c>
      <c r="T172" s="2">
        <v>2405</v>
      </c>
      <c r="U172" s="1">
        <v>2210</v>
      </c>
      <c r="V172" s="2">
        <v>2525</v>
      </c>
      <c r="W172" s="2">
        <v>2150</v>
      </c>
      <c r="X172" s="2">
        <v>2420</v>
      </c>
      <c r="Y172" s="2">
        <v>2250</v>
      </c>
      <c r="Z172" s="2">
        <v>2105</v>
      </c>
      <c r="AA172" s="2"/>
      <c r="AB172" s="1">
        <v>2310</v>
      </c>
      <c r="AC172" s="1">
        <v>2455</v>
      </c>
      <c r="AD172" s="1">
        <v>2380</v>
      </c>
      <c r="AE172" s="1">
        <v>2380</v>
      </c>
      <c r="AF172" s="1">
        <v>2120</v>
      </c>
      <c r="AG172" s="1">
        <v>2510</v>
      </c>
      <c r="AH172" s="1">
        <v>2400</v>
      </c>
      <c r="AI172" s="1">
        <v>2510</v>
      </c>
      <c r="AJ172" s="1">
        <v>2575</v>
      </c>
      <c r="AK172" s="1">
        <v>2510</v>
      </c>
      <c r="AL172" s="1">
        <v>2455</v>
      </c>
      <c r="AM172" s="1">
        <v>2200</v>
      </c>
      <c r="AN172" s="1">
        <v>2150</v>
      </c>
      <c r="AO172" s="1">
        <v>2630</v>
      </c>
      <c r="AP172" s="1">
        <v>2480</v>
      </c>
      <c r="AQ172" s="25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25"/>
    </row>
    <row r="173" spans="1:60" x14ac:dyDescent="0.3">
      <c r="A173" s="13" t="s">
        <v>10</v>
      </c>
      <c r="B173" s="1">
        <v>770</v>
      </c>
      <c r="C173" s="2">
        <v>945</v>
      </c>
      <c r="D173" s="2">
        <v>945</v>
      </c>
      <c r="E173" s="2">
        <v>820</v>
      </c>
      <c r="F173" s="2">
        <v>940</v>
      </c>
      <c r="G173" s="2">
        <v>880</v>
      </c>
      <c r="H173" s="1">
        <v>970</v>
      </c>
      <c r="I173" s="2">
        <v>880</v>
      </c>
      <c r="J173" s="2">
        <v>760</v>
      </c>
      <c r="K173" s="2">
        <v>760</v>
      </c>
      <c r="L173" s="2">
        <v>920</v>
      </c>
      <c r="M173" s="1">
        <v>920</v>
      </c>
      <c r="N173" s="2">
        <v>835</v>
      </c>
      <c r="O173" s="1">
        <v>860</v>
      </c>
      <c r="P173" s="2">
        <v>775</v>
      </c>
      <c r="Q173" s="2">
        <v>990</v>
      </c>
      <c r="R173" s="2">
        <v>825</v>
      </c>
      <c r="S173" s="1">
        <v>872</v>
      </c>
      <c r="T173" s="2">
        <v>825</v>
      </c>
      <c r="U173" s="1">
        <v>935</v>
      </c>
      <c r="V173" s="2">
        <v>980</v>
      </c>
      <c r="W173" s="2">
        <v>685</v>
      </c>
      <c r="X173" s="2">
        <v>940</v>
      </c>
      <c r="Y173" s="2">
        <v>755</v>
      </c>
      <c r="Z173" s="2">
        <v>785</v>
      </c>
      <c r="AA173" s="2"/>
      <c r="AB173" s="1">
        <v>795</v>
      </c>
      <c r="AC173" s="1">
        <v>945</v>
      </c>
      <c r="AD173" s="1">
        <v>880</v>
      </c>
      <c r="AE173" s="1">
        <v>880</v>
      </c>
      <c r="AF173" s="1">
        <v>750</v>
      </c>
      <c r="AG173" s="1">
        <v>970</v>
      </c>
      <c r="AH173" s="1">
        <v>920</v>
      </c>
      <c r="AI173" s="1">
        <v>920</v>
      </c>
      <c r="AJ173" s="1">
        <v>960</v>
      </c>
      <c r="AK173" s="1">
        <v>800</v>
      </c>
      <c r="AL173" s="1">
        <v>930</v>
      </c>
      <c r="AM173" s="1">
        <v>830</v>
      </c>
      <c r="AN173" s="1">
        <v>685</v>
      </c>
      <c r="AO173" s="1">
        <v>990</v>
      </c>
      <c r="AP173" s="1">
        <v>875</v>
      </c>
      <c r="AQ173" s="25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25"/>
    </row>
    <row r="174" spans="1:60" x14ac:dyDescent="0.3">
      <c r="A174" s="13" t="s">
        <v>11</v>
      </c>
      <c r="B174" s="1">
        <v>1095</v>
      </c>
      <c r="C174" s="2">
        <v>1050</v>
      </c>
      <c r="D174" s="2">
        <v>1050</v>
      </c>
      <c r="E174" s="2">
        <v>1370</v>
      </c>
      <c r="F174" s="2">
        <v>1090</v>
      </c>
      <c r="G174" s="2">
        <v>1220</v>
      </c>
      <c r="H174" s="1">
        <v>1105</v>
      </c>
      <c r="I174" s="2">
        <v>1220</v>
      </c>
      <c r="J174" s="2">
        <v>1130</v>
      </c>
      <c r="K174" s="2">
        <v>1130</v>
      </c>
      <c r="L174" s="2">
        <v>1110</v>
      </c>
      <c r="M174" s="1">
        <v>1125</v>
      </c>
      <c r="N174" s="2">
        <v>1130</v>
      </c>
      <c r="O174" s="1">
        <v>1235</v>
      </c>
      <c r="P174" s="2">
        <v>1350</v>
      </c>
      <c r="Q174" s="2">
        <v>1155</v>
      </c>
      <c r="R174" s="2">
        <v>1090</v>
      </c>
      <c r="S174" s="1">
        <v>1285</v>
      </c>
      <c r="T174" s="2">
        <v>1090</v>
      </c>
      <c r="U174" s="1">
        <v>1450</v>
      </c>
      <c r="V174" s="2">
        <v>1185</v>
      </c>
      <c r="W174" s="2">
        <v>1150</v>
      </c>
      <c r="X174" s="2">
        <v>1130</v>
      </c>
      <c r="Y174" s="2">
        <v>1220</v>
      </c>
      <c r="Z174" s="2">
        <v>1095</v>
      </c>
      <c r="AA174" s="2"/>
      <c r="AB174" s="1">
        <v>1060</v>
      </c>
      <c r="AC174" s="1">
        <v>1105</v>
      </c>
      <c r="AD174" s="1">
        <v>1220</v>
      </c>
      <c r="AE174" s="1">
        <v>1220</v>
      </c>
      <c r="AF174" s="1">
        <v>1195</v>
      </c>
      <c r="AG174" s="1">
        <v>1105</v>
      </c>
      <c r="AH174" s="1">
        <v>1110</v>
      </c>
      <c r="AI174" s="1">
        <v>1125</v>
      </c>
      <c r="AJ174" s="1">
        <v>1125</v>
      </c>
      <c r="AK174" s="1">
        <v>1105</v>
      </c>
      <c r="AL174" s="1">
        <v>1125</v>
      </c>
      <c r="AM174" s="1">
        <v>1130</v>
      </c>
      <c r="AN174" s="1">
        <v>1150</v>
      </c>
      <c r="AO174" s="1">
        <v>1155</v>
      </c>
      <c r="AP174" s="1">
        <v>1185</v>
      </c>
      <c r="AQ174" s="25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25"/>
    </row>
    <row r="175" spans="1:60" x14ac:dyDescent="0.3">
      <c r="A175" s="13" t="s">
        <v>8</v>
      </c>
      <c r="B175" s="1">
        <v>795</v>
      </c>
      <c r="C175" s="2">
        <v>695</v>
      </c>
      <c r="D175" s="2">
        <v>695</v>
      </c>
      <c r="E175" s="2">
        <v>765</v>
      </c>
      <c r="F175" s="2">
        <v>660</v>
      </c>
      <c r="G175" s="2">
        <v>730</v>
      </c>
      <c r="H175" s="1">
        <v>700</v>
      </c>
      <c r="I175" s="2">
        <v>730</v>
      </c>
      <c r="J175" s="2">
        <v>790</v>
      </c>
      <c r="K175" s="2">
        <v>790</v>
      </c>
      <c r="L175" s="2">
        <v>697</v>
      </c>
      <c r="M175" s="1">
        <v>700</v>
      </c>
      <c r="N175" s="2">
        <v>655</v>
      </c>
      <c r="O175" s="1">
        <v>790</v>
      </c>
      <c r="P175" s="2">
        <v>790</v>
      </c>
      <c r="Q175" s="2">
        <v>695</v>
      </c>
      <c r="R175" s="2">
        <v>650</v>
      </c>
      <c r="S175" s="1">
        <v>800</v>
      </c>
      <c r="T175" s="2">
        <v>650</v>
      </c>
      <c r="U175" s="1">
        <v>850</v>
      </c>
      <c r="V175" s="2">
        <v>740</v>
      </c>
      <c r="W175" s="2">
        <v>800</v>
      </c>
      <c r="X175" s="2">
        <v>701</v>
      </c>
      <c r="Y175" s="2">
        <v>810</v>
      </c>
      <c r="Z175" s="2">
        <v>825</v>
      </c>
      <c r="AA175" s="2"/>
      <c r="AB175" s="1">
        <v>645</v>
      </c>
      <c r="AC175" s="1">
        <v>695</v>
      </c>
      <c r="AD175" s="1">
        <v>730</v>
      </c>
      <c r="AE175" s="1">
        <v>730</v>
      </c>
      <c r="AF175" s="1">
        <v>809</v>
      </c>
      <c r="AG175" s="1">
        <v>700</v>
      </c>
      <c r="AH175" s="1">
        <v>697</v>
      </c>
      <c r="AI175" s="1">
        <v>660</v>
      </c>
      <c r="AJ175" s="1">
        <v>685</v>
      </c>
      <c r="AK175" s="1">
        <v>700</v>
      </c>
      <c r="AL175" s="1">
        <v>695</v>
      </c>
      <c r="AM175" s="1">
        <v>780</v>
      </c>
      <c r="AN175" s="1">
        <v>800</v>
      </c>
      <c r="AO175" s="1">
        <v>695</v>
      </c>
      <c r="AP175" s="1">
        <v>705</v>
      </c>
      <c r="AQ175" s="25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25"/>
    </row>
    <row r="176" spans="1:6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25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25"/>
    </row>
    <row r="177" spans="1:60" ht="15" thickBot="1" x14ac:dyDescent="0.35">
      <c r="A177" s="13" t="s">
        <v>1</v>
      </c>
      <c r="B177" s="2">
        <v>195</v>
      </c>
      <c r="C177" s="3">
        <v>197</v>
      </c>
      <c r="D177" s="3">
        <v>219</v>
      </c>
      <c r="E177" s="3">
        <v>219</v>
      </c>
      <c r="F177" s="2">
        <v>308</v>
      </c>
      <c r="G177" s="2">
        <v>330</v>
      </c>
      <c r="H177" s="2">
        <v>348</v>
      </c>
      <c r="I177" s="2">
        <v>359</v>
      </c>
      <c r="J177" s="2">
        <v>381</v>
      </c>
      <c r="K177" s="2">
        <v>385</v>
      </c>
      <c r="L177" s="2">
        <v>396</v>
      </c>
      <c r="M177" s="2">
        <v>407</v>
      </c>
      <c r="N177" s="2">
        <v>425</v>
      </c>
      <c r="O177" s="2">
        <v>425</v>
      </c>
      <c r="P177" s="2">
        <v>436</v>
      </c>
      <c r="Q177" s="2">
        <v>439.5</v>
      </c>
      <c r="R177" s="2">
        <v>452</v>
      </c>
      <c r="S177" s="2">
        <v>458</v>
      </c>
      <c r="T177" s="2">
        <v>496</v>
      </c>
      <c r="U177" s="2">
        <v>496</v>
      </c>
      <c r="V177" s="2">
        <v>512</v>
      </c>
      <c r="W177" s="2">
        <v>528</v>
      </c>
      <c r="X177" s="2">
        <v>568</v>
      </c>
      <c r="Y177" s="2">
        <v>594</v>
      </c>
      <c r="Z177" s="2">
        <v>616</v>
      </c>
      <c r="AA177" s="2"/>
      <c r="AB177" s="2">
        <v>205</v>
      </c>
      <c r="AC177" s="2">
        <v>219</v>
      </c>
      <c r="AD177" s="2">
        <v>308</v>
      </c>
      <c r="AE177" s="2">
        <v>337</v>
      </c>
      <c r="AF177" s="2">
        <v>385</v>
      </c>
      <c r="AG177" s="2">
        <v>392</v>
      </c>
      <c r="AH177" s="2">
        <v>399</v>
      </c>
      <c r="AI177" s="2">
        <v>429</v>
      </c>
      <c r="AJ177" s="2">
        <v>436</v>
      </c>
      <c r="AK177" s="2">
        <v>436</v>
      </c>
      <c r="AL177" s="2">
        <v>496</v>
      </c>
      <c r="AM177" s="2">
        <v>496</v>
      </c>
      <c r="AN177" s="2">
        <v>518</v>
      </c>
      <c r="AO177" s="2">
        <v>572</v>
      </c>
      <c r="AP177" s="2">
        <v>634</v>
      </c>
      <c r="AQ177" s="25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25"/>
    </row>
    <row r="178" spans="1:60" ht="15" thickBot="1" x14ac:dyDescent="0.35">
      <c r="A178" s="13" t="s">
        <v>3</v>
      </c>
      <c r="B178" s="4">
        <v>1997</v>
      </c>
      <c r="C178" s="3">
        <v>1998</v>
      </c>
      <c r="D178" s="2">
        <v>2002</v>
      </c>
      <c r="E178" s="2">
        <v>1993</v>
      </c>
      <c r="F178" s="2">
        <v>2004</v>
      </c>
      <c r="G178" s="2">
        <v>2002</v>
      </c>
      <c r="H178" s="1">
        <v>2006</v>
      </c>
      <c r="I178" s="2">
        <v>2004</v>
      </c>
      <c r="J178" s="2">
        <v>2012</v>
      </c>
      <c r="K178" s="2">
        <v>2013</v>
      </c>
      <c r="L178" s="2">
        <v>2006</v>
      </c>
      <c r="M178" s="1">
        <v>2009</v>
      </c>
      <c r="N178" s="2">
        <v>2012</v>
      </c>
      <c r="O178" s="4">
        <v>2013</v>
      </c>
      <c r="P178" s="2">
        <v>2015</v>
      </c>
      <c r="Q178" s="5">
        <v>2002</v>
      </c>
      <c r="R178" s="2">
        <v>2010</v>
      </c>
      <c r="S178" s="1">
        <v>2007</v>
      </c>
      <c r="T178" s="2">
        <v>2013</v>
      </c>
      <c r="U178" s="1">
        <v>2004</v>
      </c>
      <c r="V178" s="2">
        <v>2000</v>
      </c>
      <c r="W178" s="2">
        <v>2011</v>
      </c>
      <c r="X178" s="2">
        <v>2007</v>
      </c>
      <c r="Y178" s="2">
        <v>2010</v>
      </c>
      <c r="Z178" s="2">
        <v>2013</v>
      </c>
      <c r="AA178" s="2"/>
      <c r="AB178" s="1">
        <v>2001</v>
      </c>
      <c r="AC178" s="1">
        <v>2003</v>
      </c>
      <c r="AD178" s="1">
        <v>2000</v>
      </c>
      <c r="AE178" s="1">
        <v>2005</v>
      </c>
      <c r="AF178" s="1">
        <v>2005</v>
      </c>
      <c r="AG178" s="1">
        <v>2009</v>
      </c>
      <c r="AH178" s="1">
        <v>2006</v>
      </c>
      <c r="AI178" s="1">
        <v>2013</v>
      </c>
      <c r="AJ178" s="1">
        <v>2008</v>
      </c>
      <c r="AK178" s="1">
        <v>2013</v>
      </c>
      <c r="AL178" s="1">
        <v>2006</v>
      </c>
      <c r="AM178" s="1">
        <v>2010</v>
      </c>
      <c r="AN178" s="1">
        <v>2011</v>
      </c>
      <c r="AO178" s="1">
        <v>2004</v>
      </c>
      <c r="AP178" s="1">
        <v>2008</v>
      </c>
      <c r="AQ178" s="25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25"/>
    </row>
    <row r="179" spans="1:60" ht="15" thickBot="1" x14ac:dyDescent="0.35">
      <c r="A179" s="13" t="s">
        <v>5</v>
      </c>
      <c r="B179" s="1">
        <v>77</v>
      </c>
      <c r="C179" s="3">
        <v>33</v>
      </c>
      <c r="D179" s="3">
        <v>33</v>
      </c>
      <c r="E179" s="2">
        <v>56.5</v>
      </c>
      <c r="F179" s="2">
        <v>44</v>
      </c>
      <c r="G179" s="2">
        <v>67</v>
      </c>
      <c r="H179" s="1">
        <v>51.7</v>
      </c>
      <c r="I179" s="2">
        <v>67</v>
      </c>
      <c r="J179" s="2">
        <v>50</v>
      </c>
      <c r="K179" s="2">
        <v>50</v>
      </c>
      <c r="L179" s="2">
        <v>74.8</v>
      </c>
      <c r="M179" s="1">
        <v>52</v>
      </c>
      <c r="N179" s="2">
        <v>44</v>
      </c>
      <c r="O179" s="1">
        <v>66</v>
      </c>
      <c r="P179" s="2">
        <v>54</v>
      </c>
      <c r="Q179" s="2">
        <v>106</v>
      </c>
      <c r="R179" s="5">
        <v>45</v>
      </c>
      <c r="S179" s="1">
        <v>81</v>
      </c>
      <c r="T179" s="5">
        <v>45</v>
      </c>
      <c r="U179" s="4">
        <v>105</v>
      </c>
      <c r="V179" s="2">
        <v>100</v>
      </c>
      <c r="W179" s="2">
        <v>102</v>
      </c>
      <c r="X179" s="2">
        <v>106</v>
      </c>
      <c r="Y179" s="2">
        <v>111</v>
      </c>
      <c r="Z179" s="2">
        <v>125</v>
      </c>
      <c r="AA179" s="2"/>
      <c r="AB179" s="4">
        <v>33</v>
      </c>
      <c r="AC179" s="4">
        <v>33</v>
      </c>
      <c r="AD179" s="4">
        <v>52</v>
      </c>
      <c r="AE179" s="4">
        <v>52</v>
      </c>
      <c r="AF179" s="1">
        <v>106</v>
      </c>
      <c r="AG179" s="1">
        <v>51.7</v>
      </c>
      <c r="AH179" s="1">
        <v>74.8</v>
      </c>
      <c r="AI179" s="1">
        <v>44</v>
      </c>
      <c r="AJ179" s="1">
        <v>74.8</v>
      </c>
      <c r="AK179" s="1">
        <v>51.7</v>
      </c>
      <c r="AL179" s="1">
        <v>106</v>
      </c>
      <c r="AM179" s="1">
        <v>89.7</v>
      </c>
      <c r="AN179" s="1">
        <v>102</v>
      </c>
      <c r="AO179" s="1">
        <v>106</v>
      </c>
      <c r="AP179" s="1">
        <v>125</v>
      </c>
      <c r="AQ179" s="25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25"/>
    </row>
    <row r="180" spans="1:60" ht="15" thickBot="1" x14ac:dyDescent="0.35">
      <c r="A180" s="13" t="s">
        <v>9</v>
      </c>
      <c r="B180" s="1">
        <v>64</v>
      </c>
      <c r="C180" s="1">
        <v>34</v>
      </c>
      <c r="D180" s="1">
        <v>34</v>
      </c>
      <c r="E180" s="1">
        <v>65.7</v>
      </c>
      <c r="F180" s="1">
        <v>62</v>
      </c>
      <c r="G180" s="1">
        <v>91</v>
      </c>
      <c r="H180" s="1">
        <v>69</v>
      </c>
      <c r="I180" s="1">
        <v>91</v>
      </c>
      <c r="J180" s="1">
        <v>61</v>
      </c>
      <c r="K180" s="1">
        <v>61</v>
      </c>
      <c r="L180" s="1">
        <v>123</v>
      </c>
      <c r="M180" s="1">
        <v>68</v>
      </c>
      <c r="N180" s="1">
        <v>62</v>
      </c>
      <c r="O180" s="1">
        <v>86</v>
      </c>
      <c r="P180" s="1">
        <v>62</v>
      </c>
      <c r="Q180" s="1">
        <v>162.69999999999999</v>
      </c>
      <c r="R180" s="1">
        <v>66</v>
      </c>
      <c r="S180" s="1">
        <v>119</v>
      </c>
      <c r="T180" s="1">
        <v>66</v>
      </c>
      <c r="U180" s="1">
        <v>115</v>
      </c>
      <c r="V180" s="23">
        <v>134</v>
      </c>
      <c r="W180" s="1">
        <v>65</v>
      </c>
      <c r="X180" s="1">
        <v>162.69999999999999</v>
      </c>
      <c r="Y180" s="1">
        <v>111</v>
      </c>
      <c r="Z180" s="1">
        <v>99</v>
      </c>
      <c r="AA180" s="1"/>
      <c r="AB180" s="1">
        <v>34</v>
      </c>
      <c r="AC180" s="1">
        <v>145</v>
      </c>
      <c r="AD180" s="1">
        <v>91</v>
      </c>
      <c r="AE180" s="1">
        <v>91</v>
      </c>
      <c r="AF180" s="1">
        <v>69</v>
      </c>
      <c r="AG180" s="1">
        <v>177</v>
      </c>
      <c r="AH180" s="1">
        <v>123</v>
      </c>
      <c r="AI180" s="1">
        <v>164</v>
      </c>
      <c r="AJ180" s="1">
        <v>123</v>
      </c>
      <c r="AK180" s="1">
        <v>177</v>
      </c>
      <c r="AL180" s="1">
        <v>162.69999999999999</v>
      </c>
      <c r="AM180" s="1">
        <v>220</v>
      </c>
      <c r="AN180" s="1">
        <v>65</v>
      </c>
      <c r="AO180" s="1">
        <v>162.69999999999999</v>
      </c>
      <c r="AP180" s="1">
        <v>160</v>
      </c>
      <c r="AQ180" s="25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25"/>
    </row>
    <row r="181" spans="1:60" ht="15" thickBot="1" x14ac:dyDescent="0.35">
      <c r="A181" s="13" t="s">
        <v>4</v>
      </c>
      <c r="B181" s="1">
        <v>750</v>
      </c>
      <c r="C181" s="3">
        <v>400</v>
      </c>
      <c r="D181" s="3">
        <v>400</v>
      </c>
      <c r="E181" s="2">
        <v>800</v>
      </c>
      <c r="F181" s="2">
        <v>750</v>
      </c>
      <c r="G181" s="2">
        <v>1100</v>
      </c>
      <c r="H181" s="4">
        <v>800</v>
      </c>
      <c r="I181" s="5">
        <v>1100</v>
      </c>
      <c r="J181" s="5">
        <v>700</v>
      </c>
      <c r="K181" s="5">
        <v>700</v>
      </c>
      <c r="L181" s="2">
        <v>1300</v>
      </c>
      <c r="M181" s="4">
        <v>800</v>
      </c>
      <c r="N181" s="5">
        <v>750</v>
      </c>
      <c r="O181" s="4">
        <v>800</v>
      </c>
      <c r="P181" s="5">
        <v>750</v>
      </c>
      <c r="Q181" s="5">
        <v>1800</v>
      </c>
      <c r="R181" s="5">
        <v>750</v>
      </c>
      <c r="S181" s="4">
        <v>1200</v>
      </c>
      <c r="T181" s="5">
        <v>750</v>
      </c>
      <c r="U181" s="4">
        <v>1200</v>
      </c>
      <c r="V181" s="5">
        <v>1500</v>
      </c>
      <c r="W181" s="5">
        <v>600</v>
      </c>
      <c r="X181" s="5">
        <v>1800</v>
      </c>
      <c r="Y181" s="5">
        <v>1200</v>
      </c>
      <c r="Z181" s="5">
        <v>1000</v>
      </c>
      <c r="AA181" s="5"/>
      <c r="AB181" s="4">
        <v>400</v>
      </c>
      <c r="AC181" s="4">
        <v>400</v>
      </c>
      <c r="AD181" s="4">
        <v>1100</v>
      </c>
      <c r="AE181" s="4">
        <v>1100</v>
      </c>
      <c r="AF181" s="4">
        <v>800</v>
      </c>
      <c r="AG181" s="4">
        <v>800</v>
      </c>
      <c r="AH181" s="1">
        <v>1300</v>
      </c>
      <c r="AI181" s="4">
        <v>750</v>
      </c>
      <c r="AJ181" s="4">
        <v>1300</v>
      </c>
      <c r="AK181" s="4">
        <v>800</v>
      </c>
      <c r="AL181" s="4">
        <v>1800</v>
      </c>
      <c r="AM181" s="4">
        <v>1100</v>
      </c>
      <c r="AN181" s="4">
        <v>600</v>
      </c>
      <c r="AO181" s="1">
        <v>1800</v>
      </c>
      <c r="AP181" s="4">
        <v>1800</v>
      </c>
      <c r="AQ181" s="25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25"/>
    </row>
    <row r="182" spans="1:6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25"/>
    </row>
    <row r="183" spans="1:6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25"/>
    </row>
    <row r="184" spans="1:60" x14ac:dyDescent="0.3">
      <c r="A184" s="13" t="s">
        <v>88</v>
      </c>
      <c r="B184" s="1">
        <v>1</v>
      </c>
      <c r="C184" s="1">
        <v>2</v>
      </c>
      <c r="D184" s="1">
        <v>3</v>
      </c>
      <c r="E184" s="1">
        <v>4</v>
      </c>
      <c r="F184" s="1">
        <v>5</v>
      </c>
      <c r="G184" s="1">
        <v>6</v>
      </c>
      <c r="H184" s="1">
        <v>7</v>
      </c>
      <c r="I184" s="1">
        <v>8</v>
      </c>
      <c r="J184" s="1">
        <v>9</v>
      </c>
      <c r="K184" s="1">
        <v>10</v>
      </c>
      <c r="L184" s="1">
        <v>11</v>
      </c>
      <c r="M184" s="1">
        <v>12</v>
      </c>
      <c r="N184" s="1">
        <v>13</v>
      </c>
      <c r="O184" s="1">
        <v>14</v>
      </c>
      <c r="P184" s="1">
        <v>15</v>
      </c>
      <c r="Q184" s="1">
        <v>16</v>
      </c>
      <c r="R184" s="1">
        <v>17</v>
      </c>
      <c r="S184" s="1">
        <v>18</v>
      </c>
      <c r="T184" s="1">
        <v>19</v>
      </c>
      <c r="U184" s="1">
        <v>20</v>
      </c>
      <c r="V184" s="1">
        <v>21</v>
      </c>
      <c r="W184" s="1">
        <v>22</v>
      </c>
      <c r="X184" s="1">
        <v>23</v>
      </c>
      <c r="Y184" s="1">
        <v>24</v>
      </c>
      <c r="Z184" s="1">
        <v>25</v>
      </c>
      <c r="AA184" s="1">
        <v>26</v>
      </c>
      <c r="AB184" s="1">
        <v>27</v>
      </c>
      <c r="AC184" s="1">
        <v>28</v>
      </c>
      <c r="AD184" s="1">
        <v>29</v>
      </c>
      <c r="AE184" s="1">
        <v>30</v>
      </c>
      <c r="AF184" s="1">
        <v>31</v>
      </c>
      <c r="AG184" s="1">
        <v>32</v>
      </c>
      <c r="AH184" s="1">
        <v>33</v>
      </c>
      <c r="AI184" s="1">
        <v>34</v>
      </c>
      <c r="AJ184" s="1">
        <v>35</v>
      </c>
      <c r="AK184" s="1">
        <v>36</v>
      </c>
      <c r="AL184" s="1">
        <v>37</v>
      </c>
      <c r="AM184" s="1">
        <v>38</v>
      </c>
      <c r="AN184" s="1">
        <v>39</v>
      </c>
      <c r="AO184" s="1">
        <v>40</v>
      </c>
      <c r="AP184" s="1">
        <v>41</v>
      </c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</row>
    <row r="185" spans="1:60" x14ac:dyDescent="0.3">
      <c r="A185" s="13" t="s">
        <v>1</v>
      </c>
      <c r="B185" s="2">
        <v>195</v>
      </c>
      <c r="C185" s="3">
        <v>197</v>
      </c>
      <c r="D185" s="3">
        <v>219</v>
      </c>
      <c r="E185" s="3">
        <v>219</v>
      </c>
      <c r="F185" s="2">
        <v>308</v>
      </c>
      <c r="G185" s="2">
        <v>330</v>
      </c>
      <c r="H185" s="2">
        <v>348</v>
      </c>
      <c r="I185" s="2">
        <v>359</v>
      </c>
      <c r="J185" s="2">
        <v>381</v>
      </c>
      <c r="K185" s="2">
        <v>385</v>
      </c>
      <c r="L185" s="2">
        <v>396</v>
      </c>
      <c r="M185" s="2">
        <v>407</v>
      </c>
      <c r="N185" s="2">
        <v>425</v>
      </c>
      <c r="O185" s="2">
        <v>425</v>
      </c>
      <c r="P185" s="2">
        <v>436</v>
      </c>
      <c r="Q185" s="2">
        <v>439.5</v>
      </c>
      <c r="R185" s="2">
        <v>452</v>
      </c>
      <c r="S185" s="2">
        <v>458</v>
      </c>
      <c r="T185" s="2">
        <v>496</v>
      </c>
      <c r="U185" s="2">
        <v>496</v>
      </c>
      <c r="V185" s="2">
        <v>512</v>
      </c>
      <c r="W185" s="2">
        <v>528</v>
      </c>
      <c r="X185" s="2">
        <v>568</v>
      </c>
      <c r="Y185" s="2">
        <v>594</v>
      </c>
      <c r="Z185" s="2">
        <v>616</v>
      </c>
      <c r="AA185" s="2"/>
      <c r="AB185" s="33">
        <v>205</v>
      </c>
      <c r="AC185" s="2">
        <v>219</v>
      </c>
      <c r="AD185" s="2">
        <v>308</v>
      </c>
      <c r="AE185" s="2">
        <v>337</v>
      </c>
      <c r="AF185" s="33">
        <v>385</v>
      </c>
      <c r="AG185" s="2">
        <v>392</v>
      </c>
      <c r="AH185" s="2">
        <v>399</v>
      </c>
      <c r="AI185" s="2">
        <v>429</v>
      </c>
      <c r="AJ185" s="2">
        <v>436</v>
      </c>
      <c r="AK185" s="2">
        <v>436</v>
      </c>
      <c r="AL185" s="2">
        <v>496</v>
      </c>
      <c r="AM185" s="2">
        <v>496</v>
      </c>
      <c r="AN185" s="2">
        <v>518</v>
      </c>
      <c r="AO185" s="2">
        <v>572</v>
      </c>
      <c r="AP185" s="2">
        <v>634</v>
      </c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</row>
    <row r="186" spans="1:60" x14ac:dyDescent="0.3">
      <c r="A186" t="s">
        <v>46</v>
      </c>
      <c r="B186" s="25">
        <f>B2-B14</f>
        <v>238.3002434804439</v>
      </c>
      <c r="C186" s="25">
        <f t="shared" ref="C186:AP186" si="20">C2-C14</f>
        <v>169.83374876548623</v>
      </c>
      <c r="D186" s="25">
        <f t="shared" si="20"/>
        <v>216.12587266223636</v>
      </c>
      <c r="E186" s="25">
        <f t="shared" si="20"/>
        <v>202.88654180842059</v>
      </c>
      <c r="F186" s="25">
        <f t="shared" si="20"/>
        <v>317.97380588160377</v>
      </c>
      <c r="G186" s="25">
        <f t="shared" si="20"/>
        <v>341.15673059386609</v>
      </c>
      <c r="H186" s="25">
        <f t="shared" si="20"/>
        <v>372.56144986767686</v>
      </c>
      <c r="I186" s="25">
        <f t="shared" si="20"/>
        <v>373.41275580706133</v>
      </c>
      <c r="J186" s="25">
        <f t="shared" si="20"/>
        <v>363.74832633730693</v>
      </c>
      <c r="K186" s="25">
        <f t="shared" si="20"/>
        <v>371.75216374928641</v>
      </c>
      <c r="L186" s="25">
        <f t="shared" si="20"/>
        <v>386.25553501899049</v>
      </c>
      <c r="M186" s="25">
        <f t="shared" si="20"/>
        <v>399.4145035231013</v>
      </c>
      <c r="N186" s="25">
        <f t="shared" si="20"/>
        <v>418.57341676228316</v>
      </c>
      <c r="O186" s="25">
        <f t="shared" si="20"/>
        <v>472.11610782821663</v>
      </c>
      <c r="P186" s="25">
        <f t="shared" si="20"/>
        <v>446.1684221607502</v>
      </c>
      <c r="Q186" s="25">
        <f t="shared" si="20"/>
        <v>498.49558935443201</v>
      </c>
      <c r="R186" s="25">
        <f t="shared" si="20"/>
        <v>452.44620493838374</v>
      </c>
      <c r="S186" s="25">
        <f t="shared" si="20"/>
        <v>439.05711894116757</v>
      </c>
      <c r="T186" s="25">
        <f t="shared" si="20"/>
        <v>492.65333343037855</v>
      </c>
      <c r="U186" s="25">
        <f t="shared" si="20"/>
        <v>487.84342987513446</v>
      </c>
      <c r="V186" s="25">
        <f t="shared" si="20"/>
        <v>469.42649733598955</v>
      </c>
      <c r="W186" s="25">
        <f t="shared" si="20"/>
        <v>520.27829138110246</v>
      </c>
      <c r="X186" s="25">
        <f t="shared" si="20"/>
        <v>532.73180157494062</v>
      </c>
      <c r="Y186" s="25">
        <f t="shared" si="20"/>
        <v>598.76466691732276</v>
      </c>
      <c r="Z186" s="25">
        <f t="shared" si="20"/>
        <v>607.5234420042616</v>
      </c>
      <c r="AA186" s="25"/>
      <c r="AB186" s="25">
        <f t="shared" si="20"/>
        <v>180.37094356543457</v>
      </c>
      <c r="AC186" s="25">
        <f>AC2-AC14</f>
        <v>241.42848210856027</v>
      </c>
      <c r="AD186" s="25">
        <f t="shared" si="20"/>
        <v>278.37980830859306</v>
      </c>
      <c r="AE186" s="25">
        <f t="shared" si="20"/>
        <v>351.85795231902739</v>
      </c>
      <c r="AF186" s="25">
        <f t="shared" si="20"/>
        <v>473.59248227805801</v>
      </c>
      <c r="AG186" s="25">
        <f>AG2-AG14</f>
        <v>421.49231527744632</v>
      </c>
      <c r="AH186" s="25">
        <f t="shared" si="20"/>
        <v>425.38329405132754</v>
      </c>
      <c r="AI186" s="25">
        <f>AI2-AI14</f>
        <v>441.63511034600378</v>
      </c>
      <c r="AJ186" s="25">
        <f t="shared" si="20"/>
        <v>471.42815990374584</v>
      </c>
      <c r="AK186" s="25">
        <f>AK2-AK14</f>
        <v>480.41171241857955</v>
      </c>
      <c r="AL186" s="25">
        <f t="shared" si="20"/>
        <v>519.04199335584053</v>
      </c>
      <c r="AM186" s="25">
        <f>AM2-AM14</f>
        <v>510.99263942418474</v>
      </c>
      <c r="AN186" s="25">
        <f t="shared" si="20"/>
        <v>516.42246228855947</v>
      </c>
      <c r="AO186" s="25">
        <f t="shared" si="20"/>
        <v>529.7037363083582</v>
      </c>
      <c r="AP186" s="25">
        <f t="shared" si="20"/>
        <v>614.30857040372939</v>
      </c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</row>
    <row r="187" spans="1:60" x14ac:dyDescent="0.3">
      <c r="A187" t="s">
        <v>44</v>
      </c>
      <c r="B187" s="25">
        <f>B2-B15</f>
        <v>287.33025552014078</v>
      </c>
      <c r="C187" s="25">
        <f t="shared" ref="C187:AP187" si="21">C2-C15</f>
        <v>158.53161770853694</v>
      </c>
      <c r="D187" s="25">
        <f t="shared" si="21"/>
        <v>204.59474379492895</v>
      </c>
      <c r="E187" s="25">
        <f t="shared" si="21"/>
        <v>205.54559201570737</v>
      </c>
      <c r="F187" s="25">
        <f t="shared" si="21"/>
        <v>298.12396652408279</v>
      </c>
      <c r="G187" s="25">
        <f t="shared" si="21"/>
        <v>351.85585701528544</v>
      </c>
      <c r="H187" s="25">
        <f t="shared" si="21"/>
        <v>349.88951845112024</v>
      </c>
      <c r="I187" s="25">
        <f t="shared" si="21"/>
        <v>374.88742005847962</v>
      </c>
      <c r="J187" s="25">
        <f t="shared" si="21"/>
        <v>388.21571036563546</v>
      </c>
      <c r="K187" s="25">
        <f t="shared" si="21"/>
        <v>399.73149188723255</v>
      </c>
      <c r="L187" s="25">
        <f t="shared" si="21"/>
        <v>419.96822858690211</v>
      </c>
      <c r="M187" s="25">
        <f t="shared" si="21"/>
        <v>380.27158759836311</v>
      </c>
      <c r="N187" s="25">
        <f t="shared" si="21"/>
        <v>404.83009821673841</v>
      </c>
      <c r="O187" s="25">
        <f t="shared" si="21"/>
        <v>463.39052942059789</v>
      </c>
      <c r="P187" s="25">
        <f t="shared" si="21"/>
        <v>436.608182691416</v>
      </c>
      <c r="Q187" s="25">
        <f t="shared" si="21"/>
        <v>482.03405995720823</v>
      </c>
      <c r="R187" s="25">
        <f t="shared" si="21"/>
        <v>461.4859660821603</v>
      </c>
      <c r="S187" s="25">
        <f t="shared" si="21"/>
        <v>453.5156991931326</v>
      </c>
      <c r="T187" s="25">
        <f t="shared" si="21"/>
        <v>496.03331064695158</v>
      </c>
      <c r="U187" s="25">
        <f t="shared" si="21"/>
        <v>461.89439538251463</v>
      </c>
      <c r="V187" s="25">
        <f t="shared" si="21"/>
        <v>450.46170275432087</v>
      </c>
      <c r="W187" s="25">
        <f t="shared" si="21"/>
        <v>508.36103138993349</v>
      </c>
      <c r="X187" s="25">
        <f t="shared" si="21"/>
        <v>539.61296756519732</v>
      </c>
      <c r="Y187" s="25">
        <f t="shared" si="21"/>
        <v>600.65745978891209</v>
      </c>
      <c r="Z187" s="25">
        <f t="shared" si="21"/>
        <v>611.66860738453397</v>
      </c>
      <c r="AA187" s="25"/>
      <c r="AB187" s="25">
        <f t="shared" si="21"/>
        <v>193.07896227333185</v>
      </c>
      <c r="AC187" s="25">
        <f>AC2-AC15</f>
        <v>216.11052531652604</v>
      </c>
      <c r="AD187" s="25">
        <f t="shared" si="21"/>
        <v>304.37918966443613</v>
      </c>
      <c r="AE187" s="25">
        <f t="shared" si="21"/>
        <v>361.95809727242886</v>
      </c>
      <c r="AF187" s="25">
        <f t="shared" si="21"/>
        <v>486.30606179653114</v>
      </c>
      <c r="AG187" s="25">
        <f>AG2-AG15</f>
        <v>384.43686301591151</v>
      </c>
      <c r="AH187" s="25">
        <f t="shared" si="21"/>
        <v>419.96822858690211</v>
      </c>
      <c r="AI187" s="25">
        <f>AI2-AI15</f>
        <v>401.76600021846389</v>
      </c>
      <c r="AJ187" s="25">
        <f t="shared" si="21"/>
        <v>442.9997916300963</v>
      </c>
      <c r="AK187" s="25">
        <f>AK2-AK15</f>
        <v>430.49998910230352</v>
      </c>
      <c r="AL187" s="25">
        <f t="shared" si="21"/>
        <v>528.09718604359659</v>
      </c>
      <c r="AM187" s="25">
        <f>AM2-AM15</f>
        <v>534.80910167778347</v>
      </c>
      <c r="AN187" s="25">
        <f t="shared" si="21"/>
        <v>508.36103138993349</v>
      </c>
      <c r="AO187" s="25">
        <f t="shared" si="21"/>
        <v>505.06562300040241</v>
      </c>
      <c r="AP187" s="25">
        <f t="shared" si="21"/>
        <v>603.73290902850567</v>
      </c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</row>
    <row r="188" spans="1:60" x14ac:dyDescent="0.3">
      <c r="A188" s="1" t="s">
        <v>45</v>
      </c>
      <c r="B188" s="25">
        <f>B2-B16</f>
        <v>283.59306748642121</v>
      </c>
      <c r="C188" s="25">
        <f t="shared" ref="C188:AP188" si="22">C2-C16</f>
        <v>168.03063650447075</v>
      </c>
      <c r="D188" s="25">
        <f t="shared" si="22"/>
        <v>211.96386231959332</v>
      </c>
      <c r="E188" s="25">
        <f t="shared" si="22"/>
        <v>204.22499340678041</v>
      </c>
      <c r="F188" s="25">
        <f t="shared" si="22"/>
        <v>295.66600318567362</v>
      </c>
      <c r="G188" s="25">
        <f t="shared" si="22"/>
        <v>341.0847933272853</v>
      </c>
      <c r="H188" s="25">
        <f t="shared" si="22"/>
        <v>348.83003080257186</v>
      </c>
      <c r="I188" s="25">
        <f t="shared" si="22"/>
        <v>363.05140623484476</v>
      </c>
      <c r="J188" s="25">
        <f t="shared" si="22"/>
        <v>386.58594809831266</v>
      </c>
      <c r="K188" s="25">
        <f t="shared" si="22"/>
        <v>397.56925455209057</v>
      </c>
      <c r="L188" s="25">
        <f t="shared" si="22"/>
        <v>431.99198551626614</v>
      </c>
      <c r="M188" s="25">
        <f t="shared" si="22"/>
        <v>375.86500411618181</v>
      </c>
      <c r="N188" s="25">
        <f t="shared" si="22"/>
        <v>397.57781913289364</v>
      </c>
      <c r="O188" s="25">
        <f t="shared" si="22"/>
        <v>486.12864315876141</v>
      </c>
      <c r="P188" s="25">
        <f t="shared" si="22"/>
        <v>425.99936693460768</v>
      </c>
      <c r="Q188" s="25">
        <f t="shared" si="22"/>
        <v>479.96313917683437</v>
      </c>
      <c r="R188" s="25">
        <f t="shared" si="22"/>
        <v>459.57736185352405</v>
      </c>
      <c r="S188" s="25">
        <f t="shared" si="22"/>
        <v>471.61216030754076</v>
      </c>
      <c r="T188" s="25">
        <f t="shared" si="22"/>
        <v>492.52728121486507</v>
      </c>
      <c r="U188" s="25">
        <f t="shared" si="22"/>
        <v>468.16281631202946</v>
      </c>
      <c r="V188" s="25">
        <f t="shared" si="22"/>
        <v>445.7471960557632</v>
      </c>
      <c r="W188" s="25">
        <f t="shared" si="22"/>
        <v>516.1005138694527</v>
      </c>
      <c r="X188" s="25">
        <f t="shared" si="22"/>
        <v>534.8796714457385</v>
      </c>
      <c r="Y188" s="25">
        <f t="shared" si="22"/>
        <v>592.67430441935721</v>
      </c>
      <c r="Z188" s="25">
        <f t="shared" si="22"/>
        <v>610.09274056812865</v>
      </c>
      <c r="AA188" s="25"/>
      <c r="AB188" s="25">
        <f t="shared" si="22"/>
        <v>200.98055586581177</v>
      </c>
      <c r="AC188" s="25">
        <f>AC2-AC16</f>
        <v>222.94716877337487</v>
      </c>
      <c r="AD188" s="25">
        <f t="shared" si="22"/>
        <v>298.36021544510368</v>
      </c>
      <c r="AE188" s="25">
        <f t="shared" si="22"/>
        <v>353.2767477140078</v>
      </c>
      <c r="AF188" s="25">
        <f t="shared" si="22"/>
        <v>470.25242746456206</v>
      </c>
      <c r="AG188" s="25">
        <f>AG2-AG16</f>
        <v>381.77995016391287</v>
      </c>
      <c r="AH188" s="25">
        <f t="shared" si="22"/>
        <v>431.99198551626614</v>
      </c>
      <c r="AI188" s="25">
        <f>AI2-AI16</f>
        <v>394.51576126970031</v>
      </c>
      <c r="AJ188" s="25">
        <f t="shared" si="22"/>
        <v>453.95859842382561</v>
      </c>
      <c r="AK188" s="25">
        <f>AK2-AK16</f>
        <v>425.71317597903544</v>
      </c>
      <c r="AL188" s="25">
        <f t="shared" si="22"/>
        <v>523.89636499195694</v>
      </c>
      <c r="AM188" s="25">
        <f>AM2-AM16</f>
        <v>512.22477199460263</v>
      </c>
      <c r="AN188" s="25">
        <f t="shared" si="22"/>
        <v>516.1005138694527</v>
      </c>
      <c r="AO188" s="25">
        <f t="shared" si="22"/>
        <v>501.92975208439384</v>
      </c>
      <c r="AP188" s="25">
        <f t="shared" si="22"/>
        <v>588.01770127609052</v>
      </c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</row>
    <row r="189" spans="1:60" x14ac:dyDescent="0.3">
      <c r="A189" t="s">
        <v>72</v>
      </c>
      <c r="B189" s="25">
        <f>B2-B17</f>
        <v>233.15249347039935</v>
      </c>
      <c r="C189" s="25">
        <f t="shared" ref="C189:AP189" si="23">C2-C17</f>
        <v>174.39052428269497</v>
      </c>
      <c r="D189" s="25">
        <f t="shared" si="23"/>
        <v>221.10060146055184</v>
      </c>
      <c r="E189" s="25">
        <f t="shared" si="23"/>
        <v>201.71857680134417</v>
      </c>
      <c r="F189" s="25">
        <f t="shared" si="23"/>
        <v>315.68421695989673</v>
      </c>
      <c r="G189" s="25">
        <f t="shared" si="23"/>
        <v>338.06304364722382</v>
      </c>
      <c r="H189" s="25">
        <f t="shared" si="23"/>
        <v>377.43386904468571</v>
      </c>
      <c r="I189" s="25">
        <f t="shared" si="23"/>
        <v>369.45746837752813</v>
      </c>
      <c r="J189" s="25">
        <f t="shared" si="23"/>
        <v>368.0303205596756</v>
      </c>
      <c r="K189" s="25">
        <f t="shared" si="23"/>
        <v>376.5580878270739</v>
      </c>
      <c r="L189" s="25">
        <f t="shared" si="23"/>
        <v>385.30019649780297</v>
      </c>
      <c r="M189" s="25">
        <f t="shared" si="23"/>
        <v>393.78647531424213</v>
      </c>
      <c r="N189" s="25">
        <f t="shared" si="23"/>
        <v>412.64078257513756</v>
      </c>
      <c r="O189" s="25">
        <f t="shared" si="23"/>
        <v>474.57611044932491</v>
      </c>
      <c r="P189" s="25">
        <f t="shared" si="23"/>
        <v>444.67748362613202</v>
      </c>
      <c r="Q189" s="25">
        <f t="shared" si="23"/>
        <v>501.26300294256362</v>
      </c>
      <c r="R189" s="25">
        <f t="shared" si="23"/>
        <v>450.94703039227898</v>
      </c>
      <c r="S189" s="25">
        <f t="shared" si="23"/>
        <v>439.04979188764992</v>
      </c>
      <c r="T189" s="25">
        <f t="shared" si="23"/>
        <v>490.82268542301608</v>
      </c>
      <c r="U189" s="25">
        <f t="shared" si="23"/>
        <v>489.5804377496388</v>
      </c>
      <c r="V189" s="25">
        <f t="shared" si="23"/>
        <v>473.50706223151428</v>
      </c>
      <c r="W189" s="25">
        <f t="shared" si="23"/>
        <v>523.19346207649869</v>
      </c>
      <c r="X189" s="25">
        <f t="shared" si="23"/>
        <v>524.54133596371321</v>
      </c>
      <c r="Y189" s="25">
        <f t="shared" si="23"/>
        <v>603.89046016143766</v>
      </c>
      <c r="Z189" s="25">
        <f t="shared" si="23"/>
        <v>606.13448027797858</v>
      </c>
      <c r="AA189" s="25"/>
      <c r="AB189" s="25">
        <f t="shared" si="23"/>
        <v>169.90884445187839</v>
      </c>
      <c r="AC189" s="25">
        <f>AC2-AC17</f>
        <v>244.41480474364653</v>
      </c>
      <c r="AD189" s="25">
        <f t="shared" si="23"/>
        <v>278.68176280305852</v>
      </c>
      <c r="AE189" s="25">
        <f t="shared" si="23"/>
        <v>350.84755407866396</v>
      </c>
      <c r="AF189" s="25">
        <f t="shared" si="23"/>
        <v>468.4180099461737</v>
      </c>
      <c r="AG189" s="25">
        <f>AG2-AG17</f>
        <v>425.22465315163572</v>
      </c>
      <c r="AH189" s="25">
        <f t="shared" si="23"/>
        <v>422.57313194006565</v>
      </c>
      <c r="AI189" s="25">
        <f>AI2-AI17</f>
        <v>438.02845448983135</v>
      </c>
      <c r="AJ189" s="25">
        <f t="shared" si="23"/>
        <v>476.93630694035164</v>
      </c>
      <c r="AK189" s="25">
        <f>AK2-AK17</f>
        <v>465.22123389744229</v>
      </c>
      <c r="AL189" s="25">
        <f t="shared" si="23"/>
        <v>512.60765699186231</v>
      </c>
      <c r="AM189" s="25">
        <f>AM2-AM17</f>
        <v>505.42753852717578</v>
      </c>
      <c r="AN189" s="25">
        <f t="shared" si="23"/>
        <v>519.79075911613108</v>
      </c>
      <c r="AO189" s="25">
        <f t="shared" si="23"/>
        <v>531.73269310363321</v>
      </c>
      <c r="AP189" s="25">
        <f t="shared" si="23"/>
        <v>606.50536456003101</v>
      </c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</row>
    <row r="190" spans="1:60" x14ac:dyDescent="0.3">
      <c r="A190" t="s">
        <v>73</v>
      </c>
      <c r="B190" s="25">
        <f>B2-B18</f>
        <v>236.50496769880192</v>
      </c>
      <c r="C190" s="25">
        <f t="shared" ref="C190:AP190" si="24">C2-C18</f>
        <v>171.07743582563489</v>
      </c>
      <c r="D190" s="25">
        <f t="shared" si="24"/>
        <v>216.1633846845325</v>
      </c>
      <c r="E190" s="25">
        <f t="shared" si="24"/>
        <v>203.94345444427381</v>
      </c>
      <c r="F190" s="25">
        <f t="shared" si="24"/>
        <v>318.0798873318854</v>
      </c>
      <c r="G190" s="25">
        <f t="shared" si="24"/>
        <v>339.12939022413047</v>
      </c>
      <c r="H190" s="25">
        <f t="shared" si="24"/>
        <v>371.47720097268029</v>
      </c>
      <c r="I190" s="25">
        <f t="shared" si="24"/>
        <v>371.76735855609513</v>
      </c>
      <c r="J190" s="25">
        <f t="shared" si="24"/>
        <v>364.35315801811521</v>
      </c>
      <c r="K190" s="25">
        <f t="shared" si="24"/>
        <v>371.66952640304953</v>
      </c>
      <c r="L190" s="25">
        <f t="shared" si="24"/>
        <v>387.46578509106257</v>
      </c>
      <c r="M190" s="25">
        <f t="shared" si="24"/>
        <v>398.27814317218508</v>
      </c>
      <c r="N190" s="25">
        <f t="shared" si="24"/>
        <v>418.68892673273513</v>
      </c>
      <c r="O190" s="25">
        <f t="shared" si="24"/>
        <v>475.19147034375055</v>
      </c>
      <c r="P190" s="25">
        <f t="shared" si="24"/>
        <v>444.72609300018667</v>
      </c>
      <c r="Q190" s="25">
        <f t="shared" si="24"/>
        <v>500.39605972654681</v>
      </c>
      <c r="R190" s="25">
        <f t="shared" si="24"/>
        <v>452.02405518184241</v>
      </c>
      <c r="S190" s="25">
        <f t="shared" si="24"/>
        <v>441.25587171423467</v>
      </c>
      <c r="T190" s="25">
        <f t="shared" si="24"/>
        <v>491.91995579561262</v>
      </c>
      <c r="U190" s="25">
        <f t="shared" si="24"/>
        <v>486.4792155589821</v>
      </c>
      <c r="V190" s="25">
        <f t="shared" si="24"/>
        <v>469.45809761219789</v>
      </c>
      <c r="W190" s="25">
        <f t="shared" si="24"/>
        <v>523.29590221774924</v>
      </c>
      <c r="X190" s="25">
        <f t="shared" si="24"/>
        <v>532.54227933037328</v>
      </c>
      <c r="Y190" s="25">
        <f t="shared" si="24"/>
        <v>598.38767914888012</v>
      </c>
      <c r="Z190" s="25">
        <f t="shared" si="24"/>
        <v>605.22470121446167</v>
      </c>
      <c r="AA190" s="25"/>
      <c r="AB190" s="25">
        <f t="shared" si="24"/>
        <v>183.18834411396529</v>
      </c>
      <c r="AC190" s="25">
        <f>AC2-AC18</f>
        <v>242.07095829793252</v>
      </c>
      <c r="AD190" s="25">
        <f t="shared" si="24"/>
        <v>277.4777225498292</v>
      </c>
      <c r="AE190" s="25">
        <f t="shared" si="24"/>
        <v>351.13632939457239</v>
      </c>
      <c r="AF190" s="25">
        <f t="shared" si="24"/>
        <v>468.52640257684106</v>
      </c>
      <c r="AG190" s="25">
        <f>AG2-AG18</f>
        <v>420.94192836970615</v>
      </c>
      <c r="AH190" s="25">
        <f t="shared" si="24"/>
        <v>429.58069575703121</v>
      </c>
      <c r="AI190" s="25">
        <f>AI2-AI18</f>
        <v>441.49400449933091</v>
      </c>
      <c r="AJ190" s="25">
        <f t="shared" si="24"/>
        <v>475.89060618407893</v>
      </c>
      <c r="AK190" s="25">
        <f>AK2-AK18</f>
        <v>461.83707690106894</v>
      </c>
      <c r="AL190" s="25">
        <f t="shared" si="24"/>
        <v>519.44494915895848</v>
      </c>
      <c r="AM190" s="25">
        <f>AM2-AM18</f>
        <v>504.28638198633416</v>
      </c>
      <c r="AN190" s="25">
        <f t="shared" si="24"/>
        <v>519.02315489190005</v>
      </c>
      <c r="AO190" s="25">
        <f t="shared" si="24"/>
        <v>531.87284613819065</v>
      </c>
      <c r="AP190" s="25">
        <f t="shared" si="24"/>
        <v>613.76947737642695</v>
      </c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</row>
    <row r="191" spans="1:60" x14ac:dyDescent="0.3">
      <c r="A191" t="s">
        <v>80</v>
      </c>
      <c r="B191" s="25">
        <f>B2-B19</f>
        <v>236.52473557769554</v>
      </c>
      <c r="C191" s="25">
        <f t="shared" ref="C191:AP191" si="25">C2-C19</f>
        <v>171.04629752026449</v>
      </c>
      <c r="D191" s="25">
        <f t="shared" si="25"/>
        <v>216.13701742574995</v>
      </c>
      <c r="E191" s="25">
        <f t="shared" si="25"/>
        <v>203.94010375540165</v>
      </c>
      <c r="F191" s="25">
        <f t="shared" si="25"/>
        <v>318.04380399116781</v>
      </c>
      <c r="G191" s="25">
        <f t="shared" si="25"/>
        <v>339.1485421349862</v>
      </c>
      <c r="H191" s="25">
        <f t="shared" si="25"/>
        <v>371.46741088750787</v>
      </c>
      <c r="I191" s="25">
        <f t="shared" si="25"/>
        <v>371.77350633607057</v>
      </c>
      <c r="J191" s="25">
        <f t="shared" si="25"/>
        <v>364.40005706755619</v>
      </c>
      <c r="K191" s="25">
        <f t="shared" si="25"/>
        <v>371.72364772853325</v>
      </c>
      <c r="L191" s="25">
        <f t="shared" si="25"/>
        <v>387.50639878318907</v>
      </c>
      <c r="M191" s="25">
        <f t="shared" si="25"/>
        <v>398.24343927411974</v>
      </c>
      <c r="N191" s="25">
        <f t="shared" si="25"/>
        <v>418.65774320420314</v>
      </c>
      <c r="O191" s="25">
        <f t="shared" si="25"/>
        <v>475.18605970626959</v>
      </c>
      <c r="P191" s="25">
        <f t="shared" si="25"/>
        <v>444.71570095321295</v>
      </c>
      <c r="Q191" s="25">
        <f t="shared" si="25"/>
        <v>500.41905829857205</v>
      </c>
      <c r="R191" s="25">
        <f t="shared" si="25"/>
        <v>452.04186070565265</v>
      </c>
      <c r="S191" s="25">
        <f t="shared" si="25"/>
        <v>441.29549996037167</v>
      </c>
      <c r="T191" s="25">
        <f t="shared" si="25"/>
        <v>491.9320685494713</v>
      </c>
      <c r="U191" s="25">
        <f t="shared" si="25"/>
        <v>486.44505717897118</v>
      </c>
      <c r="V191" s="25">
        <f t="shared" si="25"/>
        <v>469.4673811826251</v>
      </c>
      <c r="W191" s="25">
        <f t="shared" si="25"/>
        <v>523.22074182545111</v>
      </c>
      <c r="X191" s="25">
        <f t="shared" si="25"/>
        <v>532.57531503109567</v>
      </c>
      <c r="Y191" s="25">
        <f t="shared" si="25"/>
        <v>598.40361819627651</v>
      </c>
      <c r="Z191" s="25">
        <f t="shared" si="25"/>
        <v>605.18493472554837</v>
      </c>
      <c r="AA191" s="25"/>
      <c r="AB191" s="25">
        <f t="shared" si="25"/>
        <v>183.13438791929002</v>
      </c>
      <c r="AC191" s="25">
        <f>AC2-AC19</f>
        <v>242.01869277140213</v>
      </c>
      <c r="AD191" s="25">
        <f t="shared" si="25"/>
        <v>277.54435936341542</v>
      </c>
      <c r="AE191" s="25">
        <f t="shared" si="25"/>
        <v>351.1825546626751</v>
      </c>
      <c r="AF191" s="25">
        <f t="shared" si="25"/>
        <v>468.48735014189879</v>
      </c>
      <c r="AG191" s="25">
        <f>AG2-AG19</f>
        <v>420.91435255771285</v>
      </c>
      <c r="AH191" s="25">
        <f t="shared" si="25"/>
        <v>429.58870376377308</v>
      </c>
      <c r="AI191" s="25">
        <f>AI2-AI19</f>
        <v>441.43403280545317</v>
      </c>
      <c r="AJ191" s="25">
        <f t="shared" si="25"/>
        <v>475.88853017501606</v>
      </c>
      <c r="AK191" s="25">
        <f>AK2-AK19</f>
        <v>461.82547331317619</v>
      </c>
      <c r="AL191" s="25">
        <f t="shared" si="25"/>
        <v>519.48078046066075</v>
      </c>
      <c r="AM191" s="25">
        <f>AM2-AM19</f>
        <v>504.31792534642227</v>
      </c>
      <c r="AN191" s="25">
        <f t="shared" si="25"/>
        <v>518.95450823347346</v>
      </c>
      <c r="AO191" s="25">
        <f t="shared" si="25"/>
        <v>531.88461078230466</v>
      </c>
      <c r="AP191" s="25">
        <f t="shared" si="25"/>
        <v>613.75285553581489</v>
      </c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</row>
    <row r="192" spans="1:60" x14ac:dyDescent="0.3">
      <c r="A192" t="s">
        <v>77</v>
      </c>
      <c r="B192" s="25">
        <f>B2-B20</f>
        <v>283.93218023159716</v>
      </c>
      <c r="C192" s="25">
        <f t="shared" ref="C192:AP192" si="26">C2-C20</f>
        <v>171.9762923508315</v>
      </c>
      <c r="D192" s="25">
        <f t="shared" si="26"/>
        <v>225.03394459700212</v>
      </c>
      <c r="E192" s="25">
        <f t="shared" si="26"/>
        <v>189.56407261793356</v>
      </c>
      <c r="F192" s="25">
        <f t="shared" si="26"/>
        <v>303.433087636251</v>
      </c>
      <c r="G192" s="25">
        <f t="shared" si="26"/>
        <v>355.35143817836433</v>
      </c>
      <c r="H192" s="25">
        <f t="shared" si="26"/>
        <v>350.07017458458358</v>
      </c>
      <c r="I192" s="25">
        <f t="shared" si="26"/>
        <v>381.88026430144964</v>
      </c>
      <c r="J192" s="25">
        <f t="shared" si="26"/>
        <v>418.07437624340673</v>
      </c>
      <c r="K192" s="25">
        <f t="shared" si="26"/>
        <v>431.33878930494757</v>
      </c>
      <c r="L192" s="25">
        <f t="shared" si="26"/>
        <v>435.82348588898094</v>
      </c>
      <c r="M192" s="25">
        <f t="shared" si="26"/>
        <v>390.88811554189306</v>
      </c>
      <c r="N192" s="25">
        <f t="shared" si="26"/>
        <v>409.54839212859588</v>
      </c>
      <c r="O192" s="25">
        <f t="shared" si="26"/>
        <v>469.03530608477377</v>
      </c>
      <c r="P192" s="25">
        <f t="shared" si="26"/>
        <v>471.78192523331381</v>
      </c>
      <c r="Q192" s="25">
        <f t="shared" si="26"/>
        <v>491.72213228010878</v>
      </c>
      <c r="R192" s="25">
        <f t="shared" si="26"/>
        <v>383.85762357720887</v>
      </c>
      <c r="S192" s="25">
        <f t="shared" si="26"/>
        <v>453.82748261664528</v>
      </c>
      <c r="T192" s="25">
        <f t="shared" si="26"/>
        <v>423.65086276183501</v>
      </c>
      <c r="U192" s="25">
        <f t="shared" si="26"/>
        <v>469.29692066054849</v>
      </c>
      <c r="V192" s="25">
        <f t="shared" si="26"/>
        <v>430.07886646178304</v>
      </c>
      <c r="W192" s="25">
        <f t="shared" si="26"/>
        <v>509.51414936136644</v>
      </c>
      <c r="X192" s="25">
        <f t="shared" si="26"/>
        <v>558.04419758782387</v>
      </c>
      <c r="Y192" s="25">
        <f t="shared" si="26"/>
        <v>563.75354720217729</v>
      </c>
      <c r="Z192" s="25">
        <f t="shared" si="26"/>
        <v>618.02237256657827</v>
      </c>
      <c r="AA192" s="25"/>
      <c r="AB192" s="25">
        <f t="shared" si="26"/>
        <v>211.76953153546128</v>
      </c>
      <c r="AC192" s="25">
        <f>AC2-AC20</f>
        <v>199.2826396448072</v>
      </c>
      <c r="AD192" s="25">
        <f t="shared" si="26"/>
        <v>295.16217117514316</v>
      </c>
      <c r="AE192" s="25">
        <f t="shared" si="26"/>
        <v>361.48423648285825</v>
      </c>
      <c r="AF192" s="25">
        <f t="shared" si="26"/>
        <v>458.65655750912993</v>
      </c>
      <c r="AG192" s="25">
        <f>AG2-AG20</f>
        <v>351.90217462070723</v>
      </c>
      <c r="AH192" s="25">
        <f t="shared" si="26"/>
        <v>435.82348588898094</v>
      </c>
      <c r="AI192" s="25">
        <f>AI2-AI20</f>
        <v>386.96052377210435</v>
      </c>
      <c r="AJ192" s="25">
        <f t="shared" si="26"/>
        <v>462.35231201206625</v>
      </c>
      <c r="AK192" s="25">
        <f>AK2-AK20</f>
        <v>404.95982686687785</v>
      </c>
      <c r="AL192" s="25">
        <f t="shared" si="26"/>
        <v>544.7797845262794</v>
      </c>
      <c r="AM192" s="25">
        <f>AM2-AM20</f>
        <v>467.06361866415318</v>
      </c>
      <c r="AN192" s="25">
        <f t="shared" si="26"/>
        <v>509.51414936136644</v>
      </c>
      <c r="AO192" s="25">
        <f t="shared" si="26"/>
        <v>518.25095840319409</v>
      </c>
      <c r="AP192" s="25">
        <f t="shared" si="26"/>
        <v>614.89420007624722</v>
      </c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</row>
    <row r="193" spans="1:60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</row>
    <row r="194" spans="1:60" x14ac:dyDescent="0.3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</row>
    <row r="195" spans="1:60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</row>
    <row r="196" spans="1:60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37"/>
      <c r="L196" s="38"/>
      <c r="M196" s="39"/>
      <c r="N196" s="37"/>
      <c r="O196" s="40"/>
      <c r="P196" s="38"/>
      <c r="Q196" s="38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</row>
    <row r="197" spans="1:60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37"/>
      <c r="L197" s="38"/>
      <c r="M197" s="39"/>
      <c r="N197" s="37"/>
      <c r="O197" s="40"/>
      <c r="P197" s="38"/>
      <c r="Q197" s="38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</row>
    <row r="198" spans="1:60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</row>
    <row r="199" spans="1:60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</row>
    <row r="200" spans="1:60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</row>
    <row r="201" spans="1:60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</row>
  </sheetData>
  <mergeCells count="33">
    <mergeCell ref="BJ51:BP51"/>
    <mergeCell ref="AU41:BE42"/>
    <mergeCell ref="BP27:BP28"/>
    <mergeCell ref="BO27:BO28"/>
    <mergeCell ref="BJ41:BP41"/>
    <mergeCell ref="AQ27:AR27"/>
    <mergeCell ref="AS27:AT27"/>
    <mergeCell ref="AU27:BG27"/>
    <mergeCell ref="BK42:BK43"/>
    <mergeCell ref="BL42:BL43"/>
    <mergeCell ref="BM42:BM43"/>
    <mergeCell ref="BN42:BN43"/>
    <mergeCell ref="BO42:BO43"/>
    <mergeCell ref="BP42:BP43"/>
    <mergeCell ref="BQ27:BQ28"/>
    <mergeCell ref="BJ25:BQ26"/>
    <mergeCell ref="BJ27:BJ28"/>
    <mergeCell ref="BK27:BK28"/>
    <mergeCell ref="BL27:BL28"/>
    <mergeCell ref="BM27:BM28"/>
    <mergeCell ref="BN27:BN28"/>
    <mergeCell ref="BN52:BN53"/>
    <mergeCell ref="BJ52:BJ53"/>
    <mergeCell ref="K196:K197"/>
    <mergeCell ref="L196:L197"/>
    <mergeCell ref="M196:M197"/>
    <mergeCell ref="N196:N197"/>
    <mergeCell ref="O196:O197"/>
    <mergeCell ref="P196:P197"/>
    <mergeCell ref="Q196:Q197"/>
    <mergeCell ref="BK52:BK53"/>
    <mergeCell ref="BL52:BL53"/>
    <mergeCell ref="BM52:BM5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2020-04-24T13:32:47Z</dcterms:created>
  <dcterms:modified xsi:type="dcterms:W3CDTF">2020-05-01T21:27:41Z</dcterms:modified>
</cp:coreProperties>
</file>