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saj\GitHub\cyclops-project\"/>
    </mc:Choice>
  </mc:AlternateContent>
  <bookViews>
    <workbookView xWindow="240" yWindow="435" windowWidth="2100" windowHeight="11700"/>
  </bookViews>
  <sheets>
    <sheet name="BOM" sheetId="2" r:id="rId1"/>
  </sheets>
  <calcPr calcId="171027"/>
</workbook>
</file>

<file path=xl/calcChain.xml><?xml version="1.0" encoding="utf-8"?>
<calcChain xmlns="http://schemas.openxmlformats.org/spreadsheetml/2006/main">
  <c r="C26" i="2" l="1"/>
  <c r="C25" i="2"/>
  <c r="C24" i="2"/>
  <c r="C13" i="2" l="1"/>
  <c r="C53" i="2" l="1"/>
  <c r="C19" i="2"/>
  <c r="D19" i="2" s="1"/>
  <c r="D53" i="2" l="1"/>
  <c r="C21" i="2"/>
  <c r="C11" i="2"/>
  <c r="C51" i="2"/>
  <c r="C41" i="2"/>
  <c r="C9" i="2"/>
  <c r="C10" i="2"/>
  <c r="C12" i="2"/>
  <c r="C52" i="2"/>
  <c r="C42" i="2"/>
  <c r="C50" i="2"/>
  <c r="C49" i="2"/>
  <c r="C22" i="2" l="1"/>
  <c r="D22" i="2" s="1"/>
  <c r="C20" i="2"/>
  <c r="D12" i="2"/>
  <c r="D11" i="2"/>
  <c r="D42" i="2"/>
  <c r="D41" i="2"/>
  <c r="C29" i="2"/>
  <c r="D29" i="2" s="1"/>
  <c r="C28" i="2"/>
  <c r="D28" i="2" s="1"/>
  <c r="C27" i="2"/>
  <c r="D27" i="2" s="1"/>
  <c r="D13" i="2"/>
  <c r="C18" i="2"/>
  <c r="D18" i="2" s="1"/>
  <c r="C23" i="2"/>
  <c r="D23" i="2" s="1"/>
  <c r="D24" i="2"/>
  <c r="D26" i="2"/>
  <c r="D25" i="2"/>
  <c r="C33" i="2"/>
  <c r="D33" i="2" s="1"/>
  <c r="C32" i="2"/>
  <c r="D32" i="2" s="1"/>
  <c r="C14" i="2"/>
  <c r="C31" i="2"/>
  <c r="D31" i="2" s="1"/>
  <c r="C30" i="2"/>
  <c r="D30" i="2" s="1"/>
  <c r="C5" i="2"/>
  <c r="C34" i="2"/>
  <c r="C37" i="2"/>
  <c r="D37" i="2" s="1"/>
  <c r="C45" i="2"/>
  <c r="D14" i="2"/>
  <c r="D15" i="2"/>
  <c r="D16" i="2"/>
  <c r="D17" i="2"/>
  <c r="D20" i="2"/>
  <c r="D21" i="2"/>
  <c r="D34" i="2"/>
  <c r="D38" i="2"/>
  <c r="D52" i="2" l="1"/>
  <c r="D51" i="2"/>
  <c r="D7" i="2" l="1"/>
  <c r="D58" i="2"/>
  <c r="D9" i="2"/>
  <c r="D10" i="2"/>
  <c r="C4" i="2"/>
  <c r="C3" i="2"/>
  <c r="D61" i="2"/>
  <c r="D57" i="2" l="1"/>
  <c r="D45" i="2"/>
  <c r="D48" i="2"/>
  <c r="D4" i="2" l="1"/>
  <c r="D3" i="2" l="1"/>
  <c r="D50" i="2" l="1"/>
  <c r="D49" i="2" l="1"/>
  <c r="D5" i="2" l="1"/>
  <c r="D6" i="2" l="1"/>
  <c r="D60" i="2" s="1"/>
  <c r="D62" i="2" l="1"/>
</calcChain>
</file>

<file path=xl/sharedStrings.xml><?xml version="1.0" encoding="utf-8"?>
<sst xmlns="http://schemas.openxmlformats.org/spreadsheetml/2006/main" count="106" uniqueCount="66">
  <si>
    <t>Unidades</t>
  </si>
  <si>
    <t>Enlace</t>
  </si>
  <si>
    <t>Artículo</t>
  </si>
  <si>
    <t>Coste/Unidad (€)</t>
  </si>
  <si>
    <t>Coste total (€)</t>
  </si>
  <si>
    <t>Total (€)</t>
  </si>
  <si>
    <t>Batería</t>
  </si>
  <si>
    <t>Conversor DC-DC</t>
  </si>
  <si>
    <t>Arduino nano</t>
  </si>
  <si>
    <t>Motores con encoders</t>
  </si>
  <si>
    <t>Driver de motores</t>
  </si>
  <si>
    <t>Placa principal</t>
  </si>
  <si>
    <t>Placa de sensores</t>
  </si>
  <si>
    <t>Conector batería</t>
  </si>
  <si>
    <t>Sensores de línea CNY70</t>
  </si>
  <si>
    <t>PCBway</t>
  </si>
  <si>
    <t>Subtotal (€)</t>
  </si>
  <si>
    <t>eBay</t>
  </si>
  <si>
    <t>Aliexpress</t>
  </si>
  <si>
    <t>Interruptor</t>
  </si>
  <si>
    <t>Cable USB a miniUSB</t>
  </si>
  <si>
    <t>Tira de conectores hembra</t>
  </si>
  <si>
    <t>Tira de conectores macho acodados</t>
  </si>
  <si>
    <t>Tira de conectores hembra acodados</t>
  </si>
  <si>
    <t>Resistencia 10k</t>
  </si>
  <si>
    <t>Resistencia 82k</t>
  </si>
  <si>
    <t>Resisitencia 120k</t>
  </si>
  <si>
    <t>Resistencia 47k</t>
  </si>
  <si>
    <t>Pulsador</t>
  </si>
  <si>
    <t>Gastos de envío PCBway (€)</t>
  </si>
  <si>
    <t>Soporte de cámara impreso en 3D</t>
  </si>
  <si>
    <t>Soporte de motores impreso en 3D</t>
  </si>
  <si>
    <t>Soporte de sensores de distancia impreso en 3D</t>
  </si>
  <si>
    <t>Pantalla trasera impresa en 3D</t>
  </si>
  <si>
    <t>Cargador lipo 2S</t>
  </si>
  <si>
    <t>Expansor I2C PCF8574AP</t>
  </si>
  <si>
    <t>Par de ruedas</t>
  </si>
  <si>
    <t>EXTRAS NECESARIOS</t>
  </si>
  <si>
    <t>EXTRAS PARA CARRERAS</t>
  </si>
  <si>
    <t>Bluetooth HC-05 con placa de conexión</t>
  </si>
  <si>
    <t>Conversión €/$</t>
  </si>
  <si>
    <t>Cámara TSL1401</t>
  </si>
  <si>
    <t>Sensor de distancia frontal GP2Y0A21</t>
  </si>
  <si>
    <t>Sensores de distancia laterales GP2Y0A41</t>
  </si>
  <si>
    <t>Multiplexor CD4053BE</t>
  </si>
  <si>
    <t>Led rojo 3mm</t>
  </si>
  <si>
    <t>Led verde 3mm</t>
  </si>
  <si>
    <t>Diodo 1N4001</t>
  </si>
  <si>
    <t>Tuerca M2 para motores e interconexión de placas</t>
  </si>
  <si>
    <t>Tuerca M2 para apoyos</t>
  </si>
  <si>
    <t>Tuerca M2 para soporte de sensores y pantalla</t>
  </si>
  <si>
    <t>Tuerca M3 para cámara</t>
  </si>
  <si>
    <t>Tuerca M2 para soporte de cámara</t>
  </si>
  <si>
    <t>Tornillo M2x5mm para soporte de sensores y pantalla</t>
  </si>
  <si>
    <t>Tornillo M3x6mm para cámara</t>
  </si>
  <si>
    <t>Tornillo M2x5mm para soporte de cámara</t>
  </si>
  <si>
    <t>Tornillo M2x5mm para motores e interconexión de placas</t>
  </si>
  <si>
    <t>Tornillo M2x8mm para apoyos</t>
  </si>
  <si>
    <t>Tira de conectores macho</t>
  </si>
  <si>
    <t>5x Cable hembra-hembra 10cm</t>
  </si>
  <si>
    <t>Resistencia 220 Ohm</t>
  </si>
  <si>
    <t>Resistencia 82 Ohm</t>
  </si>
  <si>
    <t>KIT BÁSICO DE VELOCISTA</t>
  </si>
  <si>
    <t>EXTRA COMUNICACIÓN INALÁMBRICA</t>
  </si>
  <si>
    <t>EXTRA CÁMARA</t>
  </si>
  <si>
    <t>Complubot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</si>
</sst>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Helvetica"/>
    </font>
    <font>
      <b/>
      <sz val="11"/>
      <color indexed="8"/>
      <name val="Helvetica"/>
    </font>
    <font>
      <b/>
      <sz val="10"/>
      <name val="Helvetica"/>
    </font>
    <font>
      <b/>
      <sz val="11"/>
      <name val="Helvetica"/>
    </font>
    <font>
      <sz val="10"/>
      <color indexed="8"/>
      <name val="Helvetica"/>
    </font>
    <font>
      <u/>
      <sz val="10"/>
      <color theme="10"/>
      <name val="Helvetica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1"/>
    <xf numFmtId="0" fontId="0" fillId="0" borderId="0" xfId="0" applyFill="1"/>
    <xf numFmtId="0" fontId="3" fillId="0" borderId="0" xfId="0" applyFont="1"/>
    <xf numFmtId="0" fontId="0" fillId="0" borderId="1" xfId="0" applyFont="1" applyFill="1" applyBorder="1" applyAlignment="1">
      <alignment horizontal="right"/>
    </xf>
    <xf numFmtId="2" fontId="0" fillId="0" borderId="1" xfId="0" applyNumberFormat="1" applyFont="1" applyFill="1" applyBorder="1" applyAlignment="1">
      <alignment horizontal="right"/>
    </xf>
    <xf numFmtId="2" fontId="0" fillId="0" borderId="1" xfId="0" applyNumberFormat="1" applyFont="1" applyFill="1" applyBorder="1"/>
    <xf numFmtId="0" fontId="5" fillId="0" borderId="1" xfId="1" applyFill="1" applyBorder="1"/>
    <xf numFmtId="0" fontId="2" fillId="0" borderId="0" xfId="0" applyFont="1" applyFill="1" applyAlignment="1"/>
    <xf numFmtId="0" fontId="4" fillId="2" borderId="1" xfId="0" applyFont="1" applyFill="1" applyBorder="1"/>
    <xf numFmtId="0" fontId="0" fillId="0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2" fontId="0" fillId="0" borderId="0" xfId="0" applyNumberFormat="1" applyFont="1" applyFill="1" applyBorder="1"/>
    <xf numFmtId="2" fontId="0" fillId="0" borderId="0" xfId="0" applyNumberFormat="1" applyFont="1"/>
    <xf numFmtId="2" fontId="0" fillId="0" borderId="2" xfId="0" applyNumberFormat="1" applyBorder="1"/>
    <xf numFmtId="0" fontId="4" fillId="0" borderId="1" xfId="0" applyFont="1" applyFill="1" applyBorder="1"/>
    <xf numFmtId="0" fontId="4" fillId="3" borderId="1" xfId="0" applyFont="1" applyFill="1" applyBorder="1"/>
    <xf numFmtId="0" fontId="4" fillId="0" borderId="3" xfId="0" applyFont="1" applyFill="1" applyBorder="1"/>
    <xf numFmtId="0" fontId="0" fillId="0" borderId="3" xfId="0" applyFont="1" applyFill="1" applyBorder="1" applyAlignment="1">
      <alignment horizontal="right"/>
    </xf>
    <xf numFmtId="2" fontId="0" fillId="0" borderId="3" xfId="0" applyNumberFormat="1" applyFont="1" applyFill="1" applyBorder="1" applyAlignment="1">
      <alignment horizontal="right"/>
    </xf>
    <xf numFmtId="2" fontId="0" fillId="0" borderId="3" xfId="0" applyNumberFormat="1" applyFont="1" applyFill="1" applyBorder="1"/>
    <xf numFmtId="0" fontId="5" fillId="0" borderId="3" xfId="1" applyFill="1" applyBorder="1"/>
    <xf numFmtId="0" fontId="4" fillId="4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1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s.aliexpress.com/item/C18-New-Hot-50Pcs-Slide-Switch-6-Pin-Mini-Toggle-Switch-SMD-PCB-2-Position-DPDT/32656635939.html?spm=2114.17010208.99999999.269.LDUftE" TargetMode="External"/><Relationship Id="rId13" Type="http://schemas.openxmlformats.org/officeDocument/2006/relationships/hyperlink" Target="https://es.aliexpress.com/item/50pcs-lot-6x6x4-3MM-4PIN-G89-Tactile-Tact-Push-Button-Micro-Switch-Direct-Plug-in-Self/32669948621.html?spm=2114.13010608.0.0.F902nA" TargetMode="External"/><Relationship Id="rId18" Type="http://schemas.openxmlformats.org/officeDocument/2006/relationships/hyperlink" Target="http://www.ebay.com/itm/Black-2-0-USB-Cable-Type-A-to-Mini-B-Male-To-Male-5-PIN-Charger-Cable-For-Phone-/272361596849?var=&amp;hash=item3f6a0427b1:m:mp-o9A2UGtPaCXXO2Acxj-w" TargetMode="External"/><Relationship Id="rId26" Type="http://schemas.openxmlformats.org/officeDocument/2006/relationships/hyperlink" Target="http://www.ebay.com/itm/10pcs-RC-2S-7-4V-Lipo-Battery-Balance-Charger-JST-XH-Connector-Plug-White-/182523055031?epid=2112386840&amp;hash=item2a7f38cbb7:g:3x8AAOSwhQhY6f3k" TargetMode="External"/><Relationship Id="rId39" Type="http://schemas.openxmlformats.org/officeDocument/2006/relationships/hyperlink" Target="https://es.aliexpress.com/store/product/50Pcs-lot-Screw-M2-5-of-Screws-Nuts-Assortment-Bolts-Screw-Spike-Round-Head-Screw-2mm/804316_32722845879.html" TargetMode="External"/><Relationship Id="rId3" Type="http://schemas.openxmlformats.org/officeDocument/2006/relationships/hyperlink" Target="https://www.pcbway.com/pcb_prototype/" TargetMode="External"/><Relationship Id="rId21" Type="http://schemas.openxmlformats.org/officeDocument/2006/relationships/hyperlink" Target="http://www.ebay.com/itm/100pcs-1-4w-Watt-10K-ohm-10Kohm-Metal-Film-Resistor-0-25W-100000R-1-/381374783687?epid=902047616&amp;hash=item58cbb560c7:g:FCkAAOxyyeNSLrv7" TargetMode="External"/><Relationship Id="rId34" Type="http://schemas.openxmlformats.org/officeDocument/2006/relationships/hyperlink" Target="https://es.aliexpress.com/store/product/m2-500pcs-low-price-nut-china-fasteners-hexagon-head-nuts-Manufacturer/1504033_32258654248.html" TargetMode="External"/><Relationship Id="rId42" Type="http://schemas.openxmlformats.org/officeDocument/2006/relationships/hyperlink" Target="http://www.ebay.com/itm/5pcs-1x40-Pin-2-54mm-Right-Angle-Single-Row-Male-Pin-Header-Connector-/251887409985?hash=item3aa5a8db41:g:KdcAAOSwPhdVDO41" TargetMode="External"/><Relationship Id="rId7" Type="http://schemas.openxmlformats.org/officeDocument/2006/relationships/hyperlink" Target="http://www.ebay.com/itm/Sharp-GP2Y0A41SK0F-Infrared-Proximity-Sensor-Range-4-30cm-cabl-GP2D120-M67-/291550089372?epid=1145961922&amp;hash=item43e1bd509c:g:nB4AAOSwmUdUXMy-" TargetMode="External"/><Relationship Id="rId12" Type="http://schemas.openxmlformats.org/officeDocument/2006/relationships/hyperlink" Target="http://www.ebay.com/itm/292143242967?_trksid=p2060353.m2749.l2649&amp;ssPageName=STRK%3AMEBIDX%3AIT" TargetMode="External"/><Relationship Id="rId17" Type="http://schemas.openxmlformats.org/officeDocument/2006/relationships/hyperlink" Target="http://www.complubot.com/shop/index.php?id_product=211&amp;controller=product" TargetMode="External"/><Relationship Id="rId25" Type="http://schemas.openxmlformats.org/officeDocument/2006/relationships/hyperlink" Target="http://www.ebay.com/itm/10PCS-CNY70-Reflective-Optical-Sensor-with-Transistor-output-Vishay-NEW-/171540640561?epid=872931750&amp;hash=item27f09e7331:g:f8EAAOSw2XFUZC0j" TargetMode="External"/><Relationship Id="rId33" Type="http://schemas.openxmlformats.org/officeDocument/2006/relationships/hyperlink" Target="https://es.aliexpress.com/store/product/100pcs-lot-M3-Screw-Nut-Hex-Nuts-Hexagonal-3mm-For-Coupler-Motor-Mount-Servo-Bracket-Robot/2781221_32796257468.html" TargetMode="External"/><Relationship Id="rId38" Type="http://schemas.openxmlformats.org/officeDocument/2006/relationships/hyperlink" Target="https://es.aliexpress.com/store/product/50Pcs-lot-Screw-M2-5-of-Screws-Nuts-Assortment-Bolts-Screw-Spike-Round-Head-Screw-2mm/804316_32722845879.html" TargetMode="External"/><Relationship Id="rId2" Type="http://schemas.openxmlformats.org/officeDocument/2006/relationships/hyperlink" Target="https://www.pcbway.com/pcb_prototype/" TargetMode="External"/><Relationship Id="rId16" Type="http://schemas.openxmlformats.org/officeDocument/2006/relationships/hyperlink" Target="http://www.ebay.com/itm/1PCS-Sharp-GP2Y0A21YK0F-GP2Y0A21-10-80cm-Infrared-Proximity-Distance-Sensor-M70-/301724765196?hash=item4640328c0c:g:UEMAAOSwIBBUY14h" TargetMode="External"/><Relationship Id="rId20" Type="http://schemas.openxmlformats.org/officeDocument/2006/relationships/hyperlink" Target="http://www.ebay.com/itm/N-100pcs-Lot-3mm-White-Green-Red-Blue-Yellow-LED-Light-Bulb-Emitting-Diode-Lamps-/332247927770?hash=item4d5b850bda:g:NZkAAOSwrhBZL5Bh" TargetMode="External"/><Relationship Id="rId29" Type="http://schemas.openxmlformats.org/officeDocument/2006/relationships/hyperlink" Target="http://www.ebay.com/itm/100x-Silicon-Rectifier-1A-Diode-1N4001-1N4002-1N4003-1N4004-1N4005-1N4006-DO-41-/401361485516?var=&amp;hash=item5d73023ecc:m:mZZ3ex97w9GnLSo69Hq6QtQ" TargetMode="External"/><Relationship Id="rId41" Type="http://schemas.openxmlformats.org/officeDocument/2006/relationships/hyperlink" Target="https://es.aliexpress.com/store/product/100PCS-Stainless-Steel-M2-x-8mm-Screw-Cross-Round-Head-Philips-Head-Screws-Hex-Socket-Button/120565_32716321685.html" TargetMode="External"/><Relationship Id="rId1" Type="http://schemas.openxmlformats.org/officeDocument/2006/relationships/hyperlink" Target="http://www.ebay.com/itm/291988892787" TargetMode="External"/><Relationship Id="rId6" Type="http://schemas.openxmlformats.org/officeDocument/2006/relationships/hyperlink" Target="https://es.aliexpress.com/store/product/Linear-CCD-line-array-module-TSL1401-camera-module-with-wide-range-of-adjustable-output-signal/2274002_32695140018.html" TargetMode="External"/><Relationship Id="rId11" Type="http://schemas.openxmlformats.org/officeDocument/2006/relationships/hyperlink" Target="https://es.aliexpress.com/store/product/FREE-SHIPPING-10PCS-CD4053BE-CD4053-DIP-16-Analog-Multiplexer-IC/1762665_32724299198.html" TargetMode="External"/><Relationship Id="rId24" Type="http://schemas.openxmlformats.org/officeDocument/2006/relationships/hyperlink" Target="http://www.ebay.com/itm/100-pcs-1-4W-0-25W-1-Metal-Film-Resistor-82-ohm-82ohm/282035611771?ssPageName=STRK%3AMEBIDX%3AIT&amp;_trksid=p2060353.m2749.l2649" TargetMode="External"/><Relationship Id="rId32" Type="http://schemas.openxmlformats.org/officeDocument/2006/relationships/hyperlink" Target="https://es.aliexpress.com/store/product/50pcs-M3-x6mm-Steel-Head-Screws-Bolts-Nuts-Hex-Socket-Head-Cap-Screw-Bolts-Self-Tapping/120565_32717104392.html" TargetMode="External"/><Relationship Id="rId37" Type="http://schemas.openxmlformats.org/officeDocument/2006/relationships/hyperlink" Target="https://es.aliexpress.com/store/product/m2-500pcs-low-price-nut-china-fasteners-hexagon-head-nuts-Manufacturer/1504033_32258654248.html" TargetMode="External"/><Relationship Id="rId40" Type="http://schemas.openxmlformats.org/officeDocument/2006/relationships/hyperlink" Target="https://es.aliexpress.com/store/product/50Pcs-lot-Screw-M2-5-of-Screws-Nuts-Assortment-Bolts-Screw-Spike-Round-Head-Screw-2mm/804316_32722845879.html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https://es.aliexpress.com/store/product/Model-aircraft-lithium-battery-7-4-V-to-11-1-V-2-s-3-s-simple/1491256_1000001413295.html" TargetMode="External"/><Relationship Id="rId15" Type="http://schemas.openxmlformats.org/officeDocument/2006/relationships/hyperlink" Target="http://www.ebay.com/itm/1-5-10PCS-HC-06-HC-05-30ft-Wireless-Bluetooth-RF-Transceiver-Module-RS232-TTL-/282221351296?var=&amp;hash=item41b5b41180:m:mLTyAnZU3KIkLZHysLo8B5A" TargetMode="External"/><Relationship Id="rId23" Type="http://schemas.openxmlformats.org/officeDocument/2006/relationships/hyperlink" Target="http://www.ebay.com/itm/100PCS-1-4W-Watt-220-ohm-220R-Metal-Film-Resistor-0-25W-1-RoHS-/291634347420?epid=793563542&amp;hash=item43e6c2fd9c:g:ugQAAOSw8-tWZnGU" TargetMode="External"/><Relationship Id="rId28" Type="http://schemas.openxmlformats.org/officeDocument/2006/relationships/hyperlink" Target="http://www.ebay.com/itm/100PCS-1-4W-Watt-120K-ohm-Metal-Film-Resistor-0-25W-1-RoHS-/291634574846?hash=item43e6c675fe:g:ugQAAOSw8-tWZnGU" TargetMode="External"/><Relationship Id="rId36" Type="http://schemas.openxmlformats.org/officeDocument/2006/relationships/hyperlink" Target="https://es.aliexpress.com/store/product/m2-500pcs-low-price-nut-china-fasteners-hexagon-head-nuts-Manufacturer/1504033_32258654248.html" TargetMode="External"/><Relationship Id="rId10" Type="http://schemas.openxmlformats.org/officeDocument/2006/relationships/hyperlink" Target="https://es.aliexpress.com/item/1pcs-lot-Dual-Motor-Driver-1A-TB6612FNG-forArduino-Microcontroller-Better-than-L298N/32789439915.html?spm=2114.17010208.99999999.283.LDUftE" TargetMode="External"/><Relationship Id="rId19" Type="http://schemas.openxmlformats.org/officeDocument/2006/relationships/hyperlink" Target="http://www.ebay.com/itm/N-100pcs-Lot-3mm-White-Green-Red-Blue-Yellow-LED-Light-Bulb-Emitting-Diode-Lamps-/332247927770?hash=item4d5b850bda:g:NZkAAOSwrhBZL5Bh" TargetMode="External"/><Relationship Id="rId31" Type="http://schemas.openxmlformats.org/officeDocument/2006/relationships/hyperlink" Target="https://es.aliexpress.com/store/product/10pcs-1x40-Pin-2-54mm-Right-Angle-Single-Row-Female-Pin-Header-Connector/1769158_32326267382.html" TargetMode="External"/><Relationship Id="rId44" Type="http://schemas.openxmlformats.org/officeDocument/2006/relationships/hyperlink" Target="https://es.aliexpress.com/store/product/40pcs-lot-10cm-2-54mm-1pin-Female-to-Female-jumper-wire-Dupont-cable/1326062_32566719482.html" TargetMode="External"/><Relationship Id="rId4" Type="http://schemas.openxmlformats.org/officeDocument/2006/relationships/hyperlink" Target="https://es.aliexpress.com/item/BM20A-pulse-encoder-MOTOR-6V-encoder-MOTOR-1-12-Pulse-hall-precision-micro-motor/32670381269.html?spm=2114.17010208.99999999.262.LDUftE" TargetMode="External"/><Relationship Id="rId9" Type="http://schemas.openxmlformats.org/officeDocument/2006/relationships/hyperlink" Target="https://es.aliexpress.com/item/1PCS-Nano-3-0-controller-compatible-with-nano-CH340-USB-driver-NO-CABLE-for-Arduino-NANO/32706132765.html?spm=2114.17010208.99999999.290.LDUftE" TargetMode="External"/><Relationship Id="rId14" Type="http://schemas.openxmlformats.org/officeDocument/2006/relationships/hyperlink" Target="https://es.aliexpress.com/item/Adjustable-Step-Down-Module-Mini-DC-DC-12-24V-To-5V-3A-Buck-Converter-Efficiency-97/32725685606.html?spm=2114.13010608.0.0.F902nA" TargetMode="External"/><Relationship Id="rId22" Type="http://schemas.openxmlformats.org/officeDocument/2006/relationships/hyperlink" Target="http://www.ebay.com/itm/100pcs-1-4W-0-25W-1-Metal-Film-Resistor-47K-ohm-47Kohm-/263032253245?epid=1061046713&amp;hash=item3d3df1ab3d:g:qWcAAOSwvzRX1s6l" TargetMode="External"/><Relationship Id="rId27" Type="http://schemas.openxmlformats.org/officeDocument/2006/relationships/hyperlink" Target="http://www.ebay.com/itm/100PCS-1-4W-Watt-82K-ohm-Metal-Film-Resistor-0-25W-1-RoHS-/291634574265?hash=item43e6c673b9:g:ugQAAOSw8-tWZnGU" TargetMode="External"/><Relationship Id="rId30" Type="http://schemas.openxmlformats.org/officeDocument/2006/relationships/hyperlink" Target="https://es.aliexpress.com/store/product/Free-Shipping-10PCS-40pin-2-54mm-pitch-single-row-11mm-row-female-connectors/221555_1929060681.html" TargetMode="External"/><Relationship Id="rId35" Type="http://schemas.openxmlformats.org/officeDocument/2006/relationships/hyperlink" Target="https://es.aliexpress.com/store/product/m2-500pcs-low-price-nut-china-fasteners-hexagon-head-nuts-Manufacturer/1504033_32258654248.html" TargetMode="External"/><Relationship Id="rId43" Type="http://schemas.openxmlformats.org/officeDocument/2006/relationships/hyperlink" Target="https://es.aliexpress.com/store/product/10pcs-40-Pin-1x40-Single-Row-Male-2-54-Breakable-Pin-Header-Connector-Strip-for-Arduino/1948124_3264175271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abSelected="1" zoomScaleNormal="100" workbookViewId="0">
      <selection activeCell="G7" sqref="G7"/>
    </sheetView>
  </sheetViews>
  <sheetFormatPr baseColWidth="10" defaultColWidth="9.140625" defaultRowHeight="12.75" x14ac:dyDescent="0.2"/>
  <cols>
    <col min="1" max="1" width="49.28515625" bestFit="1" customWidth="1"/>
    <col min="2" max="2" width="10.5703125" bestFit="1" customWidth="1"/>
    <col min="3" max="3" width="18" bestFit="1" customWidth="1"/>
    <col min="4" max="4" width="15.140625" bestFit="1" customWidth="1"/>
    <col min="5" max="5" width="11.5703125" customWidth="1"/>
    <col min="6" max="6" width="10.42578125" bestFit="1" customWidth="1"/>
    <col min="7" max="7" width="9" bestFit="1" customWidth="1"/>
  </cols>
  <sheetData>
    <row r="1" spans="1:6" ht="15.75" thickBot="1" x14ac:dyDescent="0.3">
      <c r="A1" s="5" t="s">
        <v>2</v>
      </c>
      <c r="B1" s="5" t="s">
        <v>0</v>
      </c>
      <c r="C1" s="1" t="s">
        <v>3</v>
      </c>
      <c r="D1" s="1" t="s">
        <v>4</v>
      </c>
      <c r="E1" s="5" t="s">
        <v>1</v>
      </c>
      <c r="F1" s="2"/>
    </row>
    <row r="2" spans="1:6" ht="13.5" thickBot="1" x14ac:dyDescent="0.25">
      <c r="A2" s="18" t="s">
        <v>62</v>
      </c>
      <c r="B2" s="6"/>
      <c r="C2" s="7"/>
      <c r="D2" s="8"/>
      <c r="E2" s="9"/>
    </row>
    <row r="3" spans="1:6" ht="13.5" thickBot="1" x14ac:dyDescent="0.25">
      <c r="A3" s="11" t="s">
        <v>11</v>
      </c>
      <c r="B3" s="6">
        <v>1</v>
      </c>
      <c r="C3" s="7">
        <f>5/1.1</f>
        <v>4.545454545454545</v>
      </c>
      <c r="D3" s="8">
        <f>B3*C3</f>
        <v>4.545454545454545</v>
      </c>
      <c r="E3" s="9" t="s">
        <v>15</v>
      </c>
    </row>
    <row r="4" spans="1:6" ht="13.5" thickBot="1" x14ac:dyDescent="0.25">
      <c r="A4" s="11" t="s">
        <v>12</v>
      </c>
      <c r="B4" s="6">
        <v>1</v>
      </c>
      <c r="C4" s="7">
        <f>5/1.1</f>
        <v>4.545454545454545</v>
      </c>
      <c r="D4" s="8">
        <f>B4*C4</f>
        <v>4.545454545454545</v>
      </c>
      <c r="E4" s="9" t="s">
        <v>15</v>
      </c>
    </row>
    <row r="5" spans="1:6" ht="13.5" thickBot="1" x14ac:dyDescent="0.25">
      <c r="A5" s="11" t="s">
        <v>6</v>
      </c>
      <c r="B5" s="6">
        <v>1</v>
      </c>
      <c r="C5" s="7">
        <f>3.35*G61</f>
        <v>2.8591580000000003</v>
      </c>
      <c r="D5" s="8">
        <f t="shared" ref="D5" si="0">B5*C5</f>
        <v>2.8591580000000003</v>
      </c>
      <c r="E5" s="9" t="s">
        <v>17</v>
      </c>
      <c r="F5" s="3"/>
    </row>
    <row r="6" spans="1:6" ht="13.5" thickBot="1" x14ac:dyDescent="0.25">
      <c r="A6" s="11" t="s">
        <v>9</v>
      </c>
      <c r="B6" s="6">
        <v>2</v>
      </c>
      <c r="C6" s="7">
        <v>11.7</v>
      </c>
      <c r="D6" s="8">
        <f t="shared" ref="D6" si="1">B6*C6</f>
        <v>23.4</v>
      </c>
      <c r="E6" s="9" t="s">
        <v>18</v>
      </c>
    </row>
    <row r="7" spans="1:6" ht="13.5" thickBot="1" x14ac:dyDescent="0.25">
      <c r="A7" s="11" t="s">
        <v>36</v>
      </c>
      <c r="B7" s="6">
        <v>1</v>
      </c>
      <c r="C7" s="7">
        <v>6.03</v>
      </c>
      <c r="D7" s="8">
        <f>B7*C7</f>
        <v>6.03</v>
      </c>
      <c r="E7" s="9" t="s">
        <v>65</v>
      </c>
    </row>
    <row r="8" spans="1:6" ht="13.5" thickBot="1" x14ac:dyDescent="0.25">
      <c r="A8" s="24" t="s">
        <v>31</v>
      </c>
      <c r="B8" s="6">
        <v>2</v>
      </c>
      <c r="C8" s="7"/>
      <c r="D8" s="8"/>
      <c r="E8" s="9"/>
    </row>
    <row r="9" spans="1:6" ht="13.5" thickBot="1" x14ac:dyDescent="0.25">
      <c r="A9" s="11" t="s">
        <v>56</v>
      </c>
      <c r="B9" s="6">
        <v>6</v>
      </c>
      <c r="C9" s="7">
        <f>1.38/50</f>
        <v>2.76E-2</v>
      </c>
      <c r="D9" s="8">
        <f t="shared" ref="D9:D10" si="2">B9*C9</f>
        <v>0.1656</v>
      </c>
      <c r="E9" s="9" t="s">
        <v>18</v>
      </c>
    </row>
    <row r="10" spans="1:6" ht="13.5" thickBot="1" x14ac:dyDescent="0.25">
      <c r="A10" s="11" t="s">
        <v>48</v>
      </c>
      <c r="B10" s="6">
        <v>6</v>
      </c>
      <c r="C10" s="7">
        <f>4.61/500</f>
        <v>9.2200000000000008E-3</v>
      </c>
      <c r="D10" s="8">
        <f t="shared" si="2"/>
        <v>5.5320000000000008E-2</v>
      </c>
      <c r="E10" s="9" t="s">
        <v>18</v>
      </c>
    </row>
    <row r="11" spans="1:6" ht="13.5" thickBot="1" x14ac:dyDescent="0.25">
      <c r="A11" s="11" t="s">
        <v>57</v>
      </c>
      <c r="B11" s="6">
        <v>2</v>
      </c>
      <c r="C11" s="7">
        <f>1.04/100</f>
        <v>1.04E-2</v>
      </c>
      <c r="D11" s="8">
        <f t="shared" ref="D11:D12" si="3">B11*C11</f>
        <v>2.0799999999999999E-2</v>
      </c>
      <c r="E11" s="9" t="s">
        <v>18</v>
      </c>
    </row>
    <row r="12" spans="1:6" ht="13.5" thickBot="1" x14ac:dyDescent="0.25">
      <c r="A12" s="11" t="s">
        <v>49</v>
      </c>
      <c r="B12" s="6">
        <v>4</v>
      </c>
      <c r="C12" s="7">
        <f>4.61/500</f>
        <v>9.2200000000000008E-3</v>
      </c>
      <c r="D12" s="8">
        <f t="shared" si="3"/>
        <v>3.6880000000000003E-2</v>
      </c>
      <c r="E12" s="9" t="s">
        <v>18</v>
      </c>
    </row>
    <row r="13" spans="1:6" ht="13.5" thickBot="1" x14ac:dyDescent="0.25">
      <c r="A13" s="11" t="s">
        <v>13</v>
      </c>
      <c r="B13" s="6">
        <v>1</v>
      </c>
      <c r="C13" s="7">
        <f>0.99*G61/10</f>
        <v>8.4494520000000004E-2</v>
      </c>
      <c r="D13" s="8">
        <f t="shared" ref="D13:D34" si="4">B13*C13</f>
        <v>8.4494520000000004E-2</v>
      </c>
      <c r="E13" s="9" t="s">
        <v>17</v>
      </c>
      <c r="F13" s="3"/>
    </row>
    <row r="14" spans="1:6" ht="13.5" thickBot="1" x14ac:dyDescent="0.25">
      <c r="A14" s="11" t="s">
        <v>19</v>
      </c>
      <c r="B14" s="6">
        <v>1</v>
      </c>
      <c r="C14" s="7">
        <f>2.52/50</f>
        <v>5.04E-2</v>
      </c>
      <c r="D14" s="8">
        <f t="shared" si="4"/>
        <v>5.04E-2</v>
      </c>
      <c r="E14" s="9" t="s">
        <v>18</v>
      </c>
      <c r="F14" s="3"/>
    </row>
    <row r="15" spans="1:6" ht="13.5" thickBot="1" x14ac:dyDescent="0.25">
      <c r="A15" s="11" t="s">
        <v>7</v>
      </c>
      <c r="B15" s="6">
        <v>1</v>
      </c>
      <c r="C15" s="7">
        <v>1.21</v>
      </c>
      <c r="D15" s="8">
        <f t="shared" si="4"/>
        <v>1.21</v>
      </c>
      <c r="E15" s="9" t="s">
        <v>18</v>
      </c>
    </row>
    <row r="16" spans="1:6" ht="13.5" thickBot="1" x14ac:dyDescent="0.25">
      <c r="A16" s="11" t="s">
        <v>8</v>
      </c>
      <c r="B16" s="6">
        <v>1</v>
      </c>
      <c r="C16" s="7">
        <v>2.13</v>
      </c>
      <c r="D16" s="8">
        <f t="shared" si="4"/>
        <v>2.13</v>
      </c>
      <c r="E16" s="9" t="s">
        <v>18</v>
      </c>
    </row>
    <row r="17" spans="1:5" ht="13.5" thickBot="1" x14ac:dyDescent="0.25">
      <c r="A17" s="11" t="s">
        <v>10</v>
      </c>
      <c r="B17" s="6">
        <v>1</v>
      </c>
      <c r="C17" s="7">
        <v>1.49</v>
      </c>
      <c r="D17" s="8">
        <f t="shared" si="4"/>
        <v>1.49</v>
      </c>
      <c r="E17" s="9" t="s">
        <v>18</v>
      </c>
    </row>
    <row r="18" spans="1:5" ht="13.5" thickBot="1" x14ac:dyDescent="0.25">
      <c r="A18" s="11" t="s">
        <v>14</v>
      </c>
      <c r="B18" s="6">
        <v>6</v>
      </c>
      <c r="C18" s="7">
        <f>2.81*G61/10</f>
        <v>0.23982787999999999</v>
      </c>
      <c r="D18" s="8">
        <f t="shared" si="4"/>
        <v>1.43896728</v>
      </c>
      <c r="E18" s="9" t="s">
        <v>17</v>
      </c>
    </row>
    <row r="19" spans="1:5" ht="13.5" thickBot="1" x14ac:dyDescent="0.25">
      <c r="A19" s="11" t="s">
        <v>58</v>
      </c>
      <c r="B19" s="6">
        <v>1</v>
      </c>
      <c r="C19" s="7">
        <f>0.95/10</f>
        <v>9.5000000000000001E-2</v>
      </c>
      <c r="D19" s="8">
        <f t="shared" si="4"/>
        <v>9.5000000000000001E-2</v>
      </c>
      <c r="E19" s="9" t="s">
        <v>18</v>
      </c>
    </row>
    <row r="20" spans="1:5" ht="13.5" thickBot="1" x14ac:dyDescent="0.25">
      <c r="A20" s="11" t="s">
        <v>21</v>
      </c>
      <c r="B20" s="6">
        <v>2</v>
      </c>
      <c r="C20" s="7">
        <f>1.79/10</f>
        <v>0.17899999999999999</v>
      </c>
      <c r="D20" s="8">
        <f t="shared" si="4"/>
        <v>0.35799999999999998</v>
      </c>
      <c r="E20" s="9" t="s">
        <v>18</v>
      </c>
    </row>
    <row r="21" spans="1:5" ht="13.5" thickBot="1" x14ac:dyDescent="0.25">
      <c r="A21" s="11" t="s">
        <v>22</v>
      </c>
      <c r="B21" s="6">
        <v>1</v>
      </c>
      <c r="C21" s="7">
        <f>0.99*G61/5</f>
        <v>0.16898904000000001</v>
      </c>
      <c r="D21" s="8">
        <f t="shared" si="4"/>
        <v>0.16898904000000001</v>
      </c>
      <c r="E21" s="9" t="s">
        <v>17</v>
      </c>
    </row>
    <row r="22" spans="1:5" ht="13.5" thickBot="1" x14ac:dyDescent="0.25">
      <c r="A22" s="11" t="s">
        <v>23</v>
      </c>
      <c r="B22" s="6">
        <v>1</v>
      </c>
      <c r="C22" s="7">
        <f>2.32/10</f>
        <v>0.23199999999999998</v>
      </c>
      <c r="D22" s="8">
        <f t="shared" si="4"/>
        <v>0.23199999999999998</v>
      </c>
      <c r="E22" s="9" t="s">
        <v>18</v>
      </c>
    </row>
    <row r="23" spans="1:5" ht="13.5" thickBot="1" x14ac:dyDescent="0.25">
      <c r="A23" s="11" t="s">
        <v>61</v>
      </c>
      <c r="B23" s="6">
        <v>3</v>
      </c>
      <c r="C23" s="7">
        <f>0.99*G61/100</f>
        <v>8.4494520000000014E-3</v>
      </c>
      <c r="D23" s="8">
        <f t="shared" si="4"/>
        <v>2.5348356000000002E-2</v>
      </c>
      <c r="E23" s="9" t="s">
        <v>17</v>
      </c>
    </row>
    <row r="24" spans="1:5" ht="13.5" thickBot="1" x14ac:dyDescent="0.25">
      <c r="A24" s="11" t="s">
        <v>60</v>
      </c>
      <c r="B24" s="6">
        <v>2</v>
      </c>
      <c r="C24" s="7">
        <f>0.99*G61/100</f>
        <v>8.4494520000000014E-3</v>
      </c>
      <c r="D24" s="8">
        <f t="shared" si="4"/>
        <v>1.6898904000000003E-2</v>
      </c>
      <c r="E24" s="9" t="s">
        <v>17</v>
      </c>
    </row>
    <row r="25" spans="1:5" ht="13.5" thickBot="1" x14ac:dyDescent="0.25">
      <c r="A25" s="11" t="s">
        <v>24</v>
      </c>
      <c r="B25" s="6">
        <v>2</v>
      </c>
      <c r="C25" s="7">
        <f>0.99*G61/100</f>
        <v>8.4494520000000014E-3</v>
      </c>
      <c r="D25" s="8">
        <f t="shared" si="4"/>
        <v>1.6898904000000003E-2</v>
      </c>
      <c r="E25" s="9" t="s">
        <v>17</v>
      </c>
    </row>
    <row r="26" spans="1:5" ht="13.5" thickBot="1" x14ac:dyDescent="0.25">
      <c r="A26" s="11" t="s">
        <v>27</v>
      </c>
      <c r="B26" s="6">
        <v>6</v>
      </c>
      <c r="C26" s="7">
        <f>0.99*G61/100</f>
        <v>8.4494520000000014E-3</v>
      </c>
      <c r="D26" s="8">
        <f t="shared" si="4"/>
        <v>5.0696712000000005E-2</v>
      </c>
      <c r="E26" s="9" t="s">
        <v>17</v>
      </c>
    </row>
    <row r="27" spans="1:5" ht="13.5" thickBot="1" x14ac:dyDescent="0.25">
      <c r="A27" s="11" t="s">
        <v>25</v>
      </c>
      <c r="B27" s="6">
        <v>1</v>
      </c>
      <c r="C27" s="7">
        <f>0.99*G61/100</f>
        <v>8.4494520000000014E-3</v>
      </c>
      <c r="D27" s="8">
        <f t="shared" si="4"/>
        <v>8.4494520000000014E-3</v>
      </c>
      <c r="E27" s="9" t="s">
        <v>17</v>
      </c>
    </row>
    <row r="28" spans="1:5" ht="13.5" thickBot="1" x14ac:dyDescent="0.25">
      <c r="A28" s="11" t="s">
        <v>26</v>
      </c>
      <c r="B28" s="6">
        <v>1</v>
      </c>
      <c r="C28" s="7">
        <f>0.99*G61/100</f>
        <v>8.4494520000000014E-3</v>
      </c>
      <c r="D28" s="8">
        <f t="shared" si="4"/>
        <v>8.4494520000000014E-3</v>
      </c>
      <c r="E28" s="9" t="s">
        <v>17</v>
      </c>
    </row>
    <row r="29" spans="1:5" ht="13.5" thickBot="1" x14ac:dyDescent="0.25">
      <c r="A29" s="11" t="s">
        <v>47</v>
      </c>
      <c r="B29" s="6">
        <v>1</v>
      </c>
      <c r="C29" s="7">
        <f>0.99*G61/100</f>
        <v>8.4494520000000014E-3</v>
      </c>
      <c r="D29" s="8">
        <f t="shared" si="4"/>
        <v>8.4494520000000014E-3</v>
      </c>
      <c r="E29" s="9" t="s">
        <v>17</v>
      </c>
    </row>
    <row r="30" spans="1:5" ht="13.5" thickBot="1" x14ac:dyDescent="0.25">
      <c r="A30" s="11" t="s">
        <v>35</v>
      </c>
      <c r="B30" s="6">
        <v>1</v>
      </c>
      <c r="C30" s="7">
        <f>0.99*G61</f>
        <v>0.84494520000000006</v>
      </c>
      <c r="D30" s="8">
        <f t="shared" si="4"/>
        <v>0.84494520000000006</v>
      </c>
      <c r="E30" s="9" t="s">
        <v>17</v>
      </c>
    </row>
    <row r="31" spans="1:5" ht="13.5" thickBot="1" x14ac:dyDescent="0.25">
      <c r="A31" s="11" t="s">
        <v>44</v>
      </c>
      <c r="B31" s="6">
        <v>1</v>
      </c>
      <c r="C31" s="7">
        <f>1.13/10*G61</f>
        <v>9.644324E-2</v>
      </c>
      <c r="D31" s="8">
        <f t="shared" si="4"/>
        <v>9.644324E-2</v>
      </c>
      <c r="E31" s="9" t="s">
        <v>18</v>
      </c>
    </row>
    <row r="32" spans="1:5" ht="13.5" thickBot="1" x14ac:dyDescent="0.25">
      <c r="A32" s="11" t="s">
        <v>45</v>
      </c>
      <c r="B32" s="6">
        <v>1</v>
      </c>
      <c r="C32" s="7">
        <f>0.84*G61/100</f>
        <v>7.1692320000000002E-3</v>
      </c>
      <c r="D32" s="8">
        <f t="shared" si="4"/>
        <v>7.1692320000000002E-3</v>
      </c>
      <c r="E32" s="9" t="s">
        <v>17</v>
      </c>
    </row>
    <row r="33" spans="1:5" ht="13.5" thickBot="1" x14ac:dyDescent="0.25">
      <c r="A33" s="11" t="s">
        <v>46</v>
      </c>
      <c r="B33" s="6">
        <v>1</v>
      </c>
      <c r="C33" s="7">
        <f>0.84*G61/100</f>
        <v>7.1692320000000002E-3</v>
      </c>
      <c r="D33" s="8">
        <f t="shared" si="4"/>
        <v>7.1692320000000002E-3</v>
      </c>
      <c r="E33" s="9" t="s">
        <v>17</v>
      </c>
    </row>
    <row r="34" spans="1:5" ht="13.5" thickBot="1" x14ac:dyDescent="0.25">
      <c r="A34" s="11" t="s">
        <v>28</v>
      </c>
      <c r="B34" s="6">
        <v>2</v>
      </c>
      <c r="C34" s="7">
        <f>0.92/50</f>
        <v>1.84E-2</v>
      </c>
      <c r="D34" s="8">
        <f t="shared" si="4"/>
        <v>3.6799999999999999E-2</v>
      </c>
      <c r="E34" s="9" t="s">
        <v>18</v>
      </c>
    </row>
    <row r="35" spans="1:5" ht="13.5" thickBot="1" x14ac:dyDescent="0.25">
      <c r="A35" s="17"/>
      <c r="B35" s="6"/>
      <c r="C35" s="7"/>
      <c r="D35" s="8"/>
      <c r="E35" s="9"/>
    </row>
    <row r="36" spans="1:5" ht="13.5" thickBot="1" x14ac:dyDescent="0.25">
      <c r="A36" s="18" t="s">
        <v>38</v>
      </c>
      <c r="B36" s="6"/>
      <c r="C36" s="7"/>
      <c r="D36" s="8"/>
      <c r="E36" s="9"/>
    </row>
    <row r="37" spans="1:5" ht="13.5" thickBot="1" x14ac:dyDescent="0.25">
      <c r="A37" s="11" t="s">
        <v>42</v>
      </c>
      <c r="B37" s="6">
        <v>1</v>
      </c>
      <c r="C37" s="7">
        <f>3.49*G61</f>
        <v>2.9786452000000003</v>
      </c>
      <c r="D37" s="8">
        <f>B37*C37</f>
        <v>2.9786452000000003</v>
      </c>
      <c r="E37" s="9" t="s">
        <v>17</v>
      </c>
    </row>
    <row r="38" spans="1:5" ht="13.5" thickBot="1" x14ac:dyDescent="0.25">
      <c r="A38" s="11" t="s">
        <v>43</v>
      </c>
      <c r="B38" s="6">
        <v>2</v>
      </c>
      <c r="C38" s="7">
        <v>4.42</v>
      </c>
      <c r="D38" s="8">
        <f>B38*C38</f>
        <v>8.84</v>
      </c>
      <c r="E38" s="9" t="s">
        <v>17</v>
      </c>
    </row>
    <row r="39" spans="1:5" ht="13.5" thickBot="1" x14ac:dyDescent="0.25">
      <c r="A39" s="24" t="s">
        <v>32</v>
      </c>
      <c r="B39" s="6">
        <v>1</v>
      </c>
      <c r="C39" s="7"/>
      <c r="D39" s="8"/>
      <c r="E39" s="9"/>
    </row>
    <row r="40" spans="1:5" ht="13.5" thickBot="1" x14ac:dyDescent="0.25">
      <c r="A40" s="24" t="s">
        <v>33</v>
      </c>
      <c r="B40" s="6">
        <v>1</v>
      </c>
      <c r="C40" s="7"/>
      <c r="D40" s="8"/>
      <c r="E40" s="9"/>
    </row>
    <row r="41" spans="1:5" ht="13.5" thickBot="1" x14ac:dyDescent="0.25">
      <c r="A41" s="11" t="s">
        <v>53</v>
      </c>
      <c r="B41" s="6">
        <v>6</v>
      </c>
      <c r="C41" s="7">
        <f>1.38/50</f>
        <v>2.76E-2</v>
      </c>
      <c r="D41" s="8">
        <f t="shared" ref="D41:D42" si="5">B41*C41</f>
        <v>0.1656</v>
      </c>
      <c r="E41" s="9" t="s">
        <v>18</v>
      </c>
    </row>
    <row r="42" spans="1:5" ht="13.5" thickBot="1" x14ac:dyDescent="0.25">
      <c r="A42" s="11" t="s">
        <v>50</v>
      </c>
      <c r="B42" s="6">
        <v>6</v>
      </c>
      <c r="C42" s="7">
        <f>4.61/500</f>
        <v>9.2200000000000008E-3</v>
      </c>
      <c r="D42" s="8">
        <f t="shared" si="5"/>
        <v>5.5320000000000008E-2</v>
      </c>
      <c r="E42" s="9" t="s">
        <v>18</v>
      </c>
    </row>
    <row r="43" spans="1:5" ht="13.5" thickBot="1" x14ac:dyDescent="0.25">
      <c r="A43" s="17"/>
      <c r="B43" s="6"/>
      <c r="C43" s="7"/>
      <c r="D43" s="8"/>
      <c r="E43" s="9"/>
    </row>
    <row r="44" spans="1:5" ht="13.5" thickBot="1" x14ac:dyDescent="0.25">
      <c r="A44" s="18" t="s">
        <v>63</v>
      </c>
      <c r="B44" s="6"/>
      <c r="C44" s="7"/>
      <c r="D44" s="8"/>
      <c r="E44" s="9"/>
    </row>
    <row r="45" spans="1:5" ht="13.5" thickBot="1" x14ac:dyDescent="0.25">
      <c r="A45" s="11" t="s">
        <v>39</v>
      </c>
      <c r="B45" s="6">
        <v>1</v>
      </c>
      <c r="C45" s="7">
        <f>3.34*G61</f>
        <v>2.8506231999999998</v>
      </c>
      <c r="D45" s="8">
        <f t="shared" ref="D45:D48" si="6">B45*C45</f>
        <v>2.8506231999999998</v>
      </c>
      <c r="E45" s="9" t="s">
        <v>17</v>
      </c>
    </row>
    <row r="46" spans="1:5" ht="13.5" thickBot="1" x14ac:dyDescent="0.25">
      <c r="A46" s="17"/>
      <c r="B46" s="6"/>
      <c r="C46" s="7"/>
      <c r="D46" s="8"/>
      <c r="E46" s="9"/>
    </row>
    <row r="47" spans="1:5" ht="13.5" thickBot="1" x14ac:dyDescent="0.25">
      <c r="A47" s="18" t="s">
        <v>64</v>
      </c>
      <c r="B47" s="6"/>
      <c r="C47" s="7"/>
      <c r="D47" s="8"/>
      <c r="E47" s="9"/>
    </row>
    <row r="48" spans="1:5" ht="13.5" thickBot="1" x14ac:dyDescent="0.25">
      <c r="A48" s="11" t="s">
        <v>41</v>
      </c>
      <c r="B48" s="6">
        <v>1</v>
      </c>
      <c r="C48" s="7">
        <v>12.66</v>
      </c>
      <c r="D48" s="8">
        <f t="shared" si="6"/>
        <v>12.66</v>
      </c>
      <c r="E48" s="9" t="s">
        <v>18</v>
      </c>
    </row>
    <row r="49" spans="1:7" ht="13.5" thickBot="1" x14ac:dyDescent="0.25">
      <c r="A49" s="11" t="s">
        <v>54</v>
      </c>
      <c r="B49" s="6">
        <v>2</v>
      </c>
      <c r="C49" s="7">
        <f>1.09/50</f>
        <v>2.18E-2</v>
      </c>
      <c r="D49" s="8">
        <f>B49*C49</f>
        <v>4.36E-2</v>
      </c>
      <c r="E49" s="9" t="s">
        <v>18</v>
      </c>
    </row>
    <row r="50" spans="1:7" ht="13.5" thickBot="1" x14ac:dyDescent="0.25">
      <c r="A50" s="11" t="s">
        <v>51</v>
      </c>
      <c r="B50" s="6">
        <v>2</v>
      </c>
      <c r="C50" s="7">
        <f>1.19/100</f>
        <v>1.1899999999999999E-2</v>
      </c>
      <c r="D50" s="8">
        <f>B50*C50</f>
        <v>2.3799999999999998E-2</v>
      </c>
      <c r="E50" s="9" t="s">
        <v>18</v>
      </c>
    </row>
    <row r="51" spans="1:7" ht="13.5" thickBot="1" x14ac:dyDescent="0.25">
      <c r="A51" s="11" t="s">
        <v>55</v>
      </c>
      <c r="B51" s="6">
        <v>4</v>
      </c>
      <c r="C51" s="7">
        <f>1.38/50</f>
        <v>2.76E-2</v>
      </c>
      <c r="D51" s="8">
        <f t="shared" ref="D51:D53" si="7">B51*C51</f>
        <v>0.1104</v>
      </c>
      <c r="E51" s="9" t="s">
        <v>18</v>
      </c>
    </row>
    <row r="52" spans="1:7" ht="13.5" thickBot="1" x14ac:dyDescent="0.25">
      <c r="A52" s="11" t="s">
        <v>52</v>
      </c>
      <c r="B52" s="6">
        <v>4</v>
      </c>
      <c r="C52" s="7">
        <f>4.61/500</f>
        <v>9.2200000000000008E-3</v>
      </c>
      <c r="D52" s="8">
        <f t="shared" si="7"/>
        <v>3.6880000000000003E-2</v>
      </c>
      <c r="E52" s="9" t="s">
        <v>18</v>
      </c>
    </row>
    <row r="53" spans="1:7" ht="13.5" thickBot="1" x14ac:dyDescent="0.25">
      <c r="A53" s="11" t="s">
        <v>59</v>
      </c>
      <c r="B53" s="6">
        <v>1</v>
      </c>
      <c r="C53" s="7">
        <f>0.99/8</f>
        <v>0.12375</v>
      </c>
      <c r="D53" s="8">
        <f t="shared" si="7"/>
        <v>0.12375</v>
      </c>
      <c r="E53" s="9" t="s">
        <v>18</v>
      </c>
    </row>
    <row r="54" spans="1:7" ht="13.5" thickBot="1" x14ac:dyDescent="0.25">
      <c r="A54" s="24" t="s">
        <v>30</v>
      </c>
      <c r="B54" s="6">
        <v>1</v>
      </c>
      <c r="C54" s="7"/>
      <c r="D54" s="8"/>
      <c r="E54" s="9"/>
    </row>
    <row r="55" spans="1:7" ht="13.5" thickBot="1" x14ac:dyDescent="0.25">
      <c r="A55" s="4"/>
      <c r="B55" s="4"/>
      <c r="C55" s="4"/>
    </row>
    <row r="56" spans="1:7" ht="13.5" thickBot="1" x14ac:dyDescent="0.25">
      <c r="A56" s="18" t="s">
        <v>37</v>
      </c>
      <c r="B56" s="6"/>
      <c r="C56" s="7"/>
      <c r="D56" s="8"/>
      <c r="E56" s="9"/>
    </row>
    <row r="57" spans="1:7" ht="13.5" thickBot="1" x14ac:dyDescent="0.25">
      <c r="A57" s="11" t="s">
        <v>20</v>
      </c>
      <c r="B57" s="6">
        <v>1</v>
      </c>
      <c r="C57" s="7">
        <v>0.79</v>
      </c>
      <c r="D57" s="8">
        <f>B57*C57</f>
        <v>0.79</v>
      </c>
      <c r="E57" s="9" t="s">
        <v>17</v>
      </c>
    </row>
    <row r="58" spans="1:7" ht="13.5" thickBot="1" x14ac:dyDescent="0.25">
      <c r="A58" s="11" t="s">
        <v>34</v>
      </c>
      <c r="B58" s="6">
        <v>1</v>
      </c>
      <c r="C58" s="7">
        <v>9.76</v>
      </c>
      <c r="D58" s="8">
        <f>B58*C58</f>
        <v>9.76</v>
      </c>
      <c r="E58" s="9" t="s">
        <v>18</v>
      </c>
    </row>
    <row r="59" spans="1:7" x14ac:dyDescent="0.2">
      <c r="A59" s="19"/>
      <c r="B59" s="20"/>
      <c r="C59" s="21"/>
      <c r="D59" s="22"/>
      <c r="E59" s="23"/>
    </row>
    <row r="60" spans="1:7" x14ac:dyDescent="0.2">
      <c r="B60" s="10"/>
      <c r="C60" s="12" t="s">
        <v>16</v>
      </c>
      <c r="D60" s="14">
        <f>SUM(D3:D58)</f>
        <v>88.482854466909089</v>
      </c>
      <c r="G60" t="s">
        <v>40</v>
      </c>
    </row>
    <row r="61" spans="1:7" ht="13.5" thickBot="1" x14ac:dyDescent="0.25">
      <c r="A61" s="4"/>
      <c r="B61" s="4"/>
      <c r="C61" s="12" t="s">
        <v>29</v>
      </c>
      <c r="D61" s="15">
        <f>13/1.1</f>
        <v>11.818181818181817</v>
      </c>
      <c r="G61">
        <v>0.85348000000000002</v>
      </c>
    </row>
    <row r="62" spans="1:7" ht="13.5" thickBot="1" x14ac:dyDescent="0.25">
      <c r="C62" s="13" t="s">
        <v>5</v>
      </c>
      <c r="D62" s="16">
        <f>D60+D61</f>
        <v>100.3010362850909</v>
      </c>
    </row>
  </sheetData>
  <hyperlinks>
    <hyperlink ref="E5" r:id="rId1"/>
    <hyperlink ref="E3" r:id="rId2"/>
    <hyperlink ref="E4" r:id="rId3"/>
    <hyperlink ref="E6" r:id="rId4"/>
    <hyperlink ref="E58" r:id="rId5"/>
    <hyperlink ref="E48" r:id="rId6"/>
    <hyperlink ref="E38" r:id="rId7"/>
    <hyperlink ref="E14" r:id="rId8"/>
    <hyperlink ref="E16" r:id="rId9"/>
    <hyperlink ref="E17" r:id="rId10"/>
    <hyperlink ref="E31" r:id="rId11"/>
    <hyperlink ref="E30" r:id="rId12"/>
    <hyperlink ref="E34" r:id="rId13"/>
    <hyperlink ref="E15" r:id="rId14"/>
    <hyperlink ref="E45" r:id="rId15" display="Aliexpress"/>
    <hyperlink ref="E37" r:id="rId16"/>
    <hyperlink ref="E7" r:id="rId17"/>
    <hyperlink ref="E57" r:id="rId18"/>
    <hyperlink ref="E32" r:id="rId19"/>
    <hyperlink ref="E33" r:id="rId20"/>
    <hyperlink ref="E25" r:id="rId21"/>
    <hyperlink ref="E26" r:id="rId22"/>
    <hyperlink ref="E24" r:id="rId23"/>
    <hyperlink ref="E23" r:id="rId24"/>
    <hyperlink ref="E18" r:id="rId25"/>
    <hyperlink ref="E13" r:id="rId26"/>
    <hyperlink ref="E27" r:id="rId27"/>
    <hyperlink ref="E28" r:id="rId28"/>
    <hyperlink ref="E29" r:id="rId29"/>
    <hyperlink ref="E20" r:id="rId30"/>
    <hyperlink ref="E22" r:id="rId31"/>
    <hyperlink ref="E49" r:id="rId32"/>
    <hyperlink ref="E50" r:id="rId33"/>
    <hyperlink ref="E42" r:id="rId34"/>
    <hyperlink ref="E52" r:id="rId35"/>
    <hyperlink ref="E12" r:id="rId36"/>
    <hyperlink ref="E10" r:id="rId37"/>
    <hyperlink ref="E9" r:id="rId38"/>
    <hyperlink ref="E41" r:id="rId39"/>
    <hyperlink ref="E51" r:id="rId40"/>
    <hyperlink ref="E11" r:id="rId41"/>
    <hyperlink ref="E21" r:id="rId42"/>
    <hyperlink ref="E19" r:id="rId43"/>
    <hyperlink ref="E53" r:id="rId44"/>
  </hyperlinks>
  <pageMargins left="0.75" right="0.75" top="1" bottom="1" header="0.5" footer="0.5"/>
  <pageSetup paperSize="9" firstPageNumber="0" orientation="portrait" r:id="rId45"/>
  <headerFooter alignWithMargins="0"/>
  <ignoredErrors>
    <ignoredError sqref="C1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Rubén</dc:creator>
  <cp:lastModifiedBy>resaj</cp:lastModifiedBy>
  <dcterms:created xsi:type="dcterms:W3CDTF">2014-01-30T01:47:17Z</dcterms:created>
  <dcterms:modified xsi:type="dcterms:W3CDTF">2017-08-01T15:29:00Z</dcterms:modified>
</cp:coreProperties>
</file>