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sjs207_cam_ac_uk/Documents/Documents/Work/Consultancy/Kelly Kokka/"/>
    </mc:Choice>
  </mc:AlternateContent>
  <xr:revisionPtr revIDLastSave="281" documentId="8_{6E19D25C-1C91-45AD-B82F-CD8FDB8FDACE}" xr6:coauthVersionLast="47" xr6:coauthVersionMax="47" xr10:uidLastSave="{2809FB6E-1E88-4DAE-9BAE-15592072DAA6}"/>
  <bookViews>
    <workbookView xWindow="-120" yWindow="-120" windowWidth="29040" windowHeight="15720" xr2:uid="{A43BA7BC-9E6C-4BE9-85A1-2D4B716E1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1" l="1"/>
  <c r="C33" i="1"/>
  <c r="E33" i="1" s="1"/>
  <c r="C28" i="1"/>
  <c r="D28" i="1" s="1"/>
  <c r="B42" i="1"/>
  <c r="B44" i="1" s="1"/>
  <c r="B38" i="1"/>
  <c r="B7" i="1"/>
  <c r="C7" i="1" s="1"/>
  <c r="B3" i="1"/>
  <c r="G3" i="1" s="1"/>
  <c r="E42" i="1" l="1"/>
  <c r="E44" i="1" s="1"/>
  <c r="D42" i="1"/>
  <c r="D44" i="1" s="1"/>
  <c r="E28" i="1"/>
  <c r="C38" i="1"/>
  <c r="E38" i="1" s="1"/>
  <c r="D33" i="1"/>
  <c r="B16" i="1"/>
  <c r="C16" i="1"/>
  <c r="B12" i="1"/>
  <c r="C12" i="1"/>
  <c r="G7" i="1"/>
  <c r="G12" i="1" s="1"/>
  <c r="K3" i="1"/>
  <c r="K7" i="1"/>
  <c r="D7" i="1"/>
  <c r="E7" i="1"/>
  <c r="C3" i="1"/>
  <c r="D3" i="1" s="1"/>
  <c r="D38" i="1" l="1"/>
  <c r="D16" i="1"/>
  <c r="D18" i="1" s="1"/>
  <c r="E16" i="1"/>
  <c r="E18" i="1" s="1"/>
  <c r="B18" i="1"/>
  <c r="K12" i="1"/>
  <c r="E12" i="1"/>
  <c r="D12" i="1"/>
  <c r="H7" i="1"/>
  <c r="L7" i="1"/>
  <c r="H3" i="1"/>
  <c r="L3" i="1"/>
  <c r="M7" i="1"/>
  <c r="I7" i="1"/>
  <c r="E3" i="1"/>
  <c r="L12" i="1" l="1"/>
  <c r="H12" i="1"/>
  <c r="I3" i="1"/>
  <c r="M3" i="1"/>
  <c r="M12" i="1"/>
  <c r="I12" i="1"/>
</calcChain>
</file>

<file path=xl/sharedStrings.xml><?xml version="1.0" encoding="utf-8"?>
<sst xmlns="http://schemas.openxmlformats.org/spreadsheetml/2006/main" count="69" uniqueCount="40">
  <si>
    <t>Predicted casualties PC</t>
  </si>
  <si>
    <t>Observed casualties OC</t>
  </si>
  <si>
    <t>Standard error of PC</t>
  </si>
  <si>
    <t>Lower</t>
  </si>
  <si>
    <t>Upper</t>
  </si>
  <si>
    <t>Approx. 95% CI for PC</t>
  </si>
  <si>
    <t>Approx. 95% CI for OC</t>
  </si>
  <si>
    <t>Predicted monthly rate PMR</t>
  </si>
  <si>
    <t>Approx. 95% CI for PMR</t>
  </si>
  <si>
    <t>Observed monthly rate OMR</t>
  </si>
  <si>
    <t>Approx. 95% CI for OMR</t>
  </si>
  <si>
    <t>Predicted annual rate PAR</t>
  </si>
  <si>
    <t>Observed annual rate OAR</t>
  </si>
  <si>
    <t>Approx. 95% CI for PAR</t>
  </si>
  <si>
    <t>Approx. 95% CI for OAR</t>
  </si>
  <si>
    <t>Absolute difference PC-OC</t>
  </si>
  <si>
    <t>Standard error of PC-OC</t>
  </si>
  <si>
    <t>Approx. 95% CI for PC-OC</t>
  </si>
  <si>
    <t>Absolute difference PMR-OMR</t>
  </si>
  <si>
    <t>Absolute difference PAR-OAR</t>
  </si>
  <si>
    <t>Difference (PC - OC)/PC = 1 - (OC/PC)</t>
  </si>
  <si>
    <t>Standard error of 1-(OC/PC)*</t>
  </si>
  <si>
    <t>* Calculated using approximate delta method</t>
  </si>
  <si>
    <t>% difference ((PC-OC)/PC) *100</t>
  </si>
  <si>
    <t>Approx. 95% CI</t>
  </si>
  <si>
    <t>Since the monthly rates and annual rates are just the monthly and annual counts divided by a fixed constant, the percentage difference will be the same as that for the counts.</t>
  </si>
  <si>
    <t>Below is an example of the calculation when years post and years pre are different (collision rates Zone 1a)</t>
  </si>
  <si>
    <t>Pre collision rates CR_pre</t>
  </si>
  <si>
    <t>Post collision rates CR_post</t>
  </si>
  <si>
    <t>Approx. 95% CI for CR_pre</t>
  </si>
  <si>
    <t>Approx. 95% CI for CR_post</t>
  </si>
  <si>
    <t>Absolute difference CR_post - CR_pre</t>
  </si>
  <si>
    <t>Standard error of CR_pre</t>
  </si>
  <si>
    <t>Standard error of CR_post</t>
  </si>
  <si>
    <t>Standard error of CR_post-CR_pre</t>
  </si>
  <si>
    <t>Difference (CR_post-CR_pre)/CR_pre = (CR_post/CR_pre)-1</t>
  </si>
  <si>
    <t>Standard error of (CR_post/CR_pre)-1*</t>
  </si>
  <si>
    <t>% difference</t>
  </si>
  <si>
    <t>Years pre</t>
  </si>
  <si>
    <t>Years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</si>
</sst>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0" fillId="0" borderId="1" xfId="0" applyBorder="1"/>
    <xf numFmtId="1" fontId="0" fillId="0" borderId="1" xfId="0" applyNumberFormat="1" applyBorder="1"/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0" fontId="1" fillId="0" borderId="0" xfId="0" applyFont="1"/>
    <xf numFmtId="0" fontId="0" fillId="2" borderId="0" xfId="0" applyFill="1" applyAlignment="1">
      <alignment horizontal="right"/>
    </xf>
    <xf numFmtId="2" fontId="0" fillId="2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1" fontId="0" fillId="3" borderId="0" xfId="0" applyNumberFormat="1" applyFill="1" applyAlignment="1">
      <alignment horizontal="right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B1F6-D113-4282-8FFE-8E8C2D54AD4A}">
  <dimension ref="A1:M47"/>
  <sheetViews>
    <sheetView tabSelected="1" topLeftCell="A19" workbookViewId="0">
      <selection activeCell="C42" sqref="C42"/>
    </sheetView>
  </sheetViews>
  <sheetFormatPr defaultRowHeight="15" x14ac:dyDescent="0.25"/>
  <cols>
    <col min="2" max="2" width="57.140625" style="1" customWidth="1"/>
    <col min="3" max="3" width="45.28515625" style="2" customWidth="1"/>
    <col min="4" max="4" width="11.28515625" style="4" customWidth="1"/>
    <col min="5" max="5" width="16" style="4" customWidth="1"/>
    <col min="6" max="6" width="13.5703125" style="4" customWidth="1"/>
    <col min="7" max="7" width="33.28515625" style="1" customWidth="1"/>
    <col min="8" max="8" width="11.140625" style="1" customWidth="1"/>
    <col min="9" max="9" width="19.42578125" customWidth="1"/>
    <col min="11" max="11" width="28.7109375" style="5" bestFit="1" customWidth="1"/>
    <col min="12" max="12" width="16.140625" customWidth="1"/>
    <col min="13" max="13" width="20.5703125" customWidth="1"/>
  </cols>
  <sheetData>
    <row r="1" spans="2:13" x14ac:dyDescent="0.25">
      <c r="D1" s="19" t="s">
        <v>5</v>
      </c>
      <c r="E1" s="19"/>
      <c r="F1" s="3"/>
      <c r="H1" s="19" t="s">
        <v>8</v>
      </c>
      <c r="I1" s="19"/>
      <c r="K1" s="4"/>
      <c r="L1" s="19" t="s">
        <v>13</v>
      </c>
      <c r="M1" s="19"/>
    </row>
    <row r="2" spans="2:13" x14ac:dyDescent="0.25">
      <c r="B2" s="1" t="s">
        <v>0</v>
      </c>
      <c r="C2" s="2" t="s">
        <v>2</v>
      </c>
      <c r="D2" s="4" t="s">
        <v>3</v>
      </c>
      <c r="E2" s="4" t="s">
        <v>4</v>
      </c>
      <c r="G2" s="1" t="s">
        <v>7</v>
      </c>
      <c r="H2" s="4" t="s">
        <v>3</v>
      </c>
      <c r="I2" s="4" t="s">
        <v>4</v>
      </c>
      <c r="K2" s="4" t="s">
        <v>11</v>
      </c>
      <c r="L2" s="4" t="s">
        <v>3</v>
      </c>
      <c r="M2" s="4" t="s">
        <v>4</v>
      </c>
    </row>
    <row r="3" spans="2:13" x14ac:dyDescent="0.25">
      <c r="B3" s="1">
        <f>29*109</f>
        <v>3161</v>
      </c>
      <c r="C3" s="2">
        <f>SQRT(B3)</f>
        <v>56.222771187482387</v>
      </c>
      <c r="D3" s="4">
        <f>B3-1.96*C3</f>
        <v>3050.8033684725347</v>
      </c>
      <c r="E3" s="4">
        <f>B3+1.96*C3</f>
        <v>3271.1966315274653</v>
      </c>
      <c r="G3" s="1">
        <f>B3/29</f>
        <v>109</v>
      </c>
      <c r="H3" s="4">
        <f>D3/29</f>
        <v>105.20011615422533</v>
      </c>
      <c r="I3" s="4">
        <f>E3/29</f>
        <v>112.79988384577467</v>
      </c>
      <c r="K3" s="4">
        <f>B3/2.42</f>
        <v>1306.1983471074382</v>
      </c>
      <c r="L3" s="4">
        <f>D3/2.42</f>
        <v>1260.6625489555929</v>
      </c>
      <c r="M3" s="4">
        <f>E3/2.42</f>
        <v>1351.7341452592832</v>
      </c>
    </row>
    <row r="4" spans="2:13" x14ac:dyDescent="0.25">
      <c r="H4" s="4"/>
      <c r="I4" s="4"/>
      <c r="K4" s="4"/>
      <c r="L4" s="4"/>
      <c r="M4" s="4"/>
    </row>
    <row r="5" spans="2:13" x14ac:dyDescent="0.25">
      <c r="D5" s="19" t="s">
        <v>6</v>
      </c>
      <c r="E5" s="19"/>
      <c r="F5" s="3"/>
      <c r="H5" s="19" t="s">
        <v>10</v>
      </c>
      <c r="I5" s="19"/>
      <c r="K5" s="4"/>
      <c r="L5" s="19" t="s">
        <v>14</v>
      </c>
      <c r="M5" s="19"/>
    </row>
    <row r="6" spans="2:13" x14ac:dyDescent="0.25">
      <c r="B6" s="1" t="s">
        <v>1</v>
      </c>
      <c r="D6" s="4" t="s">
        <v>3</v>
      </c>
      <c r="E6" s="4" t="s">
        <v>4</v>
      </c>
      <c r="G6" s="1" t="s">
        <v>9</v>
      </c>
      <c r="H6" s="4" t="s">
        <v>3</v>
      </c>
      <c r="I6" s="4" t="s">
        <v>4</v>
      </c>
      <c r="K6" s="4" t="s">
        <v>12</v>
      </c>
      <c r="L6" s="4" t="s">
        <v>3</v>
      </c>
      <c r="M6" s="4" t="s">
        <v>4</v>
      </c>
    </row>
    <row r="7" spans="2:13" x14ac:dyDescent="0.25">
      <c r="B7" s="1">
        <f>90*29</f>
        <v>2610</v>
      </c>
      <c r="C7" s="2">
        <f>SQRT(B7)</f>
        <v>51.088159097779204</v>
      </c>
      <c r="D7" s="4">
        <f>B7-1.96*C7</f>
        <v>2509.8672081683526</v>
      </c>
      <c r="E7" s="4">
        <f>B7+1.96*C7</f>
        <v>2710.1327918316474</v>
      </c>
      <c r="G7" s="1">
        <f>B7/29</f>
        <v>90</v>
      </c>
      <c r="H7" s="4">
        <f>D7/29</f>
        <v>86.547145109253535</v>
      </c>
      <c r="I7" s="4">
        <f>E7/29</f>
        <v>93.452854890746465</v>
      </c>
      <c r="K7" s="4">
        <f>B7/2.42</f>
        <v>1078.5123966942149</v>
      </c>
      <c r="L7" s="4">
        <f>D7/2.42</f>
        <v>1037.1352099869225</v>
      </c>
      <c r="M7" s="4">
        <f>E7/2.42</f>
        <v>1119.8895834015073</v>
      </c>
    </row>
    <row r="8" spans="2:13" x14ac:dyDescent="0.25">
      <c r="B8" s="6"/>
      <c r="C8" s="7"/>
      <c r="D8" s="8"/>
      <c r="E8" s="8"/>
      <c r="F8" s="8"/>
      <c r="G8" s="6"/>
      <c r="H8" s="6"/>
      <c r="I8" s="9"/>
      <c r="J8" s="9"/>
      <c r="K8" s="10"/>
      <c r="L8" s="9"/>
      <c r="M8" s="9"/>
    </row>
    <row r="10" spans="2:13" x14ac:dyDescent="0.25">
      <c r="D10" s="19" t="s">
        <v>17</v>
      </c>
      <c r="E10" s="19"/>
      <c r="H10" s="19" t="s">
        <v>24</v>
      </c>
      <c r="I10" s="19"/>
      <c r="K10" s="4"/>
      <c r="L10" s="19" t="s">
        <v>24</v>
      </c>
      <c r="M10" s="19"/>
    </row>
    <row r="11" spans="2:13" x14ac:dyDescent="0.25">
      <c r="B11" s="1" t="s">
        <v>15</v>
      </c>
      <c r="C11" s="2" t="s">
        <v>16</v>
      </c>
      <c r="D11" s="4" t="s">
        <v>3</v>
      </c>
      <c r="E11" s="4" t="s">
        <v>4</v>
      </c>
      <c r="G11" s="1" t="s">
        <v>18</v>
      </c>
      <c r="H11" s="4" t="s">
        <v>3</v>
      </c>
      <c r="I11" s="4" t="s">
        <v>4</v>
      </c>
      <c r="K11" s="4" t="s">
        <v>19</v>
      </c>
      <c r="L11" s="4" t="s">
        <v>3</v>
      </c>
      <c r="M11" s="4" t="s">
        <v>4</v>
      </c>
    </row>
    <row r="12" spans="2:13" x14ac:dyDescent="0.25">
      <c r="B12" s="1">
        <f>B3-B7</f>
        <v>551</v>
      </c>
      <c r="C12" s="2">
        <f>SQRT(B3+B7)</f>
        <v>75.9670981412348</v>
      </c>
      <c r="D12" s="4">
        <f>B12-1.96*C12</f>
        <v>402.10448764317982</v>
      </c>
      <c r="E12" s="4">
        <f>B12+1.96*C12</f>
        <v>699.89551235682018</v>
      </c>
      <c r="G12" s="1">
        <f>G3-G7</f>
        <v>19</v>
      </c>
      <c r="H12" s="4">
        <f>D12/29</f>
        <v>13.865671987695857</v>
      </c>
      <c r="I12" s="4">
        <f>E12/29</f>
        <v>24.134328012304145</v>
      </c>
      <c r="K12" s="4">
        <f>K3-K7</f>
        <v>227.68595041322328</v>
      </c>
      <c r="L12" s="4">
        <f>D12/2.42</f>
        <v>166.15887919139664</v>
      </c>
      <c r="M12" s="4">
        <f>E12/2.42</f>
        <v>289.21302163504964</v>
      </c>
    </row>
    <row r="13" spans="2:13" x14ac:dyDescent="0.25">
      <c r="B13" s="6"/>
      <c r="C13" s="7"/>
      <c r="D13" s="8"/>
      <c r="E13" s="8"/>
      <c r="F13" s="8"/>
      <c r="G13" s="6"/>
      <c r="H13" s="6"/>
      <c r="I13" s="9"/>
      <c r="J13" s="9"/>
      <c r="K13" s="10"/>
      <c r="L13" s="9"/>
      <c r="M13" s="9"/>
    </row>
    <row r="15" spans="2:13" x14ac:dyDescent="0.25">
      <c r="B15" s="1" t="s">
        <v>20</v>
      </c>
      <c r="C15" s="2" t="s">
        <v>21</v>
      </c>
      <c r="D15" s="19" t="s">
        <v>24</v>
      </c>
      <c r="E15" s="19"/>
    </row>
    <row r="16" spans="2:13" x14ac:dyDescent="0.25">
      <c r="B16" s="11">
        <f>1-(B7/B3)</f>
        <v>0.17431192660550454</v>
      </c>
      <c r="C16" s="13">
        <f>SQRT((B7/B3^2)^2*B3+(-1/B3)^2*B7)</f>
        <v>2.1837808188531461E-2</v>
      </c>
      <c r="D16" s="13">
        <f>B16-1.96*C16</f>
        <v>0.13150982255598287</v>
      </c>
      <c r="E16" s="13">
        <f>B16+1.96*C16</f>
        <v>0.21711403065502621</v>
      </c>
    </row>
    <row r="17" spans="1:13" x14ac:dyDescent="0.25">
      <c r="B17" s="1" t="s">
        <v>23</v>
      </c>
      <c r="D17" s="19" t="s">
        <v>24</v>
      </c>
      <c r="E17" s="19"/>
    </row>
    <row r="18" spans="1:13" x14ac:dyDescent="0.25">
      <c r="B18" s="2">
        <f>B16*100</f>
        <v>17.431192660550455</v>
      </c>
      <c r="D18" s="2">
        <f>D16*100</f>
        <v>13.150982255598286</v>
      </c>
      <c r="E18" s="2">
        <f>E16*100</f>
        <v>21.711403065502623</v>
      </c>
    </row>
    <row r="21" spans="1:13" x14ac:dyDescent="0.25">
      <c r="B21" s="12" t="s">
        <v>22</v>
      </c>
    </row>
    <row r="22" spans="1:13" x14ac:dyDescent="0.25">
      <c r="B22" s="12" t="s">
        <v>25</v>
      </c>
    </row>
    <row r="24" spans="1:13" x14ac:dyDescent="0.25">
      <c r="B24" s="6"/>
      <c r="C24" s="7"/>
      <c r="D24" s="8"/>
      <c r="E24" s="8"/>
      <c r="F24" s="8"/>
      <c r="G24" s="6"/>
      <c r="H24" s="6"/>
      <c r="I24" s="9"/>
      <c r="J24" s="9"/>
      <c r="K24" s="10"/>
      <c r="L24" s="9"/>
      <c r="M24" s="9"/>
    </row>
    <row r="25" spans="1:13" x14ac:dyDescent="0.25">
      <c r="A25" s="14" t="s">
        <v>26</v>
      </c>
    </row>
    <row r="26" spans="1:13" x14ac:dyDescent="0.25">
      <c r="D26" s="19" t="s">
        <v>29</v>
      </c>
      <c r="E26" s="19"/>
      <c r="J26" s="3"/>
    </row>
    <row r="27" spans="1:13" x14ac:dyDescent="0.25">
      <c r="B27" s="1" t="s">
        <v>27</v>
      </c>
      <c r="C27" s="2" t="s">
        <v>32</v>
      </c>
      <c r="D27" s="4" t="s">
        <v>3</v>
      </c>
      <c r="E27" s="4" t="s">
        <v>4</v>
      </c>
      <c r="G27" s="1" t="s">
        <v>38</v>
      </c>
      <c r="H27" s="4"/>
      <c r="I27" s="4"/>
      <c r="J27" s="4"/>
    </row>
    <row r="28" spans="1:13" x14ac:dyDescent="0.25">
      <c r="B28" s="15">
        <v>156</v>
      </c>
      <c r="C28" s="2">
        <f>SQRT(B28/G28)</f>
        <v>7.2111025509279782</v>
      </c>
      <c r="D28" s="4">
        <f>B28-1.96*C28</f>
        <v>141.86623900018117</v>
      </c>
      <c r="E28" s="4">
        <f>B28+1.96*C28</f>
        <v>170.13376099981883</v>
      </c>
      <c r="G28" s="16">
        <v>3</v>
      </c>
      <c r="H28" s="4"/>
      <c r="I28" s="4"/>
      <c r="J28" s="4"/>
    </row>
    <row r="29" spans="1:13" x14ac:dyDescent="0.25">
      <c r="H29" s="4"/>
      <c r="I29" s="4"/>
      <c r="J29" s="4"/>
    </row>
    <row r="30" spans="1:13" x14ac:dyDescent="0.25">
      <c r="H30" s="4"/>
      <c r="I30" s="4"/>
      <c r="J30" s="4"/>
    </row>
    <row r="31" spans="1:13" x14ac:dyDescent="0.25">
      <c r="D31" s="19" t="s">
        <v>30</v>
      </c>
      <c r="E31" s="19"/>
      <c r="J31" s="3"/>
    </row>
    <row r="32" spans="1:13" x14ac:dyDescent="0.25">
      <c r="B32" s="1" t="s">
        <v>28</v>
      </c>
      <c r="C32" s="2" t="s">
        <v>33</v>
      </c>
      <c r="D32" s="4" t="s">
        <v>3</v>
      </c>
      <c r="E32" s="4" t="s">
        <v>4</v>
      </c>
      <c r="G32" s="1" t="s">
        <v>39</v>
      </c>
      <c r="H32" s="4"/>
      <c r="I32" s="4"/>
      <c r="J32" s="4"/>
    </row>
    <row r="33" spans="2:13" x14ac:dyDescent="0.25">
      <c r="B33" s="15">
        <v>115</v>
      </c>
      <c r="C33" s="2">
        <f>SQRT(B33/G33)</f>
        <v>5.7987697828204947</v>
      </c>
      <c r="D33" s="4">
        <f>B33-1.96*C33</f>
        <v>103.63441122567183</v>
      </c>
      <c r="E33" s="4">
        <f>B33+1.96*C33</f>
        <v>126.36558877432817</v>
      </c>
      <c r="G33" s="16">
        <v>3.42</v>
      </c>
      <c r="H33" s="4"/>
      <c r="I33" s="4"/>
      <c r="J33" s="4"/>
    </row>
    <row r="34" spans="2:13" x14ac:dyDescent="0.25">
      <c r="B34" s="6"/>
      <c r="C34" s="7"/>
      <c r="D34" s="8"/>
      <c r="E34" s="8"/>
      <c r="F34" s="8"/>
      <c r="G34" s="6"/>
      <c r="H34" s="8"/>
      <c r="I34" s="8"/>
      <c r="J34" s="9"/>
      <c r="K34" s="10"/>
      <c r="L34" s="9"/>
      <c r="M34" s="9"/>
    </row>
    <row r="36" spans="2:13" x14ac:dyDescent="0.25">
      <c r="D36" s="19" t="s">
        <v>17</v>
      </c>
      <c r="E36" s="19"/>
      <c r="H36" s="19"/>
      <c r="I36" s="19"/>
    </row>
    <row r="37" spans="2:13" x14ac:dyDescent="0.25">
      <c r="B37" s="1" t="s">
        <v>31</v>
      </c>
      <c r="C37" s="2" t="s">
        <v>34</v>
      </c>
      <c r="D37" s="4" t="s">
        <v>3</v>
      </c>
      <c r="E37" s="4" t="s">
        <v>4</v>
      </c>
      <c r="H37" s="4"/>
      <c r="I37" s="4"/>
    </row>
    <row r="38" spans="2:13" x14ac:dyDescent="0.25">
      <c r="B38" s="18">
        <f>B33-B28</f>
        <v>-41</v>
      </c>
      <c r="C38" s="2">
        <f>SQRT(C28^2+C33^2)</f>
        <v>9.2534172603504725</v>
      </c>
      <c r="D38" s="18">
        <f>B38-1.96*C38</f>
        <v>-59.136697830286927</v>
      </c>
      <c r="E38" s="18">
        <f>B38+1.96*C38</f>
        <v>-22.863302169713073</v>
      </c>
      <c r="G38" s="4"/>
      <c r="H38" s="4"/>
      <c r="I38" s="4"/>
    </row>
    <row r="39" spans="2:13" x14ac:dyDescent="0.25">
      <c r="B39" s="6"/>
      <c r="C39" s="7"/>
      <c r="D39" s="8"/>
      <c r="E39" s="8"/>
      <c r="F39" s="8"/>
      <c r="G39" s="6"/>
      <c r="H39" s="6"/>
      <c r="I39" s="9"/>
      <c r="J39" s="9"/>
      <c r="K39" s="10"/>
      <c r="L39" s="9"/>
      <c r="M39" s="9"/>
    </row>
    <row r="41" spans="2:13" x14ac:dyDescent="0.25">
      <c r="B41" s="1" t="s">
        <v>35</v>
      </c>
      <c r="C41" s="2" t="s">
        <v>36</v>
      </c>
      <c r="D41" s="19" t="s">
        <v>24</v>
      </c>
      <c r="E41" s="19"/>
    </row>
    <row r="42" spans="2:13" x14ac:dyDescent="0.25">
      <c r="B42" s="11">
        <f>(B33/B28)-1</f>
        <v>-0.26282051282051277</v>
      </c>
      <c r="C42" s="13">
        <f>SQRT(((-B33/B28^2)^2)*(C28^2)+(1/B28)^2*(C33^2))</f>
        <v>5.0427282613686272E-2</v>
      </c>
      <c r="D42" s="13">
        <f>B42-1.96*C42</f>
        <v>-0.36165798674333788</v>
      </c>
      <c r="E42" s="13">
        <f>B42+1.96*C42</f>
        <v>-0.16398303889768767</v>
      </c>
    </row>
    <row r="43" spans="2:13" x14ac:dyDescent="0.25">
      <c r="B43" s="1" t="s">
        <v>37</v>
      </c>
      <c r="D43" s="19" t="s">
        <v>24</v>
      </c>
      <c r="E43" s="19"/>
    </row>
    <row r="44" spans="2:13" x14ac:dyDescent="0.25">
      <c r="B44" s="17">
        <f>B42*100</f>
        <v>-26.282051282051277</v>
      </c>
      <c r="D44" s="17">
        <f>D42*100</f>
        <v>-36.165798674333786</v>
      </c>
      <c r="E44" s="17">
        <f>E42*100</f>
        <v>-16.398303889768766</v>
      </c>
    </row>
    <row r="47" spans="2:13" x14ac:dyDescent="0.25">
      <c r="B47" s="12" t="s">
        <v>22</v>
      </c>
    </row>
  </sheetData>
  <mergeCells count="17">
    <mergeCell ref="D36:E36"/>
    <mergeCell ref="H36:I36"/>
    <mergeCell ref="D41:E41"/>
    <mergeCell ref="D43:E43"/>
    <mergeCell ref="D26:E26"/>
    <mergeCell ref="D31:E31"/>
    <mergeCell ref="D1:E1"/>
    <mergeCell ref="D5:E5"/>
    <mergeCell ref="H1:I1"/>
    <mergeCell ref="H5:I5"/>
    <mergeCell ref="L1:M1"/>
    <mergeCell ref="L5:M5"/>
    <mergeCell ref="D15:E15"/>
    <mergeCell ref="D17:E17"/>
    <mergeCell ref="D10:E10"/>
    <mergeCell ref="H10:I10"/>
    <mergeCell ref="L10:M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Sharp</dc:creator>
  <cp:lastModifiedBy>Stephen</cp:lastModifiedBy>
  <dcterms:created xsi:type="dcterms:W3CDTF">2023-04-26T07:57:59Z</dcterms:created>
  <dcterms:modified xsi:type="dcterms:W3CDTF">2023-05-05T12:21:53Z</dcterms:modified>
</cp:coreProperties>
</file>