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tables/table5.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50" windowWidth="13335" windowHeight="7440" activeTab="1"/>
  </bookViews>
  <sheets>
    <sheet name="Overview" sheetId="1" r:id="rId1"/>
    <sheet name="Satisfaction between Age Groups" sheetId="2" r:id="rId2"/>
    <sheet name="Sheet3" sheetId="3" r:id="rId3"/>
  </sheets>
  <calcPr calcId="12451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 i="2"/>
  <c r="E35"/>
  <c r="D35"/>
  <c r="C35"/>
  <c r="B35"/>
  <c r="F34"/>
  <c r="E34"/>
  <c r="D34"/>
  <c r="C34"/>
  <c r="B34"/>
  <c r="F33"/>
  <c r="E33"/>
  <c r="D33"/>
  <c r="C33"/>
  <c r="B33"/>
  <c r="F32"/>
  <c r="E32"/>
  <c r="D32"/>
  <c r="C32"/>
  <c r="B32"/>
  <c r="F31"/>
  <c r="E31"/>
  <c r="D31"/>
  <c r="C31"/>
  <c r="B31"/>
  <c r="C27"/>
  <c r="C28"/>
  <c r="C26"/>
  <c r="C25"/>
  <c r="C24"/>
  <c r="B28"/>
  <c r="B26"/>
  <c r="B25"/>
  <c r="B24"/>
  <c r="C19"/>
  <c r="D19"/>
  <c r="E19"/>
  <c r="F19"/>
  <c r="C21"/>
  <c r="D21"/>
  <c r="E21"/>
  <c r="F21"/>
  <c r="B21"/>
  <c r="B19"/>
  <c r="C10"/>
  <c r="D10"/>
  <c r="E10"/>
  <c r="F10"/>
  <c r="B10"/>
  <c r="C8"/>
  <c r="D8"/>
  <c r="E8"/>
  <c r="F8"/>
  <c r="B8"/>
  <c r="C9"/>
  <c r="D9"/>
  <c r="E9"/>
  <c r="F9"/>
  <c r="B9"/>
  <c r="F20"/>
  <c r="E20"/>
  <c r="B27" s="1"/>
  <c r="D20"/>
  <c r="C20"/>
  <c r="B20"/>
  <c r="O18" i="1" l="1"/>
  <c r="O17"/>
  <c r="O9"/>
  <c r="O8"/>
  <c r="L18"/>
  <c r="L17"/>
  <c r="L9"/>
  <c r="L8"/>
  <c r="I18"/>
  <c r="I17"/>
  <c r="I9"/>
  <c r="I8"/>
  <c r="F18"/>
  <c r="F17"/>
  <c r="F9"/>
  <c r="F8"/>
  <c r="C18"/>
  <c r="C17"/>
  <c r="C9"/>
  <c r="C8"/>
  <c r="C19" l="1"/>
  <c r="C20" s="1"/>
  <c r="F19"/>
  <c r="F20" s="1"/>
  <c r="C10"/>
  <c r="C11" s="1"/>
  <c r="I10"/>
  <c r="I11" s="1"/>
  <c r="O10"/>
  <c r="O11" s="1"/>
  <c r="O19"/>
  <c r="O20" s="1"/>
  <c r="F10"/>
  <c r="F11" s="1"/>
  <c r="L10"/>
  <c r="L11" s="1"/>
  <c r="L19"/>
  <c r="L20" s="1"/>
  <c r="I19"/>
  <c r="I20" s="1"/>
</calcChain>
</file>

<file path=xl/sharedStrings.xml><?xml version="1.0" encoding="utf-8"?>
<sst xmlns="http://schemas.openxmlformats.org/spreadsheetml/2006/main" count="135" uniqueCount="49">
  <si>
    <t>Data Analysis for Usability Testing</t>
  </si>
  <si>
    <t>Browsing Products</t>
  </si>
  <si>
    <t>Add to Basket</t>
  </si>
  <si>
    <t>Recommeded Products</t>
  </si>
  <si>
    <t>Dietary Features</t>
  </si>
  <si>
    <t>Set Preferences</t>
  </si>
  <si>
    <t>Average Annoyed</t>
  </si>
  <si>
    <t>Total</t>
  </si>
  <si>
    <t>Sum</t>
  </si>
  <si>
    <t>Average</t>
  </si>
  <si>
    <t>Rounded</t>
  </si>
  <si>
    <t>Average Confused</t>
  </si>
  <si>
    <t>Description</t>
  </si>
  <si>
    <t>30% were not pleased when browsing through the products due to the UI layout of the products menu.</t>
  </si>
  <si>
    <t>Where the majority were pleased when adding products to basket.</t>
  </si>
  <si>
    <t>Around 60% were annoyed with reviewing recommended products, as it has involved them to return to the main menu.</t>
  </si>
  <si>
    <t>More than 90% of users have complained that the dietary features of the system was complex to use. Involved seeking assistance.</t>
  </si>
  <si>
    <t>90% of users were pleased with the preferences menu as the UI was centred, which has allowed the user to focus. The majority were pleased that they were able to easily enable or disable settings through toggle switch buttons.</t>
  </si>
  <si>
    <t>Majority of users have complained that filters would be even better if a search bar was included, and hamburger menu was included to improve navigation through products</t>
  </si>
  <si>
    <t>Though 50% found the UI layout when managing their items in basket difficult.</t>
  </si>
  <si>
    <t>Where 50% of users where confused with the filters provided by the recommended products.</t>
  </si>
  <si>
    <t>As observed during the usability test, around 80% of users were stressed due to a large number of information being shown on screen.</t>
  </si>
  <si>
    <t>Though 10% have noted that, for each session that they use the diet awareness system, it will involve them to manually set their dietary preferences, and would like to simply browse through the shop rather than spending 5 minutes or more when setting their dietary preferences.</t>
  </si>
  <si>
    <t>User1</t>
  </si>
  <si>
    <t>User2</t>
  </si>
  <si>
    <t>Users</t>
  </si>
  <si>
    <t>User3</t>
  </si>
  <si>
    <t>Min</t>
  </si>
  <si>
    <t>Max</t>
  </si>
  <si>
    <t>Test1</t>
  </si>
  <si>
    <t>Test2</t>
  </si>
  <si>
    <t>Test3</t>
  </si>
  <si>
    <t>Test4</t>
  </si>
  <si>
    <t>Test5</t>
  </si>
  <si>
    <t>Users Satisfaction Level between Tests</t>
  </si>
  <si>
    <t>Users 50+</t>
  </si>
  <si>
    <t>Users Between 18-30</t>
  </si>
  <si>
    <t>Stat</t>
  </si>
  <si>
    <t>Average 18-30</t>
  </si>
  <si>
    <t>Average 50+</t>
  </si>
  <si>
    <t>Test</t>
  </si>
  <si>
    <t>Add Item to Basket</t>
  </si>
  <si>
    <t>Browse Products</t>
  </si>
  <si>
    <t>View Recommended Products</t>
  </si>
  <si>
    <t>Visit Dietary Features</t>
  </si>
  <si>
    <t>Set Preferences from Settings</t>
  </si>
  <si>
    <t>Q1</t>
  </si>
  <si>
    <t>Q3</t>
  </si>
  <si>
    <t>Median</t>
  </si>
</sst>
</file>

<file path=xl/styles.xml><?xml version="1.0" encoding="utf-8"?>
<styleSheet xmlns="http://schemas.openxmlformats.org/spreadsheetml/2006/main">
  <fonts count="11">
    <font>
      <sz val="11"/>
      <color theme="1"/>
      <name val="Calibri"/>
      <family val="2"/>
      <scheme val="minor"/>
    </font>
    <font>
      <b/>
      <sz val="11"/>
      <color rgb="FF3F3F3F"/>
      <name val="Calibri"/>
      <family val="2"/>
      <scheme val="minor"/>
    </font>
    <font>
      <b/>
      <sz val="11"/>
      <color rgb="FFFA7D00"/>
      <name val="Calibri"/>
      <family val="2"/>
      <scheme val="minor"/>
    </font>
    <font>
      <sz val="11"/>
      <color theme="0"/>
      <name val="Calibri"/>
      <family val="2"/>
      <scheme val="minor"/>
    </font>
    <font>
      <sz val="11"/>
      <name val="Calibri"/>
      <family val="2"/>
      <scheme val="minor"/>
    </font>
    <font>
      <b/>
      <sz val="16"/>
      <color theme="1"/>
      <name val="Calibri"/>
      <family val="2"/>
      <scheme val="minor"/>
    </font>
    <font>
      <b/>
      <sz val="15"/>
      <color theme="3"/>
      <name val="Calibri"/>
      <family val="2"/>
      <scheme val="minor"/>
    </font>
    <font>
      <b/>
      <sz val="13"/>
      <color theme="3"/>
      <name val="Calibri"/>
      <family val="2"/>
      <scheme val="minor"/>
    </font>
    <font>
      <sz val="11"/>
      <color theme="1"/>
      <name val="Arial"/>
      <family val="2"/>
    </font>
    <font>
      <b/>
      <sz val="15"/>
      <color theme="3"/>
      <name val="Arial"/>
      <family val="2"/>
    </font>
    <font>
      <b/>
      <sz val="13"/>
      <color theme="3"/>
      <name val="Arial"/>
      <family val="2"/>
    </font>
  </fonts>
  <fills count="6">
    <fill>
      <patternFill patternType="none"/>
    </fill>
    <fill>
      <patternFill patternType="gray125"/>
    </fill>
    <fill>
      <patternFill patternType="solid">
        <fgColor rgb="FFF2F2F2"/>
      </patternFill>
    </fill>
    <fill>
      <patternFill patternType="solid">
        <fgColor theme="1"/>
        <bgColor indexed="64"/>
      </patternFill>
    </fill>
    <fill>
      <patternFill patternType="solid">
        <fgColor theme="5" tint="0.39997558519241921"/>
        <bgColor indexed="64"/>
      </patternFill>
    </fill>
    <fill>
      <patternFill patternType="solid">
        <fgColor rgb="FFFFFF99"/>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s>
  <cellStyleXfs count="5">
    <xf numFmtId="0" fontId="0" fillId="0" borderId="0"/>
    <xf numFmtId="0" fontId="1" fillId="2" borderId="2" applyNumberFormat="0" applyAlignment="0" applyProtection="0"/>
    <xf numFmtId="0" fontId="2" fillId="2" borderId="1" applyNumberFormat="0" applyAlignment="0" applyProtection="0"/>
    <xf numFmtId="0" fontId="6" fillId="0" borderId="4" applyNumberFormat="0" applyFill="0" applyAlignment="0" applyProtection="0"/>
    <xf numFmtId="0" fontId="7" fillId="0" borderId="5" applyNumberFormat="0" applyFill="0" applyAlignment="0" applyProtection="0"/>
  </cellStyleXfs>
  <cellXfs count="16">
    <xf numFmtId="0" fontId="0" fillId="0" borderId="0" xfId="0"/>
    <xf numFmtId="0" fontId="3" fillId="3" borderId="0" xfId="0" applyFont="1" applyFill="1"/>
    <xf numFmtId="0" fontId="2" fillId="2" borderId="1" xfId="2"/>
    <xf numFmtId="0" fontId="1" fillId="2" borderId="2" xfId="1"/>
    <xf numFmtId="0" fontId="0" fillId="0" borderId="3" xfId="0" applyBorder="1" applyAlignment="1">
      <alignment wrapText="1"/>
    </xf>
    <xf numFmtId="0" fontId="8" fillId="0" borderId="0" xfId="0" applyFont="1"/>
    <xf numFmtId="0" fontId="3" fillId="3" borderId="0" xfId="0" applyFont="1" applyFill="1" applyAlignment="1">
      <alignment horizontal="center"/>
    </xf>
    <xf numFmtId="0" fontId="5" fillId="0" borderId="0" xfId="0" applyFont="1" applyAlignment="1">
      <alignment horizontal="center" vertical="center"/>
    </xf>
    <xf numFmtId="0" fontId="0" fillId="5" borderId="0" xfId="0" applyFill="1" applyAlignment="1">
      <alignment horizontal="center"/>
    </xf>
    <xf numFmtId="0" fontId="0" fillId="0" borderId="3" xfId="0" applyBorder="1" applyAlignment="1">
      <alignment horizontal="center"/>
    </xf>
    <xf numFmtId="0" fontId="3" fillId="3" borderId="0" xfId="0" applyFont="1" applyFill="1" applyAlignment="1">
      <alignment horizontal="center" wrapText="1"/>
    </xf>
    <xf numFmtId="0" fontId="0" fillId="4" borderId="0" xfId="0" applyFill="1" applyAlignment="1">
      <alignment horizontal="center"/>
    </xf>
    <xf numFmtId="0" fontId="4" fillId="4" borderId="0" xfId="0" applyFont="1" applyFill="1" applyAlignment="1">
      <alignment horizontal="center"/>
    </xf>
    <xf numFmtId="0" fontId="9" fillId="0" borderId="4" xfId="3" applyFont="1" applyAlignment="1">
      <alignment horizontal="center"/>
    </xf>
    <xf numFmtId="0" fontId="10" fillId="0" borderId="5" xfId="4" applyFont="1" applyAlignment="1">
      <alignment horizontal="center"/>
    </xf>
    <xf numFmtId="0" fontId="8" fillId="0" borderId="0" xfId="0" applyFont="1" applyAlignment="1">
      <alignment wrapText="1"/>
    </xf>
  </cellXfs>
  <cellStyles count="5">
    <cellStyle name="Calculation" xfId="2" builtinId="22"/>
    <cellStyle name="Heading 1" xfId="3" builtinId="16"/>
    <cellStyle name="Heading 2" xfId="4" builtinId="17"/>
    <cellStyle name="Normal" xfId="0" builtinId="0"/>
    <cellStyle name="Output" xfId="1" builtinId="21"/>
  </cellStyles>
  <dxfs count="37">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name val="Arial"/>
        <scheme val="none"/>
      </font>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User Performance - Age 18-30</a:t>
            </a:r>
          </a:p>
        </c:rich>
      </c:tx>
      <c:layout/>
    </c:title>
    <c:plotArea>
      <c:layout/>
      <c:barChart>
        <c:barDir val="col"/>
        <c:grouping val="stacked"/>
        <c:ser>
          <c:idx val="0"/>
          <c:order val="0"/>
          <c:tx>
            <c:strRef>
              <c:f>'Satisfaction between Age Groups'!$A$38</c:f>
              <c:strCache>
                <c:ptCount val="1"/>
                <c:pt idx="0">
                  <c:v>Min</c:v>
                </c:pt>
              </c:strCache>
            </c:strRef>
          </c:tx>
          <c:cat>
            <c:strRef>
              <c:f>'Satisfaction between Age Groups'!$B$37:$F$37</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Groups'!$B$38:$F$38</c:f>
              <c:numCache>
                <c:formatCode>General</c:formatCode>
                <c:ptCount val="5"/>
                <c:pt idx="0">
                  <c:v>4</c:v>
                </c:pt>
                <c:pt idx="1">
                  <c:v>4</c:v>
                </c:pt>
                <c:pt idx="2">
                  <c:v>4</c:v>
                </c:pt>
                <c:pt idx="3">
                  <c:v>0</c:v>
                </c:pt>
                <c:pt idx="4">
                  <c:v>10</c:v>
                </c:pt>
              </c:numCache>
            </c:numRef>
          </c:val>
        </c:ser>
        <c:ser>
          <c:idx val="1"/>
          <c:order val="1"/>
          <c:tx>
            <c:strRef>
              <c:f>'Satisfaction between Age Groups'!$A$39</c:f>
              <c:strCache>
                <c:ptCount val="1"/>
                <c:pt idx="0">
                  <c:v>Q1</c:v>
                </c:pt>
              </c:strCache>
            </c:strRef>
          </c:tx>
          <c:cat>
            <c:strRef>
              <c:f>'Satisfaction between Age Groups'!$B$37:$F$37</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Groups'!$B$39:$F$39</c:f>
              <c:numCache>
                <c:formatCode>General</c:formatCode>
                <c:ptCount val="5"/>
                <c:pt idx="0">
                  <c:v>5</c:v>
                </c:pt>
                <c:pt idx="1">
                  <c:v>4.5</c:v>
                </c:pt>
                <c:pt idx="2">
                  <c:v>4.5</c:v>
                </c:pt>
                <c:pt idx="3">
                  <c:v>1</c:v>
                </c:pt>
                <c:pt idx="4">
                  <c:v>10</c:v>
                </c:pt>
              </c:numCache>
            </c:numRef>
          </c:val>
        </c:ser>
        <c:ser>
          <c:idx val="2"/>
          <c:order val="2"/>
          <c:tx>
            <c:strRef>
              <c:f>'Satisfaction between Age Groups'!$A$40</c:f>
              <c:strCache>
                <c:ptCount val="1"/>
                <c:pt idx="0">
                  <c:v>Median</c:v>
                </c:pt>
              </c:strCache>
            </c:strRef>
          </c:tx>
          <c:cat>
            <c:strRef>
              <c:f>'Satisfaction between Age Groups'!$B$37:$F$37</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Groups'!$B$40:$F$40</c:f>
              <c:numCache>
                <c:formatCode>General</c:formatCode>
                <c:ptCount val="5"/>
                <c:pt idx="0">
                  <c:v>6.6666699999999999</c:v>
                </c:pt>
                <c:pt idx="1">
                  <c:v>5</c:v>
                </c:pt>
                <c:pt idx="2">
                  <c:v>5</c:v>
                </c:pt>
                <c:pt idx="3">
                  <c:v>1.6666700000000001</c:v>
                </c:pt>
                <c:pt idx="4">
                  <c:v>10</c:v>
                </c:pt>
              </c:numCache>
            </c:numRef>
          </c:val>
        </c:ser>
        <c:ser>
          <c:idx val="3"/>
          <c:order val="3"/>
          <c:tx>
            <c:strRef>
              <c:f>'Satisfaction between Age Groups'!$A$41</c:f>
              <c:strCache>
                <c:ptCount val="1"/>
                <c:pt idx="0">
                  <c:v>Q3</c:v>
                </c:pt>
              </c:strCache>
            </c:strRef>
          </c:tx>
          <c:cat>
            <c:strRef>
              <c:f>'Satisfaction between Age Groups'!$B$37:$F$37</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Groups'!$B$41:$F$41</c:f>
              <c:numCache>
                <c:formatCode>General</c:formatCode>
                <c:ptCount val="5"/>
                <c:pt idx="0">
                  <c:v>8</c:v>
                </c:pt>
                <c:pt idx="1">
                  <c:v>5.5</c:v>
                </c:pt>
                <c:pt idx="2">
                  <c:v>5.5</c:v>
                </c:pt>
                <c:pt idx="3">
                  <c:v>2.5</c:v>
                </c:pt>
                <c:pt idx="4">
                  <c:v>10</c:v>
                </c:pt>
              </c:numCache>
            </c:numRef>
          </c:val>
        </c:ser>
        <c:ser>
          <c:idx val="4"/>
          <c:order val="4"/>
          <c:tx>
            <c:strRef>
              <c:f>'Satisfaction between Age Groups'!$A$42</c:f>
              <c:strCache>
                <c:ptCount val="1"/>
                <c:pt idx="0">
                  <c:v>Max</c:v>
                </c:pt>
              </c:strCache>
            </c:strRef>
          </c:tx>
          <c:cat>
            <c:strRef>
              <c:f>'Satisfaction between Age Groups'!$B$37:$F$37</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Groups'!$B$42:$F$42</c:f>
              <c:numCache>
                <c:formatCode>General</c:formatCode>
                <c:ptCount val="5"/>
                <c:pt idx="0">
                  <c:v>10</c:v>
                </c:pt>
                <c:pt idx="1">
                  <c:v>6</c:v>
                </c:pt>
                <c:pt idx="2">
                  <c:v>6</c:v>
                </c:pt>
                <c:pt idx="3">
                  <c:v>3</c:v>
                </c:pt>
                <c:pt idx="4">
                  <c:v>10</c:v>
                </c:pt>
              </c:numCache>
            </c:numRef>
          </c:val>
        </c:ser>
        <c:overlap val="100"/>
        <c:axId val="60673408"/>
        <c:axId val="60822272"/>
      </c:barChart>
      <c:catAx>
        <c:axId val="60673408"/>
        <c:scaling>
          <c:orientation val="minMax"/>
        </c:scaling>
        <c:axPos val="b"/>
        <c:title>
          <c:tx>
            <c:rich>
              <a:bodyPr/>
              <a:lstStyle/>
              <a:p>
                <a:pPr>
                  <a:defRPr/>
                </a:pPr>
                <a:r>
                  <a:rPr lang="en-GB"/>
                  <a:t>Test</a:t>
                </a:r>
                <a:r>
                  <a:rPr lang="en-GB" baseline="0"/>
                  <a:t> Type</a:t>
                </a:r>
                <a:endParaRPr lang="en-GB"/>
              </a:p>
            </c:rich>
          </c:tx>
          <c:layout/>
        </c:title>
        <c:tickLblPos val="nextTo"/>
        <c:crossAx val="60822272"/>
        <c:crosses val="autoZero"/>
        <c:auto val="1"/>
        <c:lblAlgn val="ctr"/>
        <c:lblOffset val="100"/>
      </c:catAx>
      <c:valAx>
        <c:axId val="60822272"/>
        <c:scaling>
          <c:orientation val="minMax"/>
        </c:scaling>
        <c:axPos val="l"/>
        <c:majorGridlines/>
        <c:title>
          <c:tx>
            <c:rich>
              <a:bodyPr rot="-5400000" vert="horz"/>
              <a:lstStyle/>
              <a:p>
                <a:pPr>
                  <a:defRPr/>
                </a:pPr>
                <a:r>
                  <a:rPr lang="en-GB"/>
                  <a:t>Total</a:t>
                </a:r>
              </a:p>
            </c:rich>
          </c:tx>
          <c:layout/>
        </c:title>
        <c:numFmt formatCode="General" sourceLinked="1"/>
        <c:tickLblPos val="nextTo"/>
        <c:crossAx val="60673408"/>
        <c:crosses val="autoZero"/>
        <c:crossBetween val="between"/>
      </c:valAx>
    </c:plotArea>
    <c:legend>
      <c:legendPos val="r"/>
      <c:layout/>
    </c:legend>
    <c:plotVisOnly val="1"/>
  </c:chart>
  <c:txPr>
    <a:bodyPr/>
    <a:lstStyle/>
    <a:p>
      <a:pPr>
        <a:defRPr baseline="0">
          <a:latin typeface="Arial"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User Performance - Age 50+</a:t>
            </a:r>
          </a:p>
        </c:rich>
      </c:tx>
      <c:layout/>
    </c:title>
    <c:plotArea>
      <c:layout/>
      <c:barChart>
        <c:barDir val="col"/>
        <c:grouping val="stacked"/>
        <c:ser>
          <c:idx val="0"/>
          <c:order val="0"/>
          <c:tx>
            <c:strRef>
              <c:f>'Satisfaction between Age Groups'!$A$31</c:f>
              <c:strCache>
                <c:ptCount val="1"/>
                <c:pt idx="0">
                  <c:v>Min</c:v>
                </c:pt>
              </c:strCache>
            </c:strRef>
          </c:tx>
          <c:spPr>
            <a:noFill/>
          </c:spPr>
          <c:cat>
            <c:strRef>
              <c:f>'Satisfaction between Age Groups'!$B$30:$F$30</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Groups'!$B$31:$F$31</c:f>
              <c:numCache>
                <c:formatCode>General</c:formatCode>
                <c:ptCount val="5"/>
                <c:pt idx="0">
                  <c:v>2</c:v>
                </c:pt>
                <c:pt idx="1">
                  <c:v>3</c:v>
                </c:pt>
                <c:pt idx="2">
                  <c:v>3</c:v>
                </c:pt>
                <c:pt idx="3">
                  <c:v>0</c:v>
                </c:pt>
                <c:pt idx="4">
                  <c:v>3</c:v>
                </c:pt>
              </c:numCache>
            </c:numRef>
          </c:val>
        </c:ser>
        <c:ser>
          <c:idx val="1"/>
          <c:order val="1"/>
          <c:tx>
            <c:strRef>
              <c:f>'Satisfaction between Age Groups'!$A$32</c:f>
              <c:strCache>
                <c:ptCount val="1"/>
                <c:pt idx="0">
                  <c:v>Q1</c:v>
                </c:pt>
              </c:strCache>
            </c:strRef>
          </c:tx>
          <c:cat>
            <c:strRef>
              <c:f>'Satisfaction between Age Groups'!$B$30:$F$30</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Groups'!$B$32:$F$32</c:f>
              <c:numCache>
                <c:formatCode>General</c:formatCode>
                <c:ptCount val="5"/>
                <c:pt idx="0">
                  <c:v>2.375</c:v>
                </c:pt>
                <c:pt idx="1">
                  <c:v>3</c:v>
                </c:pt>
                <c:pt idx="2">
                  <c:v>3.25</c:v>
                </c:pt>
                <c:pt idx="3">
                  <c:v>0.5</c:v>
                </c:pt>
                <c:pt idx="4">
                  <c:v>3.125</c:v>
                </c:pt>
              </c:numCache>
            </c:numRef>
          </c:val>
        </c:ser>
        <c:ser>
          <c:idx val="2"/>
          <c:order val="2"/>
          <c:tx>
            <c:strRef>
              <c:f>'Satisfaction between Age Groups'!$A$33</c:f>
              <c:strCache>
                <c:ptCount val="1"/>
                <c:pt idx="0">
                  <c:v>Median</c:v>
                </c:pt>
              </c:strCache>
            </c:strRef>
          </c:tx>
          <c:cat>
            <c:strRef>
              <c:f>'Satisfaction between Age Groups'!$B$30:$F$30</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Groups'!$B$33:$F$33</c:f>
              <c:numCache>
                <c:formatCode>General</c:formatCode>
                <c:ptCount val="5"/>
                <c:pt idx="0">
                  <c:v>2.75</c:v>
                </c:pt>
                <c:pt idx="1">
                  <c:v>3</c:v>
                </c:pt>
                <c:pt idx="2">
                  <c:v>3.5</c:v>
                </c:pt>
                <c:pt idx="3">
                  <c:v>1</c:v>
                </c:pt>
                <c:pt idx="4">
                  <c:v>3.25</c:v>
                </c:pt>
              </c:numCache>
            </c:numRef>
          </c:val>
        </c:ser>
        <c:ser>
          <c:idx val="3"/>
          <c:order val="3"/>
          <c:tx>
            <c:strRef>
              <c:f>'Satisfaction between Age Groups'!$A$34</c:f>
              <c:strCache>
                <c:ptCount val="1"/>
                <c:pt idx="0">
                  <c:v>Q3</c:v>
                </c:pt>
              </c:strCache>
            </c:strRef>
          </c:tx>
          <c:cat>
            <c:strRef>
              <c:f>'Satisfaction between Age Groups'!$B$30:$F$30</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Groups'!$B$34:$F$34</c:f>
              <c:numCache>
                <c:formatCode>General</c:formatCode>
                <c:ptCount val="5"/>
                <c:pt idx="0">
                  <c:v>3.125</c:v>
                </c:pt>
                <c:pt idx="1">
                  <c:v>3</c:v>
                </c:pt>
                <c:pt idx="2">
                  <c:v>3.75</c:v>
                </c:pt>
                <c:pt idx="3">
                  <c:v>1.5</c:v>
                </c:pt>
                <c:pt idx="4">
                  <c:v>3.375</c:v>
                </c:pt>
              </c:numCache>
            </c:numRef>
          </c:val>
        </c:ser>
        <c:ser>
          <c:idx val="4"/>
          <c:order val="4"/>
          <c:tx>
            <c:strRef>
              <c:f>'Satisfaction between Age Groups'!$A$35</c:f>
              <c:strCache>
                <c:ptCount val="1"/>
                <c:pt idx="0">
                  <c:v>Max</c:v>
                </c:pt>
              </c:strCache>
            </c:strRef>
          </c:tx>
          <c:cat>
            <c:strRef>
              <c:f>'Satisfaction between Age Groups'!$B$30:$F$30</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Groups'!$B$35:$F$35</c:f>
              <c:numCache>
                <c:formatCode>General</c:formatCode>
                <c:ptCount val="5"/>
                <c:pt idx="0">
                  <c:v>3.5</c:v>
                </c:pt>
                <c:pt idx="1">
                  <c:v>3</c:v>
                </c:pt>
                <c:pt idx="2">
                  <c:v>4</c:v>
                </c:pt>
                <c:pt idx="3">
                  <c:v>2</c:v>
                </c:pt>
                <c:pt idx="4">
                  <c:v>3.5</c:v>
                </c:pt>
              </c:numCache>
            </c:numRef>
          </c:val>
        </c:ser>
        <c:overlap val="100"/>
        <c:axId val="63021440"/>
        <c:axId val="63022976"/>
      </c:barChart>
      <c:catAx>
        <c:axId val="63021440"/>
        <c:scaling>
          <c:orientation val="minMax"/>
        </c:scaling>
        <c:axPos val="b"/>
        <c:title>
          <c:tx>
            <c:rich>
              <a:bodyPr/>
              <a:lstStyle/>
              <a:p>
                <a:pPr>
                  <a:defRPr/>
                </a:pPr>
                <a:r>
                  <a:rPr lang="en-GB"/>
                  <a:t>Test Type</a:t>
                </a:r>
              </a:p>
            </c:rich>
          </c:tx>
          <c:layout/>
        </c:title>
        <c:tickLblPos val="nextTo"/>
        <c:crossAx val="63022976"/>
        <c:crosses val="autoZero"/>
        <c:auto val="1"/>
        <c:lblAlgn val="ctr"/>
        <c:lblOffset val="100"/>
      </c:catAx>
      <c:valAx>
        <c:axId val="63022976"/>
        <c:scaling>
          <c:orientation val="minMax"/>
        </c:scaling>
        <c:axPos val="l"/>
        <c:majorGridlines/>
        <c:title>
          <c:tx>
            <c:rich>
              <a:bodyPr rot="-5400000" vert="horz"/>
              <a:lstStyle/>
              <a:p>
                <a:pPr>
                  <a:defRPr/>
                </a:pPr>
                <a:r>
                  <a:rPr lang="en-GB"/>
                  <a:t>Total</a:t>
                </a:r>
              </a:p>
            </c:rich>
          </c:tx>
          <c:layout/>
        </c:title>
        <c:numFmt formatCode="General" sourceLinked="1"/>
        <c:tickLblPos val="nextTo"/>
        <c:crossAx val="63021440"/>
        <c:crosses val="autoZero"/>
        <c:crossBetween val="between"/>
      </c:valAx>
    </c:plotArea>
    <c:legend>
      <c:legendPos val="r"/>
      <c:layout/>
    </c:legend>
    <c:plotVisOnly val="1"/>
  </c:chart>
  <c:txPr>
    <a:bodyPr/>
    <a:lstStyle/>
    <a:p>
      <a:pPr>
        <a:defRPr baseline="0">
          <a:latin typeface="Arial"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142874</xdr:colOff>
      <xdr:row>30</xdr:row>
      <xdr:rowOff>76199</xdr:rowOff>
    </xdr:from>
    <xdr:to>
      <xdr:col>17</xdr:col>
      <xdr:colOff>57150</xdr:colOff>
      <xdr:row>45</xdr:row>
      <xdr:rowOff>66675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xdr:colOff>
      <xdr:row>13</xdr:row>
      <xdr:rowOff>123825</xdr:rowOff>
    </xdr:from>
    <xdr:to>
      <xdr:col>17</xdr:col>
      <xdr:colOff>19050</xdr:colOff>
      <xdr:row>29</xdr:row>
      <xdr:rowOff>638175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7:F10" totalsRowShown="0" headerRowDxfId="36" dataDxfId="35">
  <autoFilter ref="A7:F10"/>
  <tableColumns count="6">
    <tableColumn id="1" name="Stat" dataDxfId="34"/>
    <tableColumn id="2" name="Test1" dataDxfId="33"/>
    <tableColumn id="3" name="Test2" dataDxfId="32"/>
    <tableColumn id="4" name="Test3" dataDxfId="31"/>
    <tableColumn id="5" name="Test4" dataDxfId="30"/>
    <tableColumn id="6" name="Test5" dataDxfId="29"/>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3:F5" totalsRowShown="0" headerRowDxfId="28" dataDxfId="27">
  <autoFilter ref="A3:F5"/>
  <tableColumns count="6">
    <tableColumn id="1" name="Users" dataDxfId="26"/>
    <tableColumn id="2" name="Test1" dataDxfId="25"/>
    <tableColumn id="3" name="Test2" dataDxfId="24"/>
    <tableColumn id="4" name="Test3" dataDxfId="23"/>
    <tableColumn id="5" name="Test4" dataDxfId="22"/>
    <tableColumn id="6" name="Test5" dataDxfId="21"/>
  </tableColumns>
  <tableStyleInfo name="TableStyleLight9" showFirstColumn="0" showLastColumn="0" showRowStripes="1" showColumnStripes="0"/>
</table>
</file>

<file path=xl/tables/table3.xml><?xml version="1.0" encoding="utf-8"?>
<table xmlns="http://schemas.openxmlformats.org/spreadsheetml/2006/main" id="3" name="Table3" displayName="Table3" ref="A18:F21" totalsRowShown="0" headerRowDxfId="20" dataDxfId="19">
  <autoFilter ref="A18:F21"/>
  <tableColumns count="6">
    <tableColumn id="1" name="Stat" dataDxfId="18"/>
    <tableColumn id="2" name="Test1" dataDxfId="17"/>
    <tableColumn id="3" name="Test2" dataDxfId="16"/>
    <tableColumn id="4" name="Test3" dataDxfId="15"/>
    <tableColumn id="5" name="Test4" dataDxfId="14"/>
    <tableColumn id="6" name="Test5" dataDxfId="13"/>
  </tableColumns>
  <tableStyleInfo name="TableStyleLight9" showFirstColumn="0" showLastColumn="0" showRowStripes="1" showColumnStripes="0"/>
</table>
</file>

<file path=xl/tables/table4.xml><?xml version="1.0" encoding="utf-8"?>
<table xmlns="http://schemas.openxmlformats.org/spreadsheetml/2006/main" id="4" name="Table4" displayName="Table4" ref="A13:F16" totalsRowShown="0" headerRowDxfId="12" dataDxfId="11">
  <autoFilter ref="A13:F16"/>
  <tableColumns count="6">
    <tableColumn id="1" name="Users" dataDxfId="10"/>
    <tableColumn id="2" name="Test1" dataDxfId="9"/>
    <tableColumn id="3" name="Test2" dataDxfId="8"/>
    <tableColumn id="4" name="Test3" dataDxfId="7"/>
    <tableColumn id="5" name="Test4" dataDxfId="6"/>
    <tableColumn id="6" name="Test5" dataDxfId="5"/>
  </tableColumns>
  <tableStyleInfo name="TableStyleLight9" showFirstColumn="0" showLastColumn="0" showRowStripes="1" showColumnStripes="0"/>
</table>
</file>

<file path=xl/tables/table5.xml><?xml version="1.0" encoding="utf-8"?>
<table xmlns="http://schemas.openxmlformats.org/spreadsheetml/2006/main" id="6" name="Table6" displayName="Table6" ref="A23:C28" totalsRowShown="0" headerRowDxfId="4" dataDxfId="3">
  <autoFilter ref="A23:C28"/>
  <tableColumns count="3">
    <tableColumn id="1" name="Test" dataDxfId="2"/>
    <tableColumn id="2" name="Average 18-30" dataDxfId="1"/>
    <tableColumn id="3" name="Average 50+"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dimension ref="B1:O24"/>
  <sheetViews>
    <sheetView workbookViewId="0"/>
  </sheetViews>
  <sheetFormatPr defaultRowHeight="15"/>
  <cols>
    <col min="1" max="1" width="4.7109375" customWidth="1"/>
    <col min="6" max="6" width="9.140625" customWidth="1"/>
    <col min="9" max="9" width="21" customWidth="1"/>
    <col min="12" max="12" width="18.42578125" customWidth="1"/>
  </cols>
  <sheetData>
    <row r="1" spans="2:15">
      <c r="C1" s="7" t="s">
        <v>0</v>
      </c>
      <c r="D1" s="7"/>
      <c r="E1" s="7"/>
      <c r="F1" s="7"/>
      <c r="G1" s="7"/>
      <c r="H1" s="7"/>
      <c r="I1" s="7"/>
      <c r="J1" s="7"/>
      <c r="K1" s="7"/>
      <c r="L1" s="7"/>
      <c r="M1" s="7"/>
    </row>
    <row r="2" spans="2:15">
      <c r="C2" s="7"/>
      <c r="D2" s="7"/>
      <c r="E2" s="7"/>
      <c r="F2" s="7"/>
      <c r="G2" s="7"/>
      <c r="H2" s="7"/>
      <c r="I2" s="7"/>
      <c r="J2" s="7"/>
      <c r="K2" s="7"/>
      <c r="L2" s="7"/>
      <c r="M2" s="7"/>
    </row>
    <row r="3" spans="2:15" ht="15" customHeight="1">
      <c r="B3" s="6" t="s">
        <v>1</v>
      </c>
      <c r="C3" s="6"/>
      <c r="E3" s="6" t="s">
        <v>2</v>
      </c>
      <c r="F3" s="6"/>
      <c r="H3" s="10" t="s">
        <v>3</v>
      </c>
      <c r="I3" s="10"/>
      <c r="K3" s="10" t="s">
        <v>4</v>
      </c>
      <c r="L3" s="10"/>
      <c r="N3" s="10" t="s">
        <v>5</v>
      </c>
      <c r="O3" s="10"/>
    </row>
    <row r="4" spans="2:15">
      <c r="B4" s="12" t="s">
        <v>6</v>
      </c>
      <c r="C4" s="12"/>
      <c r="E4" s="12" t="s">
        <v>6</v>
      </c>
      <c r="F4" s="12"/>
      <c r="H4" s="11" t="s">
        <v>6</v>
      </c>
      <c r="I4" s="11"/>
      <c r="K4" s="11" t="s">
        <v>6</v>
      </c>
      <c r="L4" s="11"/>
      <c r="N4" s="11" t="s">
        <v>6</v>
      </c>
      <c r="O4" s="11"/>
    </row>
    <row r="5" spans="2:15">
      <c r="B5" s="9">
        <v>4</v>
      </c>
      <c r="C5" s="9"/>
      <c r="E5" s="9">
        <v>2</v>
      </c>
      <c r="F5" s="9"/>
      <c r="H5" s="9">
        <v>4</v>
      </c>
      <c r="I5" s="9"/>
      <c r="K5" s="9">
        <v>6</v>
      </c>
      <c r="L5" s="9"/>
      <c r="N5" s="9">
        <v>0</v>
      </c>
      <c r="O5" s="9"/>
    </row>
    <row r="6" spans="2:15">
      <c r="B6" s="9">
        <v>2</v>
      </c>
      <c r="C6" s="9"/>
      <c r="E6" s="9">
        <v>0</v>
      </c>
      <c r="F6" s="9"/>
      <c r="H6" s="9">
        <v>6</v>
      </c>
      <c r="I6" s="9"/>
      <c r="K6" s="9">
        <v>10</v>
      </c>
      <c r="L6" s="9"/>
      <c r="N6" s="9">
        <v>3</v>
      </c>
      <c r="O6" s="9"/>
    </row>
    <row r="7" spans="2:15">
      <c r="B7" s="9">
        <v>2</v>
      </c>
      <c r="C7" s="9"/>
      <c r="E7" s="9">
        <v>2</v>
      </c>
      <c r="F7" s="9"/>
      <c r="H7" s="9">
        <v>8</v>
      </c>
      <c r="I7" s="9"/>
      <c r="K7" s="9">
        <v>8</v>
      </c>
      <c r="L7" s="9"/>
      <c r="N7" s="9">
        <v>0</v>
      </c>
      <c r="O7" s="9"/>
    </row>
    <row r="8" spans="2:15">
      <c r="B8" s="1" t="s">
        <v>7</v>
      </c>
      <c r="C8" s="2">
        <f>COUNT(B5:B7)</f>
        <v>3</v>
      </c>
      <c r="E8" s="1" t="s">
        <v>7</v>
      </c>
      <c r="F8" s="2">
        <f>COUNT(E5:E7)</f>
        <v>3</v>
      </c>
      <c r="H8" s="1" t="s">
        <v>7</v>
      </c>
      <c r="I8" s="2">
        <f>COUNT(H5:H7)</f>
        <v>3</v>
      </c>
      <c r="K8" s="1" t="s">
        <v>7</v>
      </c>
      <c r="L8" s="2">
        <f>COUNT(K5:K7)</f>
        <v>3</v>
      </c>
      <c r="N8" s="1" t="s">
        <v>7</v>
      </c>
      <c r="O8" s="2">
        <f>COUNT(N5:N7)</f>
        <v>3</v>
      </c>
    </row>
    <row r="9" spans="2:15">
      <c r="B9" s="1" t="s">
        <v>8</v>
      </c>
      <c r="C9" s="2">
        <f>SUM(B5:B7)</f>
        <v>8</v>
      </c>
      <c r="E9" s="1" t="s">
        <v>8</v>
      </c>
      <c r="F9" s="2">
        <f>SUM(E5:E7)</f>
        <v>4</v>
      </c>
      <c r="H9" s="1" t="s">
        <v>8</v>
      </c>
      <c r="I9" s="2">
        <f>SUM(H5:H7)</f>
        <v>18</v>
      </c>
      <c r="K9" s="1" t="s">
        <v>8</v>
      </c>
      <c r="L9" s="2">
        <f>SUM(K5:K7)</f>
        <v>24</v>
      </c>
      <c r="N9" s="1" t="s">
        <v>8</v>
      </c>
      <c r="O9" s="2">
        <f>SUM(N5:N7)</f>
        <v>3</v>
      </c>
    </row>
    <row r="10" spans="2:15">
      <c r="B10" s="1" t="s">
        <v>9</v>
      </c>
      <c r="C10" s="2">
        <f>C9/C8</f>
        <v>2.6666666666666665</v>
      </c>
      <c r="E10" s="1" t="s">
        <v>9</v>
      </c>
      <c r="F10" s="2">
        <f>F9/F8</f>
        <v>1.3333333333333333</v>
      </c>
      <c r="H10" s="1" t="s">
        <v>9</v>
      </c>
      <c r="I10" s="2">
        <f>I9/I8</f>
        <v>6</v>
      </c>
      <c r="K10" s="1" t="s">
        <v>9</v>
      </c>
      <c r="L10" s="2">
        <f>L9/L8</f>
        <v>8</v>
      </c>
      <c r="N10" s="1" t="s">
        <v>9</v>
      </c>
      <c r="O10" s="2">
        <f>O9/O8</f>
        <v>1</v>
      </c>
    </row>
    <row r="11" spans="2:15">
      <c r="B11" s="1" t="s">
        <v>10</v>
      </c>
      <c r="C11" s="3">
        <f>ROUND(C10,0)</f>
        <v>3</v>
      </c>
      <c r="E11" s="1" t="s">
        <v>10</v>
      </c>
      <c r="F11" s="3">
        <f>ROUND(F10,0)</f>
        <v>1</v>
      </c>
      <c r="H11" s="1" t="s">
        <v>10</v>
      </c>
      <c r="I11" s="3">
        <f>ROUND(I10,0)</f>
        <v>6</v>
      </c>
      <c r="K11" s="1" t="s">
        <v>10</v>
      </c>
      <c r="L11" s="3">
        <f>ROUND(L10,0)</f>
        <v>8</v>
      </c>
      <c r="N11" s="1" t="s">
        <v>10</v>
      </c>
      <c r="O11" s="3">
        <f>ROUND(O10,0)</f>
        <v>1</v>
      </c>
    </row>
    <row r="13" spans="2:15">
      <c r="B13" s="8" t="s">
        <v>11</v>
      </c>
      <c r="C13" s="8"/>
      <c r="E13" s="8" t="s">
        <v>11</v>
      </c>
      <c r="F13" s="8"/>
      <c r="H13" s="8" t="s">
        <v>11</v>
      </c>
      <c r="I13" s="8"/>
      <c r="K13" s="8" t="s">
        <v>11</v>
      </c>
      <c r="L13" s="8"/>
      <c r="N13" s="8" t="s">
        <v>11</v>
      </c>
      <c r="O13" s="8"/>
    </row>
    <row r="14" spans="2:15">
      <c r="B14" s="9">
        <v>6</v>
      </c>
      <c r="C14" s="9"/>
      <c r="E14" s="9">
        <v>4</v>
      </c>
      <c r="F14" s="9"/>
      <c r="H14" s="9">
        <v>6</v>
      </c>
      <c r="I14" s="9"/>
      <c r="K14" s="9">
        <v>10</v>
      </c>
      <c r="L14" s="9"/>
      <c r="N14" s="9">
        <v>0</v>
      </c>
      <c r="O14" s="9"/>
    </row>
    <row r="15" spans="2:15">
      <c r="B15" s="9">
        <v>0</v>
      </c>
      <c r="C15" s="9"/>
      <c r="E15" s="9">
        <v>6</v>
      </c>
      <c r="F15" s="9"/>
      <c r="H15" s="9">
        <v>5</v>
      </c>
      <c r="I15" s="9"/>
      <c r="K15" s="9">
        <v>8</v>
      </c>
      <c r="L15" s="9"/>
      <c r="N15" s="9">
        <v>0</v>
      </c>
      <c r="O15" s="9"/>
    </row>
    <row r="16" spans="2:15">
      <c r="B16" s="9">
        <v>4</v>
      </c>
      <c r="C16" s="9"/>
      <c r="E16" s="9">
        <v>5</v>
      </c>
      <c r="F16" s="9"/>
      <c r="H16" s="9">
        <v>4</v>
      </c>
      <c r="I16" s="9"/>
      <c r="K16" s="9">
        <v>10</v>
      </c>
      <c r="L16" s="9"/>
      <c r="N16" s="9">
        <v>0</v>
      </c>
      <c r="O16" s="9"/>
    </row>
    <row r="17" spans="2:15">
      <c r="B17" s="1" t="s">
        <v>7</v>
      </c>
      <c r="C17" s="2">
        <f>COUNT(B14:B16)</f>
        <v>3</v>
      </c>
      <c r="E17" s="1" t="s">
        <v>7</v>
      </c>
      <c r="F17" s="2">
        <f>COUNT(E14:E16)</f>
        <v>3</v>
      </c>
      <c r="H17" s="1" t="s">
        <v>7</v>
      </c>
      <c r="I17" s="2">
        <f>COUNT(H14:H16)</f>
        <v>3</v>
      </c>
      <c r="K17" s="1" t="s">
        <v>7</v>
      </c>
      <c r="L17" s="2">
        <f>COUNT(K14:K16)</f>
        <v>3</v>
      </c>
      <c r="N17" s="1" t="s">
        <v>7</v>
      </c>
      <c r="O17" s="2">
        <f>COUNT(N14:N16)</f>
        <v>3</v>
      </c>
    </row>
    <row r="18" spans="2:15">
      <c r="B18" s="1" t="s">
        <v>8</v>
      </c>
      <c r="C18" s="2">
        <f>SUM(B14:B16)</f>
        <v>10</v>
      </c>
      <c r="E18" s="1" t="s">
        <v>8</v>
      </c>
      <c r="F18" s="2">
        <f>SUM(E14:E16)</f>
        <v>15</v>
      </c>
      <c r="H18" s="1" t="s">
        <v>8</v>
      </c>
      <c r="I18" s="2">
        <f>SUM(H14:H16)</f>
        <v>15</v>
      </c>
      <c r="K18" s="1" t="s">
        <v>8</v>
      </c>
      <c r="L18" s="2">
        <f>SUM(K14:K16)</f>
        <v>28</v>
      </c>
      <c r="N18" s="1" t="s">
        <v>8</v>
      </c>
      <c r="O18" s="2">
        <f>SUM(N14:N16)</f>
        <v>0</v>
      </c>
    </row>
    <row r="19" spans="2:15">
      <c r="B19" s="1" t="s">
        <v>9</v>
      </c>
      <c r="C19" s="2">
        <f>C18/C17</f>
        <v>3.3333333333333335</v>
      </c>
      <c r="E19" s="1" t="s">
        <v>9</v>
      </c>
      <c r="F19" s="2">
        <f>F18/F17</f>
        <v>5</v>
      </c>
      <c r="H19" s="1" t="s">
        <v>9</v>
      </c>
      <c r="I19" s="2">
        <f>I18/I17</f>
        <v>5</v>
      </c>
      <c r="K19" s="1" t="s">
        <v>9</v>
      </c>
      <c r="L19" s="2">
        <f>L18/L17</f>
        <v>9.3333333333333339</v>
      </c>
      <c r="N19" s="1" t="s">
        <v>9</v>
      </c>
      <c r="O19" s="2">
        <f>O18/O17</f>
        <v>0</v>
      </c>
    </row>
    <row r="20" spans="2:15">
      <c r="B20" s="1" t="s">
        <v>10</v>
      </c>
      <c r="C20" s="3">
        <f>ROUND(C19,0)</f>
        <v>3</v>
      </c>
      <c r="E20" s="1" t="s">
        <v>10</v>
      </c>
      <c r="F20" s="3">
        <f>ROUND(F19,0)</f>
        <v>5</v>
      </c>
      <c r="H20" s="1" t="s">
        <v>10</v>
      </c>
      <c r="I20" s="3">
        <f>ROUND(I19,0)</f>
        <v>5</v>
      </c>
      <c r="K20" s="1" t="s">
        <v>10</v>
      </c>
      <c r="L20" s="3">
        <f>ROUND(L19,0)</f>
        <v>9</v>
      </c>
      <c r="N20" s="1" t="s">
        <v>10</v>
      </c>
      <c r="O20" s="3">
        <f>ROUND(O19,0)</f>
        <v>0</v>
      </c>
    </row>
    <row r="22" spans="2:15">
      <c r="B22" s="6" t="s">
        <v>12</v>
      </c>
      <c r="C22" s="6"/>
      <c r="D22" s="6"/>
      <c r="E22" s="6"/>
      <c r="F22" s="6"/>
    </row>
    <row r="23" spans="2:15" ht="270" customHeight="1">
      <c r="B23" s="4" t="s">
        <v>13</v>
      </c>
      <c r="C23" s="4" t="s">
        <v>14</v>
      </c>
      <c r="D23" s="4" t="s">
        <v>15</v>
      </c>
      <c r="E23" s="4" t="s">
        <v>16</v>
      </c>
      <c r="F23" s="4" t="s">
        <v>17</v>
      </c>
    </row>
    <row r="24" spans="2:15" ht="409.5">
      <c r="B24" s="4" t="s">
        <v>18</v>
      </c>
      <c r="C24" s="4" t="s">
        <v>19</v>
      </c>
      <c r="D24" s="4" t="s">
        <v>20</v>
      </c>
      <c r="E24" s="4" t="s">
        <v>21</v>
      </c>
      <c r="F24" s="4" t="s">
        <v>22</v>
      </c>
    </row>
  </sheetData>
  <mergeCells count="47">
    <mergeCell ref="B3:C3"/>
    <mergeCell ref="B4:C4"/>
    <mergeCell ref="B13:C13"/>
    <mergeCell ref="E3:F3"/>
    <mergeCell ref="E4:F4"/>
    <mergeCell ref="E13:F13"/>
    <mergeCell ref="E5:F5"/>
    <mergeCell ref="E6:F6"/>
    <mergeCell ref="E7:F7"/>
    <mergeCell ref="B5:C5"/>
    <mergeCell ref="K3:L3"/>
    <mergeCell ref="K4:L4"/>
    <mergeCell ref="K13:L13"/>
    <mergeCell ref="B16:C16"/>
    <mergeCell ref="B15:C15"/>
    <mergeCell ref="B14:C14"/>
    <mergeCell ref="E16:F16"/>
    <mergeCell ref="E15:F15"/>
    <mergeCell ref="E14:F14"/>
    <mergeCell ref="H16:I16"/>
    <mergeCell ref="H3:I3"/>
    <mergeCell ref="H4:I4"/>
    <mergeCell ref="H13:I13"/>
    <mergeCell ref="H5:I5"/>
    <mergeCell ref="H6:I6"/>
    <mergeCell ref="H7:I7"/>
    <mergeCell ref="H14:I14"/>
    <mergeCell ref="K16:L16"/>
    <mergeCell ref="K15:L15"/>
    <mergeCell ref="K14:L14"/>
    <mergeCell ref="K7:L7"/>
    <mergeCell ref="B22:F22"/>
    <mergeCell ref="C1:M2"/>
    <mergeCell ref="N13:O13"/>
    <mergeCell ref="N14:O14"/>
    <mergeCell ref="N15:O15"/>
    <mergeCell ref="N16:O16"/>
    <mergeCell ref="K6:L6"/>
    <mergeCell ref="K5:L5"/>
    <mergeCell ref="B7:C7"/>
    <mergeCell ref="B6:C6"/>
    <mergeCell ref="N3:O3"/>
    <mergeCell ref="N4:O4"/>
    <mergeCell ref="N5:O5"/>
    <mergeCell ref="N6:O6"/>
    <mergeCell ref="N7:O7"/>
    <mergeCell ref="H15:I15"/>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F42"/>
  <sheetViews>
    <sheetView tabSelected="1" topLeftCell="C10" workbookViewId="0">
      <selection activeCell="S14" sqref="S14"/>
    </sheetView>
  </sheetViews>
  <sheetFormatPr defaultRowHeight="14.25"/>
  <cols>
    <col min="1" max="1" width="11.5703125" style="5" customWidth="1"/>
    <col min="2" max="2" width="16.5703125" style="5" customWidth="1"/>
    <col min="3" max="3" width="14.85546875" style="5" customWidth="1"/>
    <col min="4" max="16384" width="9.140625" style="5"/>
  </cols>
  <sheetData>
    <row r="1" spans="1:6" ht="20.25" thickBot="1">
      <c r="A1" s="13" t="s">
        <v>34</v>
      </c>
      <c r="B1" s="13"/>
      <c r="C1" s="13"/>
      <c r="D1" s="13"/>
      <c r="E1" s="13"/>
      <c r="F1" s="13"/>
    </row>
    <row r="2" spans="1:6" ht="18" thickTop="1" thickBot="1">
      <c r="A2" s="14" t="s">
        <v>35</v>
      </c>
      <c r="B2" s="14"/>
      <c r="C2" s="14"/>
      <c r="D2" s="14"/>
      <c r="E2" s="14"/>
      <c r="F2" s="14"/>
    </row>
    <row r="3" spans="1:6" ht="15" thickTop="1">
      <c r="A3" s="5" t="s">
        <v>25</v>
      </c>
      <c r="B3" s="5" t="s">
        <v>29</v>
      </c>
      <c r="C3" s="5" t="s">
        <v>30</v>
      </c>
      <c r="D3" s="5" t="s">
        <v>31</v>
      </c>
      <c r="E3" s="5" t="s">
        <v>32</v>
      </c>
      <c r="F3" s="5" t="s">
        <v>33</v>
      </c>
    </row>
    <row r="4" spans="1:6">
      <c r="A4" s="5" t="s">
        <v>23</v>
      </c>
      <c r="B4" s="5">
        <v>2</v>
      </c>
      <c r="C4" s="5">
        <v>3</v>
      </c>
      <c r="D4" s="5">
        <v>3</v>
      </c>
      <c r="E4" s="5">
        <v>0</v>
      </c>
      <c r="F4" s="5">
        <v>3</v>
      </c>
    </row>
    <row r="5" spans="1:6">
      <c r="A5" s="5" t="s">
        <v>24</v>
      </c>
      <c r="B5" s="5">
        <v>3.5</v>
      </c>
      <c r="C5" s="5">
        <v>3</v>
      </c>
      <c r="D5" s="5">
        <v>4</v>
      </c>
      <c r="E5" s="5">
        <v>2</v>
      </c>
      <c r="F5" s="5">
        <v>3.5</v>
      </c>
    </row>
    <row r="7" spans="1:6">
      <c r="A7" s="5" t="s">
        <v>37</v>
      </c>
      <c r="B7" s="5" t="s">
        <v>29</v>
      </c>
      <c r="C7" s="5" t="s">
        <v>30</v>
      </c>
      <c r="D7" s="5" t="s">
        <v>31</v>
      </c>
      <c r="E7" s="5" t="s">
        <v>32</v>
      </c>
      <c r="F7" s="5" t="s">
        <v>33</v>
      </c>
    </row>
    <row r="8" spans="1:6">
      <c r="A8" s="5" t="s">
        <v>27</v>
      </c>
      <c r="B8" s="5">
        <f>MIN(B4:B5)</f>
        <v>2</v>
      </c>
      <c r="C8" s="5">
        <f t="shared" ref="C8:F8" si="0">MIN(C4:C5)</f>
        <v>3</v>
      </c>
      <c r="D8" s="5">
        <f t="shared" si="0"/>
        <v>3</v>
      </c>
      <c r="E8" s="5">
        <f t="shared" si="0"/>
        <v>0</v>
      </c>
      <c r="F8" s="5">
        <f t="shared" si="0"/>
        <v>3</v>
      </c>
    </row>
    <row r="9" spans="1:6">
      <c r="A9" s="5" t="s">
        <v>9</v>
      </c>
      <c r="B9" s="5">
        <f>AVERAGE(B4:B5)</f>
        <v>2.75</v>
      </c>
      <c r="C9" s="5">
        <f>AVERAGE(C4:C5)</f>
        <v>3</v>
      </c>
      <c r="D9" s="5">
        <f>AVERAGE(D4:D5)</f>
        <v>3.5</v>
      </c>
      <c r="E9" s="5">
        <f>AVERAGE(E4:E5)</f>
        <v>1</v>
      </c>
      <c r="F9" s="5">
        <f>AVERAGE(F4:F5)</f>
        <v>3.25</v>
      </c>
    </row>
    <row r="10" spans="1:6">
      <c r="A10" s="5" t="s">
        <v>28</v>
      </c>
      <c r="B10" s="5">
        <f>MAX(B4:B5)</f>
        <v>3.5</v>
      </c>
      <c r="C10" s="5">
        <f t="shared" ref="C10:F10" si="1">MAX(C4:C5)</f>
        <v>3</v>
      </c>
      <c r="D10" s="5">
        <f t="shared" si="1"/>
        <v>4</v>
      </c>
      <c r="E10" s="5">
        <f t="shared" si="1"/>
        <v>2</v>
      </c>
      <c r="F10" s="5">
        <f t="shared" si="1"/>
        <v>3.5</v>
      </c>
    </row>
    <row r="12" spans="1:6" ht="17.25" thickBot="1">
      <c r="A12" s="14" t="s">
        <v>36</v>
      </c>
      <c r="B12" s="14"/>
      <c r="C12" s="14"/>
      <c r="D12" s="14"/>
      <c r="E12" s="14"/>
      <c r="F12" s="14"/>
    </row>
    <row r="13" spans="1:6" ht="15" thickTop="1">
      <c r="A13" s="5" t="s">
        <v>25</v>
      </c>
      <c r="B13" s="5" t="s">
        <v>29</v>
      </c>
      <c r="C13" s="5" t="s">
        <v>30</v>
      </c>
      <c r="D13" s="5" t="s">
        <v>31</v>
      </c>
      <c r="E13" s="5" t="s">
        <v>32</v>
      </c>
      <c r="F13" s="5" t="s">
        <v>33</v>
      </c>
    </row>
    <row r="14" spans="1:6">
      <c r="A14" s="5" t="s">
        <v>23</v>
      </c>
      <c r="B14" s="5">
        <v>4</v>
      </c>
      <c r="C14" s="5">
        <v>6</v>
      </c>
      <c r="D14" s="5">
        <v>4</v>
      </c>
      <c r="E14" s="5">
        <v>0</v>
      </c>
      <c r="F14" s="5">
        <v>10</v>
      </c>
    </row>
    <row r="15" spans="1:6">
      <c r="A15" s="5" t="s">
        <v>24</v>
      </c>
      <c r="B15" s="5">
        <v>10</v>
      </c>
      <c r="C15" s="5">
        <v>4</v>
      </c>
      <c r="D15" s="5">
        <v>5</v>
      </c>
      <c r="E15" s="5">
        <v>2</v>
      </c>
      <c r="F15" s="5">
        <v>10</v>
      </c>
    </row>
    <row r="16" spans="1:6">
      <c r="A16" s="5" t="s">
        <v>26</v>
      </c>
      <c r="B16" s="5">
        <v>6</v>
      </c>
      <c r="C16" s="5">
        <v>5</v>
      </c>
      <c r="D16" s="5">
        <v>6</v>
      </c>
      <c r="E16" s="5">
        <v>3</v>
      </c>
      <c r="F16" s="5">
        <v>10</v>
      </c>
    </row>
    <row r="18" spans="1:6">
      <c r="A18" s="5" t="s">
        <v>37</v>
      </c>
      <c r="B18" s="5" t="s">
        <v>29</v>
      </c>
      <c r="C18" s="5" t="s">
        <v>30</v>
      </c>
      <c r="D18" s="5" t="s">
        <v>31</v>
      </c>
      <c r="E18" s="5" t="s">
        <v>32</v>
      </c>
      <c r="F18" s="5" t="s">
        <v>33</v>
      </c>
    </row>
    <row r="19" spans="1:6">
      <c r="A19" s="5" t="s">
        <v>27</v>
      </c>
      <c r="B19" s="5">
        <f>MIN(B14:B16)</f>
        <v>4</v>
      </c>
      <c r="C19" s="5">
        <f t="shared" ref="C19:F19" si="2">MIN(C14:C16)</f>
        <v>4</v>
      </c>
      <c r="D19" s="5">
        <f t="shared" si="2"/>
        <v>4</v>
      </c>
      <c r="E19" s="5">
        <f t="shared" si="2"/>
        <v>0</v>
      </c>
      <c r="F19" s="5">
        <f t="shared" si="2"/>
        <v>10</v>
      </c>
    </row>
    <row r="20" spans="1:6">
      <c r="A20" s="5" t="s">
        <v>9</v>
      </c>
      <c r="B20" s="5">
        <f>AVERAGE(B14:B16)</f>
        <v>6.666666666666667</v>
      </c>
      <c r="C20" s="5">
        <f>AVERAGE(C14:C16)</f>
        <v>5</v>
      </c>
      <c r="D20" s="5">
        <f>AVERAGE(D14:D16)</f>
        <v>5</v>
      </c>
      <c r="E20" s="5">
        <f>AVERAGE(E14:E16)</f>
        <v>1.6666666666666667</v>
      </c>
      <c r="F20" s="5">
        <f>AVERAGE(F14:F16)</f>
        <v>10</v>
      </c>
    </row>
    <row r="21" spans="1:6">
      <c r="A21" s="5" t="s">
        <v>28</v>
      </c>
      <c r="B21" s="5">
        <f>MAX(B14:B16)</f>
        <v>10</v>
      </c>
      <c r="C21" s="5">
        <f t="shared" ref="C21:F21" si="3">MAX(C14:C16)</f>
        <v>6</v>
      </c>
      <c r="D21" s="5">
        <f t="shared" si="3"/>
        <v>6</v>
      </c>
      <c r="E21" s="5">
        <f t="shared" si="3"/>
        <v>3</v>
      </c>
      <c r="F21" s="5">
        <f t="shared" si="3"/>
        <v>10</v>
      </c>
    </row>
    <row r="23" spans="1:6">
      <c r="A23" s="5" t="s">
        <v>40</v>
      </c>
      <c r="B23" s="5" t="s">
        <v>38</v>
      </c>
      <c r="C23" s="5" t="s">
        <v>39</v>
      </c>
    </row>
    <row r="24" spans="1:6">
      <c r="A24" s="5" t="s">
        <v>29</v>
      </c>
      <c r="B24" s="5">
        <f>B20</f>
        <v>6.666666666666667</v>
      </c>
      <c r="C24" s="5">
        <f>B9</f>
        <v>2.75</v>
      </c>
    </row>
    <row r="25" spans="1:6">
      <c r="A25" s="5" t="s">
        <v>30</v>
      </c>
      <c r="B25" s="5">
        <f>C20</f>
        <v>5</v>
      </c>
      <c r="C25" s="5">
        <f>C9</f>
        <v>3</v>
      </c>
    </row>
    <row r="26" spans="1:6">
      <c r="A26" s="5" t="s">
        <v>31</v>
      </c>
      <c r="B26" s="5">
        <f>D20</f>
        <v>5</v>
      </c>
      <c r="C26" s="5">
        <f>D9</f>
        <v>3.5</v>
      </c>
    </row>
    <row r="27" spans="1:6">
      <c r="A27" s="5" t="s">
        <v>32</v>
      </c>
      <c r="B27" s="5">
        <f>E20</f>
        <v>1.6666666666666667</v>
      </c>
      <c r="C27" s="5">
        <f>E9</f>
        <v>1</v>
      </c>
    </row>
    <row r="28" spans="1:6">
      <c r="A28" s="5" t="s">
        <v>33</v>
      </c>
      <c r="B28" s="5">
        <f>F20</f>
        <v>10</v>
      </c>
      <c r="C28" s="5">
        <f>F9</f>
        <v>3.25</v>
      </c>
    </row>
    <row r="30" spans="1:6" ht="71.25">
      <c r="A30" s="5" t="s">
        <v>37</v>
      </c>
      <c r="B30" s="15" t="s">
        <v>42</v>
      </c>
      <c r="C30" s="15" t="s">
        <v>41</v>
      </c>
      <c r="D30" s="15" t="s">
        <v>43</v>
      </c>
      <c r="E30" s="15" t="s">
        <v>44</v>
      </c>
      <c r="F30" s="15" t="s">
        <v>45</v>
      </c>
    </row>
    <row r="31" spans="1:6">
      <c r="A31" s="5" t="s">
        <v>27</v>
      </c>
      <c r="B31" s="5">
        <f>MIN(Table2[Test1])</f>
        <v>2</v>
      </c>
      <c r="C31" s="5">
        <f>MIN(Table2[Test2])</f>
        <v>3</v>
      </c>
      <c r="D31" s="5">
        <f xml:space="preserve"> MIN(Table2[Test3])</f>
        <v>3</v>
      </c>
      <c r="E31" s="5">
        <f>MIN(Table2[Test4])</f>
        <v>0</v>
      </c>
      <c r="F31" s="5">
        <f>MIN(Table2[Test5])</f>
        <v>3</v>
      </c>
    </row>
    <row r="32" spans="1:6">
      <c r="A32" s="5" t="s">
        <v>46</v>
      </c>
      <c r="B32" s="5">
        <f>QUARTILE(Table2[Test1],1)</f>
        <v>2.375</v>
      </c>
      <c r="C32" s="5">
        <f>QUARTILE(Table2[Test2],1)</f>
        <v>3</v>
      </c>
      <c r="D32" s="5">
        <f>QUARTILE(Table2[Test3],1)</f>
        <v>3.25</v>
      </c>
      <c r="E32" s="5">
        <f>QUARTILE(Table2[Test4],1)</f>
        <v>0.5</v>
      </c>
      <c r="F32" s="5">
        <f>QUARTILE(Table2[Test5],1)</f>
        <v>3.125</v>
      </c>
    </row>
    <row r="33" spans="1:6">
      <c r="A33" s="5" t="s">
        <v>48</v>
      </c>
      <c r="B33" s="5">
        <f>QUARTILE(Table2[Test1],2)</f>
        <v>2.75</v>
      </c>
      <c r="C33" s="5">
        <f>QUARTILE(Table2[Test2],2)</f>
        <v>3</v>
      </c>
      <c r="D33" s="5">
        <f>QUARTILE(Table2[Test3],2)</f>
        <v>3.5</v>
      </c>
      <c r="E33" s="5">
        <f>QUARTILE(Table2[Test4],2)</f>
        <v>1</v>
      </c>
      <c r="F33" s="5">
        <f>QUARTILE(Table2[Test5],2)</f>
        <v>3.25</v>
      </c>
    </row>
    <row r="34" spans="1:6">
      <c r="A34" s="5" t="s">
        <v>47</v>
      </c>
      <c r="B34" s="5">
        <f>QUARTILE(Table2[Test1],3)</f>
        <v>3.125</v>
      </c>
      <c r="C34" s="5">
        <f>QUARTILE(Table2[Test2],3)</f>
        <v>3</v>
      </c>
      <c r="D34" s="5">
        <f>QUARTILE(Table2[Test3],3)</f>
        <v>3.75</v>
      </c>
      <c r="E34" s="5">
        <f>QUARTILE(Table2[Test4],3)</f>
        <v>1.5</v>
      </c>
      <c r="F34" s="5">
        <f>QUARTILE(Table2[Test5],3)</f>
        <v>3.375</v>
      </c>
    </row>
    <row r="35" spans="1:6">
      <c r="A35" s="5" t="s">
        <v>28</v>
      </c>
      <c r="B35" s="5">
        <f>MAX(Table2[Test1])</f>
        <v>3.5</v>
      </c>
      <c r="C35" s="5">
        <f>MAX(Table2[Test2])</f>
        <v>3</v>
      </c>
      <c r="D35" s="5">
        <f>MAX(Table2[Test3])</f>
        <v>4</v>
      </c>
      <c r="E35" s="5">
        <f>MAX(Table2[Test4])</f>
        <v>2</v>
      </c>
      <c r="F35" s="5">
        <f>MAX(Table2[Test5])</f>
        <v>3.5</v>
      </c>
    </row>
    <row r="37" spans="1:6" ht="71.25">
      <c r="A37" s="5" t="s">
        <v>37</v>
      </c>
      <c r="B37" s="15" t="s">
        <v>42</v>
      </c>
      <c r="C37" s="15" t="s">
        <v>41</v>
      </c>
      <c r="D37" s="15" t="s">
        <v>43</v>
      </c>
      <c r="E37" s="15" t="s">
        <v>44</v>
      </c>
      <c r="F37" s="15" t="s">
        <v>45</v>
      </c>
    </row>
    <row r="38" spans="1:6">
      <c r="A38" s="5" t="s">
        <v>27</v>
      </c>
      <c r="B38" s="5">
        <v>4</v>
      </c>
      <c r="C38" s="5">
        <v>4</v>
      </c>
      <c r="D38" s="5">
        <v>4</v>
      </c>
      <c r="E38" s="5">
        <v>0</v>
      </c>
      <c r="F38" s="5">
        <v>10</v>
      </c>
    </row>
    <row r="39" spans="1:6">
      <c r="A39" s="5" t="s">
        <v>46</v>
      </c>
      <c r="B39" s="5">
        <v>5</v>
      </c>
      <c r="C39" s="5">
        <v>4.5</v>
      </c>
      <c r="D39" s="5">
        <v>4.5</v>
      </c>
      <c r="E39" s="5">
        <v>1</v>
      </c>
      <c r="F39" s="5">
        <v>10</v>
      </c>
    </row>
    <row r="40" spans="1:6">
      <c r="A40" s="5" t="s">
        <v>48</v>
      </c>
      <c r="B40" s="5">
        <v>6.6666699999999999</v>
      </c>
      <c r="C40" s="5">
        <v>5</v>
      </c>
      <c r="D40" s="5">
        <v>5</v>
      </c>
      <c r="E40" s="5">
        <v>1.6666700000000001</v>
      </c>
      <c r="F40" s="5">
        <v>10</v>
      </c>
    </row>
    <row r="41" spans="1:6">
      <c r="A41" s="5" t="s">
        <v>47</v>
      </c>
      <c r="B41" s="5">
        <v>8</v>
      </c>
      <c r="C41" s="5">
        <v>5.5</v>
      </c>
      <c r="D41" s="5">
        <v>5.5</v>
      </c>
      <c r="E41" s="5">
        <v>2.5</v>
      </c>
      <c r="F41" s="5">
        <v>10</v>
      </c>
    </row>
    <row r="42" spans="1:6">
      <c r="A42" s="5" t="s">
        <v>28</v>
      </c>
      <c r="B42" s="5">
        <v>10</v>
      </c>
      <c r="C42" s="5">
        <v>6</v>
      </c>
      <c r="D42" s="5">
        <v>6</v>
      </c>
      <c r="E42" s="5">
        <v>3</v>
      </c>
      <c r="F42" s="5">
        <v>10</v>
      </c>
    </row>
  </sheetData>
  <mergeCells count="3">
    <mergeCell ref="A1:F1"/>
    <mergeCell ref="A12:F12"/>
    <mergeCell ref="A2:F2"/>
  </mergeCells>
  <pageMargins left="0.7" right="0.7" top="0.75" bottom="0.75" header="0.3" footer="0.3"/>
  <pageSetup paperSize="9" orientation="portrait" horizontalDpi="1200" verticalDpi="1200" r:id="rId1"/>
  <drawing r:id="rId2"/>
  <tableParts count="5">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3</vt:i4>
      </vt:variant>
    </vt:vector>
  </HeadingPairs>
  <TitlesOfParts>
    <vt:vector size="3" baseType="lpstr">
      <vt:lpstr>Overview</vt:lpstr>
      <vt:lpstr>Satisfaction between Age Groups</vt:lpstr>
      <vt:lpstr>Sheet3</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 Ahmad</dc:creator>
  <cp:lastModifiedBy>Ibrahim Ahmad</cp:lastModifiedBy>
  <cp:revision/>
  <dcterms:created xsi:type="dcterms:W3CDTF">2023-04-08T11:10:27Z</dcterms:created>
  <dcterms:modified xsi:type="dcterms:W3CDTF">2023-05-07T12:49:48Z</dcterms:modified>
</cp:coreProperties>
</file>