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emile\Downloads\"/>
    </mc:Choice>
  </mc:AlternateContent>
  <xr:revisionPtr revIDLastSave="0" documentId="13_ncr:1_{AF0C2BDA-8EFF-4B0B-B54B-F26CAC1312DB}" xr6:coauthVersionLast="46" xr6:coauthVersionMax="47" xr10:uidLastSave="{00000000-0000-0000-0000-000000000000}"/>
  <bookViews>
    <workbookView xWindow="-120" yWindow="-120" windowWidth="20730" windowHeight="11160" activeTab="4" xr2:uid="{00000000-000D-0000-FFFF-FFFF00000000}"/>
  </bookViews>
  <sheets>
    <sheet name="Summary" sheetId="1" r:id="rId1"/>
    <sheet name="Period 1" sheetId="5" r:id="rId2"/>
    <sheet name="Period 2" sheetId="10" r:id="rId3"/>
    <sheet name="Period 3" sheetId="16" r:id="rId4"/>
    <sheet name="Period 4" sheetId="1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4" i="17" l="1"/>
  <c r="O36" i="17" s="1"/>
  <c r="M34" i="17"/>
  <c r="M36" i="17" s="1"/>
  <c r="K34" i="17"/>
  <c r="K36" i="17" s="1"/>
  <c r="I34" i="17"/>
  <c r="F34" i="17"/>
  <c r="G34" i="17" s="1"/>
  <c r="I36" i="17"/>
  <c r="J33" i="17"/>
  <c r="I33" i="17" s="1"/>
  <c r="R33" i="17"/>
  <c r="O33" i="17"/>
  <c r="G33" i="17"/>
  <c r="F33" i="17"/>
  <c r="K32" i="17"/>
  <c r="J32" i="17"/>
  <c r="I32" i="17" s="1"/>
  <c r="M32" i="17" s="1"/>
  <c r="R32" i="17"/>
  <c r="O32" i="17"/>
  <c r="O31" i="17"/>
  <c r="O30" i="17"/>
  <c r="M31" i="17"/>
  <c r="M30" i="17"/>
  <c r="K31" i="17"/>
  <c r="K30" i="17"/>
  <c r="I31" i="17"/>
  <c r="I30" i="17"/>
  <c r="G32" i="17"/>
  <c r="G31" i="17"/>
  <c r="G30" i="17"/>
  <c r="F32" i="17"/>
  <c r="F31" i="17"/>
  <c r="F30" i="17"/>
  <c r="D3" i="17"/>
  <c r="F25" i="17" s="1"/>
  <c r="G25" i="17" s="1"/>
  <c r="O29" i="17"/>
  <c r="I29" i="17"/>
  <c r="M29" i="17" s="1"/>
  <c r="O29" i="16"/>
  <c r="M29" i="16"/>
  <c r="K29" i="16"/>
  <c r="I29" i="16"/>
  <c r="F29" i="16"/>
  <c r="G29" i="16" s="1"/>
  <c r="O28" i="17"/>
  <c r="O27" i="17"/>
  <c r="I27" i="17"/>
  <c r="K27" i="17" s="1"/>
  <c r="O26" i="17"/>
  <c r="I26" i="17"/>
  <c r="M26" i="17" s="1"/>
  <c r="O25" i="17"/>
  <c r="I25" i="17"/>
  <c r="K25" i="17" s="1"/>
  <c r="O24" i="17"/>
  <c r="I24" i="17"/>
  <c r="M24" i="17" s="1"/>
  <c r="O23" i="17"/>
  <c r="I23" i="17"/>
  <c r="K23" i="17" s="1"/>
  <c r="O22" i="17"/>
  <c r="I22" i="17"/>
  <c r="M22" i="17" s="1"/>
  <c r="O21" i="17"/>
  <c r="I21" i="17"/>
  <c r="K21" i="17" s="1"/>
  <c r="O20" i="17"/>
  <c r="I20" i="17"/>
  <c r="M20" i="17" s="1"/>
  <c r="O19" i="17"/>
  <c r="I19" i="17"/>
  <c r="K19" i="17" s="1"/>
  <c r="O18" i="17"/>
  <c r="I18" i="17"/>
  <c r="M18" i="17" s="1"/>
  <c r="O17" i="17"/>
  <c r="I17" i="17"/>
  <c r="K17" i="17" s="1"/>
  <c r="O16" i="17"/>
  <c r="I16" i="17"/>
  <c r="K16" i="17" s="1"/>
  <c r="O15" i="17"/>
  <c r="I15" i="17"/>
  <c r="K15" i="17" s="1"/>
  <c r="O14" i="17"/>
  <c r="I14" i="17"/>
  <c r="M14" i="17" s="1"/>
  <c r="O13" i="17"/>
  <c r="I13" i="17"/>
  <c r="K13" i="17" s="1"/>
  <c r="O12" i="17"/>
  <c r="I12" i="17"/>
  <c r="M12" i="17" s="1"/>
  <c r="O11" i="17"/>
  <c r="I11" i="17"/>
  <c r="K11" i="17" s="1"/>
  <c r="O10" i="17"/>
  <c r="I10" i="17"/>
  <c r="M10" i="17" s="1"/>
  <c r="O9" i="17"/>
  <c r="I9" i="17"/>
  <c r="K9" i="17" s="1"/>
  <c r="O8" i="17"/>
  <c r="I8" i="17"/>
  <c r="K8" i="17" s="1"/>
  <c r="O7" i="17"/>
  <c r="I7" i="17"/>
  <c r="K7" i="17" s="1"/>
  <c r="I25" i="10"/>
  <c r="K25" i="10"/>
  <c r="M25" i="10"/>
  <c r="O25" i="10"/>
  <c r="O28" i="16"/>
  <c r="O27" i="16"/>
  <c r="O26" i="16"/>
  <c r="O25" i="16"/>
  <c r="M27" i="16"/>
  <c r="R19" i="10"/>
  <c r="I27" i="16"/>
  <c r="K27" i="16"/>
  <c r="I26" i="16"/>
  <c r="M26" i="16" s="1"/>
  <c r="I25" i="16"/>
  <c r="M25" i="16" s="1"/>
  <c r="K25" i="16"/>
  <c r="F27" i="16"/>
  <c r="G27" i="16" s="1"/>
  <c r="F26" i="16"/>
  <c r="G26" i="16" s="1"/>
  <c r="D3" i="16"/>
  <c r="R28" i="16" s="1"/>
  <c r="J28" i="16" s="1"/>
  <c r="I28" i="16" s="1"/>
  <c r="O24" i="16"/>
  <c r="I24" i="16"/>
  <c r="M24" i="16" s="1"/>
  <c r="O23" i="16"/>
  <c r="O22" i="16"/>
  <c r="O21" i="16"/>
  <c r="I20" i="16"/>
  <c r="K20" i="16" s="1"/>
  <c r="O19" i="16"/>
  <c r="O18" i="16"/>
  <c r="I18" i="16"/>
  <c r="K18" i="16" s="1"/>
  <c r="O17" i="16"/>
  <c r="I17" i="16"/>
  <c r="M17" i="16" s="1"/>
  <c r="O16" i="16"/>
  <c r="I16" i="16"/>
  <c r="M16" i="16" s="1"/>
  <c r="O15" i="16"/>
  <c r="I15" i="16"/>
  <c r="K15" i="16" s="1"/>
  <c r="O14" i="16"/>
  <c r="I14" i="16"/>
  <c r="K14" i="16" s="1"/>
  <c r="O13" i="16"/>
  <c r="I13" i="16"/>
  <c r="M13" i="16" s="1"/>
  <c r="O12" i="16"/>
  <c r="I12" i="16"/>
  <c r="M12" i="16" s="1"/>
  <c r="O11" i="16"/>
  <c r="I11" i="16"/>
  <c r="K11" i="16" s="1"/>
  <c r="O10" i="16"/>
  <c r="I10" i="16"/>
  <c r="K10" i="16" s="1"/>
  <c r="O9" i="16"/>
  <c r="I9" i="16"/>
  <c r="K9" i="16" s="1"/>
  <c r="O8" i="16"/>
  <c r="I8" i="16"/>
  <c r="M8" i="16" s="1"/>
  <c r="O7" i="16"/>
  <c r="I7" i="16"/>
  <c r="K7" i="16" s="1"/>
  <c r="O24" i="10"/>
  <c r="I24" i="10"/>
  <c r="M24" i="10" s="1"/>
  <c r="S12" i="5"/>
  <c r="K12" i="5" s="1"/>
  <c r="J12" i="5" s="1"/>
  <c r="N12" i="5" s="1"/>
  <c r="K14" i="5"/>
  <c r="I20" i="10"/>
  <c r="K20" i="10" s="1"/>
  <c r="L20" i="10" s="1"/>
  <c r="I16" i="10"/>
  <c r="M16" i="10" s="1"/>
  <c r="I14" i="10"/>
  <c r="M14" i="10" s="1"/>
  <c r="O18" i="10"/>
  <c r="I18" i="10"/>
  <c r="M18" i="10" s="1"/>
  <c r="P16" i="5"/>
  <c r="O17" i="10"/>
  <c r="O16" i="10"/>
  <c r="O14" i="10"/>
  <c r="O10" i="10"/>
  <c r="D3" i="10"/>
  <c r="I17" i="10"/>
  <c r="O15" i="10"/>
  <c r="I15" i="10"/>
  <c r="O13" i="10"/>
  <c r="I13" i="10"/>
  <c r="O12" i="10"/>
  <c r="I12" i="10"/>
  <c r="M12" i="10" s="1"/>
  <c r="O11" i="10"/>
  <c r="I11" i="10"/>
  <c r="M11" i="10" s="1"/>
  <c r="I10" i="10"/>
  <c r="M10" i="10" s="1"/>
  <c r="O9" i="10"/>
  <c r="I9" i="10"/>
  <c r="M9" i="10" s="1"/>
  <c r="O8" i="10"/>
  <c r="I8" i="10"/>
  <c r="M8" i="10" s="1"/>
  <c r="O7" i="10"/>
  <c r="I7" i="10"/>
  <c r="M7" i="10" s="1"/>
  <c r="K13" i="5"/>
  <c r="J13" i="5" s="1"/>
  <c r="L13" i="5" s="1"/>
  <c r="S13" i="5"/>
  <c r="S14" i="5"/>
  <c r="P9" i="5"/>
  <c r="F6" i="5"/>
  <c r="F7" i="5"/>
  <c r="J6" i="5"/>
  <c r="N6" i="5" s="1"/>
  <c r="J7" i="5"/>
  <c r="L7" i="5" s="1"/>
  <c r="J8" i="5"/>
  <c r="L8" i="5" s="1"/>
  <c r="J9" i="5"/>
  <c r="N9" i="5" s="1"/>
  <c r="J10" i="5"/>
  <c r="L10" i="5" s="1"/>
  <c r="J11" i="5"/>
  <c r="N11" i="5" s="1"/>
  <c r="P7" i="5"/>
  <c r="P8" i="5"/>
  <c r="P11" i="5"/>
  <c r="P12" i="5"/>
  <c r="P13" i="5"/>
  <c r="P14" i="5"/>
  <c r="P6" i="5"/>
  <c r="F12" i="5"/>
  <c r="F13" i="5"/>
  <c r="F14" i="5"/>
  <c r="F8" i="5"/>
  <c r="F9" i="5"/>
  <c r="E3" i="5" s="1"/>
  <c r="F10" i="5"/>
  <c r="F11" i="5"/>
  <c r="M33" i="17" l="1"/>
  <c r="K33" i="17"/>
  <c r="M17" i="17"/>
  <c r="K29" i="17"/>
  <c r="M21" i="17"/>
  <c r="M15" i="17"/>
  <c r="F29" i="17"/>
  <c r="G29" i="17" s="1"/>
  <c r="K28" i="16"/>
  <c r="M28" i="16"/>
  <c r="F28" i="16"/>
  <c r="G28" i="16" s="1"/>
  <c r="F16" i="16"/>
  <c r="G16" i="16" s="1"/>
  <c r="K26" i="16"/>
  <c r="F14" i="16"/>
  <c r="G14" i="16" s="1"/>
  <c r="F25" i="16"/>
  <c r="G25" i="16" s="1"/>
  <c r="K10" i="17"/>
  <c r="M19" i="17"/>
  <c r="K22" i="17"/>
  <c r="K14" i="17"/>
  <c r="M23" i="17"/>
  <c r="K18" i="17"/>
  <c r="F9" i="17"/>
  <c r="G9" i="17" s="1"/>
  <c r="F7" i="17"/>
  <c r="G7" i="17" s="1"/>
  <c r="F13" i="17"/>
  <c r="G13" i="17" s="1"/>
  <c r="F27" i="17"/>
  <c r="G27" i="17" s="1"/>
  <c r="F17" i="17"/>
  <c r="G17" i="17" s="1"/>
  <c r="M7" i="17"/>
  <c r="M9" i="17"/>
  <c r="F15" i="17"/>
  <c r="G15" i="17" s="1"/>
  <c r="F19" i="17"/>
  <c r="G19" i="17" s="1"/>
  <c r="F23" i="17"/>
  <c r="G23" i="17" s="1"/>
  <c r="M25" i="17"/>
  <c r="M27" i="17"/>
  <c r="M11" i="17"/>
  <c r="M13" i="17"/>
  <c r="F8" i="17"/>
  <c r="G8" i="17" s="1"/>
  <c r="F10" i="17"/>
  <c r="G10" i="17" s="1"/>
  <c r="F28" i="17"/>
  <c r="G28" i="17" s="1"/>
  <c r="F11" i="17"/>
  <c r="G11" i="17" s="1"/>
  <c r="F21" i="17"/>
  <c r="G21" i="17" s="1"/>
  <c r="F12" i="17"/>
  <c r="G12" i="17" s="1"/>
  <c r="F14" i="17"/>
  <c r="G14" i="17" s="1"/>
  <c r="K26" i="17"/>
  <c r="F16" i="17"/>
  <c r="G16" i="17" s="1"/>
  <c r="F20" i="17"/>
  <c r="G20" i="17" s="1"/>
  <c r="F24" i="17"/>
  <c r="G24" i="17" s="1"/>
  <c r="I28" i="17"/>
  <c r="M28" i="17" s="1"/>
  <c r="K12" i="17"/>
  <c r="K20" i="17"/>
  <c r="K24" i="17"/>
  <c r="M8" i="17"/>
  <c r="M16" i="17"/>
  <c r="F18" i="17"/>
  <c r="G18" i="17" s="1"/>
  <c r="F22" i="17"/>
  <c r="G22" i="17" s="1"/>
  <c r="F26" i="17"/>
  <c r="G26" i="17" s="1"/>
  <c r="J19" i="10"/>
  <c r="I19" i="10" s="1"/>
  <c r="K19" i="10" s="1"/>
  <c r="K13" i="16"/>
  <c r="K17" i="16"/>
  <c r="M7" i="16"/>
  <c r="F9" i="16"/>
  <c r="G9" i="16" s="1"/>
  <c r="F13" i="16"/>
  <c r="G13" i="16" s="1"/>
  <c r="F17" i="16"/>
  <c r="G17" i="16" s="1"/>
  <c r="M15" i="16"/>
  <c r="M11" i="16"/>
  <c r="M20" i="16"/>
  <c r="O20" i="16"/>
  <c r="O31" i="16" s="1"/>
  <c r="F8" i="16"/>
  <c r="G8" i="16" s="1"/>
  <c r="M10" i="16"/>
  <c r="F12" i="16"/>
  <c r="G12" i="16" s="1"/>
  <c r="M14" i="16"/>
  <c r="M18" i="16"/>
  <c r="I21" i="16"/>
  <c r="I22" i="16"/>
  <c r="I23" i="16"/>
  <c r="F22" i="16"/>
  <c r="G22" i="16" s="1"/>
  <c r="M9" i="16"/>
  <c r="F15" i="16"/>
  <c r="G15" i="16" s="1"/>
  <c r="F19" i="16"/>
  <c r="G19" i="16" s="1"/>
  <c r="F21" i="16"/>
  <c r="G21" i="16" s="1"/>
  <c r="F23" i="16"/>
  <c r="G23" i="16" s="1"/>
  <c r="F11" i="16"/>
  <c r="G11" i="16" s="1"/>
  <c r="F20" i="16"/>
  <c r="G20" i="16" s="1"/>
  <c r="K8" i="16"/>
  <c r="K12" i="16"/>
  <c r="K16" i="16"/>
  <c r="I19" i="16"/>
  <c r="I31" i="16" s="1"/>
  <c r="F24" i="16"/>
  <c r="G24" i="16" s="1"/>
  <c r="F7" i="16"/>
  <c r="G7" i="16" s="1"/>
  <c r="F18" i="16"/>
  <c r="G18" i="16" s="1"/>
  <c r="K24" i="16"/>
  <c r="F10" i="16"/>
  <c r="G10" i="16" s="1"/>
  <c r="K24" i="10"/>
  <c r="F24" i="10"/>
  <c r="G24" i="10" s="1"/>
  <c r="R23" i="10"/>
  <c r="J23" i="10" s="1"/>
  <c r="I23" i="10" s="1"/>
  <c r="R21" i="10"/>
  <c r="J21" i="10" s="1"/>
  <c r="I21" i="10" s="1"/>
  <c r="K21" i="10" s="1"/>
  <c r="R22" i="10"/>
  <c r="J22" i="10" s="1"/>
  <c r="I22" i="10" s="1"/>
  <c r="K22" i="10" s="1"/>
  <c r="F19" i="10"/>
  <c r="G19" i="10" s="1"/>
  <c r="F20" i="10"/>
  <c r="G20" i="10" s="1"/>
  <c r="F21" i="10"/>
  <c r="G21" i="10" s="1"/>
  <c r="F22" i="10"/>
  <c r="G22" i="10" s="1"/>
  <c r="F23" i="10"/>
  <c r="G23" i="10" s="1"/>
  <c r="F18" i="10"/>
  <c r="G18" i="10" s="1"/>
  <c r="O19" i="10"/>
  <c r="O20" i="10"/>
  <c r="M20" i="10"/>
  <c r="K16" i="10"/>
  <c r="K14" i="10"/>
  <c r="K12" i="10"/>
  <c r="K10" i="10"/>
  <c r="K18" i="10"/>
  <c r="F14" i="10"/>
  <c r="G14" i="10" s="1"/>
  <c r="F16" i="10"/>
  <c r="G16" i="10" s="1"/>
  <c r="K7" i="10"/>
  <c r="K9" i="10"/>
  <c r="M13" i="10"/>
  <c r="K13" i="10"/>
  <c r="M15" i="10"/>
  <c r="K15" i="10"/>
  <c r="M17" i="10"/>
  <c r="K17" i="10"/>
  <c r="K8" i="10"/>
  <c r="F13" i="10"/>
  <c r="G13" i="10" s="1"/>
  <c r="F15" i="10"/>
  <c r="G15" i="10" s="1"/>
  <c r="F17" i="10"/>
  <c r="G17" i="10" s="1"/>
  <c r="F12" i="10"/>
  <c r="G12" i="10" s="1"/>
  <c r="F11" i="10"/>
  <c r="G11" i="10" s="1"/>
  <c r="F10" i="10"/>
  <c r="G10" i="10" s="1"/>
  <c r="F9" i="10"/>
  <c r="G9" i="10" s="1"/>
  <c r="F8" i="10"/>
  <c r="G8" i="10" s="1"/>
  <c r="K11" i="10"/>
  <c r="F7" i="10"/>
  <c r="G7" i="10" s="1"/>
  <c r="L9" i="5"/>
  <c r="L6" i="5"/>
  <c r="N8" i="5"/>
  <c r="N7" i="5"/>
  <c r="L12" i="5"/>
  <c r="L11" i="5"/>
  <c r="N13" i="5"/>
  <c r="J14" i="5"/>
  <c r="J16" i="5" s="1"/>
  <c r="G7" i="5"/>
  <c r="H7" i="5" s="1"/>
  <c r="G8" i="5"/>
  <c r="H8" i="5" s="1"/>
  <c r="G9" i="5"/>
  <c r="H9" i="5" s="1"/>
  <c r="G10" i="5"/>
  <c r="G11" i="5"/>
  <c r="H11" i="5" s="1"/>
  <c r="G12" i="5"/>
  <c r="H12" i="5" s="1"/>
  <c r="G13" i="5"/>
  <c r="H13" i="5" s="1"/>
  <c r="G14" i="5"/>
  <c r="H14" i="5" s="1"/>
  <c r="G6" i="5"/>
  <c r="H6" i="5" s="1"/>
  <c r="K28" i="17" l="1"/>
  <c r="M19" i="10"/>
  <c r="M23" i="16"/>
  <c r="K23" i="16"/>
  <c r="M22" i="16"/>
  <c r="K22" i="16"/>
  <c r="K19" i="16"/>
  <c r="K31" i="16" s="1"/>
  <c r="M19" i="16"/>
  <c r="M31" i="16" s="1"/>
  <c r="C33" i="16" s="1"/>
  <c r="C35" i="16" s="1"/>
  <c r="C36" i="16" s="1"/>
  <c r="M21" i="16"/>
  <c r="K21" i="16"/>
  <c r="K23" i="10"/>
  <c r="O23" i="10" s="1"/>
  <c r="O22" i="10"/>
  <c r="M22" i="10"/>
  <c r="O21" i="10"/>
  <c r="M21" i="10"/>
  <c r="H10" i="5"/>
  <c r="L14" i="5"/>
  <c r="N14" i="5"/>
  <c r="C39" i="17" l="1"/>
  <c r="C38" i="17"/>
  <c r="C40" i="17" s="1"/>
  <c r="C41" i="17" s="1"/>
  <c r="C34" i="16"/>
  <c r="M23" i="10"/>
  <c r="L16" i="5"/>
  <c r="P10" i="5"/>
  <c r="N10" i="5"/>
  <c r="N16" i="5" s="1"/>
  <c r="C28" i="10" l="1"/>
  <c r="C27" i="10"/>
  <c r="C29" i="10" s="1"/>
  <c r="C30" i="10" s="1"/>
  <c r="C19" i="5"/>
  <c r="C18" i="5"/>
  <c r="C20" i="5" s="1"/>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tc={A2F03816-53EA-435E-AFC9-C7EB549B6701}</author>
    <author>tc={82B70192-0CEF-4657-8723-76F2B58E5BB3}</author>
    <author>tc={87F0F0C3-68D3-4D1A-ABB0-A49D6CD0C660}</author>
    <author>tc={524DEDE5-B928-494A-9FC8-46DE8E5262D1}</author>
    <author>tc={BDF1BFC4-EA29-481F-8B11-25A8EADD5117}</author>
    <author>tc={3C10A5E2-0641-4CE8-B01E-32F5688C72F5}</author>
    <author>tc={2C0D95C1-B712-4525-8A61-70508404362C}</author>
    <author>tc={94013558-313F-465A-A149-1C92853BF16E}</author>
    <author>tc={710C2B22-9D59-47C8-A034-15A4CAEC725A}</author>
    <author>tc={DB9480A0-E365-4C41-B504-43BF55888E63}</author>
    <author>tc={0CBCAB92-5CF1-4760-94FA-7F223B63F4BD}</author>
    <author>tc={01D96532-EF20-4C34-951C-A02C4B8CD612}</author>
    <author>tc={009D5788-68B0-4AE0-ACFE-F6F81D3DEDC0}</author>
    <author>tc={804E35DC-7589-4C9E-AC12-659D1A5C760F}</author>
    <author>tc={5FFD76EC-7D13-4DF6-9458-3588A6A60C03}</author>
  </authors>
  <commentList>
    <comment ref="B2" authorId="0" shapeId="0" xr:uid="{A2F03816-53EA-435E-AFC9-C7EB549B6701}">
      <text>
        <t>[Threaded comment]
Your version of Excel allows you to read this threaded comment; however, any edits to it will get removed if the file is opened in a newer version of Excel. Learn more: https://go.microsoft.com/fwlink/?linkid=870924
Comment:
    Tasks not related to this period might be shown here, this is because they were scheduled to be started by the analysis date. They are included to ensure the CPI and SPI are correct.</t>
      </text>
    </comment>
    <comment ref="E3" authorId="1" shapeId="0" xr:uid="{82B70192-0CEF-4657-8723-76F2B58E5BB3}">
      <text>
        <t>[Threaded comment]
Your version of Excel allows you to read this threaded comment; however, any edits to it will get removed if the file is opened in a newer version of Excel. Learn more: https://go.microsoft.com/fwlink/?linkid=870924
Comment:
    All tasks that should have started before this date are shown on this sheet to esnure the CPI and SPI are correct. The analysis date is obtained from the end date of the critical path of the period in question.</t>
      </text>
    </comment>
    <comment ref="C5" authorId="2" shapeId="0" xr:uid="{87F0F0C3-68D3-4D1A-ABB0-A49D6CD0C660}">
      <text>
        <t xml:space="preserve">[Threaded comment]
Your version of Excel allows you to read this threaded comment; however, any edits to it will get removed if the file is opened in a newer version of Excel. Learn more: https://go.microsoft.com/fwlink/?linkid=870924
Comment:
    From Sim4
</t>
      </text>
    </comment>
    <comment ref="D5" authorId="3" shapeId="0" xr:uid="{524DEDE5-B928-494A-9FC8-46DE8E5262D1}">
      <text>
        <t>[Threaded comment]
Your version of Excel allows you to read this threaded comment; however, any edits to it will get removed if the file is opened in a newer version of Excel. Learn more: https://go.microsoft.com/fwlink/?linkid=870924
Comment:
    From Sim4</t>
      </text>
    </comment>
    <comment ref="E5" authorId="4" shapeId="0" xr:uid="{BDF1BFC4-EA29-481F-8B11-25A8EADD5117}">
      <text>
        <t>[Threaded comment]
Your version of Excel allows you to read this threaded comment; however, any edits to it will get removed if the file is opened in a newer version of Excel. Learn more: https://go.microsoft.com/fwlink/?linkid=870924
Comment:
    From Sim4, calculated from real duration</t>
      </text>
    </comment>
    <comment ref="F5" authorId="5" shapeId="0" xr:uid="{3C10A5E2-0641-4CE8-B01E-32F5688C72F5}">
      <text>
        <t xml:space="preserve">[Threaded comment]
Your version of Excel allows you to read this threaded comment; however, any edits to it will get removed if the file is opened in a newer version of Excel. Learn more: https://go.microsoft.com/fwlink/?linkid=870924
Comment:
    From Sim4. Yellow Date is the end of the period. Used to determine analysis date.
</t>
      </text>
    </comment>
    <comment ref="G5" authorId="6" shapeId="0" xr:uid="{2C0D95C1-B712-4525-8A61-70508404362C}">
      <text>
        <t xml:space="preserve">[Threaded comment]
Your version of Excel allows you to read this threaded comment; however, any edits to it will get removed if the file is opened in a newer version of Excel. Learn more: https://go.microsoft.com/fwlink/?linkid=870924
Comment:
    Used to calculate if task is either partially complete, fully complete, or not even started by analysis date. Numbers that are negative and red mean task hasn't even started by Analysis Date.
</t>
      </text>
    </comment>
    <comment ref="I5" authorId="7" shapeId="0" xr:uid="{94013558-313F-465A-A149-1C92853BF16E}">
      <text>
        <t>[Threaded comment]
Your version of Excel allows you to read this threaded comment; however, any edits to it will get removed if the file is opened in a newer version of Excel. Learn more: https://go.microsoft.com/fwlink/?linkid=870924
Comment:
    Full budget from baseline plan</t>
      </text>
    </comment>
    <comment ref="J5" authorId="8" shapeId="0" xr:uid="{710C2B22-9D59-47C8-A034-15A4CAEC725A}">
      <text>
        <t>[Threaded comment]
Your version of Excel allows you to read this threaded comment; however, any edits to it will get removed if the file is opened in a newer version of Excel. Learn more: https://go.microsoft.com/fwlink/?linkid=870924
Comment:
    Budget allocated at analysis date. Calculated by multiplying the shceduled completion with the full budget.</t>
      </text>
    </comment>
    <comment ref="K5" authorId="9" shapeId="0" xr:uid="{DB9480A0-E365-4C41-B504-43BF55888E63}">
      <text>
        <t>[Threaded comment]
Your version of Excel allows you to read this threaded comment; however, any edits to it will get removed if the file is opened in a newer version of Excel. Learn more: https://go.microsoft.com/fwlink/?linkid=870924
Comment:
    Scheduled completion from baseline plan. For tasks that are in progress and not fully complete, more information on the right is used to calculate this percentage.</t>
      </text>
    </comment>
    <comment ref="L5" authorId="10" shapeId="0" xr:uid="{0CBCAB92-5CF1-4760-94FA-7F223B63F4BD}">
      <text>
        <t>[Threaded comment]
Your version of Excel allows you to read this threaded comment; however, any edits to it will get removed if the file is opened in a newer version of Excel. Learn more: https://go.microsoft.com/fwlink/?linkid=870924
Comment:
    Calculated by multiplying scheduled completion and the budget at the analysis date.</t>
      </text>
    </comment>
    <comment ref="M5" authorId="11" shapeId="0" xr:uid="{01D96532-EF20-4C34-951C-A02C4B8CD612}">
      <text>
        <t>[Threaded comment]
Your version of Excel allows you to read this threaded comment; however, any edits to it will get removed if the file is opened in a newer version of Excel. Learn more: https://go.microsoft.com/fwlink/?linkid=870924
Comment:
    Completion according to Sim4. Tasks that are at 0 hasn't started yet.</t>
      </text>
    </comment>
    <comment ref="N5" authorId="12" shapeId="0" xr:uid="{009D5788-68B0-4AE0-ACFE-F6F81D3DEDC0}">
      <text>
        <t>[Threaded comment]
Your version of Excel allows you to read this threaded comment; however, any edits to it will get removed if the file is opened in a newer version of Excel. Learn more: https://go.microsoft.com/fwlink/?linkid=870924
Comment:
    Calculated by multiplying the actual completion with the budget at analysis date.</t>
      </text>
    </comment>
    <comment ref="O5" authorId="13" shapeId="0" xr:uid="{804E35DC-7589-4C9E-AC12-659D1A5C760F}">
      <text>
        <t>[Threaded comment]
Your version of Excel allows you to read this threaded comment; however, any edits to it will get removed if the file is opened in a newer version of Excel. Learn more: https://go.microsoft.com/fwlink/?linkid=870924
Comment:
    From Sim4</t>
      </text>
    </comment>
    <comment ref="P5" authorId="14" shapeId="0" xr:uid="{5FFD76EC-7D13-4DF6-9458-3588A6A60C03}">
      <text>
        <t>[Threaded comment]
Your version of Excel allows you to read this threaded comment; however, any edits to it will get removed if the file is opened in a newer version of Excel. Learn more: https://go.microsoft.com/fwlink/?linkid=870924
Comment:
    Actual completion times actual cost</t>
      </text>
    </comment>
  </commentList>
</comments>
</file>

<file path=xl/sharedStrings.xml><?xml version="1.0" encoding="utf-8"?>
<sst xmlns="http://schemas.openxmlformats.org/spreadsheetml/2006/main" count="178" uniqueCount="56">
  <si>
    <t>Start of Work Day</t>
  </si>
  <si>
    <t>End of Work Day</t>
  </si>
  <si>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</si>
  <si>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</si>
  <si>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</si>
  <si>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</si>
  <si>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</si>
  <si>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</si>
  <si>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</si>
  <si>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</si>
  <si>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</si>
  <si>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</si>
  <si>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</si>
  <si>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</si>
  <si>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</si>
  <si>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</si>
  <si>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</si>
  <si>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</si>
  <si>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</si>
  <si>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</si>
  <si>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</si>
  <si>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</si>
  <si>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</si>
  <si>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</si>
  <si>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</si>
  <si>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</si>
  <si>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</si>
  <si>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</si>
  <si>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</si>
  <si>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</si>
  <si>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</si>
  <si>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Milestone costs assumed to take place at start of period</t>
  </si>
  <si>
    <t>Real Start Date</t>
  </si>
  <si>
    <t>Real Duration</t>
  </si>
  <si>
    <t>Real Duration  
hh:mm:ss</t>
  </si>
  <si>
    <t>Real End Date</t>
  </si>
  <si>
    <t>Network Days to
Analysis Date</t>
  </si>
  <si>
    <t>Complete/Busy</t>
  </si>
  <si>
    <t>Full Budget</t>
  </si>
  <si>
    <t>Budget at
 Analysis Date</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</si>
  <si>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</si>
  <si>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</si>
  <si>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</si>
  <si>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</si>
  <si>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</si>
  <si>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</si>
  <si>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</si>
  <si>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</si>
  <si>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</si>
  <si>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</si>
  <si>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</si>
  <si>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</si>
  <si>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</si>
  <si>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</si>
  <si>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Period 1</t>
  </si>
  <si>
    <t>Design Labelling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</si>
</sst>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9">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46"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22" fontId="0" fillId="5" borderId="0" xfId="0" applyNumberFormat="1"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cellXfs>
  <cellStyles count="1">
    <cellStyle name="Normal" xfId="0" builtinId="0"/>
  </cellStyles>
  <dxfs count="40">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orf, GJJ, Mnr [21726167@sun.ac.za]" id="{E6342C1E-6A83-4FD1-BE9B-B17513DF6150}" userId="S::21726167@sun.ac.za::06cff7ed-f478-4b2d-963e-6b1a50c880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20T19:29:00.26" personId="{E6342C1E-6A83-4FD1-BE9B-B17513DF6150}" id="{A2F03816-53EA-435E-AFC9-C7EB549B6701}">
    <text>Tasks not related to this period might be shown here, this is because they were scheduled to be started by the analysis date. They are included to ensure the CPI and SPI are correct.</text>
  </threadedComment>
  <threadedComment ref="E3" dT="2021-05-20T13:59:19.27" personId="{E6342C1E-6A83-4FD1-BE9B-B17513DF6150}" id="{82B70192-0CEF-4657-8723-76F2B58E5BB3}">
    <text>All tasks that should have started before this date are shown on this sheet to esnure the CPI and SPI are correct. The analysis date is obtained from the end date of the critical path of the period in question.</text>
  </threadedComment>
  <threadedComment ref="C5" dT="2021-05-20T19:29:28.38" personId="{E6342C1E-6A83-4FD1-BE9B-B17513DF6150}" id="{87F0F0C3-68D3-4D1A-ABB0-A49D6CD0C660}">
    <text xml:space="preserve">From Sim4
</text>
  </threadedComment>
  <threadedComment ref="D5" dT="2021-05-20T19:29:38.10" personId="{E6342C1E-6A83-4FD1-BE9B-B17513DF6150}" id="{524DEDE5-B928-494A-9FC8-46DE8E5262D1}">
    <text>From Sim4</text>
  </threadedComment>
  <threadedComment ref="E5" dT="2021-05-20T19:29:45.96" personId="{E6342C1E-6A83-4FD1-BE9B-B17513DF6150}" id="{BDF1BFC4-EA29-481F-8B11-25A8EADD5117}">
    <text>From Sim4, calculated from real duration</text>
  </threadedComment>
  <threadedComment ref="F5" dT="2021-05-20T19:29:52.09" personId="{E6342C1E-6A83-4FD1-BE9B-B17513DF6150}" id="{3C10A5E2-0641-4CE8-B01E-32F5688C72F5}">
    <text xml:space="preserve">From Sim4. Yellow Date is the end of the period. Used to determine analysis date.
</text>
  </threadedComment>
  <threadedComment ref="G5" dT="2021-05-20T19:30:49.65" personId="{E6342C1E-6A83-4FD1-BE9B-B17513DF6150}" id="{2C0D95C1-B712-4525-8A61-70508404362C}">
    <text xml:space="preserve">Used to calculate if task is either partially complete, fully complete, or not even started by analysis date. Numbers that are negative and red mean task hasn't even started by Analysis Date.
</text>
  </threadedComment>
  <threadedComment ref="I5" dT="2021-05-20T19:31:06.99" personId="{E6342C1E-6A83-4FD1-BE9B-B17513DF6150}" id="{94013558-313F-465A-A149-1C92853BF16E}">
    <text>Full budget from baseline plan</text>
  </threadedComment>
  <threadedComment ref="J5" dT="2021-05-20T19:31:49.49" personId="{E6342C1E-6A83-4FD1-BE9B-B17513DF6150}" id="{710C2B22-9D59-47C8-A034-15A4CAEC725A}">
    <text>Budget allocated at analysis date. Calculated by multiplying the shceduled completion with the full budget.</text>
  </threadedComment>
  <threadedComment ref="K5" dT="2021-05-20T19:32:35.01" personId="{E6342C1E-6A83-4FD1-BE9B-B17513DF6150}" id="{DB9480A0-E365-4C41-B504-43BF55888E63}">
    <text>Scheduled completion from baseline plan. For tasks that are in progress and not fully complete, more information on the right is used to calculate this percentage.</text>
  </threadedComment>
  <threadedComment ref="L5" dT="2021-05-20T19:33:14.28" personId="{E6342C1E-6A83-4FD1-BE9B-B17513DF6150}" id="{0CBCAB92-5CF1-4760-94FA-7F223B63F4BD}">
    <text>Calculated by multiplying scheduled completion and the budget at the analysis date.</text>
  </threadedComment>
  <threadedComment ref="M5" dT="2021-05-20T19:34:14.17" personId="{E6342C1E-6A83-4FD1-BE9B-B17513DF6150}" id="{01D96532-EF20-4C34-951C-A02C4B8CD612}">
    <text>Completion according to Sim4. Tasks that are at 0 hasn't started yet.</text>
  </threadedComment>
  <threadedComment ref="N5" dT="2021-05-20T19:34:50.18" personId="{E6342C1E-6A83-4FD1-BE9B-B17513DF6150}" id="{009D5788-68B0-4AE0-ACFE-F6F81D3DEDC0}">
    <text>Calculated by multiplying the actual completion with the budget at analysis date.</text>
  </threadedComment>
  <threadedComment ref="O5" dT="2021-05-20T19:35:02.20" personId="{E6342C1E-6A83-4FD1-BE9B-B17513DF6150}" id="{804E35DC-7589-4C9E-AC12-659D1A5C760F}">
    <text>From Sim4</text>
  </threadedComment>
  <threadedComment ref="P5" dT="2021-05-20T19:36:07.09" personId="{E6342C1E-6A83-4FD1-BE9B-B17513DF6150}" id="{5FFD76EC-7D13-4DF6-9458-3588A6A60C03}">
    <text>Actual completion times actual cost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 sqref="B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BE006-A6F9-4F5A-86CB-C8B240F3014A}">
  <dimension ref="A1:T21"/>
  <sheetViews>
    <sheetView workbookViewId="0">
      <selection activeCell="S12" sqref="S12"/>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2.5703125" style="3" customWidth="1"/>
    <col min="6" max="6" width="23.7109375" style="3" customWidth="1"/>
    <col min="7" max="8" width="16" style="3" customWidth="1"/>
    <col min="9" max="9" width="16" style="1" bestFit="1" customWidth="1"/>
    <col min="10" max="10" width="19.42578125" style="1" customWidth="1"/>
    <col min="11" max="11" width="20.7109375" style="1" customWidth="1"/>
    <col min="12" max="12" width="13.5703125" style="1" customWidth="1"/>
    <col min="13" max="13" width="15.42578125" style="1" customWidth="1"/>
    <col min="14" max="14" width="12.42578125" style="1" customWidth="1"/>
    <col min="15" max="15" width="12.5703125" style="1" customWidth="1"/>
    <col min="16" max="17" width="15.7109375" style="1" customWidth="1"/>
    <col min="18" max="18" width="18" style="1" customWidth="1"/>
    <col min="19" max="19" width="20.28515625" style="1" customWidth="1"/>
    <col min="20" max="20" width="16.28515625" style="1" customWidth="1"/>
    <col min="21" max="16384" width="9.140625" style="1"/>
  </cols>
  <sheetData>
    <row r="1" spans="1:20" x14ac:dyDescent="0.25">
      <c r="A1" s="3"/>
      <c r="B1" s="3"/>
      <c r="C1" s="5"/>
      <c r="D1" s="5"/>
      <c r="E1" s="1"/>
      <c r="F1" s="1"/>
      <c r="G1" s="1"/>
      <c r="H1" s="1"/>
    </row>
    <row r="2" spans="1:20" x14ac:dyDescent="0.25">
      <c r="A2" s="3"/>
      <c r="B2" s="7" t="s">
        <v>54</v>
      </c>
      <c r="C2" s="5"/>
      <c r="D2" s="25"/>
      <c r="E2" s="2" t="s">
        <v>30</v>
      </c>
      <c r="F2" s="2" t="s">
        <v>0</v>
      </c>
      <c r="G2" s="14"/>
      <c r="H2" s="14"/>
      <c r="I2" s="2" t="s">
        <v>1</v>
      </c>
      <c r="K2" s="1" t="s">
        <v>31</v>
      </c>
      <c r="N2" s="14"/>
      <c r="O2" s="14"/>
    </row>
    <row r="3" spans="1:20" x14ac:dyDescent="0.25">
      <c r="C3" s="3"/>
      <c r="D3" s="26"/>
      <c r="E3" s="8">
        <f>WORKDAY(F9,-4)</f>
        <v>44321</v>
      </c>
      <c r="F3" s="4">
        <v>0.33333333333333331</v>
      </c>
      <c r="G3" s="4"/>
      <c r="H3" s="4"/>
      <c r="I3" s="4">
        <v>0.70833333333333337</v>
      </c>
      <c r="J3" s="4"/>
    </row>
    <row r="4" spans="1:20" x14ac:dyDescent="0.25">
      <c r="E4" s="1"/>
      <c r="F4" s="1"/>
      <c r="G4" s="1"/>
      <c r="H4" s="1"/>
    </row>
    <row r="5" spans="1:20" ht="30" x14ac:dyDescent="0.25">
      <c r="B5" s="2" t="s">
        <v>2</v>
      </c>
      <c r="C5" s="2" t="s">
        <v>32</v>
      </c>
      <c r="D5" s="2" t="s">
        <v>33</v>
      </c>
      <c r="E5" s="12" t="s">
        <v>34</v>
      </c>
      <c r="F5" s="13" t="s">
        <v>35</v>
      </c>
      <c r="G5" s="12" t="s">
        <v>36</v>
      </c>
      <c r="H5" s="12" t="s">
        <v>37</v>
      </c>
      <c r="I5" s="2" t="s">
        <v>38</v>
      </c>
      <c r="J5" s="11" t="s">
        <v>39</v>
      </c>
      <c r="K5" s="9" t="s">
        <v>40</v>
      </c>
      <c r="L5" s="2" t="s">
        <v>41</v>
      </c>
      <c r="M5" s="11" t="s">
        <v>42</v>
      </c>
      <c r="N5" s="2" t="s">
        <v>43</v>
      </c>
      <c r="O5" s="2" t="s">
        <v>44</v>
      </c>
      <c r="P5" s="11" t="s">
        <v>45</v>
      </c>
      <c r="R5" s="16" t="s">
        <v>46</v>
      </c>
      <c r="S5" s="16" t="s">
        <v>36</v>
      </c>
      <c r="T5" s="9" t="s">
        <v>47</v>
      </c>
    </row>
    <row r="6" spans="1:20" x14ac:dyDescent="0.25">
      <c r="B6" s="1" t="s">
        <v>3</v>
      </c>
      <c r="C6" s="3">
        <v>44286.333333333336</v>
      </c>
      <c r="D6" s="1">
        <v>6.69</v>
      </c>
      <c r="E6" s="6">
        <v>2.50875</v>
      </c>
      <c r="F6" s="3">
        <f>WORKDAY(C6,CEILING((E6+MOD(C6,1)-F$3)/(I$3-F$3),1)-1)+MOD(C6,1)+E6-CEILING(MOD(C6,1)+E6-F$3,I$3-F$3)+I$3-F$3</f>
        <v>44294.592083333337</v>
      </c>
      <c r="G6" s="15">
        <f>NETWORKDAYS(C6,$E$3)</f>
        <v>26</v>
      </c>
      <c r="H6" s="15" t="str">
        <f>IF(G6&gt;D6,"Complete","Busy")</f>
        <v>Complete</v>
      </c>
      <c r="I6" s="1">
        <v>7728</v>
      </c>
      <c r="J6" s="1">
        <f t="shared" ref="J6:J11" si="0">K6*I6</f>
        <v>7728</v>
      </c>
      <c r="K6" s="1">
        <v>1</v>
      </c>
      <c r="L6" s="1">
        <f>J6*K6</f>
        <v>7728</v>
      </c>
      <c r="M6" s="1">
        <v>1</v>
      </c>
      <c r="N6" s="1">
        <f>J6*M6</f>
        <v>7728</v>
      </c>
      <c r="O6" s="17">
        <v>8563.2000000000007</v>
      </c>
      <c r="P6" s="1">
        <f>O6*M6</f>
        <v>8563.2000000000007</v>
      </c>
    </row>
    <row r="7" spans="1:20" x14ac:dyDescent="0.25">
      <c r="B7" s="1" t="s">
        <v>4</v>
      </c>
      <c r="C7" s="3">
        <v>44294.591666666667</v>
      </c>
      <c r="D7" s="1">
        <v>8.06</v>
      </c>
      <c r="E7" s="6">
        <v>3.0225000000000004</v>
      </c>
      <c r="F7" s="3">
        <f>WORKDAY(C7,CEILING((E7+MOD(C7,1)-F$3)/(I$3-F$3),1)-1)+MOD(C7,1)+E7-CEILING(MOD(C7,1)+E7-F$3,I$3-F$3)+I$3-F$3</f>
        <v>44306.614166666666</v>
      </c>
      <c r="G7" s="15">
        <f t="shared" ref="G7:G14" si="1">NETWORKDAYS(C7,$E$3)</f>
        <v>20</v>
      </c>
      <c r="H7" s="15" t="str">
        <f t="shared" ref="H7:H14" si="2">IF(G7&gt;D7,"Complete","Busy")</f>
        <v>Complete</v>
      </c>
      <c r="I7" s="1">
        <v>9016</v>
      </c>
      <c r="J7" s="1">
        <f t="shared" si="0"/>
        <v>9016</v>
      </c>
      <c r="K7" s="1">
        <v>1</v>
      </c>
      <c r="L7" s="1">
        <f t="shared" ref="L7:L14" si="3">J7*K7</f>
        <v>9016</v>
      </c>
      <c r="M7" s="1">
        <v>1</v>
      </c>
      <c r="N7" s="1">
        <f t="shared" ref="N7:N14" si="4">J7*M7</f>
        <v>9016</v>
      </c>
      <c r="O7" s="17">
        <v>10316.799999999999</v>
      </c>
      <c r="P7" s="1">
        <f t="shared" ref="P7:P14" si="5">O7*M7</f>
        <v>10316.799999999999</v>
      </c>
    </row>
    <row r="8" spans="1:20" x14ac:dyDescent="0.25">
      <c r="B8" s="1" t="s">
        <v>5</v>
      </c>
      <c r="C8" s="3">
        <v>44306.613888888889</v>
      </c>
      <c r="D8" s="1">
        <v>12.13</v>
      </c>
      <c r="E8" s="6">
        <v>4.5487500000000001</v>
      </c>
      <c r="F8" s="3">
        <f t="shared" ref="F8:F14" si="6">WORKDAY(C8,CEILING((E8+MOD(C8,1)-F$3)/(I$3-F$3),1)-1)+MOD(C8,1)+E8-CEILING(MOD(C8,1)+E8-F$3,I$3-F$3)+I$3-F$3</f>
        <v>44322.662638888891</v>
      </c>
      <c r="G8" s="15">
        <f t="shared" si="1"/>
        <v>12</v>
      </c>
      <c r="H8" s="15" t="str">
        <f t="shared" si="2"/>
        <v>Busy</v>
      </c>
      <c r="I8" s="1">
        <v>13524</v>
      </c>
      <c r="J8" s="1">
        <f t="shared" si="0"/>
        <v>13524</v>
      </c>
      <c r="K8" s="1">
        <v>1</v>
      </c>
      <c r="L8" s="1">
        <f t="shared" si="3"/>
        <v>13524</v>
      </c>
      <c r="M8" s="1">
        <v>0.92</v>
      </c>
      <c r="N8" s="1">
        <f t="shared" si="4"/>
        <v>12442.08</v>
      </c>
      <c r="O8" s="17">
        <v>15526.4</v>
      </c>
      <c r="P8" s="1">
        <f t="shared" si="5"/>
        <v>14284.288</v>
      </c>
    </row>
    <row r="9" spans="1:20" x14ac:dyDescent="0.25">
      <c r="B9" s="1" t="s">
        <v>6</v>
      </c>
      <c r="C9" s="3">
        <v>44322.662499999999</v>
      </c>
      <c r="D9" s="1">
        <v>2.38</v>
      </c>
      <c r="E9" s="6">
        <v>0.89250000000000007</v>
      </c>
      <c r="F9" s="3">
        <f t="shared" si="6"/>
        <v>44327.43</v>
      </c>
      <c r="G9" s="15">
        <f t="shared" si="1"/>
        <v>-2</v>
      </c>
      <c r="H9" s="15" t="str">
        <f t="shared" si="2"/>
        <v>Busy</v>
      </c>
      <c r="I9" s="1">
        <v>2576</v>
      </c>
      <c r="J9" s="1">
        <f t="shared" si="0"/>
        <v>2576</v>
      </c>
      <c r="K9" s="1">
        <v>1</v>
      </c>
      <c r="L9" s="1">
        <f t="shared" si="3"/>
        <v>2576</v>
      </c>
      <c r="M9" s="1">
        <v>0</v>
      </c>
      <c r="N9" s="1">
        <f t="shared" si="4"/>
        <v>0</v>
      </c>
      <c r="O9" s="17">
        <v>3046</v>
      </c>
      <c r="P9" s="1">
        <f>Q11</f>
        <v>0</v>
      </c>
    </row>
    <row r="10" spans="1:20" x14ac:dyDescent="0.25">
      <c r="B10" s="1" t="s">
        <v>7</v>
      </c>
      <c r="C10" s="3">
        <v>44286.333333333336</v>
      </c>
      <c r="D10" s="1">
        <v>18.059999999999999</v>
      </c>
      <c r="E10" s="6">
        <v>6.7725</v>
      </c>
      <c r="F10" s="3">
        <f t="shared" si="6"/>
        <v>44312.355833333335</v>
      </c>
      <c r="G10" s="15">
        <f t="shared" si="1"/>
        <v>26</v>
      </c>
      <c r="H10" s="15" t="str">
        <f t="shared" si="2"/>
        <v>Complete</v>
      </c>
      <c r="I10" s="1">
        <v>12300</v>
      </c>
      <c r="J10" s="1">
        <f t="shared" si="0"/>
        <v>12300</v>
      </c>
      <c r="K10" s="1">
        <v>1</v>
      </c>
      <c r="L10" s="1">
        <f t="shared" si="3"/>
        <v>12300</v>
      </c>
      <c r="M10" s="1">
        <v>1</v>
      </c>
      <c r="N10" s="1">
        <f t="shared" si="4"/>
        <v>12300</v>
      </c>
      <c r="O10" s="17">
        <v>17771.04</v>
      </c>
      <c r="P10" s="1">
        <f t="shared" si="5"/>
        <v>17771.04</v>
      </c>
    </row>
    <row r="11" spans="1:20" x14ac:dyDescent="0.25">
      <c r="B11" s="18" t="s">
        <v>8</v>
      </c>
      <c r="C11" s="19">
        <v>44327.429861111108</v>
      </c>
      <c r="D11" s="18">
        <v>0</v>
      </c>
      <c r="E11" s="18">
        <v>0</v>
      </c>
      <c r="F11" s="19">
        <f t="shared" si="6"/>
        <v>44327.429861111108</v>
      </c>
      <c r="G11" s="20">
        <f t="shared" si="1"/>
        <v>-5</v>
      </c>
      <c r="H11" s="20" t="str">
        <f t="shared" si="2"/>
        <v>Busy</v>
      </c>
      <c r="I11" s="18">
        <v>0</v>
      </c>
      <c r="J11" s="18">
        <f t="shared" si="0"/>
        <v>0</v>
      </c>
      <c r="K11" s="18">
        <v>1</v>
      </c>
      <c r="L11" s="18">
        <f t="shared" si="3"/>
        <v>0</v>
      </c>
      <c r="M11" s="18">
        <v>1</v>
      </c>
      <c r="N11" s="18">
        <f t="shared" si="4"/>
        <v>0</v>
      </c>
      <c r="O11" s="21">
        <v>0</v>
      </c>
      <c r="P11" s="18">
        <f t="shared" si="5"/>
        <v>0</v>
      </c>
    </row>
    <row r="12" spans="1:20" x14ac:dyDescent="0.25">
      <c r="B12" s="1" t="s">
        <v>9</v>
      </c>
      <c r="C12" s="3">
        <v>44327.429861111108</v>
      </c>
      <c r="D12" s="1">
        <v>3.88</v>
      </c>
      <c r="E12" s="6">
        <v>1.4550000000000001</v>
      </c>
      <c r="F12" s="3">
        <f t="shared" si="6"/>
        <v>44333.38486111111</v>
      </c>
      <c r="G12" s="15">
        <f t="shared" si="1"/>
        <v>-5</v>
      </c>
      <c r="H12" s="15" t="str">
        <f t="shared" si="2"/>
        <v>Busy</v>
      </c>
      <c r="I12" s="1">
        <v>2352</v>
      </c>
      <c r="J12" s="1">
        <f>K12*I12</f>
        <v>783.92160000000001</v>
      </c>
      <c r="K12" s="1">
        <f>ROUND(S12/T12,4)</f>
        <v>0.33329999999999999</v>
      </c>
      <c r="L12" s="1">
        <f t="shared" si="3"/>
        <v>261.28106928</v>
      </c>
      <c r="M12" s="1">
        <v>0</v>
      </c>
      <c r="N12" s="1">
        <f t="shared" si="4"/>
        <v>0</v>
      </c>
      <c r="O12" s="17">
        <v>3585.12</v>
      </c>
      <c r="P12" s="1">
        <f t="shared" si="5"/>
        <v>0</v>
      </c>
      <c r="R12" s="8">
        <v>44321</v>
      </c>
      <c r="S12" s="1">
        <f>NETWORKDAYS(R12,$E$3)</f>
        <v>1</v>
      </c>
      <c r="T12" s="1">
        <v>3</v>
      </c>
    </row>
    <row r="13" spans="1:20" x14ac:dyDescent="0.25">
      <c r="B13" s="1" t="s">
        <v>11</v>
      </c>
      <c r="C13" s="3">
        <v>44327.429861111108</v>
      </c>
      <c r="D13" s="1">
        <v>2.81</v>
      </c>
      <c r="E13" s="6">
        <v>1.05375</v>
      </c>
      <c r="F13" s="3">
        <f t="shared" si="6"/>
        <v>44330.358611111107</v>
      </c>
      <c r="G13" s="15">
        <f t="shared" si="1"/>
        <v>-5</v>
      </c>
      <c r="H13" s="15" t="str">
        <f t="shared" si="2"/>
        <v>Busy</v>
      </c>
      <c r="I13" s="1">
        <v>3220</v>
      </c>
      <c r="J13" s="1">
        <f t="shared" ref="J13:J14" si="7">K13*I13</f>
        <v>1288</v>
      </c>
      <c r="K13" s="1">
        <f>ROUND(S13/T13,4)</f>
        <v>0.4</v>
      </c>
      <c r="L13" s="1">
        <f t="shared" si="3"/>
        <v>515.20000000000005</v>
      </c>
      <c r="M13" s="1">
        <v>0</v>
      </c>
      <c r="N13" s="1">
        <f t="shared" si="4"/>
        <v>0</v>
      </c>
      <c r="O13" s="17">
        <v>3596.8</v>
      </c>
      <c r="P13" s="1">
        <f t="shared" si="5"/>
        <v>0</v>
      </c>
      <c r="R13" s="8">
        <v>44321</v>
      </c>
      <c r="S13" s="1">
        <f>NETWORKDAYS(R13,$E$3)</f>
        <v>1</v>
      </c>
      <c r="T13" s="1">
        <v>2.5</v>
      </c>
    </row>
    <row r="14" spans="1:20" x14ac:dyDescent="0.25">
      <c r="B14" s="1" t="s">
        <v>13</v>
      </c>
      <c r="C14" s="3">
        <v>44327.429861111108</v>
      </c>
      <c r="D14" s="1">
        <v>10.06</v>
      </c>
      <c r="E14" s="6">
        <v>3.7725000000000004</v>
      </c>
      <c r="F14" s="3">
        <f t="shared" si="6"/>
        <v>44341.452361111107</v>
      </c>
      <c r="G14" s="15">
        <f t="shared" si="1"/>
        <v>-5</v>
      </c>
      <c r="H14" s="15" t="str">
        <f t="shared" si="2"/>
        <v>Busy</v>
      </c>
      <c r="I14" s="1">
        <v>6888</v>
      </c>
      <c r="J14" s="1">
        <f t="shared" si="7"/>
        <v>984.29520000000002</v>
      </c>
      <c r="K14" s="1">
        <f>ROUND(S14/T14,4)</f>
        <v>0.1429</v>
      </c>
      <c r="L14" s="1">
        <f t="shared" si="3"/>
        <v>140.65578407999999</v>
      </c>
      <c r="M14" s="1">
        <v>0</v>
      </c>
      <c r="N14" s="1">
        <f t="shared" si="4"/>
        <v>0</v>
      </c>
      <c r="O14" s="17">
        <v>9889.0400000000009</v>
      </c>
      <c r="P14" s="1">
        <f t="shared" si="5"/>
        <v>0</v>
      </c>
      <c r="R14" s="8">
        <v>44321</v>
      </c>
      <c r="S14" s="1">
        <f>NETWORKDAYS(R14,$E$3)</f>
        <v>1</v>
      </c>
      <c r="T14" s="1">
        <v>7</v>
      </c>
    </row>
    <row r="16" spans="1:20" x14ac:dyDescent="0.25">
      <c r="B16" s="22" t="s">
        <v>48</v>
      </c>
      <c r="C16" s="22"/>
      <c r="D16" s="22"/>
      <c r="E16" s="23"/>
      <c r="F16" s="23"/>
      <c r="G16" s="23"/>
      <c r="H16" s="23"/>
      <c r="I16" s="22"/>
      <c r="J16" s="22">
        <f>SUM(J6:J14)</f>
        <v>48200.216800000002</v>
      </c>
      <c r="K16" s="22"/>
      <c r="L16" s="22">
        <f>SUM(L6:L14)</f>
        <v>46061.136853359996</v>
      </c>
      <c r="M16" s="22"/>
      <c r="N16" s="22">
        <f>SUM(N6:N14)</f>
        <v>41486.080000000002</v>
      </c>
      <c r="O16" s="22"/>
      <c r="P16" s="22">
        <f>SUM(P6:P15)</f>
        <v>50935.328000000001</v>
      </c>
    </row>
    <row r="18" spans="2:3" x14ac:dyDescent="0.25">
      <c r="B18" s="10" t="s">
        <v>49</v>
      </c>
      <c r="C18" s="1">
        <f>ROUND(N16/P16,4)</f>
        <v>0.8145</v>
      </c>
    </row>
    <row r="19" spans="2:3" x14ac:dyDescent="0.25">
      <c r="B19" s="10" t="s">
        <v>50</v>
      </c>
      <c r="C19" s="1">
        <f>ROUND(N16/L16,4)</f>
        <v>0.90069999999999995</v>
      </c>
    </row>
    <row r="20" spans="2:3" x14ac:dyDescent="0.25">
      <c r="B20" s="10" t="s">
        <v>51</v>
      </c>
      <c r="C20" s="1">
        <f>ROUND((J16-N16)/C18,4)</f>
        <v>8243.2618999999995</v>
      </c>
    </row>
    <row r="21" spans="2:3" x14ac:dyDescent="0.25">
      <c r="B21" s="10" t="s">
        <v>52</v>
      </c>
      <c r="C21" s="1">
        <f>P16+C20</f>
        <v>59178.589899999999</v>
      </c>
    </row>
  </sheetData>
  <conditionalFormatting sqref="F15:H1048576 F5:H5 F1:H1">
    <cfRule type="top10" dxfId="39" priority="9" rank="1"/>
  </conditionalFormatting>
  <conditionalFormatting sqref="G1 G6:G1048576">
    <cfRule type="cellIs" dxfId="38" priority="2" operator="lessThan">
      <formula>0</formula>
    </cfRule>
  </conditionalFormatting>
  <conditionalFormatting sqref="F6:F11">
    <cfRule type="top10" dxfId="37" priority="1" rank="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S30"/>
  <sheetViews>
    <sheetView topLeftCell="A13" workbookViewId="0">
      <selection activeCell="D30" sqref="D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53</v>
      </c>
      <c r="C2" s="5"/>
      <c r="D2" s="2" t="s">
        <v>30</v>
      </c>
      <c r="E2" s="25"/>
      <c r="F2" s="25"/>
      <c r="G2" s="25"/>
      <c r="H2" s="25"/>
      <c r="J2" s="4"/>
      <c r="K2" s="14"/>
      <c r="L2" s="14"/>
      <c r="M2" s="14"/>
      <c r="R2" s="14"/>
      <c r="S2" s="14"/>
    </row>
    <row r="3" spans="1:19" x14ac:dyDescent="0.25">
      <c r="C3" s="3"/>
      <c r="D3" s="8">
        <f>WORKDAY(E14,-4)</f>
        <v>44347</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NETWORKDAYS(C7,$D$3)</f>
        <v>44</v>
      </c>
      <c r="G7" s="15" t="str">
        <f>IF(F7&gt;D7,"Complete","Busy")</f>
        <v>Complete</v>
      </c>
      <c r="H7" s="1">
        <v>7728</v>
      </c>
      <c r="I7" s="1">
        <f t="shared" ref="I7:I12" si="0">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NETWORKDAYS(C8,$D$3)</f>
        <v>38</v>
      </c>
      <c r="G8" s="15" t="str">
        <f>IF(F8&gt;D8,"Complete","Busy")</f>
        <v>Complete</v>
      </c>
      <c r="H8" s="1">
        <v>9016</v>
      </c>
      <c r="I8" s="1">
        <f t="shared" si="0"/>
        <v>9016</v>
      </c>
      <c r="J8" s="1">
        <v>1</v>
      </c>
      <c r="K8" s="1">
        <f t="shared" ref="K8:L23" si="1">I8*J8</f>
        <v>9016</v>
      </c>
      <c r="L8" s="1">
        <v>1</v>
      </c>
      <c r="M8" s="1">
        <f t="shared" ref="M8:M24" si="2">I8*L8</f>
        <v>9016</v>
      </c>
      <c r="N8" s="17">
        <v>10316.799999999999</v>
      </c>
      <c r="O8" s="1">
        <f t="shared" ref="O8:O24" si="3">N8*L8</f>
        <v>10316.799999999999</v>
      </c>
    </row>
    <row r="9" spans="1:19" x14ac:dyDescent="0.25">
      <c r="B9" s="1" t="s">
        <v>5</v>
      </c>
      <c r="C9" s="28">
        <v>44306.666666666664</v>
      </c>
      <c r="D9" s="1">
        <v>12.13</v>
      </c>
      <c r="E9" s="28">
        <v>44323.334722222222</v>
      </c>
      <c r="F9" s="15">
        <f>NETWORKDAYS(C9,$D$3)</f>
        <v>30</v>
      </c>
      <c r="G9" s="15" t="str">
        <f>IF(F9&gt;D9,"Complete","Busy")</f>
        <v>Complete</v>
      </c>
      <c r="H9" s="1">
        <v>13524</v>
      </c>
      <c r="I9" s="1">
        <f t="shared" si="0"/>
        <v>13524</v>
      </c>
      <c r="J9" s="1">
        <v>1</v>
      </c>
      <c r="K9" s="1">
        <f t="shared" si="1"/>
        <v>13524</v>
      </c>
      <c r="L9" s="1">
        <v>1</v>
      </c>
      <c r="M9" s="1">
        <f t="shared" si="2"/>
        <v>13524</v>
      </c>
      <c r="N9" s="17">
        <v>14240</v>
      </c>
      <c r="O9" s="1">
        <f t="shared" si="3"/>
        <v>14240</v>
      </c>
    </row>
    <row r="10" spans="1:19" x14ac:dyDescent="0.25">
      <c r="B10" s="1" t="s">
        <v>6</v>
      </c>
      <c r="C10" s="28">
        <v>44323.334722222222</v>
      </c>
      <c r="D10" s="1">
        <v>2.38</v>
      </c>
      <c r="E10" s="28">
        <v>44327.461805555555</v>
      </c>
      <c r="F10" s="15">
        <f>NETWORKDAYS(C10,$D$3)</f>
        <v>17</v>
      </c>
      <c r="G10" s="15" t="str">
        <f>IF(F10&gt;D10,"Complete","Busy")</f>
        <v>Complete</v>
      </c>
      <c r="H10" s="1">
        <v>2576</v>
      </c>
      <c r="I10" s="1">
        <f t="shared" si="0"/>
        <v>2576</v>
      </c>
      <c r="J10" s="1">
        <v>1</v>
      </c>
      <c r="K10" s="1">
        <f t="shared" si="1"/>
        <v>2576</v>
      </c>
      <c r="L10" s="1">
        <v>1</v>
      </c>
      <c r="M10" s="1">
        <f t="shared" si="2"/>
        <v>2576</v>
      </c>
      <c r="N10" s="17">
        <v>4973</v>
      </c>
      <c r="O10" s="1">
        <f t="shared" si="3"/>
        <v>4973</v>
      </c>
    </row>
    <row r="11" spans="1:19" x14ac:dyDescent="0.25">
      <c r="B11" s="1" t="s">
        <v>7</v>
      </c>
      <c r="C11" s="28">
        <v>44286.375</v>
      </c>
      <c r="D11" s="1">
        <v>18.059999999999999</v>
      </c>
      <c r="E11" s="28">
        <v>44312.395138888889</v>
      </c>
      <c r="F11" s="15">
        <f>NETWORKDAYS(C11,$D$3)</f>
        <v>44</v>
      </c>
      <c r="G11" s="15" t="str">
        <f>IF(F11&gt;D11,"Complete","Busy")</f>
        <v>Complete</v>
      </c>
      <c r="H11" s="1">
        <v>12300</v>
      </c>
      <c r="I11" s="1">
        <f t="shared" si="0"/>
        <v>12300</v>
      </c>
      <c r="J11" s="1">
        <v>1</v>
      </c>
      <c r="K11" s="1">
        <f t="shared" si="1"/>
        <v>12300</v>
      </c>
      <c r="L11" s="1">
        <v>1</v>
      </c>
      <c r="M11" s="1">
        <f t="shared" si="2"/>
        <v>12300</v>
      </c>
      <c r="N11" s="17">
        <v>17771.04</v>
      </c>
      <c r="O11" s="1">
        <f t="shared" si="3"/>
        <v>17771.04</v>
      </c>
    </row>
    <row r="12" spans="1:19" x14ac:dyDescent="0.25">
      <c r="B12" s="18" t="s">
        <v>8</v>
      </c>
      <c r="C12" s="28">
        <v>44327.461805555555</v>
      </c>
      <c r="D12" s="18">
        <v>0</v>
      </c>
      <c r="E12" s="28">
        <v>44327.461805555555</v>
      </c>
      <c r="F12" s="20">
        <f>NETWORKDAYS(C12,$D$3)</f>
        <v>15</v>
      </c>
      <c r="G12" s="20" t="str">
        <f>IF(F12&gt;D12,"Complete","Busy")</f>
        <v>Complete</v>
      </c>
      <c r="H12" s="18">
        <v>0</v>
      </c>
      <c r="I12" s="18">
        <f t="shared" si="0"/>
        <v>0</v>
      </c>
      <c r="J12" s="18">
        <v>1</v>
      </c>
      <c r="K12" s="18">
        <f t="shared" si="1"/>
        <v>0</v>
      </c>
      <c r="L12" s="18">
        <v>1</v>
      </c>
      <c r="M12" s="18">
        <f t="shared" si="2"/>
        <v>0</v>
      </c>
      <c r="N12" s="21">
        <v>0</v>
      </c>
      <c r="O12" s="18">
        <f t="shared" si="3"/>
        <v>0</v>
      </c>
    </row>
    <row r="13" spans="1:19" x14ac:dyDescent="0.25">
      <c r="B13" s="1" t="s">
        <v>9</v>
      </c>
      <c r="C13" s="28">
        <v>44327.461805555555</v>
      </c>
      <c r="D13" s="1">
        <v>3.88</v>
      </c>
      <c r="E13" s="28">
        <v>44333.421527777777</v>
      </c>
      <c r="F13" s="15">
        <f>NETWORKDAYS(C13,$D$3)</f>
        <v>15</v>
      </c>
      <c r="G13" s="15" t="str">
        <f>IF(F13&gt;D13,"Complete","Busy")</f>
        <v>Complete</v>
      </c>
      <c r="H13" s="1">
        <v>2352</v>
      </c>
      <c r="I13" s="1">
        <f>J13*H13</f>
        <v>2352</v>
      </c>
      <c r="J13" s="1">
        <v>1</v>
      </c>
      <c r="K13" s="1">
        <f t="shared" si="1"/>
        <v>2352</v>
      </c>
      <c r="L13" s="1">
        <v>1</v>
      </c>
      <c r="M13" s="1">
        <f t="shared" si="2"/>
        <v>2352</v>
      </c>
      <c r="N13" s="17">
        <v>3585.12</v>
      </c>
      <c r="O13" s="1">
        <f t="shared" si="3"/>
        <v>3585.12</v>
      </c>
    </row>
    <row r="14" spans="1:19" x14ac:dyDescent="0.25">
      <c r="B14" s="1" t="s">
        <v>10</v>
      </c>
      <c r="C14" s="28">
        <v>44333.421527777777</v>
      </c>
      <c r="D14" s="1">
        <v>13.75</v>
      </c>
      <c r="E14" s="29">
        <v>44351.338194444441</v>
      </c>
      <c r="F14" s="15">
        <f>NETWORKDAYS(C14,$D$3)</f>
        <v>11</v>
      </c>
      <c r="G14" s="15" t="str">
        <f>IF(F14&gt;D14,"Complete","Busy")</f>
        <v>Busy</v>
      </c>
      <c r="H14" s="1">
        <v>8624</v>
      </c>
      <c r="I14" s="1">
        <f>J14*H14</f>
        <v>8624</v>
      </c>
      <c r="J14" s="1">
        <v>1</v>
      </c>
      <c r="K14" s="1">
        <f t="shared" si="1"/>
        <v>8624</v>
      </c>
      <c r="L14" s="1">
        <v>0.71</v>
      </c>
      <c r="M14" s="1">
        <f t="shared" si="2"/>
        <v>6123.04</v>
      </c>
      <c r="N14" s="17">
        <v>12705</v>
      </c>
      <c r="O14" s="1">
        <f t="shared" si="3"/>
        <v>9020.5499999999993</v>
      </c>
    </row>
    <row r="15" spans="1:19" x14ac:dyDescent="0.25">
      <c r="B15" s="1" t="s">
        <v>11</v>
      </c>
      <c r="C15" s="28">
        <v>44327.461805555555</v>
      </c>
      <c r="D15" s="1">
        <v>2.81</v>
      </c>
      <c r="E15" s="28">
        <v>44330.398611111108</v>
      </c>
      <c r="F15" s="15">
        <f>NETWORKDAYS(C15,$D$3)</f>
        <v>15</v>
      </c>
      <c r="G15" s="15" t="str">
        <f>IF(F15&gt;D15,"Complete","Busy")</f>
        <v>Complete</v>
      </c>
      <c r="H15" s="1">
        <v>3220</v>
      </c>
      <c r="I15" s="1">
        <f t="shared" ref="I15:I23" si="4">J15*H15</f>
        <v>3220</v>
      </c>
      <c r="J15" s="1">
        <v>1</v>
      </c>
      <c r="K15" s="1">
        <f t="shared" si="1"/>
        <v>3220</v>
      </c>
      <c r="L15" s="1">
        <v>1</v>
      </c>
      <c r="M15" s="1">
        <f t="shared" si="2"/>
        <v>3220</v>
      </c>
      <c r="N15" s="17">
        <v>3596.8</v>
      </c>
      <c r="O15" s="1">
        <f t="shared" si="3"/>
        <v>3596.8</v>
      </c>
    </row>
    <row r="16" spans="1:19" x14ac:dyDescent="0.25">
      <c r="B16" s="1" t="s">
        <v>12</v>
      </c>
      <c r="C16" s="28">
        <v>44330.398611111108</v>
      </c>
      <c r="D16" s="1">
        <v>8.44</v>
      </c>
      <c r="E16" s="28">
        <v>44342.586805555555</v>
      </c>
      <c r="F16" s="15">
        <f>NETWORKDAYS(C16,$D$3)</f>
        <v>12</v>
      </c>
      <c r="G16" s="15" t="str">
        <f>IF(F16&gt;D16,"Complete","Busy")</f>
        <v>Complete</v>
      </c>
      <c r="H16" s="1">
        <v>9660</v>
      </c>
      <c r="I16" s="1">
        <f t="shared" si="4"/>
        <v>9660</v>
      </c>
      <c r="J16" s="1">
        <v>1</v>
      </c>
      <c r="K16" s="1">
        <f t="shared" si="1"/>
        <v>9660</v>
      </c>
      <c r="L16" s="1">
        <v>1</v>
      </c>
      <c r="M16" s="1">
        <f t="shared" si="2"/>
        <v>9660</v>
      </c>
      <c r="N16" s="17">
        <v>10803.2</v>
      </c>
      <c r="O16" s="1">
        <f t="shared" si="3"/>
        <v>10803.2</v>
      </c>
    </row>
    <row r="17" spans="1:19" x14ac:dyDescent="0.25">
      <c r="B17" s="1" t="s">
        <v>13</v>
      </c>
      <c r="C17" s="28">
        <v>44327.461805555555</v>
      </c>
      <c r="D17" s="1">
        <v>10.06</v>
      </c>
      <c r="E17" s="28">
        <v>44341.481944444444</v>
      </c>
      <c r="F17" s="1">
        <f>NETWORKDAYS(C17,$D$3)</f>
        <v>15</v>
      </c>
      <c r="G17" s="15" t="str">
        <f>IF(F17&gt;D17,"Complete","Busy")</f>
        <v>Complete</v>
      </c>
      <c r="H17" s="1">
        <v>6888</v>
      </c>
      <c r="I17" s="1">
        <f t="shared" si="4"/>
        <v>6888</v>
      </c>
      <c r="J17" s="1">
        <v>1</v>
      </c>
      <c r="K17" s="1">
        <f t="shared" si="1"/>
        <v>6888</v>
      </c>
      <c r="L17" s="1">
        <v>1</v>
      </c>
      <c r="M17" s="1">
        <f t="shared" si="2"/>
        <v>6888</v>
      </c>
      <c r="N17" s="17">
        <v>9889.0400000000009</v>
      </c>
      <c r="O17" s="1">
        <f t="shared" si="3"/>
        <v>9889.0400000000009</v>
      </c>
    </row>
    <row r="18" spans="1:19" x14ac:dyDescent="0.25">
      <c r="B18" s="18" t="s">
        <v>14</v>
      </c>
      <c r="C18" s="28">
        <v>44351.338194444441</v>
      </c>
      <c r="D18" s="18">
        <v>0</v>
      </c>
      <c r="E18" s="28">
        <v>44351.338194444441</v>
      </c>
      <c r="F18" s="20">
        <f>NETWORKDAYS(C18,$D$3)</f>
        <v>-5</v>
      </c>
      <c r="G18" s="20" t="str">
        <f>IF(F18&gt;D18,"Complete","Busy")</f>
        <v>Busy</v>
      </c>
      <c r="H18" s="18">
        <v>0</v>
      </c>
      <c r="I18" s="18">
        <f t="shared" si="4"/>
        <v>0</v>
      </c>
      <c r="J18" s="18">
        <v>1</v>
      </c>
      <c r="K18" s="18">
        <f t="shared" ref="K18" si="5">I18*J18</f>
        <v>0</v>
      </c>
      <c r="L18" s="18">
        <v>1</v>
      </c>
      <c r="M18" s="18">
        <f t="shared" ref="M18" si="6">I18*L18</f>
        <v>0</v>
      </c>
      <c r="N18" s="21">
        <v>0</v>
      </c>
      <c r="O18" s="18">
        <f t="shared" ref="O18" si="7">N18*L18</f>
        <v>0</v>
      </c>
    </row>
    <row r="19" spans="1:19" customFormat="1" x14ac:dyDescent="0.25">
      <c r="A19" s="1"/>
      <c r="B19" s="27" t="s">
        <v>15</v>
      </c>
      <c r="C19" s="28">
        <v>44351.338194444441</v>
      </c>
      <c r="D19" s="1">
        <v>6.25</v>
      </c>
      <c r="E19" s="28">
        <v>44361.421527777777</v>
      </c>
      <c r="F19" s="20">
        <f>NETWORKDAYS(C19,$D$3)</f>
        <v>-5</v>
      </c>
      <c r="G19" s="15" t="str">
        <f>IF(F19&gt;D19,"Complete","Busy")</f>
        <v>Busy</v>
      </c>
      <c r="H19" s="1">
        <v>3920</v>
      </c>
      <c r="I19" s="1">
        <f t="shared" si="4"/>
        <v>3920</v>
      </c>
      <c r="J19" s="1">
        <f>ROUND(R19/S19,4)</f>
        <v>1</v>
      </c>
      <c r="K19" s="1">
        <f t="shared" si="1"/>
        <v>3920</v>
      </c>
      <c r="L19" s="1">
        <v>0</v>
      </c>
      <c r="M19" s="1">
        <f t="shared" si="2"/>
        <v>0</v>
      </c>
      <c r="N19" s="1">
        <v>5775</v>
      </c>
      <c r="O19" s="1">
        <f t="shared" si="3"/>
        <v>0</v>
      </c>
      <c r="P19" s="1"/>
      <c r="Q19" s="8">
        <v>44341</v>
      </c>
      <c r="R19" s="1">
        <f>NETWORKDAYS(Q19,$D$3)</f>
        <v>5</v>
      </c>
      <c r="S19" s="27">
        <v>5</v>
      </c>
    </row>
    <row r="20" spans="1:19" customFormat="1" x14ac:dyDescent="0.25">
      <c r="B20" s="1" t="s">
        <v>16</v>
      </c>
      <c r="C20" s="28">
        <v>44361.421527777777</v>
      </c>
      <c r="D20" s="1">
        <v>7.06</v>
      </c>
      <c r="E20" s="28">
        <v>44370.441666666666</v>
      </c>
      <c r="F20" s="20">
        <f>NETWORKDAYS(C20,$D$3)</f>
        <v>-11</v>
      </c>
      <c r="G20" s="15" t="str">
        <f>IF(F20&gt;D20,"Complete","Busy")</f>
        <v>Busy</v>
      </c>
      <c r="H20" s="1">
        <v>3920</v>
      </c>
      <c r="I20" s="1">
        <f t="shared" si="4"/>
        <v>0</v>
      </c>
      <c r="J20" s="1">
        <v>0</v>
      </c>
      <c r="K20" s="1">
        <f t="shared" si="1"/>
        <v>0</v>
      </c>
      <c r="L20" s="1">
        <f t="shared" si="1"/>
        <v>0</v>
      </c>
      <c r="M20" s="1">
        <f t="shared" si="2"/>
        <v>0</v>
      </c>
      <c r="N20" s="1">
        <v>6523.44</v>
      </c>
      <c r="O20" s="1">
        <f t="shared" si="3"/>
        <v>0</v>
      </c>
    </row>
    <row r="21" spans="1:19" x14ac:dyDescent="0.25">
      <c r="B21" s="1" t="s">
        <v>17</v>
      </c>
      <c r="C21" s="28">
        <v>44351.338194444441</v>
      </c>
      <c r="D21" s="1">
        <v>24.88</v>
      </c>
      <c r="E21" s="28">
        <v>44385.673611111109</v>
      </c>
      <c r="F21" s="20">
        <f>NETWORKDAYS(C21,$D$3)</f>
        <v>-5</v>
      </c>
      <c r="G21" s="15" t="str">
        <f>IF(F21&gt;D21,"Complete","Busy")</f>
        <v>Busy</v>
      </c>
      <c r="H21" s="1">
        <v>11088</v>
      </c>
      <c r="I21" s="1">
        <f t="shared" si="4"/>
        <v>2520.3024</v>
      </c>
      <c r="J21" s="1">
        <f>ROUND(R21/S21,4)</f>
        <v>0.2273</v>
      </c>
      <c r="K21" s="1">
        <f t="shared" si="1"/>
        <v>572.86473552000007</v>
      </c>
      <c r="L21" s="1">
        <v>0</v>
      </c>
      <c r="M21" s="1">
        <f t="shared" si="2"/>
        <v>0</v>
      </c>
      <c r="N21" s="1">
        <v>12440</v>
      </c>
      <c r="O21" s="1">
        <f t="shared" si="3"/>
        <v>0</v>
      </c>
      <c r="Q21" s="8">
        <v>44341</v>
      </c>
      <c r="R21" s="1">
        <f>NETWORKDAYS(Q21,$D$3)</f>
        <v>5</v>
      </c>
      <c r="S21" s="1">
        <v>22</v>
      </c>
    </row>
    <row r="22" spans="1:19" x14ac:dyDescent="0.25">
      <c r="B22" s="1" t="s">
        <v>18</v>
      </c>
      <c r="C22" s="28">
        <v>44351.338194444441</v>
      </c>
      <c r="D22" s="1">
        <v>31.38</v>
      </c>
      <c r="E22" s="28">
        <v>44396.465277777781</v>
      </c>
      <c r="F22" s="20">
        <f>NETWORKDAYS(C22,$D$3)</f>
        <v>-5</v>
      </c>
      <c r="G22" s="15" t="str">
        <f>IF(F22&gt;D22,"Complete","Busy")</f>
        <v>Busy</v>
      </c>
      <c r="H22" s="1">
        <v>21952</v>
      </c>
      <c r="I22" s="1">
        <f t="shared" si="4"/>
        <v>3920.6272000000004</v>
      </c>
      <c r="J22" s="1">
        <f>ROUND(R22/S22,4)</f>
        <v>0.17860000000000001</v>
      </c>
      <c r="K22" s="1">
        <f t="shared" si="1"/>
        <v>700.22401792000005</v>
      </c>
      <c r="L22" s="1">
        <v>0</v>
      </c>
      <c r="M22" s="1">
        <f t="shared" si="2"/>
        <v>0</v>
      </c>
      <c r="N22" s="1">
        <v>24476.400000000001</v>
      </c>
      <c r="O22" s="1">
        <f t="shared" si="3"/>
        <v>0</v>
      </c>
      <c r="Q22" s="8">
        <v>44341</v>
      </c>
      <c r="R22" s="1">
        <f>NETWORKDAYS(Q22,$D$3)</f>
        <v>5</v>
      </c>
      <c r="S22" s="1">
        <v>28</v>
      </c>
    </row>
    <row r="23" spans="1:19" x14ac:dyDescent="0.25">
      <c r="B23" s="1" t="s">
        <v>19</v>
      </c>
      <c r="C23" s="28">
        <v>44351.338194444441</v>
      </c>
      <c r="D23" s="1">
        <v>10.130000000000001</v>
      </c>
      <c r="E23" s="28">
        <v>44365.381944444445</v>
      </c>
      <c r="F23" s="20">
        <f>NETWORKDAYS(C23,$D$3)</f>
        <v>-5</v>
      </c>
      <c r="G23" s="15" t="str">
        <f>IF(F23&gt;D23,"Complete","Busy")</f>
        <v>Busy</v>
      </c>
      <c r="H23" s="1">
        <v>6888</v>
      </c>
      <c r="I23" s="1">
        <f t="shared" si="4"/>
        <v>4920.0984000000008</v>
      </c>
      <c r="J23" s="1">
        <f>ROUND(R23/S23,4)</f>
        <v>0.71430000000000005</v>
      </c>
      <c r="K23" s="1">
        <f t="shared" si="1"/>
        <v>3514.4262871200008</v>
      </c>
      <c r="L23" s="1">
        <v>0</v>
      </c>
      <c r="M23" s="1">
        <f t="shared" si="2"/>
        <v>0</v>
      </c>
      <c r="N23" s="1">
        <v>9967.92</v>
      </c>
      <c r="O23" s="1">
        <f t="shared" si="3"/>
        <v>0</v>
      </c>
      <c r="Q23" s="8">
        <v>44341</v>
      </c>
      <c r="R23" s="1">
        <f>NETWORKDAYS(Q23,$D$3)</f>
        <v>5</v>
      </c>
      <c r="S23" s="1">
        <v>7</v>
      </c>
    </row>
    <row r="24" spans="1:19" x14ac:dyDescent="0.25">
      <c r="B24" s="18" t="s">
        <v>20</v>
      </c>
      <c r="C24" s="28">
        <v>44396.465277777781</v>
      </c>
      <c r="D24" s="18">
        <v>0</v>
      </c>
      <c r="E24" s="28">
        <v>44396.465277777781</v>
      </c>
      <c r="F24" s="20">
        <f>NETWORKDAYS(C24,$D$3)</f>
        <v>-36</v>
      </c>
      <c r="G24" s="20" t="str">
        <f>IF(F24&gt;D24,"Complete","Busy")</f>
        <v>Busy</v>
      </c>
      <c r="H24" s="18">
        <v>0</v>
      </c>
      <c r="I24" s="18">
        <f t="shared" ref="I24" si="8">J24*H24</f>
        <v>0</v>
      </c>
      <c r="J24" s="18">
        <v>1</v>
      </c>
      <c r="K24" s="18">
        <f t="shared" ref="K24" si="9">I24*J24</f>
        <v>0</v>
      </c>
      <c r="L24" s="18">
        <v>1</v>
      </c>
      <c r="M24" s="18">
        <f t="shared" si="2"/>
        <v>0</v>
      </c>
      <c r="N24" s="21">
        <v>0</v>
      </c>
      <c r="O24" s="18">
        <f t="shared" si="3"/>
        <v>0</v>
      </c>
    </row>
    <row r="25" spans="1:19" x14ac:dyDescent="0.25">
      <c r="B25" s="22" t="s">
        <v>48</v>
      </c>
      <c r="C25" s="22"/>
      <c r="D25" s="22"/>
      <c r="E25" s="23"/>
      <c r="F25" s="23"/>
      <c r="G25" s="23"/>
      <c r="H25" s="22"/>
      <c r="I25" s="22">
        <f>SUM(I7:I24)</f>
        <v>91169.028000000006</v>
      </c>
      <c r="J25" s="22"/>
      <c r="K25" s="22">
        <f>SUM(K7:K24)</f>
        <v>84595.51504056</v>
      </c>
      <c r="L25" s="22"/>
      <c r="M25" s="22">
        <f>SUM(M7:M24)</f>
        <v>73387.040000000008</v>
      </c>
      <c r="N25" s="22"/>
      <c r="O25" s="22">
        <f>SUM(O7:O24)</f>
        <v>92758.75</v>
      </c>
    </row>
    <row r="27" spans="1:19" x14ac:dyDescent="0.25">
      <c r="B27" s="10" t="s">
        <v>49</v>
      </c>
      <c r="C27" s="1">
        <f>ROUND(M25/O25,4)</f>
        <v>0.79120000000000001</v>
      </c>
    </row>
    <row r="28" spans="1:19" x14ac:dyDescent="0.25">
      <c r="B28" s="10" t="s">
        <v>50</v>
      </c>
      <c r="C28" s="1">
        <f>ROUND(M25/K25,4)</f>
        <v>0.86750000000000005</v>
      </c>
    </row>
    <row r="29" spans="1:19" x14ac:dyDescent="0.25">
      <c r="B29" s="10" t="s">
        <v>51</v>
      </c>
      <c r="C29" s="1">
        <f>ROUND((I25-M25)/C27,4)</f>
        <v>22474.7068</v>
      </c>
    </row>
    <row r="30" spans="1:19" x14ac:dyDescent="0.25">
      <c r="B30" s="10" t="s">
        <v>52</v>
      </c>
      <c r="C30" s="1">
        <f>O25+C29</f>
        <v>115233.4568</v>
      </c>
    </row>
  </sheetData>
  <conditionalFormatting sqref="F25:G1048576 F5:G5 F1:G1">
    <cfRule type="top10" dxfId="36" priority="18" rank="1"/>
  </conditionalFormatting>
  <conditionalFormatting sqref="F1 F25:F1048576 F6">
    <cfRule type="cellIs" dxfId="35" priority="17" operator="lessThan">
      <formula>0</formula>
    </cfRule>
  </conditionalFormatting>
  <conditionalFormatting sqref="F7:F16">
    <cfRule type="cellIs" dxfId="34" priority="13" operator="lessThan">
      <formula>0</formula>
    </cfRule>
  </conditionalFormatting>
  <conditionalFormatting sqref="F18">
    <cfRule type="cellIs" dxfId="33" priority="9" operator="lessThan">
      <formula>0</formula>
    </cfRule>
  </conditionalFormatting>
  <conditionalFormatting sqref="F19:F23">
    <cfRule type="cellIs" dxfId="32" priority="2" operator="lessThan">
      <formula>0</formula>
    </cfRule>
  </conditionalFormatting>
  <conditionalFormatting sqref="F24">
    <cfRule type="cellIs" dxfId="31" priority="5"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S36"/>
  <sheetViews>
    <sheetView topLeftCell="A13" workbookViewId="0">
      <selection activeCell="K27" sqref="K27"/>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53</v>
      </c>
      <c r="C2" s="5"/>
      <c r="D2" s="2" t="s">
        <v>30</v>
      </c>
      <c r="E2" s="25"/>
      <c r="F2" s="25"/>
      <c r="G2" s="25"/>
      <c r="H2" s="25"/>
      <c r="J2" s="4"/>
      <c r="K2" s="14"/>
      <c r="L2" s="14"/>
      <c r="M2" s="14"/>
      <c r="R2" s="14"/>
      <c r="S2" s="14"/>
    </row>
    <row r="3" spans="1:19" x14ac:dyDescent="0.25">
      <c r="C3" s="3"/>
      <c r="D3" s="8">
        <f>WORKDAY(E22,-4)</f>
        <v>44390</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NETWORKDAYS(C7,$D$3)</f>
        <v>75</v>
      </c>
      <c r="G7" s="15" t="str">
        <f>IF(F7&gt;D7,"Complete","Busy")</f>
        <v>Complete</v>
      </c>
      <c r="H7" s="1">
        <v>7728</v>
      </c>
      <c r="I7" s="1">
        <f t="shared" ref="I7:I12" si="0">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NETWORKDAYS(C8,$D$3)</f>
        <v>69</v>
      </c>
      <c r="G8" s="15" t="str">
        <f>IF(F8&gt;D8,"Complete","Busy")</f>
        <v>Complete</v>
      </c>
      <c r="H8" s="1">
        <v>9016</v>
      </c>
      <c r="I8" s="1">
        <f t="shared" si="0"/>
        <v>9016</v>
      </c>
      <c r="J8" s="1">
        <v>1</v>
      </c>
      <c r="K8" s="1">
        <f t="shared" ref="K8:K23" si="1">I8*J8</f>
        <v>9016</v>
      </c>
      <c r="L8" s="1">
        <v>1</v>
      </c>
      <c r="M8" s="1">
        <f t="shared" ref="M8:M28" si="2">I8*L8</f>
        <v>9016</v>
      </c>
      <c r="N8" s="17">
        <v>10316.799999999999</v>
      </c>
      <c r="O8" s="1">
        <f t="shared" ref="O8:O28" si="3">N8*L8</f>
        <v>10316.799999999999</v>
      </c>
    </row>
    <row r="9" spans="1:19" x14ac:dyDescent="0.25">
      <c r="B9" s="1" t="s">
        <v>5</v>
      </c>
      <c r="C9" s="28">
        <v>44306.666666666664</v>
      </c>
      <c r="D9" s="1">
        <v>12.13</v>
      </c>
      <c r="E9" s="28">
        <v>44323.334722222222</v>
      </c>
      <c r="F9" s="15">
        <f>NETWORKDAYS(C9,$D$3)</f>
        <v>61</v>
      </c>
      <c r="G9" s="15" t="str">
        <f>IF(F9&gt;D9,"Complete","Busy")</f>
        <v>Complete</v>
      </c>
      <c r="H9" s="1">
        <v>13524</v>
      </c>
      <c r="I9" s="1">
        <f t="shared" si="0"/>
        <v>13524</v>
      </c>
      <c r="J9" s="1">
        <v>1</v>
      </c>
      <c r="K9" s="1">
        <f t="shared" si="1"/>
        <v>13524</v>
      </c>
      <c r="L9" s="1">
        <v>1</v>
      </c>
      <c r="M9" s="1">
        <f t="shared" si="2"/>
        <v>13524</v>
      </c>
      <c r="N9" s="17">
        <v>14240</v>
      </c>
      <c r="O9" s="1">
        <f t="shared" si="3"/>
        <v>14240</v>
      </c>
    </row>
    <row r="10" spans="1:19" x14ac:dyDescent="0.25">
      <c r="B10" s="1" t="s">
        <v>6</v>
      </c>
      <c r="C10" s="28">
        <v>44323.334722222222</v>
      </c>
      <c r="D10" s="1">
        <v>2.38</v>
      </c>
      <c r="E10" s="28">
        <v>44327.461805555555</v>
      </c>
      <c r="F10" s="15">
        <f>NETWORKDAYS(C10,$D$3)</f>
        <v>48</v>
      </c>
      <c r="G10" s="15" t="str">
        <f>IF(F10&gt;D10,"Complete","Busy")</f>
        <v>Complete</v>
      </c>
      <c r="H10" s="1">
        <v>2576</v>
      </c>
      <c r="I10" s="1">
        <f t="shared" si="0"/>
        <v>2576</v>
      </c>
      <c r="J10" s="1">
        <v>1</v>
      </c>
      <c r="K10" s="1">
        <f t="shared" si="1"/>
        <v>2576</v>
      </c>
      <c r="L10" s="1">
        <v>1</v>
      </c>
      <c r="M10" s="1">
        <f t="shared" si="2"/>
        <v>2576</v>
      </c>
      <c r="N10" s="17">
        <v>4973</v>
      </c>
      <c r="O10" s="1">
        <f t="shared" si="3"/>
        <v>4973</v>
      </c>
    </row>
    <row r="11" spans="1:19" x14ac:dyDescent="0.25">
      <c r="B11" s="1" t="s">
        <v>7</v>
      </c>
      <c r="C11" s="28">
        <v>44286.375</v>
      </c>
      <c r="D11" s="1">
        <v>18.059999999999999</v>
      </c>
      <c r="E11" s="28">
        <v>44312.395138888889</v>
      </c>
      <c r="F11" s="15">
        <f>NETWORKDAYS(C11,$D$3)</f>
        <v>75</v>
      </c>
      <c r="G11" s="15" t="str">
        <f>IF(F11&gt;D11,"Complete","Busy")</f>
        <v>Complete</v>
      </c>
      <c r="H11" s="1">
        <v>12300</v>
      </c>
      <c r="I11" s="1">
        <f t="shared" si="0"/>
        <v>12300</v>
      </c>
      <c r="J11" s="1">
        <v>1</v>
      </c>
      <c r="K11" s="1">
        <f t="shared" si="1"/>
        <v>12300</v>
      </c>
      <c r="L11" s="1">
        <v>1</v>
      </c>
      <c r="M11" s="1">
        <f t="shared" si="2"/>
        <v>12300</v>
      </c>
      <c r="N11" s="17">
        <v>17771.04</v>
      </c>
      <c r="O11" s="1">
        <f t="shared" si="3"/>
        <v>17771.04</v>
      </c>
    </row>
    <row r="12" spans="1:19" x14ac:dyDescent="0.25">
      <c r="B12" s="18" t="s">
        <v>8</v>
      </c>
      <c r="C12" s="28">
        <v>44327.461805555555</v>
      </c>
      <c r="D12" s="18">
        <v>0</v>
      </c>
      <c r="E12" s="28">
        <v>44327.461805555555</v>
      </c>
      <c r="F12" s="20">
        <f>NETWORKDAYS(C12,$D$3)</f>
        <v>46</v>
      </c>
      <c r="G12" s="20" t="str">
        <f>IF(F12&gt;D12,"Complete","Busy")</f>
        <v>Complete</v>
      </c>
      <c r="H12" s="18">
        <v>0</v>
      </c>
      <c r="I12" s="18">
        <f t="shared" si="0"/>
        <v>0</v>
      </c>
      <c r="J12" s="18">
        <v>1</v>
      </c>
      <c r="K12" s="18">
        <f t="shared" si="1"/>
        <v>0</v>
      </c>
      <c r="L12" s="18">
        <v>1</v>
      </c>
      <c r="M12" s="18">
        <f t="shared" si="2"/>
        <v>0</v>
      </c>
      <c r="N12" s="21">
        <v>0</v>
      </c>
      <c r="O12" s="18">
        <f t="shared" si="3"/>
        <v>0</v>
      </c>
    </row>
    <row r="13" spans="1:19" x14ac:dyDescent="0.25">
      <c r="B13" s="1" t="s">
        <v>9</v>
      </c>
      <c r="C13" s="28">
        <v>44327.461805555555</v>
      </c>
      <c r="D13" s="1">
        <v>3.88</v>
      </c>
      <c r="E13" s="28">
        <v>44333.421527777777</v>
      </c>
      <c r="F13" s="15">
        <f>NETWORKDAYS(C13,$D$3)</f>
        <v>46</v>
      </c>
      <c r="G13" s="15" t="str">
        <f>IF(F13&gt;D13,"Complete","Busy")</f>
        <v>Complete</v>
      </c>
      <c r="H13" s="1">
        <v>2352</v>
      </c>
      <c r="I13" s="1">
        <f>J13*H13</f>
        <v>2352</v>
      </c>
      <c r="J13" s="1">
        <v>1</v>
      </c>
      <c r="K13" s="1">
        <f t="shared" si="1"/>
        <v>2352</v>
      </c>
      <c r="L13" s="1">
        <v>1</v>
      </c>
      <c r="M13" s="1">
        <f t="shared" si="2"/>
        <v>2352</v>
      </c>
      <c r="N13" s="17">
        <v>3585.12</v>
      </c>
      <c r="O13" s="1">
        <f t="shared" si="3"/>
        <v>3585.12</v>
      </c>
    </row>
    <row r="14" spans="1:19" x14ac:dyDescent="0.25">
      <c r="B14" s="1" t="s">
        <v>10</v>
      </c>
      <c r="C14" s="28">
        <v>44333.421527777777</v>
      </c>
      <c r="D14" s="1">
        <v>13.75</v>
      </c>
      <c r="E14" s="30">
        <v>44351.338194444441</v>
      </c>
      <c r="F14" s="15">
        <f>NETWORKDAYS(C14,$D$3)</f>
        <v>42</v>
      </c>
      <c r="G14" s="15" t="str">
        <f>IF(F14&gt;D14,"Complete","Busy")</f>
        <v>Complete</v>
      </c>
      <c r="H14" s="1">
        <v>8624</v>
      </c>
      <c r="I14" s="1">
        <f>J14*H14</f>
        <v>8624</v>
      </c>
      <c r="J14" s="1">
        <v>1</v>
      </c>
      <c r="K14" s="1">
        <f t="shared" si="1"/>
        <v>8624</v>
      </c>
      <c r="L14" s="1">
        <v>1</v>
      </c>
      <c r="M14" s="1">
        <f t="shared" si="2"/>
        <v>8624</v>
      </c>
      <c r="N14" s="17">
        <v>12705</v>
      </c>
      <c r="O14" s="1">
        <f t="shared" si="3"/>
        <v>12705</v>
      </c>
    </row>
    <row r="15" spans="1:19" x14ac:dyDescent="0.25">
      <c r="B15" s="1" t="s">
        <v>11</v>
      </c>
      <c r="C15" s="28">
        <v>44327.461805555555</v>
      </c>
      <c r="D15" s="1">
        <v>2.81</v>
      </c>
      <c r="E15" s="28">
        <v>44330.398611111108</v>
      </c>
      <c r="F15" s="15">
        <f>NETWORKDAYS(C15,$D$3)</f>
        <v>46</v>
      </c>
      <c r="G15" s="15" t="str">
        <f>IF(F15&gt;D15,"Complete","Busy")</f>
        <v>Complete</v>
      </c>
      <c r="H15" s="1">
        <v>3220</v>
      </c>
      <c r="I15" s="1">
        <f t="shared" ref="I15:I28" si="4">J15*H15</f>
        <v>3220</v>
      </c>
      <c r="J15" s="1">
        <v>1</v>
      </c>
      <c r="K15" s="1">
        <f t="shared" si="1"/>
        <v>3220</v>
      </c>
      <c r="L15" s="1">
        <v>1</v>
      </c>
      <c r="M15" s="1">
        <f t="shared" si="2"/>
        <v>3220</v>
      </c>
      <c r="N15" s="17">
        <v>3596.8</v>
      </c>
      <c r="O15" s="1">
        <f t="shared" si="3"/>
        <v>3596.8</v>
      </c>
    </row>
    <row r="16" spans="1:19" x14ac:dyDescent="0.25">
      <c r="B16" s="1" t="s">
        <v>12</v>
      </c>
      <c r="C16" s="28">
        <v>44330.398611111108</v>
      </c>
      <c r="D16" s="1">
        <v>8.44</v>
      </c>
      <c r="E16" s="28">
        <v>44342.586805555555</v>
      </c>
      <c r="F16" s="15">
        <f>NETWORKDAYS(C16,$D$3)</f>
        <v>43</v>
      </c>
      <c r="G16" s="15" t="str">
        <f>IF(F16&gt;D16,"Complete","Busy")</f>
        <v>Complete</v>
      </c>
      <c r="H16" s="1">
        <v>9660</v>
      </c>
      <c r="I16" s="1">
        <f t="shared" si="4"/>
        <v>9660</v>
      </c>
      <c r="J16" s="1">
        <v>1</v>
      </c>
      <c r="K16" s="1">
        <f t="shared" si="1"/>
        <v>9660</v>
      </c>
      <c r="L16" s="1">
        <v>1</v>
      </c>
      <c r="M16" s="1">
        <f t="shared" si="2"/>
        <v>9660</v>
      </c>
      <c r="N16" s="17">
        <v>10803.2</v>
      </c>
      <c r="O16" s="1">
        <f t="shared" si="3"/>
        <v>10803.2</v>
      </c>
    </row>
    <row r="17" spans="1:19" x14ac:dyDescent="0.25">
      <c r="B17" s="1" t="s">
        <v>13</v>
      </c>
      <c r="C17" s="28">
        <v>44327.461805555555</v>
      </c>
      <c r="D17" s="1">
        <v>10.06</v>
      </c>
      <c r="E17" s="28">
        <v>44341.481944444444</v>
      </c>
      <c r="F17" s="1">
        <f>NETWORKDAYS(C17,$D$3)</f>
        <v>46</v>
      </c>
      <c r="G17" s="15" t="str">
        <f>IF(F17&gt;D17,"Complete","Busy")</f>
        <v>Complete</v>
      </c>
      <c r="H17" s="1">
        <v>6888</v>
      </c>
      <c r="I17" s="1">
        <f t="shared" si="4"/>
        <v>6888</v>
      </c>
      <c r="J17" s="1">
        <v>1</v>
      </c>
      <c r="K17" s="1">
        <f t="shared" si="1"/>
        <v>6888</v>
      </c>
      <c r="L17" s="1">
        <v>1</v>
      </c>
      <c r="M17" s="1">
        <f t="shared" si="2"/>
        <v>6888</v>
      </c>
      <c r="N17" s="17">
        <v>9889.0400000000009</v>
      </c>
      <c r="O17" s="1">
        <f t="shared" si="3"/>
        <v>9889.0400000000009</v>
      </c>
    </row>
    <row r="18" spans="1:19" x14ac:dyDescent="0.25">
      <c r="B18" s="18" t="s">
        <v>14</v>
      </c>
      <c r="C18" s="28">
        <v>44351.338194444441</v>
      </c>
      <c r="D18" s="18">
        <v>0</v>
      </c>
      <c r="E18" s="28">
        <v>44351.338194444441</v>
      </c>
      <c r="F18" s="20">
        <f>NETWORKDAYS(C18,$D$3)</f>
        <v>28</v>
      </c>
      <c r="G18" s="20" t="str">
        <f>IF(F18&gt;D18,"Complete","Busy")</f>
        <v>Complete</v>
      </c>
      <c r="H18" s="18">
        <v>0</v>
      </c>
      <c r="I18" s="18">
        <f t="shared" si="4"/>
        <v>0</v>
      </c>
      <c r="J18" s="18">
        <v>1</v>
      </c>
      <c r="K18" s="18">
        <f t="shared" si="1"/>
        <v>0</v>
      </c>
      <c r="L18" s="18">
        <v>1</v>
      </c>
      <c r="M18" s="18">
        <f t="shared" si="2"/>
        <v>0</v>
      </c>
      <c r="N18" s="21">
        <v>0</v>
      </c>
      <c r="O18" s="18">
        <f t="shared" si="3"/>
        <v>0</v>
      </c>
    </row>
    <row r="19" spans="1:19" customFormat="1" x14ac:dyDescent="0.25">
      <c r="A19" s="1"/>
      <c r="B19" s="27" t="s">
        <v>15</v>
      </c>
      <c r="C19" s="28">
        <v>44351.338194444441</v>
      </c>
      <c r="D19" s="1">
        <v>6.25</v>
      </c>
      <c r="E19" s="28">
        <v>44361.421527777777</v>
      </c>
      <c r="F19" s="15">
        <f>NETWORKDAYS(C19,$D$3)</f>
        <v>28</v>
      </c>
      <c r="G19" s="15" t="str">
        <f>IF(F19&gt;D19,"Complete","Busy")</f>
        <v>Complete</v>
      </c>
      <c r="H19" s="1">
        <v>3920</v>
      </c>
      <c r="I19" s="1">
        <f t="shared" si="4"/>
        <v>3920</v>
      </c>
      <c r="J19" s="1">
        <v>1</v>
      </c>
      <c r="K19" s="1">
        <f t="shared" si="1"/>
        <v>3920</v>
      </c>
      <c r="L19" s="1">
        <v>1</v>
      </c>
      <c r="M19" s="1">
        <f t="shared" si="2"/>
        <v>3920</v>
      </c>
      <c r="N19" s="1">
        <v>5775</v>
      </c>
      <c r="O19" s="1">
        <f t="shared" si="3"/>
        <v>5775</v>
      </c>
      <c r="P19" s="1"/>
      <c r="Q19" s="8"/>
      <c r="R19" s="1"/>
      <c r="S19" s="27"/>
    </row>
    <row r="20" spans="1:19" customFormat="1" x14ac:dyDescent="0.25">
      <c r="B20" s="1" t="s">
        <v>16</v>
      </c>
      <c r="C20" s="28">
        <v>44361.421527777777</v>
      </c>
      <c r="D20" s="1">
        <v>7.06</v>
      </c>
      <c r="E20" s="28">
        <v>44370.441666666666</v>
      </c>
      <c r="F20" s="15">
        <f>NETWORKDAYS(C20,$D$3)</f>
        <v>22</v>
      </c>
      <c r="G20" s="15" t="str">
        <f>IF(F20&gt;D20,"Complete","Busy")</f>
        <v>Complete</v>
      </c>
      <c r="H20" s="1">
        <v>3920</v>
      </c>
      <c r="I20" s="1">
        <f t="shared" si="4"/>
        <v>3920</v>
      </c>
      <c r="J20" s="1">
        <v>1</v>
      </c>
      <c r="K20" s="1">
        <f t="shared" si="1"/>
        <v>3920</v>
      </c>
      <c r="L20" s="1">
        <v>1</v>
      </c>
      <c r="M20" s="1">
        <f t="shared" si="2"/>
        <v>3920</v>
      </c>
      <c r="N20" s="1">
        <v>6523.44</v>
      </c>
      <c r="O20" s="1">
        <f t="shared" si="3"/>
        <v>6523.44</v>
      </c>
    </row>
    <row r="21" spans="1:19" x14ac:dyDescent="0.25">
      <c r="B21" s="1" t="s">
        <v>17</v>
      </c>
      <c r="C21" s="28">
        <v>44351.338194444441</v>
      </c>
      <c r="D21" s="1">
        <v>24.88</v>
      </c>
      <c r="E21" s="28">
        <v>44385.673611111109</v>
      </c>
      <c r="F21" s="15">
        <f>NETWORKDAYS(C21,$D$3)</f>
        <v>28</v>
      </c>
      <c r="G21" s="15" t="str">
        <f>IF(F21&gt;D21,"Complete","Busy")</f>
        <v>Complete</v>
      </c>
      <c r="H21" s="1">
        <v>11088</v>
      </c>
      <c r="I21" s="1">
        <f t="shared" si="4"/>
        <v>11088</v>
      </c>
      <c r="J21" s="1">
        <v>1</v>
      </c>
      <c r="K21" s="1">
        <f t="shared" si="1"/>
        <v>11088</v>
      </c>
      <c r="L21" s="1">
        <v>1</v>
      </c>
      <c r="M21" s="1">
        <f t="shared" si="2"/>
        <v>11088</v>
      </c>
      <c r="N21" s="1">
        <v>12440</v>
      </c>
      <c r="O21" s="1">
        <f t="shared" si="3"/>
        <v>12440</v>
      </c>
      <c r="Q21" s="8"/>
    </row>
    <row r="22" spans="1:19" x14ac:dyDescent="0.25">
      <c r="B22" s="1" t="s">
        <v>18</v>
      </c>
      <c r="C22" s="28">
        <v>44351.338194444441</v>
      </c>
      <c r="D22" s="1">
        <v>31.38</v>
      </c>
      <c r="E22" s="29">
        <v>44396.465277777781</v>
      </c>
      <c r="F22" s="15">
        <f>NETWORKDAYS(C22,$D$3)</f>
        <v>28</v>
      </c>
      <c r="G22" s="15" t="str">
        <f>IF(F22&gt;D22,"Complete","Busy")</f>
        <v>Busy</v>
      </c>
      <c r="H22" s="1">
        <v>21952</v>
      </c>
      <c r="I22" s="1">
        <f t="shared" si="4"/>
        <v>21952</v>
      </c>
      <c r="J22" s="1">
        <v>1</v>
      </c>
      <c r="K22" s="1">
        <f t="shared" si="1"/>
        <v>21952</v>
      </c>
      <c r="L22" s="1">
        <v>0.89</v>
      </c>
      <c r="M22" s="1">
        <f t="shared" si="2"/>
        <v>19537.28</v>
      </c>
      <c r="N22" s="1">
        <v>24476.400000000001</v>
      </c>
      <c r="O22" s="1">
        <f t="shared" si="3"/>
        <v>21783.996000000003</v>
      </c>
      <c r="Q22" s="8"/>
    </row>
    <row r="23" spans="1:19" x14ac:dyDescent="0.25">
      <c r="B23" s="1" t="s">
        <v>19</v>
      </c>
      <c r="C23" s="28">
        <v>44351.338194444441</v>
      </c>
      <c r="D23" s="1">
        <v>10.130000000000001</v>
      </c>
      <c r="E23" s="28">
        <v>44365.381944444445</v>
      </c>
      <c r="F23" s="15">
        <f>NETWORKDAYS(C23,$D$3)</f>
        <v>28</v>
      </c>
      <c r="G23" s="15" t="str">
        <f>IF(F23&gt;D23,"Complete","Busy")</f>
        <v>Complete</v>
      </c>
      <c r="H23" s="1">
        <v>6888</v>
      </c>
      <c r="I23" s="1">
        <f t="shared" si="4"/>
        <v>6888</v>
      </c>
      <c r="J23" s="1">
        <v>1</v>
      </c>
      <c r="K23" s="1">
        <f t="shared" si="1"/>
        <v>6888</v>
      </c>
      <c r="L23" s="1">
        <v>1</v>
      </c>
      <c r="M23" s="1">
        <f t="shared" si="2"/>
        <v>6888</v>
      </c>
      <c r="N23" s="1">
        <v>9967.92</v>
      </c>
      <c r="O23" s="1">
        <f t="shared" si="3"/>
        <v>9967.92</v>
      </c>
      <c r="Q23" s="8"/>
    </row>
    <row r="24" spans="1:19" x14ac:dyDescent="0.25">
      <c r="B24" s="18" t="s">
        <v>20</v>
      </c>
      <c r="C24" s="28">
        <v>44396.465277777781</v>
      </c>
      <c r="D24" s="18">
        <v>0</v>
      </c>
      <c r="E24" s="28">
        <v>44396.465277777781</v>
      </c>
      <c r="F24" s="20">
        <f>NETWORKDAYS(C24,$D$3)</f>
        <v>-5</v>
      </c>
      <c r="G24" s="20" t="str">
        <f>IF(F24&gt;D24,"Complete","Busy")</f>
        <v>Busy</v>
      </c>
      <c r="H24" s="18">
        <v>0</v>
      </c>
      <c r="I24" s="18">
        <f t="shared" si="4"/>
        <v>0</v>
      </c>
      <c r="J24" s="18">
        <v>1</v>
      </c>
      <c r="K24" s="18">
        <f t="shared" ref="K24:K28" si="5">I24*J24</f>
        <v>0</v>
      </c>
      <c r="L24" s="18">
        <v>1</v>
      </c>
      <c r="M24" s="18">
        <f t="shared" si="2"/>
        <v>0</v>
      </c>
      <c r="N24" s="21">
        <v>0</v>
      </c>
      <c r="O24" s="18">
        <f t="shared" si="3"/>
        <v>0</v>
      </c>
    </row>
    <row r="25" spans="1:19" x14ac:dyDescent="0.25">
      <c r="B25" s="1" t="s">
        <v>55</v>
      </c>
      <c r="C25" s="28">
        <v>44391.338194444441</v>
      </c>
      <c r="D25" s="1">
        <v>3.25</v>
      </c>
      <c r="E25" s="28">
        <v>44396.421527777777</v>
      </c>
      <c r="F25" s="15">
        <f>NETWORKDAYS(C25,$D$3)</f>
        <v>-2</v>
      </c>
      <c r="G25" s="15" t="str">
        <f>IF(F25&gt;D25,"Complete","Busy")</f>
        <v>Busy</v>
      </c>
      <c r="H25" s="1">
        <v>1960</v>
      </c>
      <c r="I25" s="1">
        <f t="shared" si="4"/>
        <v>1960</v>
      </c>
      <c r="J25" s="1">
        <v>1</v>
      </c>
      <c r="K25" s="1">
        <f t="shared" si="5"/>
        <v>1960</v>
      </c>
      <c r="L25" s="1">
        <v>0</v>
      </c>
      <c r="M25" s="1">
        <f t="shared" si="2"/>
        <v>0</v>
      </c>
      <c r="N25" s="1">
        <v>3003</v>
      </c>
      <c r="O25" s="1">
        <f t="shared" si="3"/>
        <v>0</v>
      </c>
    </row>
    <row r="26" spans="1:19" x14ac:dyDescent="0.25">
      <c r="B26" s="1" t="s">
        <v>21</v>
      </c>
      <c r="C26" s="28">
        <v>44396.421527777777</v>
      </c>
      <c r="D26" s="1">
        <v>2.63</v>
      </c>
      <c r="E26" s="28">
        <v>44398.673611111109</v>
      </c>
      <c r="F26" s="15">
        <f>NETWORKDAYS(C26,$D$3)</f>
        <v>-5</v>
      </c>
      <c r="G26" s="15" t="str">
        <f>IF(F26&gt;D26,"Complete","Busy")</f>
        <v>Busy</v>
      </c>
      <c r="H26" s="1">
        <v>1568</v>
      </c>
      <c r="I26" s="1">
        <f t="shared" si="4"/>
        <v>1568</v>
      </c>
      <c r="J26" s="1">
        <v>1</v>
      </c>
      <c r="K26" s="1">
        <f t="shared" si="5"/>
        <v>1568</v>
      </c>
      <c r="L26" s="1">
        <v>0</v>
      </c>
      <c r="M26" s="1">
        <f t="shared" si="2"/>
        <v>0</v>
      </c>
      <c r="N26" s="1">
        <v>2430.12</v>
      </c>
      <c r="O26" s="1">
        <f t="shared" si="3"/>
        <v>0</v>
      </c>
    </row>
    <row r="27" spans="1:19" x14ac:dyDescent="0.25">
      <c r="B27" s="1" t="s">
        <v>22</v>
      </c>
      <c r="C27" s="28">
        <v>44398.673611111109</v>
      </c>
      <c r="D27" s="1">
        <v>2.88</v>
      </c>
      <c r="E27" s="28">
        <v>44403.633333333331</v>
      </c>
      <c r="F27" s="15">
        <f>NETWORKDAYS(C27,$D$3)</f>
        <v>-7</v>
      </c>
      <c r="G27" s="15" t="str">
        <f>IF(F27&gt;D27,"Complete","Busy")</f>
        <v>Busy</v>
      </c>
      <c r="H27" s="1">
        <v>2460</v>
      </c>
      <c r="I27" s="1">
        <f t="shared" si="4"/>
        <v>2460</v>
      </c>
      <c r="J27" s="1">
        <v>1</v>
      </c>
      <c r="K27" s="1">
        <f t="shared" si="5"/>
        <v>2460</v>
      </c>
      <c r="L27" s="1">
        <v>0</v>
      </c>
      <c r="M27" s="1">
        <f t="shared" si="2"/>
        <v>0</v>
      </c>
      <c r="N27" s="1">
        <v>2833.92</v>
      </c>
      <c r="O27" s="1">
        <f t="shared" si="3"/>
        <v>0</v>
      </c>
    </row>
    <row r="28" spans="1:19" x14ac:dyDescent="0.25">
      <c r="B28" s="1" t="s">
        <v>23</v>
      </c>
      <c r="C28" s="28">
        <v>44396.465277777781</v>
      </c>
      <c r="D28" s="1">
        <v>14.63</v>
      </c>
      <c r="E28" s="28">
        <v>44417.341666666667</v>
      </c>
      <c r="F28" s="15">
        <f>NETWORKDAYS(C28,$D$3)</f>
        <v>-5</v>
      </c>
      <c r="G28" s="15" t="str">
        <f>IF(F28&gt;D28,"Complete","Busy")</f>
        <v>Busy</v>
      </c>
      <c r="H28" s="1">
        <v>10192</v>
      </c>
      <c r="I28" s="1">
        <f t="shared" si="4"/>
        <v>6272.1567999999997</v>
      </c>
      <c r="J28" s="1">
        <f>ROUND(R28/S28,4)</f>
        <v>0.61539999999999995</v>
      </c>
      <c r="K28" s="1">
        <f t="shared" si="5"/>
        <v>3859.8852947199994</v>
      </c>
      <c r="L28" s="1">
        <v>0</v>
      </c>
      <c r="M28" s="1">
        <f t="shared" si="2"/>
        <v>0</v>
      </c>
      <c r="N28" s="1">
        <v>11411.4</v>
      </c>
      <c r="O28" s="1">
        <f t="shared" si="3"/>
        <v>0</v>
      </c>
      <c r="Q28" s="8">
        <v>44379</v>
      </c>
      <c r="R28" s="1">
        <f>NETWORKDAYS(Q28,$D$3)</f>
        <v>8</v>
      </c>
      <c r="S28" s="1">
        <v>13</v>
      </c>
    </row>
    <row r="29" spans="1:19" x14ac:dyDescent="0.25">
      <c r="B29" s="18" t="s">
        <v>24</v>
      </c>
      <c r="C29" s="28">
        <v>44417.341666666667</v>
      </c>
      <c r="D29" s="18">
        <v>0</v>
      </c>
      <c r="E29" s="28">
        <v>44417.341666666667</v>
      </c>
      <c r="F29" s="20">
        <f>NETWORKDAYS(C29,$D$3)</f>
        <v>-20</v>
      </c>
      <c r="G29" s="20" t="str">
        <f>IF(F29&gt;D29,"Complete","Busy")</f>
        <v>Busy</v>
      </c>
      <c r="H29" s="18">
        <v>0</v>
      </c>
      <c r="I29" s="18">
        <f t="shared" ref="I29" si="6">J29*H29</f>
        <v>0</v>
      </c>
      <c r="J29" s="18">
        <v>1</v>
      </c>
      <c r="K29" s="18">
        <f t="shared" ref="K29" si="7">I29*J29</f>
        <v>0</v>
      </c>
      <c r="L29" s="18">
        <v>1</v>
      </c>
      <c r="M29" s="18">
        <f t="shared" ref="M29" si="8">I29*L29</f>
        <v>0</v>
      </c>
      <c r="N29" s="21">
        <v>0</v>
      </c>
      <c r="O29" s="18">
        <f t="shared" ref="O29" si="9">N29*L29</f>
        <v>0</v>
      </c>
    </row>
    <row r="31" spans="1:19" x14ac:dyDescent="0.25">
      <c r="B31" s="22" t="s">
        <v>48</v>
      </c>
      <c r="C31" s="22"/>
      <c r="D31" s="22"/>
      <c r="E31" s="23"/>
      <c r="F31" s="23"/>
      <c r="G31" s="23"/>
      <c r="H31" s="22"/>
      <c r="I31" s="22">
        <f>SUM(I7:I28)</f>
        <v>135916.1568</v>
      </c>
      <c r="J31" s="22"/>
      <c r="K31" s="22">
        <f>SUM(K7:K28)</f>
        <v>133503.88529472001</v>
      </c>
      <c r="L31" s="22"/>
      <c r="M31" s="22">
        <f>SUM(M7:M28)</f>
        <v>121241.28</v>
      </c>
      <c r="N31" s="22"/>
      <c r="O31" s="22">
        <f>SUM(O7:O28)</f>
        <v>152933.55600000004</v>
      </c>
    </row>
    <row r="33" spans="2:3" x14ac:dyDescent="0.25">
      <c r="B33" s="10" t="s">
        <v>49</v>
      </c>
      <c r="C33" s="1">
        <f>ROUND(M31/O31,4)</f>
        <v>0.79279999999999995</v>
      </c>
    </row>
    <row r="34" spans="2:3" x14ac:dyDescent="0.25">
      <c r="B34" s="10" t="s">
        <v>50</v>
      </c>
      <c r="C34" s="1">
        <f>ROUND(M31/K31,4)</f>
        <v>0.90810000000000002</v>
      </c>
    </row>
    <row r="35" spans="2:3" x14ac:dyDescent="0.25">
      <c r="B35" s="10" t="s">
        <v>51</v>
      </c>
      <c r="C35" s="1">
        <f>ROUND((I31-M31)/C33,4)</f>
        <v>18510.187699999999</v>
      </c>
    </row>
    <row r="36" spans="2:3" x14ac:dyDescent="0.25">
      <c r="B36" s="10" t="s">
        <v>52</v>
      </c>
      <c r="C36" s="1">
        <f>O31+C35</f>
        <v>171443.74370000005</v>
      </c>
    </row>
  </sheetData>
  <conditionalFormatting sqref="F31:G1048576 F5:G5 F1:G1">
    <cfRule type="top10" dxfId="30" priority="15" rank="1"/>
  </conditionalFormatting>
  <conditionalFormatting sqref="F1 F6 F30:F1048576">
    <cfRule type="cellIs" dxfId="29" priority="14" operator="lessThan">
      <formula>0</formula>
    </cfRule>
  </conditionalFormatting>
  <conditionalFormatting sqref="F7:F16">
    <cfRule type="cellIs" dxfId="28" priority="13" operator="lessThan">
      <formula>0</formula>
    </cfRule>
  </conditionalFormatting>
  <conditionalFormatting sqref="F18">
    <cfRule type="cellIs" dxfId="27" priority="12" operator="lessThan">
      <formula>0</formula>
    </cfRule>
  </conditionalFormatting>
  <conditionalFormatting sqref="F24">
    <cfRule type="cellIs" dxfId="26" priority="11" operator="lessThan">
      <formula>0</formula>
    </cfRule>
  </conditionalFormatting>
  <conditionalFormatting sqref="F30:G30">
    <cfRule type="top10" dxfId="25" priority="28" rank="1"/>
  </conditionalFormatting>
  <conditionalFormatting sqref="F25">
    <cfRule type="cellIs" dxfId="24" priority="7" operator="lessThan">
      <formula>0</formula>
    </cfRule>
  </conditionalFormatting>
  <conditionalFormatting sqref="F26">
    <cfRule type="cellIs" dxfId="23" priority="6" operator="lessThan">
      <formula>0</formula>
    </cfRule>
  </conditionalFormatting>
  <conditionalFormatting sqref="F27">
    <cfRule type="cellIs" dxfId="22" priority="5" operator="lessThan">
      <formula>0</formula>
    </cfRule>
  </conditionalFormatting>
  <conditionalFormatting sqref="F28">
    <cfRule type="cellIs" dxfId="21" priority="4" operator="lessThan">
      <formula>0</formula>
    </cfRule>
  </conditionalFormatting>
  <conditionalFormatting sqref="F19:F23">
    <cfRule type="cellIs" dxfId="20" priority="3" operator="lessThan">
      <formula>0</formula>
    </cfRule>
  </conditionalFormatting>
  <conditionalFormatting sqref="F29">
    <cfRule type="cellIs" dxfId="19"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S41"/>
  <sheetViews>
    <sheetView tabSelected="1" workbookViewId="0">
      <selection activeCell="C38" sqref="C3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3.5703125" style="1" customWidth="1"/>
    <col min="12" max="12" width="15.42578125" style="1" customWidth="1"/>
    <col min="13" max="13" width="12.42578125" style="1" customWidth="1"/>
    <col min="14" max="14" width="12.5703125" style="1" customWidth="1"/>
    <col min="15" max="16" width="15.7109375" style="1" customWidth="1"/>
    <col min="17" max="17" width="18" style="1" customWidth="1"/>
    <col min="18" max="18" width="20.28515625" style="1" customWidth="1"/>
    <col min="19" max="19" width="16.28515625" style="1" customWidth="1"/>
    <col min="20" max="16384" width="9.140625" style="1"/>
  </cols>
  <sheetData>
    <row r="1" spans="1:19" x14ac:dyDescent="0.25">
      <c r="A1" s="3"/>
      <c r="B1" s="3"/>
      <c r="C1" s="5"/>
      <c r="D1" s="5"/>
      <c r="E1" s="1"/>
      <c r="F1" s="1"/>
      <c r="G1" s="1"/>
    </row>
    <row r="2" spans="1:19" x14ac:dyDescent="0.25">
      <c r="A2" s="3"/>
      <c r="B2" s="7" t="s">
        <v>53</v>
      </c>
      <c r="C2" s="5"/>
      <c r="D2" s="2" t="s">
        <v>30</v>
      </c>
      <c r="E2" s="25"/>
      <c r="F2" s="25"/>
      <c r="G2" s="25"/>
      <c r="H2" s="25"/>
      <c r="J2" s="4"/>
      <c r="K2" s="14"/>
      <c r="L2" s="14"/>
      <c r="M2" s="14"/>
      <c r="R2" s="14"/>
      <c r="S2" s="14"/>
    </row>
    <row r="3" spans="1:19" x14ac:dyDescent="0.25">
      <c r="C3" s="3"/>
      <c r="D3" s="8">
        <f>WORKDAY(E28,-4)</f>
        <v>44411</v>
      </c>
      <c r="E3" s="26"/>
      <c r="F3" s="26"/>
      <c r="G3" s="26"/>
      <c r="H3" s="26"/>
      <c r="J3" s="4"/>
      <c r="K3" s="4"/>
      <c r="L3" s="4"/>
      <c r="M3" s="4"/>
      <c r="N3" s="4"/>
    </row>
    <row r="4" spans="1:19" x14ac:dyDescent="0.25">
      <c r="E4" s="1"/>
      <c r="F4" s="1"/>
      <c r="G4" s="1"/>
    </row>
    <row r="5" spans="1:19" ht="30" x14ac:dyDescent="0.25">
      <c r="B5" s="2" t="s">
        <v>2</v>
      </c>
      <c r="C5" s="2" t="s">
        <v>32</v>
      </c>
      <c r="D5" s="2" t="s">
        <v>33</v>
      </c>
      <c r="E5" s="13" t="s">
        <v>35</v>
      </c>
      <c r="F5" s="12" t="s">
        <v>36</v>
      </c>
      <c r="G5" s="12" t="s">
        <v>37</v>
      </c>
      <c r="H5" s="2" t="s">
        <v>38</v>
      </c>
      <c r="I5" s="11" t="s">
        <v>39</v>
      </c>
      <c r="J5" s="9" t="s">
        <v>40</v>
      </c>
      <c r="K5" s="2" t="s">
        <v>41</v>
      </c>
      <c r="L5" s="11" t="s">
        <v>42</v>
      </c>
      <c r="M5" s="2" t="s">
        <v>43</v>
      </c>
      <c r="N5" s="2" t="s">
        <v>44</v>
      </c>
      <c r="O5" s="11" t="s">
        <v>45</v>
      </c>
      <c r="Q5" s="16" t="s">
        <v>46</v>
      </c>
      <c r="R5" s="16" t="s">
        <v>36</v>
      </c>
      <c r="S5" s="9" t="s">
        <v>47</v>
      </c>
    </row>
    <row r="6" spans="1:19" x14ac:dyDescent="0.25">
      <c r="C6" s="3"/>
      <c r="F6" s="15"/>
      <c r="G6" s="24"/>
      <c r="H6" s="14"/>
      <c r="I6" s="14"/>
      <c r="J6" s="14"/>
      <c r="K6" s="14"/>
      <c r="L6" s="14"/>
      <c r="M6" s="14"/>
      <c r="N6" s="17"/>
      <c r="O6" s="14"/>
      <c r="Q6" s="8"/>
    </row>
    <row r="7" spans="1:19" x14ac:dyDescent="0.25">
      <c r="B7" s="1" t="s">
        <v>3</v>
      </c>
      <c r="C7" s="28">
        <v>44286.375</v>
      </c>
      <c r="D7" s="1">
        <v>6.69</v>
      </c>
      <c r="E7" s="28">
        <v>44294.646527777775</v>
      </c>
      <c r="F7" s="15">
        <f>NETWORKDAYS(C7,$D$3)</f>
        <v>90</v>
      </c>
      <c r="G7" s="15" t="str">
        <f>IF(F7&gt;D7,"Complete","Busy")</f>
        <v>Complete</v>
      </c>
      <c r="H7" s="1">
        <v>7728</v>
      </c>
      <c r="I7" s="1">
        <f t="shared" ref="I7:I12" si="0">J7*H7</f>
        <v>7728</v>
      </c>
      <c r="J7" s="1">
        <v>1</v>
      </c>
      <c r="K7" s="1">
        <f>I7*J7</f>
        <v>7728</v>
      </c>
      <c r="L7" s="1">
        <v>1</v>
      </c>
      <c r="M7" s="1">
        <f>I7*L7</f>
        <v>7728</v>
      </c>
      <c r="N7" s="17">
        <v>8563.2000000000007</v>
      </c>
      <c r="O7" s="1">
        <f>N7*L7</f>
        <v>8563.2000000000007</v>
      </c>
      <c r="Q7" s="8"/>
    </row>
    <row r="8" spans="1:19" x14ac:dyDescent="0.25">
      <c r="B8" s="1" t="s">
        <v>4</v>
      </c>
      <c r="C8" s="28">
        <v>44294.646527777775</v>
      </c>
      <c r="D8" s="1">
        <v>8.06</v>
      </c>
      <c r="E8" s="28">
        <v>44306.666666666664</v>
      </c>
      <c r="F8" s="15">
        <f>NETWORKDAYS(C8,$D$3)</f>
        <v>84</v>
      </c>
      <c r="G8" s="15" t="str">
        <f>IF(F8&gt;D8,"Complete","Busy")</f>
        <v>Complete</v>
      </c>
      <c r="H8" s="1">
        <v>9016</v>
      </c>
      <c r="I8" s="1">
        <f t="shared" si="0"/>
        <v>9016</v>
      </c>
      <c r="J8" s="1">
        <v>1</v>
      </c>
      <c r="K8" s="1">
        <f t="shared" ref="K8:K33" si="1">I8*J8</f>
        <v>9016</v>
      </c>
      <c r="L8" s="1">
        <v>1</v>
      </c>
      <c r="M8" s="1">
        <f t="shared" ref="M8:M33" si="2">I8*L8</f>
        <v>9016</v>
      </c>
      <c r="N8" s="17">
        <v>10316.799999999999</v>
      </c>
      <c r="O8" s="1">
        <f t="shared" ref="O8:O33" si="3">N8*L8</f>
        <v>10316.799999999999</v>
      </c>
    </row>
    <row r="9" spans="1:19" x14ac:dyDescent="0.25">
      <c r="B9" s="1" t="s">
        <v>5</v>
      </c>
      <c r="C9" s="28">
        <v>44306.666666666664</v>
      </c>
      <c r="D9" s="1">
        <v>12.13</v>
      </c>
      <c r="E9" s="28">
        <v>44323.334722222222</v>
      </c>
      <c r="F9" s="15">
        <f>NETWORKDAYS(C9,$D$3)</f>
        <v>76</v>
      </c>
      <c r="G9" s="15" t="str">
        <f>IF(F9&gt;D9,"Complete","Busy")</f>
        <v>Complete</v>
      </c>
      <c r="H9" s="1">
        <v>13524</v>
      </c>
      <c r="I9" s="1">
        <f t="shared" si="0"/>
        <v>13524</v>
      </c>
      <c r="J9" s="1">
        <v>1</v>
      </c>
      <c r="K9" s="1">
        <f t="shared" si="1"/>
        <v>13524</v>
      </c>
      <c r="L9" s="1">
        <v>1</v>
      </c>
      <c r="M9" s="1">
        <f t="shared" si="2"/>
        <v>13524</v>
      </c>
      <c r="N9" s="17">
        <v>14240</v>
      </c>
      <c r="O9" s="1">
        <f t="shared" si="3"/>
        <v>14240</v>
      </c>
    </row>
    <row r="10" spans="1:19" x14ac:dyDescent="0.25">
      <c r="B10" s="1" t="s">
        <v>6</v>
      </c>
      <c r="C10" s="28">
        <v>44323.334722222222</v>
      </c>
      <c r="D10" s="1">
        <v>2.38</v>
      </c>
      <c r="E10" s="28">
        <v>44327.461805555555</v>
      </c>
      <c r="F10" s="15">
        <f>NETWORKDAYS(C10,$D$3)</f>
        <v>63</v>
      </c>
      <c r="G10" s="15" t="str">
        <f>IF(F10&gt;D10,"Complete","Busy")</f>
        <v>Complete</v>
      </c>
      <c r="H10" s="1">
        <v>2576</v>
      </c>
      <c r="I10" s="1">
        <f t="shared" si="0"/>
        <v>2576</v>
      </c>
      <c r="J10" s="1">
        <v>1</v>
      </c>
      <c r="K10" s="1">
        <f t="shared" si="1"/>
        <v>2576</v>
      </c>
      <c r="L10" s="1">
        <v>1</v>
      </c>
      <c r="M10" s="1">
        <f t="shared" si="2"/>
        <v>2576</v>
      </c>
      <c r="N10" s="17">
        <v>4973</v>
      </c>
      <c r="O10" s="1">
        <f t="shared" si="3"/>
        <v>4973</v>
      </c>
    </row>
    <row r="11" spans="1:19" x14ac:dyDescent="0.25">
      <c r="B11" s="1" t="s">
        <v>7</v>
      </c>
      <c r="C11" s="28">
        <v>44286.375</v>
      </c>
      <c r="D11" s="1">
        <v>18.059999999999999</v>
      </c>
      <c r="E11" s="28">
        <v>44312.395138888889</v>
      </c>
      <c r="F11" s="15">
        <f>NETWORKDAYS(C11,$D$3)</f>
        <v>90</v>
      </c>
      <c r="G11" s="15" t="str">
        <f>IF(F11&gt;D11,"Complete","Busy")</f>
        <v>Complete</v>
      </c>
      <c r="H11" s="1">
        <v>12300</v>
      </c>
      <c r="I11" s="1">
        <f t="shared" si="0"/>
        <v>12300</v>
      </c>
      <c r="J11" s="1">
        <v>1</v>
      </c>
      <c r="K11" s="1">
        <f t="shared" si="1"/>
        <v>12300</v>
      </c>
      <c r="L11" s="1">
        <v>1</v>
      </c>
      <c r="M11" s="1">
        <f t="shared" si="2"/>
        <v>12300</v>
      </c>
      <c r="N11" s="17">
        <v>17771.04</v>
      </c>
      <c r="O11" s="1">
        <f t="shared" si="3"/>
        <v>17771.04</v>
      </c>
    </row>
    <row r="12" spans="1:19" x14ac:dyDescent="0.25">
      <c r="B12" s="18" t="s">
        <v>8</v>
      </c>
      <c r="C12" s="28">
        <v>44327.461805555555</v>
      </c>
      <c r="D12" s="18">
        <v>0</v>
      </c>
      <c r="E12" s="28">
        <v>44327.461805555555</v>
      </c>
      <c r="F12" s="20">
        <f>NETWORKDAYS(C12,$D$3)</f>
        <v>61</v>
      </c>
      <c r="G12" s="20" t="str">
        <f>IF(F12&gt;D12,"Complete","Busy")</f>
        <v>Complete</v>
      </c>
      <c r="H12" s="18">
        <v>0</v>
      </c>
      <c r="I12" s="18">
        <f t="shared" si="0"/>
        <v>0</v>
      </c>
      <c r="J12" s="18">
        <v>1</v>
      </c>
      <c r="K12" s="18">
        <f t="shared" si="1"/>
        <v>0</v>
      </c>
      <c r="L12" s="18">
        <v>1</v>
      </c>
      <c r="M12" s="18">
        <f t="shared" si="2"/>
        <v>0</v>
      </c>
      <c r="N12" s="21">
        <v>0</v>
      </c>
      <c r="O12" s="18">
        <f t="shared" si="3"/>
        <v>0</v>
      </c>
    </row>
    <row r="13" spans="1:19" x14ac:dyDescent="0.25">
      <c r="B13" s="1" t="s">
        <v>9</v>
      </c>
      <c r="C13" s="28">
        <v>44327.461805555555</v>
      </c>
      <c r="D13" s="1">
        <v>3.88</v>
      </c>
      <c r="E13" s="28">
        <v>44333.421527777777</v>
      </c>
      <c r="F13" s="15">
        <f>NETWORKDAYS(C13,$D$3)</f>
        <v>61</v>
      </c>
      <c r="G13" s="15" t="str">
        <f>IF(F13&gt;D13,"Complete","Busy")</f>
        <v>Complete</v>
      </c>
      <c r="H13" s="1">
        <v>2352</v>
      </c>
      <c r="I13" s="1">
        <f>J13*H13</f>
        <v>2352</v>
      </c>
      <c r="J13" s="1">
        <v>1</v>
      </c>
      <c r="K13" s="1">
        <f t="shared" si="1"/>
        <v>2352</v>
      </c>
      <c r="L13" s="1">
        <v>1</v>
      </c>
      <c r="M13" s="1">
        <f t="shared" si="2"/>
        <v>2352</v>
      </c>
      <c r="N13" s="17">
        <v>3585.12</v>
      </c>
      <c r="O13" s="1">
        <f t="shared" si="3"/>
        <v>3585.12</v>
      </c>
    </row>
    <row r="14" spans="1:19" x14ac:dyDescent="0.25">
      <c r="B14" s="1" t="s">
        <v>10</v>
      </c>
      <c r="C14" s="28">
        <v>44333.421527777777</v>
      </c>
      <c r="D14" s="1">
        <v>13.75</v>
      </c>
      <c r="E14" s="30">
        <v>44351.338194444441</v>
      </c>
      <c r="F14" s="15">
        <f>NETWORKDAYS(C14,$D$3)</f>
        <v>57</v>
      </c>
      <c r="G14" s="15" t="str">
        <f>IF(F14&gt;D14,"Complete","Busy")</f>
        <v>Complete</v>
      </c>
      <c r="H14" s="1">
        <v>8624</v>
      </c>
      <c r="I14" s="1">
        <f>J14*H14</f>
        <v>8624</v>
      </c>
      <c r="J14" s="1">
        <v>1</v>
      </c>
      <c r="K14" s="1">
        <f t="shared" si="1"/>
        <v>8624</v>
      </c>
      <c r="L14" s="1">
        <v>1</v>
      </c>
      <c r="M14" s="1">
        <f t="shared" si="2"/>
        <v>8624</v>
      </c>
      <c r="N14" s="17">
        <v>12705</v>
      </c>
      <c r="O14" s="1">
        <f t="shared" si="3"/>
        <v>12705</v>
      </c>
    </row>
    <row r="15" spans="1:19" x14ac:dyDescent="0.25">
      <c r="B15" s="1" t="s">
        <v>11</v>
      </c>
      <c r="C15" s="28">
        <v>44327.461805555555</v>
      </c>
      <c r="D15" s="1">
        <v>2.81</v>
      </c>
      <c r="E15" s="28">
        <v>44330.398611111108</v>
      </c>
      <c r="F15" s="15">
        <f>NETWORKDAYS(C15,$D$3)</f>
        <v>61</v>
      </c>
      <c r="G15" s="15" t="str">
        <f>IF(F15&gt;D15,"Complete","Busy")</f>
        <v>Complete</v>
      </c>
      <c r="H15" s="1">
        <v>3220</v>
      </c>
      <c r="I15" s="1">
        <f t="shared" ref="I15:I33" si="4">J15*H15</f>
        <v>3220</v>
      </c>
      <c r="J15" s="1">
        <v>1</v>
      </c>
      <c r="K15" s="1">
        <f t="shared" si="1"/>
        <v>3220</v>
      </c>
      <c r="L15" s="1">
        <v>1</v>
      </c>
      <c r="M15" s="1">
        <f t="shared" si="2"/>
        <v>3220</v>
      </c>
      <c r="N15" s="17">
        <v>3596.8</v>
      </c>
      <c r="O15" s="1">
        <f t="shared" si="3"/>
        <v>3596.8</v>
      </c>
    </row>
    <row r="16" spans="1:19" x14ac:dyDescent="0.25">
      <c r="B16" s="1" t="s">
        <v>12</v>
      </c>
      <c r="C16" s="28">
        <v>44330.398611111108</v>
      </c>
      <c r="D16" s="1">
        <v>8.44</v>
      </c>
      <c r="E16" s="28">
        <v>44342.586805555555</v>
      </c>
      <c r="F16" s="15">
        <f>NETWORKDAYS(C16,$D$3)</f>
        <v>58</v>
      </c>
      <c r="G16" s="15" t="str">
        <f>IF(F16&gt;D16,"Complete","Busy")</f>
        <v>Complete</v>
      </c>
      <c r="H16" s="1">
        <v>9660</v>
      </c>
      <c r="I16" s="1">
        <f t="shared" si="4"/>
        <v>9660</v>
      </c>
      <c r="J16" s="1">
        <v>1</v>
      </c>
      <c r="K16" s="1">
        <f t="shared" si="1"/>
        <v>9660</v>
      </c>
      <c r="L16" s="1">
        <v>1</v>
      </c>
      <c r="M16" s="1">
        <f t="shared" si="2"/>
        <v>9660</v>
      </c>
      <c r="N16" s="17">
        <v>10803.2</v>
      </c>
      <c r="O16" s="1">
        <f t="shared" si="3"/>
        <v>10803.2</v>
      </c>
    </row>
    <row r="17" spans="1:19" x14ac:dyDescent="0.25">
      <c r="B17" s="1" t="s">
        <v>13</v>
      </c>
      <c r="C17" s="28">
        <v>44327.461805555555</v>
      </c>
      <c r="D17" s="1">
        <v>10.06</v>
      </c>
      <c r="E17" s="28">
        <v>44341.481944444444</v>
      </c>
      <c r="F17" s="1">
        <f>NETWORKDAYS(C17,$D$3)</f>
        <v>61</v>
      </c>
      <c r="G17" s="15" t="str">
        <f>IF(F17&gt;D17,"Complete","Busy")</f>
        <v>Complete</v>
      </c>
      <c r="H17" s="1">
        <v>6888</v>
      </c>
      <c r="I17" s="1">
        <f t="shared" si="4"/>
        <v>6888</v>
      </c>
      <c r="J17" s="1">
        <v>1</v>
      </c>
      <c r="K17" s="1">
        <f t="shared" si="1"/>
        <v>6888</v>
      </c>
      <c r="L17" s="1">
        <v>1</v>
      </c>
      <c r="M17" s="1">
        <f t="shared" si="2"/>
        <v>6888</v>
      </c>
      <c r="N17" s="17">
        <v>9889.0400000000009</v>
      </c>
      <c r="O17" s="1">
        <f t="shared" si="3"/>
        <v>9889.0400000000009</v>
      </c>
    </row>
    <row r="18" spans="1:19" x14ac:dyDescent="0.25">
      <c r="B18" s="18" t="s">
        <v>14</v>
      </c>
      <c r="C18" s="28">
        <v>44351.338194444441</v>
      </c>
      <c r="D18" s="18">
        <v>0</v>
      </c>
      <c r="E18" s="28">
        <v>44351.338194444441</v>
      </c>
      <c r="F18" s="20">
        <f>NETWORKDAYS(C18,$D$3)</f>
        <v>43</v>
      </c>
      <c r="G18" s="20" t="str">
        <f>IF(F18&gt;D18,"Complete","Busy")</f>
        <v>Complete</v>
      </c>
      <c r="H18" s="18">
        <v>0</v>
      </c>
      <c r="I18" s="18">
        <f t="shared" si="4"/>
        <v>0</v>
      </c>
      <c r="J18" s="18">
        <v>1</v>
      </c>
      <c r="K18" s="18">
        <f t="shared" si="1"/>
        <v>0</v>
      </c>
      <c r="L18" s="18">
        <v>1</v>
      </c>
      <c r="M18" s="18">
        <f t="shared" si="2"/>
        <v>0</v>
      </c>
      <c r="N18" s="21">
        <v>0</v>
      </c>
      <c r="O18" s="18">
        <f t="shared" si="3"/>
        <v>0</v>
      </c>
    </row>
    <row r="19" spans="1:19" customFormat="1" x14ac:dyDescent="0.25">
      <c r="A19" s="1"/>
      <c r="B19" s="27" t="s">
        <v>15</v>
      </c>
      <c r="C19" s="28">
        <v>44351.338194444441</v>
      </c>
      <c r="D19" s="1">
        <v>6.25</v>
      </c>
      <c r="E19" s="28">
        <v>44361.421527777777</v>
      </c>
      <c r="F19" s="15">
        <f>NETWORKDAYS(C19,$D$3)</f>
        <v>43</v>
      </c>
      <c r="G19" s="15" t="str">
        <f>IF(F19&gt;D19,"Complete","Busy")</f>
        <v>Complete</v>
      </c>
      <c r="H19" s="1">
        <v>3920</v>
      </c>
      <c r="I19" s="1">
        <f t="shared" si="4"/>
        <v>3920</v>
      </c>
      <c r="J19" s="1">
        <v>1</v>
      </c>
      <c r="K19" s="1">
        <f t="shared" si="1"/>
        <v>3920</v>
      </c>
      <c r="L19" s="1">
        <v>1</v>
      </c>
      <c r="M19" s="1">
        <f t="shared" si="2"/>
        <v>3920</v>
      </c>
      <c r="N19" s="1">
        <v>5775</v>
      </c>
      <c r="O19" s="1">
        <f t="shared" si="3"/>
        <v>5775</v>
      </c>
      <c r="P19" s="1"/>
      <c r="Q19" s="8"/>
      <c r="R19" s="1"/>
      <c r="S19" s="27"/>
    </row>
    <row r="20" spans="1:19" customFormat="1" x14ac:dyDescent="0.25">
      <c r="B20" s="1" t="s">
        <v>16</v>
      </c>
      <c r="C20" s="28">
        <v>44361.421527777777</v>
      </c>
      <c r="D20" s="1">
        <v>7.06</v>
      </c>
      <c r="E20" s="28">
        <v>44370.441666666666</v>
      </c>
      <c r="F20" s="15">
        <f>NETWORKDAYS(C20,$D$3)</f>
        <v>37</v>
      </c>
      <c r="G20" s="15" t="str">
        <f>IF(F20&gt;D20,"Complete","Busy")</f>
        <v>Complete</v>
      </c>
      <c r="H20" s="1">
        <v>3920</v>
      </c>
      <c r="I20" s="1">
        <f t="shared" si="4"/>
        <v>3920</v>
      </c>
      <c r="J20" s="1">
        <v>1</v>
      </c>
      <c r="K20" s="1">
        <f t="shared" si="1"/>
        <v>3920</v>
      </c>
      <c r="L20" s="1">
        <v>1</v>
      </c>
      <c r="M20" s="1">
        <f t="shared" si="2"/>
        <v>3920</v>
      </c>
      <c r="N20" s="1">
        <v>6523.44</v>
      </c>
      <c r="O20" s="1">
        <f t="shared" si="3"/>
        <v>6523.44</v>
      </c>
    </row>
    <row r="21" spans="1:19" x14ac:dyDescent="0.25">
      <c r="B21" s="1" t="s">
        <v>17</v>
      </c>
      <c r="C21" s="28">
        <v>44351.338194444441</v>
      </c>
      <c r="D21" s="1">
        <v>24.88</v>
      </c>
      <c r="E21" s="28">
        <v>44385.673611111109</v>
      </c>
      <c r="F21" s="15">
        <f>NETWORKDAYS(C21,$D$3)</f>
        <v>43</v>
      </c>
      <c r="G21" s="15" t="str">
        <f>IF(F21&gt;D21,"Complete","Busy")</f>
        <v>Complete</v>
      </c>
      <c r="H21" s="1">
        <v>11088</v>
      </c>
      <c r="I21" s="1">
        <f t="shared" si="4"/>
        <v>11088</v>
      </c>
      <c r="J21" s="1">
        <v>1</v>
      </c>
      <c r="K21" s="1">
        <f t="shared" si="1"/>
        <v>11088</v>
      </c>
      <c r="L21" s="1">
        <v>1</v>
      </c>
      <c r="M21" s="1">
        <f t="shared" si="2"/>
        <v>11088</v>
      </c>
      <c r="N21" s="1">
        <v>12440</v>
      </c>
      <c r="O21" s="1">
        <f t="shared" si="3"/>
        <v>12440</v>
      </c>
      <c r="Q21" s="8"/>
    </row>
    <row r="22" spans="1:19" x14ac:dyDescent="0.25">
      <c r="B22" s="1" t="s">
        <v>18</v>
      </c>
      <c r="C22" s="28">
        <v>44351.338194444441</v>
      </c>
      <c r="D22" s="1">
        <v>31.38</v>
      </c>
      <c r="E22" s="30">
        <v>44396.465277777781</v>
      </c>
      <c r="F22" s="15">
        <f>NETWORKDAYS(C22,$D$3)</f>
        <v>43</v>
      </c>
      <c r="G22" s="15" t="str">
        <f>IF(F22&gt;D22,"Complete","Busy")</f>
        <v>Complete</v>
      </c>
      <c r="H22" s="1">
        <v>21952</v>
      </c>
      <c r="I22" s="1">
        <f t="shared" si="4"/>
        <v>21952</v>
      </c>
      <c r="J22" s="1">
        <v>1</v>
      </c>
      <c r="K22" s="1">
        <f t="shared" si="1"/>
        <v>21952</v>
      </c>
      <c r="L22" s="1">
        <v>0.89</v>
      </c>
      <c r="M22" s="1">
        <f t="shared" si="2"/>
        <v>19537.28</v>
      </c>
      <c r="N22" s="1">
        <v>24476.400000000001</v>
      </c>
      <c r="O22" s="1">
        <f t="shared" si="3"/>
        <v>21783.996000000003</v>
      </c>
      <c r="Q22" s="8"/>
    </row>
    <row r="23" spans="1:19" x14ac:dyDescent="0.25">
      <c r="B23" s="1" t="s">
        <v>19</v>
      </c>
      <c r="C23" s="28">
        <v>44351.338194444441</v>
      </c>
      <c r="D23" s="1">
        <v>10.130000000000001</v>
      </c>
      <c r="E23" s="28">
        <v>44365.381944444445</v>
      </c>
      <c r="F23" s="15">
        <f>NETWORKDAYS(C23,$D$3)</f>
        <v>43</v>
      </c>
      <c r="G23" s="15" t="str">
        <f>IF(F23&gt;D23,"Complete","Busy")</f>
        <v>Complete</v>
      </c>
      <c r="H23" s="1">
        <v>6888</v>
      </c>
      <c r="I23" s="1">
        <f t="shared" si="4"/>
        <v>6888</v>
      </c>
      <c r="J23" s="1">
        <v>1</v>
      </c>
      <c r="K23" s="1">
        <f t="shared" si="1"/>
        <v>6888</v>
      </c>
      <c r="L23" s="1">
        <v>1</v>
      </c>
      <c r="M23" s="1">
        <f t="shared" si="2"/>
        <v>6888</v>
      </c>
      <c r="N23" s="1">
        <v>9967.92</v>
      </c>
      <c r="O23" s="1">
        <f t="shared" si="3"/>
        <v>9967.92</v>
      </c>
      <c r="Q23" s="8"/>
    </row>
    <row r="24" spans="1:19" x14ac:dyDescent="0.25">
      <c r="B24" s="18" t="s">
        <v>20</v>
      </c>
      <c r="C24" s="28">
        <v>44396.465277777781</v>
      </c>
      <c r="D24" s="18">
        <v>0</v>
      </c>
      <c r="E24" s="28">
        <v>44396.465277777781</v>
      </c>
      <c r="F24" s="20">
        <f>NETWORKDAYS(C24,$D$3)</f>
        <v>12</v>
      </c>
      <c r="G24" s="20" t="str">
        <f>IF(F24&gt;D24,"Complete","Busy")</f>
        <v>Complete</v>
      </c>
      <c r="H24" s="18">
        <v>0</v>
      </c>
      <c r="I24" s="18">
        <f t="shared" si="4"/>
        <v>0</v>
      </c>
      <c r="J24" s="18">
        <v>1</v>
      </c>
      <c r="K24" s="18">
        <f t="shared" si="1"/>
        <v>0</v>
      </c>
      <c r="L24" s="18">
        <v>1</v>
      </c>
      <c r="M24" s="18">
        <f t="shared" si="2"/>
        <v>0</v>
      </c>
      <c r="N24" s="21">
        <v>0</v>
      </c>
      <c r="O24" s="18">
        <f t="shared" si="3"/>
        <v>0</v>
      </c>
    </row>
    <row r="25" spans="1:19" x14ac:dyDescent="0.25">
      <c r="B25" s="1" t="s">
        <v>55</v>
      </c>
      <c r="C25" s="28">
        <v>44391.338194444441</v>
      </c>
      <c r="D25" s="1">
        <v>3.25</v>
      </c>
      <c r="E25" s="28">
        <v>44396.421527777777</v>
      </c>
      <c r="F25" s="15">
        <f>NETWORKDAYS(C25,$D$3)</f>
        <v>15</v>
      </c>
      <c r="G25" s="15" t="str">
        <f>IF(F25&gt;D25,"Complete","Busy")</f>
        <v>Complete</v>
      </c>
      <c r="H25" s="1">
        <v>1960</v>
      </c>
      <c r="I25" s="1">
        <f t="shared" si="4"/>
        <v>1960</v>
      </c>
      <c r="J25" s="1">
        <v>1</v>
      </c>
      <c r="K25" s="1">
        <f t="shared" si="1"/>
        <v>1960</v>
      </c>
      <c r="L25" s="1">
        <v>1</v>
      </c>
      <c r="M25" s="1">
        <f t="shared" si="2"/>
        <v>1960</v>
      </c>
      <c r="N25" s="1">
        <v>3003</v>
      </c>
      <c r="O25" s="1">
        <f t="shared" si="3"/>
        <v>3003</v>
      </c>
    </row>
    <row r="26" spans="1:19" x14ac:dyDescent="0.25">
      <c r="B26" s="1" t="s">
        <v>21</v>
      </c>
      <c r="C26" s="28">
        <v>44396.421527777777</v>
      </c>
      <c r="D26" s="1">
        <v>2.63</v>
      </c>
      <c r="E26" s="28">
        <v>44398.673611111109</v>
      </c>
      <c r="F26" s="15">
        <f>NETWORKDAYS(C26,$D$3)</f>
        <v>12</v>
      </c>
      <c r="G26" s="15" t="str">
        <f>IF(F26&gt;D26,"Complete","Busy")</f>
        <v>Complete</v>
      </c>
      <c r="H26" s="1">
        <v>1568</v>
      </c>
      <c r="I26" s="1">
        <f t="shared" si="4"/>
        <v>1568</v>
      </c>
      <c r="J26" s="1">
        <v>1</v>
      </c>
      <c r="K26" s="1">
        <f t="shared" si="1"/>
        <v>1568</v>
      </c>
      <c r="L26" s="1">
        <v>1</v>
      </c>
      <c r="M26" s="1">
        <f t="shared" si="2"/>
        <v>1568</v>
      </c>
      <c r="N26" s="1">
        <v>2430.12</v>
      </c>
      <c r="O26" s="1">
        <f t="shared" si="3"/>
        <v>2430.12</v>
      </c>
    </row>
    <row r="27" spans="1:19" x14ac:dyDescent="0.25">
      <c r="B27" s="1" t="s">
        <v>22</v>
      </c>
      <c r="C27" s="28">
        <v>44398.673611111109</v>
      </c>
      <c r="D27" s="1">
        <v>2.88</v>
      </c>
      <c r="E27" s="28">
        <v>44403.633333333331</v>
      </c>
      <c r="F27" s="15">
        <f>NETWORKDAYS(C27,$D$3)</f>
        <v>10</v>
      </c>
      <c r="G27" s="15" t="str">
        <f>IF(F27&gt;D27,"Complete","Busy")</f>
        <v>Complete</v>
      </c>
      <c r="H27" s="1">
        <v>2460</v>
      </c>
      <c r="I27" s="1">
        <f t="shared" si="4"/>
        <v>2460</v>
      </c>
      <c r="J27" s="1">
        <v>1</v>
      </c>
      <c r="K27" s="1">
        <f t="shared" si="1"/>
        <v>2460</v>
      </c>
      <c r="L27" s="1">
        <v>1</v>
      </c>
      <c r="M27" s="1">
        <f t="shared" si="2"/>
        <v>2460</v>
      </c>
      <c r="N27" s="1">
        <v>2833.92</v>
      </c>
      <c r="O27" s="1">
        <f t="shared" si="3"/>
        <v>2833.92</v>
      </c>
    </row>
    <row r="28" spans="1:19" x14ac:dyDescent="0.25">
      <c r="B28" s="1" t="s">
        <v>23</v>
      </c>
      <c r="C28" s="28">
        <v>44396.465277777781</v>
      </c>
      <c r="D28" s="1">
        <v>14.63</v>
      </c>
      <c r="E28" s="29">
        <v>44417.341666666667</v>
      </c>
      <c r="F28" s="15">
        <f>NETWORKDAYS(C28,$D$3)</f>
        <v>12</v>
      </c>
      <c r="G28" s="15" t="str">
        <f>IF(F28&gt;D28,"Complete","Busy")</f>
        <v>Busy</v>
      </c>
      <c r="H28" s="1">
        <v>10192</v>
      </c>
      <c r="I28" s="1">
        <f t="shared" si="4"/>
        <v>10192</v>
      </c>
      <c r="J28" s="1">
        <v>1</v>
      </c>
      <c r="K28" s="1">
        <f t="shared" si="1"/>
        <v>10192</v>
      </c>
      <c r="L28" s="1">
        <v>0.79</v>
      </c>
      <c r="M28" s="1">
        <f t="shared" si="2"/>
        <v>8051.68</v>
      </c>
      <c r="N28" s="1">
        <v>11411.4</v>
      </c>
      <c r="O28" s="1">
        <f t="shared" si="3"/>
        <v>9015.0059999999994</v>
      </c>
      <c r="Q28" s="8"/>
    </row>
    <row r="29" spans="1:19" x14ac:dyDescent="0.25">
      <c r="B29" s="18" t="s">
        <v>24</v>
      </c>
      <c r="C29" s="28">
        <v>44417.341666666667</v>
      </c>
      <c r="D29" s="18">
        <v>0</v>
      </c>
      <c r="E29" s="28">
        <v>44417.341666666667</v>
      </c>
      <c r="F29" s="20">
        <f>NETWORKDAYS(C29,$D$3)</f>
        <v>-5</v>
      </c>
      <c r="G29" s="20" t="str">
        <f>IF(F29&gt;D29,"Complete","Busy")</f>
        <v>Busy</v>
      </c>
      <c r="H29" s="18">
        <v>0</v>
      </c>
      <c r="I29" s="18">
        <f t="shared" si="4"/>
        <v>0</v>
      </c>
      <c r="J29" s="18">
        <v>1</v>
      </c>
      <c r="K29" s="18">
        <f t="shared" si="1"/>
        <v>0</v>
      </c>
      <c r="L29" s="18">
        <v>0</v>
      </c>
      <c r="M29" s="18">
        <f t="shared" si="2"/>
        <v>0</v>
      </c>
      <c r="N29" s="21">
        <v>0</v>
      </c>
      <c r="O29" s="18">
        <f t="shared" si="3"/>
        <v>0</v>
      </c>
    </row>
    <row r="30" spans="1:19" x14ac:dyDescent="0.25">
      <c r="B30" s="1" t="s">
        <v>25</v>
      </c>
      <c r="C30" s="28">
        <v>44417.341666666667</v>
      </c>
      <c r="D30" s="1">
        <v>4.1900000000000004</v>
      </c>
      <c r="E30" s="28">
        <v>44421.404861111114</v>
      </c>
      <c r="F30" s="15">
        <f>NETWORKDAYS(C30,$D$3)</f>
        <v>-5</v>
      </c>
      <c r="G30" s="15" t="str">
        <f>IF(F30&gt;D30,"Complete","Busy")</f>
        <v>Busy</v>
      </c>
      <c r="H30" s="15">
        <v>3444</v>
      </c>
      <c r="I30" s="1">
        <f t="shared" si="4"/>
        <v>3444</v>
      </c>
      <c r="J30" s="1">
        <v>1</v>
      </c>
      <c r="K30" s="1">
        <f t="shared" si="1"/>
        <v>3444</v>
      </c>
      <c r="L30" s="1">
        <v>0</v>
      </c>
      <c r="M30" s="1">
        <f t="shared" si="2"/>
        <v>0</v>
      </c>
      <c r="N30" s="1">
        <v>4112.96</v>
      </c>
      <c r="O30" s="1">
        <f t="shared" si="3"/>
        <v>0</v>
      </c>
    </row>
    <row r="31" spans="1:19" x14ac:dyDescent="0.25">
      <c r="B31" s="1" t="s">
        <v>26</v>
      </c>
      <c r="C31" s="28">
        <v>44421.404861111114</v>
      </c>
      <c r="D31" s="1">
        <v>2.31</v>
      </c>
      <c r="E31" s="28">
        <v>44425.55</v>
      </c>
      <c r="F31" s="15">
        <f>NETWORKDAYS(C31,$D$3)</f>
        <v>-9</v>
      </c>
      <c r="G31" s="15" t="str">
        <f>IF(F31&gt;D31,"Complete","Busy")</f>
        <v>Busy</v>
      </c>
      <c r="H31" s="1">
        <v>1968</v>
      </c>
      <c r="I31" s="1">
        <f t="shared" si="4"/>
        <v>1968</v>
      </c>
      <c r="J31" s="1">
        <v>1</v>
      </c>
      <c r="K31" s="1">
        <f t="shared" si="1"/>
        <v>1968</v>
      </c>
      <c r="L31" s="1">
        <v>0</v>
      </c>
      <c r="M31" s="1">
        <f t="shared" si="2"/>
        <v>0</v>
      </c>
      <c r="N31" s="1">
        <v>2273.04</v>
      </c>
      <c r="O31" s="1">
        <f t="shared" si="3"/>
        <v>0</v>
      </c>
    </row>
    <row r="32" spans="1:19" x14ac:dyDescent="0.25">
      <c r="B32" s="1" t="s">
        <v>27</v>
      </c>
      <c r="C32" s="28">
        <v>44425.55</v>
      </c>
      <c r="D32" s="1">
        <v>6</v>
      </c>
      <c r="E32" s="28">
        <v>44433.55</v>
      </c>
      <c r="F32" s="15">
        <f>NETWORKDAYS(C32,$D$3)</f>
        <v>-11</v>
      </c>
      <c r="G32" s="15" t="str">
        <f>IF(F32&gt;D32,"Complete","Busy")</f>
        <v>Busy</v>
      </c>
      <c r="H32" s="1">
        <v>4920</v>
      </c>
      <c r="I32" s="1">
        <f t="shared" si="4"/>
        <v>3280.1639999999998</v>
      </c>
      <c r="J32" s="1">
        <f>ROUND(R32/S32,4)</f>
        <v>0.66669999999999996</v>
      </c>
      <c r="K32" s="1">
        <f t="shared" si="1"/>
        <v>2186.8853387999998</v>
      </c>
      <c r="L32" s="1">
        <v>0</v>
      </c>
      <c r="M32" s="1">
        <f t="shared" si="2"/>
        <v>0</v>
      </c>
      <c r="N32" s="1">
        <v>5904</v>
      </c>
      <c r="O32" s="1">
        <f t="shared" si="3"/>
        <v>0</v>
      </c>
      <c r="Q32" s="8">
        <v>44406</v>
      </c>
      <c r="R32" s="1">
        <f>NETWORKDAYS(Q32,$D$3)</f>
        <v>4</v>
      </c>
      <c r="S32" s="1">
        <v>6</v>
      </c>
    </row>
    <row r="33" spans="2:19" x14ac:dyDescent="0.25">
      <c r="B33" s="1" t="s">
        <v>28</v>
      </c>
      <c r="C33" s="28">
        <v>44417.341666666667</v>
      </c>
      <c r="D33" s="1">
        <v>17</v>
      </c>
      <c r="E33" s="28">
        <v>44440.341666666667</v>
      </c>
      <c r="F33" s="15">
        <f>NETWORKDAYS(C33,$D$3)</f>
        <v>-5</v>
      </c>
      <c r="G33" s="15" t="str">
        <f>IF(F33&gt;D33,"Complete","Busy")</f>
        <v>Busy</v>
      </c>
      <c r="H33" s="1">
        <v>11760</v>
      </c>
      <c r="I33" s="1">
        <f t="shared" si="4"/>
        <v>7840.3919999999998</v>
      </c>
      <c r="J33" s="1">
        <f>ROUND(R33/S33,4)</f>
        <v>0.66669999999999996</v>
      </c>
      <c r="K33" s="1">
        <f t="shared" si="1"/>
        <v>5227.1893463999995</v>
      </c>
      <c r="L33" s="1">
        <v>0</v>
      </c>
      <c r="M33" s="1">
        <f t="shared" si="2"/>
        <v>0</v>
      </c>
      <c r="N33" s="1">
        <v>13260</v>
      </c>
      <c r="O33" s="1">
        <f t="shared" si="3"/>
        <v>0</v>
      </c>
      <c r="Q33" s="8">
        <v>44398</v>
      </c>
      <c r="R33" s="1">
        <f>NETWORKDAYS(Q33,$D$3)</f>
        <v>10</v>
      </c>
      <c r="S33" s="1">
        <v>15</v>
      </c>
    </row>
    <row r="34" spans="2:19" x14ac:dyDescent="0.25">
      <c r="B34" s="18" t="s">
        <v>29</v>
      </c>
      <c r="C34" s="28">
        <v>44440.341666666667</v>
      </c>
      <c r="D34" s="18">
        <v>0</v>
      </c>
      <c r="E34" s="28">
        <v>44440.341666666667</v>
      </c>
      <c r="F34" s="20">
        <f>NETWORKDAYS(C34,$D$3)</f>
        <v>-22</v>
      </c>
      <c r="G34" s="20" t="str">
        <f>IF(F34&gt;D34,"Complete","Busy")</f>
        <v>Busy</v>
      </c>
      <c r="H34" s="18">
        <v>0</v>
      </c>
      <c r="I34" s="18">
        <f t="shared" ref="I34" si="5">J34*H34</f>
        <v>0</v>
      </c>
      <c r="J34" s="18">
        <v>1</v>
      </c>
      <c r="K34" s="18">
        <f t="shared" ref="K34" si="6">I34*J34</f>
        <v>0</v>
      </c>
      <c r="L34" s="18">
        <v>0</v>
      </c>
      <c r="M34" s="18">
        <f t="shared" ref="M34" si="7">I34*L34</f>
        <v>0</v>
      </c>
      <c r="N34" s="21">
        <v>0</v>
      </c>
      <c r="O34" s="18">
        <f t="shared" ref="O34" si="8">N34*L34</f>
        <v>0</v>
      </c>
    </row>
    <row r="36" spans="2:19" x14ac:dyDescent="0.25">
      <c r="B36" s="22" t="s">
        <v>48</v>
      </c>
      <c r="C36" s="22"/>
      <c r="D36" s="22"/>
      <c r="E36" s="23"/>
      <c r="F36" s="23"/>
      <c r="G36" s="23"/>
      <c r="H36" s="22"/>
      <c r="I36" s="22">
        <f>SUM(I7:I34)</f>
        <v>156368.55599999998</v>
      </c>
      <c r="J36" s="22"/>
      <c r="K36" s="22">
        <f>SUM(K7:K34)</f>
        <v>152662.0746852</v>
      </c>
      <c r="L36" s="22"/>
      <c r="M36" s="22">
        <f>SUM(M7:M34)</f>
        <v>135280.95999999999</v>
      </c>
      <c r="N36" s="22"/>
      <c r="O36" s="22">
        <f>SUM(O7:O34)</f>
        <v>170215.60200000004</v>
      </c>
    </row>
    <row r="38" spans="2:19" x14ac:dyDescent="0.25">
      <c r="B38" s="10" t="s">
        <v>49</v>
      </c>
      <c r="C38" s="1">
        <f>ROUND(M36/O36,4)</f>
        <v>0.79479999999999995</v>
      </c>
    </row>
    <row r="39" spans="2:19" x14ac:dyDescent="0.25">
      <c r="B39" s="10" t="s">
        <v>50</v>
      </c>
      <c r="C39" s="1">
        <f>ROUND(M36/K36,4)</f>
        <v>0.8861</v>
      </c>
    </row>
    <row r="40" spans="2:19" x14ac:dyDescent="0.25">
      <c r="B40" s="10" t="s">
        <v>51</v>
      </c>
      <c r="C40" s="1">
        <f>ROUND((I36-M36)/C38,4)</f>
        <v>26531.952700000002</v>
      </c>
    </row>
    <row r="41" spans="2:19" x14ac:dyDescent="0.25">
      <c r="B41" s="10" t="s">
        <v>52</v>
      </c>
      <c r="C41" s="1">
        <f>O36+C40</f>
        <v>196747.55470000004</v>
      </c>
    </row>
  </sheetData>
  <conditionalFormatting sqref="F36:G1048576 F5:G5 F1:G1">
    <cfRule type="top10" dxfId="18" priority="18" rank="1"/>
  </conditionalFormatting>
  <conditionalFormatting sqref="F1 F6 F35:F1048576">
    <cfRule type="cellIs" dxfId="17" priority="17" operator="lessThan">
      <formula>0</formula>
    </cfRule>
  </conditionalFormatting>
  <conditionalFormatting sqref="F7:F16">
    <cfRule type="cellIs" dxfId="16" priority="16" operator="lessThan">
      <formula>0</formula>
    </cfRule>
  </conditionalFormatting>
  <conditionalFormatting sqref="F18">
    <cfRule type="cellIs" dxfId="15" priority="15" operator="lessThan">
      <formula>0</formula>
    </cfRule>
  </conditionalFormatting>
  <conditionalFormatting sqref="F24">
    <cfRule type="cellIs" dxfId="14" priority="14" operator="lessThan">
      <formula>0</formula>
    </cfRule>
  </conditionalFormatting>
  <conditionalFormatting sqref="F35:G35">
    <cfRule type="top10" dxfId="13" priority="19" rank="1"/>
  </conditionalFormatting>
  <conditionalFormatting sqref="F25">
    <cfRule type="cellIs" dxfId="12" priority="13" operator="lessThan">
      <formula>0</formula>
    </cfRule>
  </conditionalFormatting>
  <conditionalFormatting sqref="F26">
    <cfRule type="cellIs" dxfId="11" priority="12" operator="lessThan">
      <formula>0</formula>
    </cfRule>
  </conditionalFormatting>
  <conditionalFormatting sqref="F27">
    <cfRule type="cellIs" dxfId="10" priority="11" operator="lessThan">
      <formula>0</formula>
    </cfRule>
  </conditionalFormatting>
  <conditionalFormatting sqref="F28">
    <cfRule type="cellIs" dxfId="9" priority="10" operator="lessThan">
      <formula>0</formula>
    </cfRule>
  </conditionalFormatting>
  <conditionalFormatting sqref="F19:F23">
    <cfRule type="cellIs" dxfId="8" priority="9" operator="lessThan">
      <formula>0</formula>
    </cfRule>
  </conditionalFormatting>
  <conditionalFormatting sqref="F29">
    <cfRule type="cellIs" dxfId="7" priority="8" operator="lessThan">
      <formula>0</formula>
    </cfRule>
  </conditionalFormatting>
  <conditionalFormatting sqref="F30">
    <cfRule type="cellIs" dxfId="6" priority="7" operator="lessThan">
      <formula>0</formula>
    </cfRule>
  </conditionalFormatting>
  <conditionalFormatting sqref="F31">
    <cfRule type="cellIs" dxfId="5" priority="6" operator="lessThan">
      <formula>0</formula>
    </cfRule>
  </conditionalFormatting>
  <conditionalFormatting sqref="F32">
    <cfRule type="cellIs" dxfId="4" priority="5" operator="lessThan">
      <formula>0</formula>
    </cfRule>
  </conditionalFormatting>
  <conditionalFormatting sqref="F33">
    <cfRule type="cellIs" dxfId="2" priority="3" operator="lessThan">
      <formula>0</formula>
    </cfRule>
  </conditionalFormatting>
  <conditionalFormatting sqref="F34">
    <cfRule type="cellIs" dxfId="0" priority="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440079-3730-432A-B1FC-864C0EBAE3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Period 1</vt:lpstr>
      <vt:lpstr>Period 2</vt:lpstr>
      <vt:lpstr>Period 3</vt:lpstr>
      <vt:lpstr>Period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2021-05-23T20:48:37Z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