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C:\Users\emile\source\repos\ProjMan412\"/>
    </mc:Choice>
  </mc:AlternateContent>
  <xr:revisionPtr revIDLastSave="0" documentId="13_ncr:1_{F865223C-3237-4200-B3C4-BB8CDCB05E57}" xr6:coauthVersionLast="46" xr6:coauthVersionMax="47" xr10:uidLastSave="{00000000-0000-0000-0000-000000000000}"/>
  <bookViews>
    <workbookView xWindow="-120" yWindow="-120" windowWidth="20730" windowHeight="11160" xr2:uid="{00000000-000D-0000-FFFF-FFFF00000000}"/>
  </bookViews>
  <sheets>
    <sheet name="Summary" sheetId="29" r:id="rId1"/>
    <sheet name="Full Analysis" sheetId="30" r:id="rId2"/>
    <sheet name="Team Performance" sheetId="27" r:id="rId3"/>
    <sheet name="Period 1" sheetId="26" r:id="rId4"/>
    <sheet name="Period 2" sheetId="10" r:id="rId5"/>
    <sheet name="Period 3" sheetId="16" r:id="rId6"/>
    <sheet name="Period 4" sheetId="17" r:id="rId7"/>
    <sheet name="Period 5" sheetId="18" r:id="rId8"/>
    <sheet name="Period 6" sheetId="19" r:id="rId9"/>
    <sheet name="Period 7" sheetId="20" r:id="rId10"/>
    <sheet name="Period 8" sheetId="21" r:id="rId11"/>
    <sheet name="Period 9" sheetId="22" r:id="rId12"/>
    <sheet name="Period 10" sheetId="23" r:id="rId13"/>
    <sheet name="Period 11" sheetId="24" r:id="rId14"/>
    <sheet name="Period 12" sheetId="2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29" l="1"/>
  <c r="I20" i="29"/>
  <c r="H20" i="29"/>
  <c r="G20" i="29"/>
  <c r="F20" i="29"/>
  <c r="E20" i="29"/>
  <c r="D20" i="29"/>
  <c r="J19" i="29"/>
  <c r="I19" i="29"/>
  <c r="H19" i="29"/>
  <c r="G19" i="29"/>
  <c r="F19" i="29"/>
  <c r="E19" i="29"/>
  <c r="D19" i="29"/>
  <c r="J18" i="29"/>
  <c r="I18" i="29"/>
  <c r="H18" i="29"/>
  <c r="G18" i="29"/>
  <c r="F18" i="29"/>
  <c r="E18" i="29"/>
  <c r="D18" i="29"/>
  <c r="J17" i="29"/>
  <c r="I17" i="29"/>
  <c r="H17" i="29"/>
  <c r="G17" i="29"/>
  <c r="F17" i="29"/>
  <c r="E17" i="29"/>
  <c r="D17" i="29"/>
  <c r="J16" i="29"/>
  <c r="I16" i="29"/>
  <c r="H16" i="29"/>
  <c r="G16" i="29"/>
  <c r="F16" i="29"/>
  <c r="E16" i="29"/>
  <c r="D16" i="29"/>
  <c r="J15" i="29"/>
  <c r="I15" i="29"/>
  <c r="H15" i="29"/>
  <c r="G15" i="29"/>
  <c r="F15" i="29"/>
  <c r="E15" i="29"/>
  <c r="D15" i="29"/>
  <c r="J14" i="29"/>
  <c r="I14" i="29"/>
  <c r="H14" i="29"/>
  <c r="G14" i="29"/>
  <c r="F14" i="29"/>
  <c r="E14" i="29"/>
  <c r="D14" i="29"/>
  <c r="J13" i="29"/>
  <c r="I13" i="29"/>
  <c r="H13" i="29"/>
  <c r="G13" i="29"/>
  <c r="F13" i="29"/>
  <c r="E13" i="29"/>
  <c r="D13" i="29"/>
  <c r="J12" i="29"/>
  <c r="I12" i="29"/>
  <c r="H12" i="29"/>
  <c r="G12" i="29"/>
  <c r="F12" i="29"/>
  <c r="E12" i="29"/>
  <c r="D12" i="29"/>
  <c r="J20" i="30"/>
  <c r="I20" i="30"/>
  <c r="H20" i="30"/>
  <c r="G20" i="30"/>
  <c r="F20" i="30"/>
  <c r="E20" i="30"/>
  <c r="D20" i="30"/>
  <c r="D3" i="25"/>
  <c r="K75" i="25" s="1"/>
  <c r="J19" i="30"/>
  <c r="I19" i="30"/>
  <c r="H19" i="30"/>
  <c r="G19" i="30"/>
  <c r="F19" i="30"/>
  <c r="E19" i="30"/>
  <c r="D19" i="30"/>
  <c r="J18" i="30"/>
  <c r="I18" i="30"/>
  <c r="H18" i="30"/>
  <c r="G18" i="30"/>
  <c r="F18" i="30"/>
  <c r="E18" i="30"/>
  <c r="D18" i="30"/>
  <c r="J17" i="30"/>
  <c r="I17" i="30"/>
  <c r="H17" i="30"/>
  <c r="G17" i="30"/>
  <c r="F17" i="30"/>
  <c r="E17" i="30"/>
  <c r="D17" i="30"/>
  <c r="J16" i="30"/>
  <c r="I16" i="30"/>
  <c r="H16" i="30"/>
  <c r="G16" i="30"/>
  <c r="F16" i="30"/>
  <c r="E16" i="30"/>
  <c r="D16" i="30"/>
  <c r="J15" i="30"/>
  <c r="I15" i="30"/>
  <c r="H15" i="30"/>
  <c r="G15" i="30"/>
  <c r="F15" i="30"/>
  <c r="E15" i="30"/>
  <c r="D15" i="30"/>
  <c r="J14" i="30"/>
  <c r="I14" i="30"/>
  <c r="H14" i="30"/>
  <c r="G14" i="30"/>
  <c r="F14" i="30"/>
  <c r="E14" i="30"/>
  <c r="D14" i="30"/>
  <c r="J13" i="30"/>
  <c r="I13" i="30"/>
  <c r="H13" i="30"/>
  <c r="G13" i="30"/>
  <c r="F13" i="30"/>
  <c r="E13" i="30"/>
  <c r="D13" i="30"/>
  <c r="J12" i="30"/>
  <c r="I12" i="30"/>
  <c r="H12" i="30"/>
  <c r="G12" i="30"/>
  <c r="F12" i="30"/>
  <c r="E12" i="30"/>
  <c r="D12" i="30"/>
  <c r="J11" i="30"/>
  <c r="I11" i="30"/>
  <c r="H11" i="30"/>
  <c r="G11" i="30"/>
  <c r="F11" i="30"/>
  <c r="E11" i="30"/>
  <c r="D11" i="30"/>
  <c r="J10" i="30"/>
  <c r="I10" i="30"/>
  <c r="H10" i="30"/>
  <c r="G10" i="30"/>
  <c r="F10" i="30"/>
  <c r="E10" i="30"/>
  <c r="D10" i="30"/>
  <c r="J9" i="30"/>
  <c r="I9" i="30"/>
  <c r="H9" i="30"/>
  <c r="G9" i="30"/>
  <c r="F9" i="30"/>
  <c r="E9" i="30"/>
  <c r="D9" i="30"/>
  <c r="K75" i="23"/>
  <c r="K74" i="23"/>
  <c r="K73" i="23"/>
  <c r="K72" i="23"/>
  <c r="K71" i="23"/>
  <c r="K70" i="23"/>
  <c r="K75" i="24"/>
  <c r="K74" i="24"/>
  <c r="K73" i="24"/>
  <c r="K72" i="24"/>
  <c r="K71" i="24"/>
  <c r="K70" i="24"/>
  <c r="K74" i="25"/>
  <c r="K70" i="25"/>
  <c r="K68" i="25"/>
  <c r="K67" i="25"/>
  <c r="K65" i="25"/>
  <c r="K68" i="21"/>
  <c r="K67" i="21"/>
  <c r="K66" i="21"/>
  <c r="K65" i="21"/>
  <c r="K64" i="21"/>
  <c r="K68" i="22"/>
  <c r="K67" i="22"/>
  <c r="K66" i="22"/>
  <c r="K65" i="22"/>
  <c r="K64" i="22"/>
  <c r="K68" i="23"/>
  <c r="K67" i="23"/>
  <c r="K66" i="23"/>
  <c r="K65" i="23"/>
  <c r="K64" i="23"/>
  <c r="K68" i="24"/>
  <c r="K64" i="24"/>
  <c r="K65" i="24"/>
  <c r="K66" i="24"/>
  <c r="K67" i="24"/>
  <c r="K62" i="25"/>
  <c r="K60" i="25"/>
  <c r="K62" i="24"/>
  <c r="K61" i="24"/>
  <c r="K60" i="24"/>
  <c r="K59" i="24"/>
  <c r="K58" i="24"/>
  <c r="K62" i="20"/>
  <c r="K61" i="20"/>
  <c r="K60" i="20"/>
  <c r="K59" i="20"/>
  <c r="K58" i="20"/>
  <c r="K62" i="21"/>
  <c r="K61" i="21"/>
  <c r="K60" i="21"/>
  <c r="K59" i="21"/>
  <c r="K58" i="21"/>
  <c r="K62" i="22"/>
  <c r="K61" i="22"/>
  <c r="K60" i="22"/>
  <c r="K59" i="22"/>
  <c r="K58" i="22"/>
  <c r="K62" i="23"/>
  <c r="K61" i="23"/>
  <c r="K60" i="23"/>
  <c r="K59" i="23"/>
  <c r="K58" i="23"/>
  <c r="K56" i="25"/>
  <c r="K55" i="25"/>
  <c r="K54" i="25"/>
  <c r="K56" i="24"/>
  <c r="K55" i="24"/>
  <c r="K54" i="24"/>
  <c r="K53" i="24"/>
  <c r="K56" i="23"/>
  <c r="K55" i="23"/>
  <c r="K54" i="23"/>
  <c r="K53" i="23"/>
  <c r="K56" i="20"/>
  <c r="K55" i="20"/>
  <c r="K54" i="20"/>
  <c r="K53" i="20"/>
  <c r="K56" i="21"/>
  <c r="K55" i="21"/>
  <c r="K54" i="21"/>
  <c r="K53" i="21"/>
  <c r="K56" i="22"/>
  <c r="K53" i="22"/>
  <c r="K55" i="22"/>
  <c r="K54" i="22"/>
  <c r="K51" i="25"/>
  <c r="K50" i="25"/>
  <c r="K49" i="25"/>
  <c r="K47" i="25"/>
  <c r="K51" i="24"/>
  <c r="K50" i="24"/>
  <c r="K49" i="24"/>
  <c r="K48" i="24"/>
  <c r="K47" i="24"/>
  <c r="K46" i="24"/>
  <c r="K51" i="23"/>
  <c r="K50" i="23"/>
  <c r="K49" i="23"/>
  <c r="K48" i="23"/>
  <c r="K47" i="23"/>
  <c r="K46" i="23"/>
  <c r="K51" i="22"/>
  <c r="K50" i="22"/>
  <c r="K49" i="22"/>
  <c r="K48" i="22"/>
  <c r="K47" i="22"/>
  <c r="K46" i="22"/>
  <c r="K51" i="19"/>
  <c r="K50" i="19"/>
  <c r="K49" i="19"/>
  <c r="K48" i="19"/>
  <c r="K47" i="19"/>
  <c r="K46" i="19"/>
  <c r="K51" i="20"/>
  <c r="K50" i="20"/>
  <c r="K49" i="20"/>
  <c r="K48" i="20"/>
  <c r="K47" i="20"/>
  <c r="K46" i="20"/>
  <c r="K50" i="21"/>
  <c r="K51" i="21"/>
  <c r="K46" i="21"/>
  <c r="K48" i="21"/>
  <c r="K49" i="21"/>
  <c r="K44" i="25"/>
  <c r="K43" i="25"/>
  <c r="K41" i="25"/>
  <c r="K44" i="24"/>
  <c r="K43" i="24"/>
  <c r="K42" i="24"/>
  <c r="K41" i="24"/>
  <c r="K44" i="23"/>
  <c r="K43" i="23"/>
  <c r="K42" i="23"/>
  <c r="K41" i="23"/>
  <c r="K44" i="22"/>
  <c r="K43" i="22"/>
  <c r="K42" i="22"/>
  <c r="K41" i="22"/>
  <c r="K44" i="21"/>
  <c r="K43" i="21"/>
  <c r="K42" i="21"/>
  <c r="K41" i="21"/>
  <c r="K44" i="19"/>
  <c r="K43" i="19"/>
  <c r="K42" i="19"/>
  <c r="K41" i="19"/>
  <c r="K44" i="20"/>
  <c r="K43" i="20"/>
  <c r="K41" i="20"/>
  <c r="K42" i="20"/>
  <c r="K36" i="25"/>
  <c r="K35" i="25"/>
  <c r="K39" i="24"/>
  <c r="K38" i="24"/>
  <c r="K37" i="24"/>
  <c r="K36" i="24"/>
  <c r="K35" i="24"/>
  <c r="K39" i="23"/>
  <c r="K38" i="23"/>
  <c r="K37" i="23"/>
  <c r="K36" i="23"/>
  <c r="K35" i="23"/>
  <c r="K39" i="22"/>
  <c r="K38" i="22"/>
  <c r="K37" i="22"/>
  <c r="K36" i="22"/>
  <c r="K35" i="22"/>
  <c r="K39" i="21"/>
  <c r="K38" i="21"/>
  <c r="K37" i="21"/>
  <c r="K36" i="21"/>
  <c r="K35" i="21"/>
  <c r="K39" i="20"/>
  <c r="K38" i="20"/>
  <c r="K37" i="20"/>
  <c r="K36" i="20"/>
  <c r="K35" i="20"/>
  <c r="K39" i="18"/>
  <c r="K38" i="18"/>
  <c r="K37" i="18"/>
  <c r="K36" i="18"/>
  <c r="K35" i="18"/>
  <c r="K39" i="19"/>
  <c r="K35" i="19"/>
  <c r="K36" i="19"/>
  <c r="K37" i="19"/>
  <c r="K38" i="19"/>
  <c r="K30" i="25"/>
  <c r="K33" i="24"/>
  <c r="K32" i="24"/>
  <c r="K31" i="24"/>
  <c r="K30" i="24"/>
  <c r="K33" i="23"/>
  <c r="K32" i="23"/>
  <c r="K31" i="23"/>
  <c r="K30" i="23"/>
  <c r="K33" i="22"/>
  <c r="K32" i="22"/>
  <c r="K31" i="22"/>
  <c r="K30" i="22"/>
  <c r="K30" i="21"/>
  <c r="K33" i="21"/>
  <c r="K32" i="21"/>
  <c r="K31" i="21"/>
  <c r="K33" i="20"/>
  <c r="K32" i="20"/>
  <c r="K31" i="20"/>
  <c r="K30" i="20"/>
  <c r="K33" i="19"/>
  <c r="K32" i="19"/>
  <c r="K31" i="19"/>
  <c r="K30" i="19"/>
  <c r="K33" i="17"/>
  <c r="K32" i="17"/>
  <c r="K31" i="17"/>
  <c r="K30" i="17"/>
  <c r="K30" i="18"/>
  <c r="K31" i="18"/>
  <c r="K32" i="18"/>
  <c r="K33" i="18"/>
  <c r="K28" i="25"/>
  <c r="K27" i="25"/>
  <c r="K25" i="25"/>
  <c r="K28" i="24"/>
  <c r="K27" i="24"/>
  <c r="K26" i="24"/>
  <c r="K25" i="24"/>
  <c r="K28" i="23"/>
  <c r="K27" i="23"/>
  <c r="K26" i="23"/>
  <c r="K25" i="23"/>
  <c r="K28" i="22"/>
  <c r="K27" i="22"/>
  <c r="K26" i="22"/>
  <c r="K25" i="22"/>
  <c r="K28" i="21"/>
  <c r="K27" i="21"/>
  <c r="K26" i="21"/>
  <c r="K25" i="21"/>
  <c r="K28" i="20"/>
  <c r="K27" i="20"/>
  <c r="K26" i="20"/>
  <c r="K25" i="20"/>
  <c r="K28" i="19"/>
  <c r="K27" i="19"/>
  <c r="K26" i="19"/>
  <c r="K25" i="19"/>
  <c r="K28" i="18"/>
  <c r="K27" i="18"/>
  <c r="K26" i="18"/>
  <c r="K25" i="18"/>
  <c r="K28" i="16"/>
  <c r="K27" i="16"/>
  <c r="K26" i="16"/>
  <c r="K25" i="16"/>
  <c r="K25" i="17"/>
  <c r="K26" i="17"/>
  <c r="K27" i="17"/>
  <c r="K28" i="17"/>
  <c r="K23" i="25"/>
  <c r="K22" i="25"/>
  <c r="K20" i="25"/>
  <c r="K23" i="24"/>
  <c r="K22" i="24"/>
  <c r="K21" i="24"/>
  <c r="K20" i="24"/>
  <c r="K19" i="24"/>
  <c r="K23" i="23"/>
  <c r="K22" i="23"/>
  <c r="K21" i="23"/>
  <c r="K20" i="23"/>
  <c r="K19" i="23"/>
  <c r="K23" i="22"/>
  <c r="K22" i="22"/>
  <c r="K21" i="22"/>
  <c r="K20" i="22"/>
  <c r="K19" i="22"/>
  <c r="K23" i="21"/>
  <c r="K22" i="21"/>
  <c r="K21" i="21"/>
  <c r="K20" i="21"/>
  <c r="K19" i="21"/>
  <c r="K23" i="20"/>
  <c r="K22" i="20"/>
  <c r="K21" i="20"/>
  <c r="K20" i="20"/>
  <c r="K19" i="20"/>
  <c r="K23" i="19"/>
  <c r="K22" i="19"/>
  <c r="K21" i="19"/>
  <c r="K20" i="19"/>
  <c r="K19" i="19"/>
  <c r="K23" i="18"/>
  <c r="K22" i="18"/>
  <c r="K21" i="18"/>
  <c r="K20" i="18"/>
  <c r="K19" i="18"/>
  <c r="K23" i="17"/>
  <c r="K22" i="17"/>
  <c r="K21" i="17"/>
  <c r="K20" i="17"/>
  <c r="K19" i="17"/>
  <c r="K23" i="10"/>
  <c r="K22" i="10"/>
  <c r="K21" i="10"/>
  <c r="K20" i="10"/>
  <c r="K19" i="10"/>
  <c r="K23" i="16"/>
  <c r="K19" i="16"/>
  <c r="K20" i="16"/>
  <c r="K21" i="16"/>
  <c r="K22" i="16"/>
  <c r="K17" i="25"/>
  <c r="K16" i="25"/>
  <c r="K15" i="25"/>
  <c r="K13" i="25"/>
  <c r="K17" i="24"/>
  <c r="K16" i="24"/>
  <c r="K15" i="24"/>
  <c r="K14" i="24"/>
  <c r="K13" i="24"/>
  <c r="K17" i="23"/>
  <c r="K16" i="23"/>
  <c r="K15" i="23"/>
  <c r="K14" i="23"/>
  <c r="K13" i="23"/>
  <c r="K17" i="22"/>
  <c r="K16" i="22"/>
  <c r="K15" i="22"/>
  <c r="K14" i="22"/>
  <c r="K13" i="22"/>
  <c r="K17" i="21"/>
  <c r="K16" i="21"/>
  <c r="K15" i="21"/>
  <c r="K14" i="21"/>
  <c r="K13" i="21"/>
  <c r="K17" i="20"/>
  <c r="K16" i="20"/>
  <c r="K15" i="20"/>
  <c r="K14" i="20"/>
  <c r="K13" i="20"/>
  <c r="K17" i="19"/>
  <c r="K16" i="19"/>
  <c r="K15" i="19"/>
  <c r="K14" i="19"/>
  <c r="K13" i="19"/>
  <c r="K17" i="18"/>
  <c r="K16" i="18"/>
  <c r="K15" i="18"/>
  <c r="K14" i="18"/>
  <c r="K13" i="18"/>
  <c r="K17" i="17"/>
  <c r="K16" i="17"/>
  <c r="K15" i="17"/>
  <c r="K14" i="17"/>
  <c r="K13" i="17"/>
  <c r="K17" i="16"/>
  <c r="K16" i="16"/>
  <c r="K15" i="16"/>
  <c r="K14" i="16"/>
  <c r="K13" i="16"/>
  <c r="K17" i="26"/>
  <c r="K16" i="26"/>
  <c r="K15" i="26"/>
  <c r="K14" i="26"/>
  <c r="K13" i="26"/>
  <c r="K10" i="25"/>
  <c r="K9" i="25"/>
  <c r="K8" i="25"/>
  <c r="K11" i="24"/>
  <c r="K10" i="24"/>
  <c r="K9" i="24"/>
  <c r="K8" i="24"/>
  <c r="K7" i="24"/>
  <c r="K11" i="23"/>
  <c r="K10" i="23"/>
  <c r="K9" i="23"/>
  <c r="K8" i="23"/>
  <c r="K7" i="23"/>
  <c r="K11" i="22"/>
  <c r="K10" i="22"/>
  <c r="K9" i="22"/>
  <c r="K8" i="22"/>
  <c r="K7" i="22"/>
  <c r="K11" i="21"/>
  <c r="K10" i="21"/>
  <c r="K9" i="21"/>
  <c r="K8" i="21"/>
  <c r="K7" i="21"/>
  <c r="K11" i="20"/>
  <c r="K10" i="20"/>
  <c r="K9" i="20"/>
  <c r="K8" i="20"/>
  <c r="K7" i="20"/>
  <c r="K11" i="19"/>
  <c r="K10" i="19"/>
  <c r="K9" i="19"/>
  <c r="K8" i="19"/>
  <c r="K7" i="19"/>
  <c r="K11" i="18"/>
  <c r="K10" i="18"/>
  <c r="K9" i="18"/>
  <c r="K8" i="18"/>
  <c r="K7" i="18"/>
  <c r="K11" i="17"/>
  <c r="K10" i="17"/>
  <c r="K9" i="17"/>
  <c r="K8" i="17"/>
  <c r="K7" i="17"/>
  <c r="K11" i="16"/>
  <c r="K10" i="16"/>
  <c r="K9" i="16"/>
  <c r="K8" i="16"/>
  <c r="K7" i="16"/>
  <c r="K11" i="10"/>
  <c r="K10" i="10"/>
  <c r="K9" i="10"/>
  <c r="K8" i="10"/>
  <c r="K7" i="10"/>
  <c r="K9" i="26"/>
  <c r="K17" i="10"/>
  <c r="K16" i="10"/>
  <c r="K15" i="10"/>
  <c r="K13" i="10"/>
  <c r="K14" i="10"/>
  <c r="K11" i="26"/>
  <c r="K10" i="26"/>
  <c r="K8" i="26"/>
  <c r="K7" i="26"/>
  <c r="D3" i="24"/>
  <c r="D3" i="23"/>
  <c r="D3" i="22"/>
  <c r="D3" i="21"/>
  <c r="D3" i="20"/>
  <c r="D3" i="19"/>
  <c r="D3" i="18"/>
  <c r="D3" i="17"/>
  <c r="D3" i="16"/>
  <c r="D3" i="10"/>
  <c r="D3" i="26"/>
  <c r="K11" i="25" l="1"/>
  <c r="K31" i="25"/>
  <c r="K37" i="25"/>
  <c r="K71" i="25"/>
  <c r="K32" i="25"/>
  <c r="N32" i="25" s="1"/>
  <c r="K38" i="25"/>
  <c r="K58" i="25"/>
  <c r="K72" i="25"/>
  <c r="N72" i="25" s="1"/>
  <c r="K19" i="25"/>
  <c r="K33" i="25"/>
  <c r="K39" i="25"/>
  <c r="K46" i="25"/>
  <c r="K59" i="25"/>
  <c r="N59" i="25" s="1"/>
  <c r="K64" i="25"/>
  <c r="K73" i="25"/>
  <c r="K7" i="25"/>
  <c r="L7" i="25" s="1"/>
  <c r="K14" i="25"/>
  <c r="K21" i="25"/>
  <c r="K26" i="25"/>
  <c r="K42" i="25"/>
  <c r="K48" i="25"/>
  <c r="N48" i="25" s="1"/>
  <c r="K53" i="25"/>
  <c r="N53" i="25" s="1"/>
  <c r="K61" i="25"/>
  <c r="K66" i="25"/>
  <c r="N66" i="25" s="1"/>
  <c r="N10" i="26"/>
  <c r="F54" i="25"/>
  <c r="G54" i="25" s="1"/>
  <c r="Q13" i="26"/>
  <c r="J13" i="26" s="1"/>
  <c r="I13" i="26" s="1"/>
  <c r="L13" i="26" s="1"/>
  <c r="Q15" i="26"/>
  <c r="J15" i="26" s="1"/>
  <c r="I15" i="26" s="1"/>
  <c r="L15" i="26" s="1"/>
  <c r="Q17" i="26"/>
  <c r="J17" i="26" s="1"/>
  <c r="I17" i="26" s="1"/>
  <c r="L17" i="26" s="1"/>
  <c r="N18" i="26"/>
  <c r="I18" i="26"/>
  <c r="L18" i="26" s="1"/>
  <c r="N17" i="26"/>
  <c r="N16" i="26"/>
  <c r="I16" i="26"/>
  <c r="L16" i="26" s="1"/>
  <c r="N15" i="26"/>
  <c r="N14" i="26"/>
  <c r="I14" i="26"/>
  <c r="L14" i="26" s="1"/>
  <c r="N13" i="26"/>
  <c r="N12" i="26"/>
  <c r="L12" i="26"/>
  <c r="I12" i="26"/>
  <c r="N11" i="26"/>
  <c r="I11" i="26"/>
  <c r="L11" i="26" s="1"/>
  <c r="I10" i="26"/>
  <c r="I9" i="26"/>
  <c r="N8" i="26"/>
  <c r="I8" i="26"/>
  <c r="L8" i="26" s="1"/>
  <c r="N7" i="26"/>
  <c r="I7" i="26"/>
  <c r="L7" i="26" s="1"/>
  <c r="Q70" i="23"/>
  <c r="N76" i="25"/>
  <c r="I76" i="25"/>
  <c r="L76" i="25" s="1"/>
  <c r="N75" i="25"/>
  <c r="I75" i="25"/>
  <c r="L75" i="25" s="1"/>
  <c r="N74" i="25"/>
  <c r="I74" i="25"/>
  <c r="L74" i="25" s="1"/>
  <c r="N73" i="25"/>
  <c r="I73" i="25"/>
  <c r="L73" i="25" s="1"/>
  <c r="I72" i="25"/>
  <c r="N71" i="25"/>
  <c r="L71" i="25"/>
  <c r="I71" i="25"/>
  <c r="N70" i="25"/>
  <c r="I70" i="25"/>
  <c r="L70" i="25" s="1"/>
  <c r="N69" i="25"/>
  <c r="L69" i="25"/>
  <c r="I69" i="25"/>
  <c r="N68" i="25"/>
  <c r="I68" i="25"/>
  <c r="L68" i="25" s="1"/>
  <c r="N67" i="25"/>
  <c r="I67" i="25"/>
  <c r="L67" i="25" s="1"/>
  <c r="I66" i="25"/>
  <c r="N65" i="25"/>
  <c r="I65" i="25"/>
  <c r="L65" i="25" s="1"/>
  <c r="N64" i="25"/>
  <c r="L64" i="25"/>
  <c r="I64" i="25"/>
  <c r="N63" i="25"/>
  <c r="L63" i="25"/>
  <c r="I63" i="25"/>
  <c r="N62" i="25"/>
  <c r="I62" i="25"/>
  <c r="L62" i="25" s="1"/>
  <c r="N61" i="25"/>
  <c r="L61" i="25"/>
  <c r="I61" i="25"/>
  <c r="N60" i="25"/>
  <c r="I60" i="25"/>
  <c r="L60" i="25" s="1"/>
  <c r="I59" i="25"/>
  <c r="N58" i="25"/>
  <c r="I58" i="25"/>
  <c r="L58" i="25" s="1"/>
  <c r="N57" i="25"/>
  <c r="L57" i="25"/>
  <c r="I57" i="25"/>
  <c r="N56" i="25"/>
  <c r="L56" i="25"/>
  <c r="I56" i="25"/>
  <c r="N55" i="25"/>
  <c r="L55" i="25"/>
  <c r="I55" i="25"/>
  <c r="N54" i="25"/>
  <c r="I54" i="25"/>
  <c r="L54" i="25" s="1"/>
  <c r="I53" i="25"/>
  <c r="N52" i="25"/>
  <c r="I52" i="25"/>
  <c r="L52" i="25" s="1"/>
  <c r="N51" i="25"/>
  <c r="I51" i="25"/>
  <c r="L51" i="25" s="1"/>
  <c r="N50" i="25"/>
  <c r="I50" i="25"/>
  <c r="L50" i="25" s="1"/>
  <c r="N49" i="25"/>
  <c r="L49" i="25"/>
  <c r="I49" i="25"/>
  <c r="I48" i="25"/>
  <c r="N47" i="25"/>
  <c r="L47" i="25"/>
  <c r="I47" i="25"/>
  <c r="N46" i="25"/>
  <c r="I46" i="25"/>
  <c r="L46" i="25" s="1"/>
  <c r="N45" i="25"/>
  <c r="L45" i="25"/>
  <c r="I45" i="25"/>
  <c r="N44" i="25"/>
  <c r="I44" i="25"/>
  <c r="L44" i="25" s="1"/>
  <c r="N43" i="25"/>
  <c r="I43" i="25"/>
  <c r="L43" i="25" s="1"/>
  <c r="N42" i="25"/>
  <c r="I42" i="25"/>
  <c r="N41" i="25"/>
  <c r="L41" i="25"/>
  <c r="I41" i="25"/>
  <c r="N40" i="25"/>
  <c r="L40" i="25"/>
  <c r="I40" i="25"/>
  <c r="N39" i="25"/>
  <c r="L39" i="25"/>
  <c r="I39" i="25"/>
  <c r="N38" i="25"/>
  <c r="I38" i="25"/>
  <c r="L38" i="25" s="1"/>
  <c r="N37" i="25"/>
  <c r="L37" i="25"/>
  <c r="I37" i="25"/>
  <c r="N36" i="25"/>
  <c r="I36" i="25"/>
  <c r="L36" i="25" s="1"/>
  <c r="N35" i="25"/>
  <c r="I35" i="25"/>
  <c r="L35" i="25" s="1"/>
  <c r="N34" i="25"/>
  <c r="I34" i="25"/>
  <c r="L34" i="25" s="1"/>
  <c r="N33" i="25"/>
  <c r="L33" i="25"/>
  <c r="I33" i="25"/>
  <c r="I32" i="25"/>
  <c r="N31" i="25"/>
  <c r="L31" i="25"/>
  <c r="I31" i="25"/>
  <c r="N30" i="25"/>
  <c r="I30" i="25"/>
  <c r="L30" i="25" s="1"/>
  <c r="N29" i="25"/>
  <c r="L29" i="25"/>
  <c r="I29" i="25"/>
  <c r="N28" i="25"/>
  <c r="I28" i="25"/>
  <c r="L28" i="25" s="1"/>
  <c r="N27" i="25"/>
  <c r="I27" i="25"/>
  <c r="L27" i="25" s="1"/>
  <c r="N26" i="25"/>
  <c r="I26" i="25"/>
  <c r="L26" i="25" s="1"/>
  <c r="N25" i="25"/>
  <c r="L25" i="25"/>
  <c r="I25" i="25"/>
  <c r="N24" i="25"/>
  <c r="L24" i="25"/>
  <c r="I24" i="25"/>
  <c r="N23" i="25"/>
  <c r="L23" i="25"/>
  <c r="I23" i="25"/>
  <c r="N22" i="25"/>
  <c r="I22" i="25"/>
  <c r="L22" i="25" s="1"/>
  <c r="N21" i="25"/>
  <c r="L21" i="25"/>
  <c r="I21" i="25"/>
  <c r="N20" i="25"/>
  <c r="I20" i="25"/>
  <c r="L20" i="25" s="1"/>
  <c r="N19" i="25"/>
  <c r="I19" i="25"/>
  <c r="L19" i="25" s="1"/>
  <c r="N18" i="25"/>
  <c r="I18" i="25"/>
  <c r="L18" i="25" s="1"/>
  <c r="N17" i="25"/>
  <c r="L17" i="25"/>
  <c r="I17" i="25"/>
  <c r="N16" i="25"/>
  <c r="L16" i="25"/>
  <c r="I16" i="25"/>
  <c r="N15" i="25"/>
  <c r="L15" i="25"/>
  <c r="I15" i="25"/>
  <c r="N14" i="25"/>
  <c r="I14" i="25"/>
  <c r="L14" i="25" s="1"/>
  <c r="N13" i="25"/>
  <c r="I13" i="25"/>
  <c r="L13" i="25" s="1"/>
  <c r="N12" i="25"/>
  <c r="I12" i="25"/>
  <c r="L12" i="25" s="1"/>
  <c r="N11" i="25"/>
  <c r="I11" i="25"/>
  <c r="L11" i="25" s="1"/>
  <c r="N10" i="25"/>
  <c r="I10" i="25"/>
  <c r="L10" i="25" s="1"/>
  <c r="N9" i="25"/>
  <c r="L9" i="25"/>
  <c r="I9" i="25"/>
  <c r="N8" i="25"/>
  <c r="L8" i="25"/>
  <c r="I8" i="25"/>
  <c r="I7" i="25"/>
  <c r="I78" i="25" s="1"/>
  <c r="F68" i="24"/>
  <c r="G68" i="24" s="1"/>
  <c r="N76" i="24"/>
  <c r="I76" i="24"/>
  <c r="L76" i="24" s="1"/>
  <c r="N75" i="24"/>
  <c r="N74" i="24"/>
  <c r="I74" i="24"/>
  <c r="L74" i="24" s="1"/>
  <c r="N73" i="24"/>
  <c r="I73" i="24"/>
  <c r="L73" i="24" s="1"/>
  <c r="N72" i="24"/>
  <c r="I72" i="24"/>
  <c r="L72" i="24" s="1"/>
  <c r="N71" i="24"/>
  <c r="I71" i="24"/>
  <c r="L71" i="24" s="1"/>
  <c r="N70" i="24"/>
  <c r="N69" i="24"/>
  <c r="I69" i="24"/>
  <c r="L69" i="24" s="1"/>
  <c r="N68" i="24"/>
  <c r="L68" i="24"/>
  <c r="I68" i="24"/>
  <c r="N67" i="24"/>
  <c r="I67" i="24"/>
  <c r="L67" i="24" s="1"/>
  <c r="N66" i="24"/>
  <c r="I66" i="24"/>
  <c r="L66" i="24" s="1"/>
  <c r="N65" i="24"/>
  <c r="I65" i="24"/>
  <c r="L65" i="24" s="1"/>
  <c r="N64" i="24"/>
  <c r="I64" i="24"/>
  <c r="L64" i="24" s="1"/>
  <c r="N63" i="24"/>
  <c r="L63" i="24"/>
  <c r="I63" i="24"/>
  <c r="N62" i="24"/>
  <c r="I62" i="24"/>
  <c r="L62" i="24" s="1"/>
  <c r="N61" i="24"/>
  <c r="I61" i="24"/>
  <c r="L61" i="24" s="1"/>
  <c r="N60" i="24"/>
  <c r="I60" i="24"/>
  <c r="L60" i="24" s="1"/>
  <c r="N59" i="24"/>
  <c r="L59" i="24"/>
  <c r="I59" i="24"/>
  <c r="N58" i="24"/>
  <c r="I58" i="24"/>
  <c r="L58" i="24" s="1"/>
  <c r="N57" i="24"/>
  <c r="L57" i="24"/>
  <c r="I57" i="24"/>
  <c r="N56" i="24"/>
  <c r="I56" i="24"/>
  <c r="L56" i="24" s="1"/>
  <c r="N55" i="24"/>
  <c r="L55" i="24"/>
  <c r="I55" i="24"/>
  <c r="N54" i="24"/>
  <c r="I54" i="24"/>
  <c r="L54" i="24" s="1"/>
  <c r="N53" i="24"/>
  <c r="I53" i="24"/>
  <c r="L53" i="24" s="1"/>
  <c r="N52" i="24"/>
  <c r="I52" i="24"/>
  <c r="L52" i="24" s="1"/>
  <c r="N51" i="24"/>
  <c r="L51" i="24"/>
  <c r="I51" i="24"/>
  <c r="N50" i="24"/>
  <c r="I50" i="24"/>
  <c r="L50" i="24" s="1"/>
  <c r="N49" i="24"/>
  <c r="L49" i="24"/>
  <c r="I49" i="24"/>
  <c r="N48" i="24"/>
  <c r="I48" i="24"/>
  <c r="L48" i="24" s="1"/>
  <c r="N47" i="24"/>
  <c r="L47" i="24"/>
  <c r="I47" i="24"/>
  <c r="N46" i="24"/>
  <c r="I46" i="24"/>
  <c r="L46" i="24" s="1"/>
  <c r="N45" i="24"/>
  <c r="I45" i="24"/>
  <c r="L45" i="24" s="1"/>
  <c r="N44" i="24"/>
  <c r="I44" i="24"/>
  <c r="L44" i="24" s="1"/>
  <c r="N43" i="24"/>
  <c r="L43" i="24"/>
  <c r="I43" i="24"/>
  <c r="N42" i="24"/>
  <c r="I42" i="24"/>
  <c r="L42" i="24" s="1"/>
  <c r="N41" i="24"/>
  <c r="L41" i="24"/>
  <c r="I41" i="24"/>
  <c r="N40" i="24"/>
  <c r="I40" i="24"/>
  <c r="L40" i="24" s="1"/>
  <c r="N39" i="24"/>
  <c r="L39" i="24"/>
  <c r="I39" i="24"/>
  <c r="N38" i="24"/>
  <c r="I38" i="24"/>
  <c r="L38" i="24" s="1"/>
  <c r="N37" i="24"/>
  <c r="I37" i="24"/>
  <c r="L37" i="24" s="1"/>
  <c r="N36" i="24"/>
  <c r="I36" i="24"/>
  <c r="L36" i="24" s="1"/>
  <c r="N35" i="24"/>
  <c r="L35" i="24"/>
  <c r="I35" i="24"/>
  <c r="N34" i="24"/>
  <c r="I34" i="24"/>
  <c r="L34" i="24" s="1"/>
  <c r="N33" i="24"/>
  <c r="L33" i="24"/>
  <c r="I33" i="24"/>
  <c r="N32" i="24"/>
  <c r="I32" i="24"/>
  <c r="L32" i="24" s="1"/>
  <c r="N31" i="24"/>
  <c r="L31" i="24"/>
  <c r="I31" i="24"/>
  <c r="N30" i="24"/>
  <c r="I30" i="24"/>
  <c r="L30" i="24" s="1"/>
  <c r="N29" i="24"/>
  <c r="I29" i="24"/>
  <c r="L29" i="24" s="1"/>
  <c r="N28" i="24"/>
  <c r="I28" i="24"/>
  <c r="L28" i="24" s="1"/>
  <c r="N27" i="24"/>
  <c r="L27" i="24"/>
  <c r="I27" i="24"/>
  <c r="N26" i="24"/>
  <c r="I26" i="24"/>
  <c r="L26" i="24" s="1"/>
  <c r="N25" i="24"/>
  <c r="L25" i="24"/>
  <c r="I25" i="24"/>
  <c r="N24" i="24"/>
  <c r="I24" i="24"/>
  <c r="L24" i="24" s="1"/>
  <c r="N23" i="24"/>
  <c r="L23" i="24"/>
  <c r="I23" i="24"/>
  <c r="N22" i="24"/>
  <c r="I22" i="24"/>
  <c r="L22" i="24" s="1"/>
  <c r="N21" i="24"/>
  <c r="I21" i="24"/>
  <c r="L21" i="24" s="1"/>
  <c r="N20" i="24"/>
  <c r="I20" i="24"/>
  <c r="L20" i="24" s="1"/>
  <c r="N19" i="24"/>
  <c r="L19" i="24"/>
  <c r="I19" i="24"/>
  <c r="N18" i="24"/>
  <c r="I18" i="24"/>
  <c r="L18" i="24" s="1"/>
  <c r="N17" i="24"/>
  <c r="L17" i="24"/>
  <c r="I17" i="24"/>
  <c r="N16" i="24"/>
  <c r="I16" i="24"/>
  <c r="L16" i="24" s="1"/>
  <c r="N15" i="24"/>
  <c r="L15" i="24"/>
  <c r="I15" i="24"/>
  <c r="N14" i="24"/>
  <c r="I14" i="24"/>
  <c r="L14" i="24" s="1"/>
  <c r="N13" i="24"/>
  <c r="I13" i="24"/>
  <c r="L13" i="24" s="1"/>
  <c r="N12" i="24"/>
  <c r="I12" i="24"/>
  <c r="L12" i="24" s="1"/>
  <c r="N11" i="24"/>
  <c r="L11" i="24"/>
  <c r="I11" i="24"/>
  <c r="N10" i="24"/>
  <c r="I10" i="24"/>
  <c r="L10" i="24" s="1"/>
  <c r="N9" i="24"/>
  <c r="L9" i="24"/>
  <c r="I9" i="24"/>
  <c r="N8" i="24"/>
  <c r="I8" i="24"/>
  <c r="L8" i="24" s="1"/>
  <c r="N7" i="24"/>
  <c r="L7" i="24"/>
  <c r="I7" i="24"/>
  <c r="N75" i="23"/>
  <c r="N74" i="23"/>
  <c r="N73" i="23"/>
  <c r="N72" i="23"/>
  <c r="N71" i="23"/>
  <c r="N70" i="23"/>
  <c r="I74" i="23"/>
  <c r="L74" i="23" s="1"/>
  <c r="I73" i="23"/>
  <c r="L73" i="23" s="1"/>
  <c r="I72" i="23"/>
  <c r="L72" i="23" s="1"/>
  <c r="I71" i="23"/>
  <c r="L71" i="23" s="1"/>
  <c r="N76" i="23"/>
  <c r="I76" i="23"/>
  <c r="L76" i="23" s="1"/>
  <c r="F39" i="23"/>
  <c r="G39" i="23" s="1"/>
  <c r="N69" i="23"/>
  <c r="I69" i="23"/>
  <c r="L69" i="23" s="1"/>
  <c r="N68" i="23"/>
  <c r="N67" i="23"/>
  <c r="I67" i="23"/>
  <c r="L67" i="23" s="1"/>
  <c r="N66" i="23"/>
  <c r="N65" i="23"/>
  <c r="I65" i="23"/>
  <c r="L65" i="23" s="1"/>
  <c r="N64" i="23"/>
  <c r="I64" i="23"/>
  <c r="L64" i="23" s="1"/>
  <c r="N63" i="23"/>
  <c r="I63" i="23"/>
  <c r="L63" i="23" s="1"/>
  <c r="N62" i="23"/>
  <c r="I62" i="23"/>
  <c r="L62" i="23" s="1"/>
  <c r="N61" i="23"/>
  <c r="I61" i="23"/>
  <c r="L61" i="23" s="1"/>
  <c r="N60" i="23"/>
  <c r="I60" i="23"/>
  <c r="L60" i="23" s="1"/>
  <c r="N59" i="23"/>
  <c r="I59" i="23"/>
  <c r="L59" i="23" s="1"/>
  <c r="N58" i="23"/>
  <c r="I58" i="23"/>
  <c r="L58" i="23" s="1"/>
  <c r="N57" i="23"/>
  <c r="I57" i="23"/>
  <c r="L57" i="23" s="1"/>
  <c r="N56" i="23"/>
  <c r="I56" i="23"/>
  <c r="L56" i="23" s="1"/>
  <c r="N55" i="23"/>
  <c r="I55" i="23"/>
  <c r="L55" i="23" s="1"/>
  <c r="N54" i="23"/>
  <c r="I54" i="23"/>
  <c r="L54" i="23" s="1"/>
  <c r="N53" i="23"/>
  <c r="I53" i="23"/>
  <c r="L53" i="23" s="1"/>
  <c r="N52" i="23"/>
  <c r="I52" i="23"/>
  <c r="L52" i="23" s="1"/>
  <c r="N51" i="23"/>
  <c r="I51" i="23"/>
  <c r="L51" i="23" s="1"/>
  <c r="N50" i="23"/>
  <c r="I50" i="23"/>
  <c r="L50" i="23" s="1"/>
  <c r="N49" i="23"/>
  <c r="I49" i="23"/>
  <c r="L49" i="23" s="1"/>
  <c r="N48" i="23"/>
  <c r="I48" i="23"/>
  <c r="L48" i="23" s="1"/>
  <c r="N47" i="23"/>
  <c r="I47" i="23"/>
  <c r="L47" i="23" s="1"/>
  <c r="N46" i="23"/>
  <c r="I46" i="23"/>
  <c r="L46" i="23" s="1"/>
  <c r="N45" i="23"/>
  <c r="I45" i="23"/>
  <c r="L45" i="23" s="1"/>
  <c r="N44" i="23"/>
  <c r="I44" i="23"/>
  <c r="L44" i="23" s="1"/>
  <c r="N43" i="23"/>
  <c r="I43" i="23"/>
  <c r="L43" i="23" s="1"/>
  <c r="N42" i="23"/>
  <c r="I42" i="23"/>
  <c r="L42" i="23" s="1"/>
  <c r="N41" i="23"/>
  <c r="I41" i="23"/>
  <c r="L41" i="23" s="1"/>
  <c r="N40" i="23"/>
  <c r="I40" i="23"/>
  <c r="L40" i="23" s="1"/>
  <c r="N39" i="23"/>
  <c r="I39" i="23"/>
  <c r="L39" i="23" s="1"/>
  <c r="N38" i="23"/>
  <c r="I38" i="23"/>
  <c r="L38" i="23" s="1"/>
  <c r="N37" i="23"/>
  <c r="I37" i="23"/>
  <c r="L37" i="23" s="1"/>
  <c r="N36" i="23"/>
  <c r="I36" i="23"/>
  <c r="L36" i="23" s="1"/>
  <c r="N35" i="23"/>
  <c r="I35" i="23"/>
  <c r="L35" i="23" s="1"/>
  <c r="N34" i="23"/>
  <c r="I34" i="23"/>
  <c r="L34" i="23" s="1"/>
  <c r="N33" i="23"/>
  <c r="I33" i="23"/>
  <c r="L33" i="23" s="1"/>
  <c r="N32" i="23"/>
  <c r="I32" i="23"/>
  <c r="L32" i="23" s="1"/>
  <c r="N31" i="23"/>
  <c r="I31" i="23"/>
  <c r="L31" i="23" s="1"/>
  <c r="N30" i="23"/>
  <c r="I30" i="23"/>
  <c r="L30" i="23" s="1"/>
  <c r="N29" i="23"/>
  <c r="I29" i="23"/>
  <c r="L29" i="23" s="1"/>
  <c r="N28" i="23"/>
  <c r="I28" i="23"/>
  <c r="L28" i="23" s="1"/>
  <c r="N27" i="23"/>
  <c r="I27" i="23"/>
  <c r="L27" i="23" s="1"/>
  <c r="N26" i="23"/>
  <c r="I26" i="23"/>
  <c r="L26" i="23" s="1"/>
  <c r="N25" i="23"/>
  <c r="I25" i="23"/>
  <c r="L25" i="23" s="1"/>
  <c r="N24" i="23"/>
  <c r="I24" i="23"/>
  <c r="L24" i="23" s="1"/>
  <c r="N23" i="23"/>
  <c r="I23" i="23"/>
  <c r="L23" i="23" s="1"/>
  <c r="N22" i="23"/>
  <c r="I22" i="23"/>
  <c r="L22" i="23" s="1"/>
  <c r="N21" i="23"/>
  <c r="I21" i="23"/>
  <c r="L21" i="23" s="1"/>
  <c r="N20" i="23"/>
  <c r="I20" i="23"/>
  <c r="L20" i="23" s="1"/>
  <c r="N19" i="23"/>
  <c r="I19" i="23"/>
  <c r="L19" i="23" s="1"/>
  <c r="N18" i="23"/>
  <c r="I18" i="23"/>
  <c r="L18" i="23" s="1"/>
  <c r="N17" i="23"/>
  <c r="I17" i="23"/>
  <c r="L17" i="23" s="1"/>
  <c r="N16" i="23"/>
  <c r="I16" i="23"/>
  <c r="L16" i="23" s="1"/>
  <c r="N15" i="23"/>
  <c r="I15" i="23"/>
  <c r="L15" i="23" s="1"/>
  <c r="N14" i="23"/>
  <c r="I14" i="23"/>
  <c r="L14" i="23" s="1"/>
  <c r="N13" i="23"/>
  <c r="I13" i="23"/>
  <c r="L13" i="23" s="1"/>
  <c r="N12" i="23"/>
  <c r="I12" i="23"/>
  <c r="L12" i="23" s="1"/>
  <c r="N11" i="23"/>
  <c r="I11" i="23"/>
  <c r="L11" i="23" s="1"/>
  <c r="N10" i="23"/>
  <c r="I10" i="23"/>
  <c r="L10" i="23" s="1"/>
  <c r="N9" i="23"/>
  <c r="I9" i="23"/>
  <c r="L9" i="23" s="1"/>
  <c r="N8" i="23"/>
  <c r="I8" i="23"/>
  <c r="L8" i="23" s="1"/>
  <c r="N7" i="23"/>
  <c r="I7" i="23"/>
  <c r="L7" i="23" s="1"/>
  <c r="Q68" i="21"/>
  <c r="J68" i="21" s="1"/>
  <c r="I68" i="21" s="1"/>
  <c r="I67" i="21"/>
  <c r="Q66" i="22"/>
  <c r="J66" i="22" s="1"/>
  <c r="I66" i="22" s="1"/>
  <c r="L66" i="22" s="1"/>
  <c r="Q68" i="22"/>
  <c r="J68" i="22" s="1"/>
  <c r="I68" i="22" s="1"/>
  <c r="L68" i="22" s="1"/>
  <c r="F55" i="22"/>
  <c r="G55" i="22" s="1"/>
  <c r="N69" i="22"/>
  <c r="I69" i="22"/>
  <c r="L69" i="22" s="1"/>
  <c r="N68" i="22"/>
  <c r="N67" i="22"/>
  <c r="N66" i="22"/>
  <c r="N65" i="22"/>
  <c r="N64" i="22"/>
  <c r="N63" i="22"/>
  <c r="I63" i="22"/>
  <c r="L63" i="22" s="1"/>
  <c r="N62" i="22"/>
  <c r="I62" i="22"/>
  <c r="L62" i="22" s="1"/>
  <c r="N61" i="22"/>
  <c r="L61" i="22"/>
  <c r="I61" i="22"/>
  <c r="N60" i="22"/>
  <c r="I60" i="22"/>
  <c r="L60" i="22" s="1"/>
  <c r="N59" i="22"/>
  <c r="L59" i="22"/>
  <c r="I59" i="22"/>
  <c r="N58" i="22"/>
  <c r="I58" i="22"/>
  <c r="L58" i="22" s="1"/>
  <c r="N57" i="22"/>
  <c r="I57" i="22"/>
  <c r="L57" i="22" s="1"/>
  <c r="N56" i="22"/>
  <c r="I56" i="22"/>
  <c r="L56" i="22" s="1"/>
  <c r="N55" i="22"/>
  <c r="L55" i="22"/>
  <c r="I55" i="22"/>
  <c r="N54" i="22"/>
  <c r="I54" i="22"/>
  <c r="L54" i="22" s="1"/>
  <c r="N53" i="22"/>
  <c r="L53" i="22"/>
  <c r="I53" i="22"/>
  <c r="N52" i="22"/>
  <c r="I52" i="22"/>
  <c r="L52" i="22" s="1"/>
  <c r="N51" i="22"/>
  <c r="I51" i="22"/>
  <c r="L51" i="22" s="1"/>
  <c r="F51" i="22"/>
  <c r="G51" i="22" s="1"/>
  <c r="N50" i="22"/>
  <c r="I50" i="22"/>
  <c r="L50" i="22" s="1"/>
  <c r="N49" i="22"/>
  <c r="L49" i="22"/>
  <c r="I49" i="22"/>
  <c r="N48" i="22"/>
  <c r="I48" i="22"/>
  <c r="L48" i="22" s="1"/>
  <c r="N47" i="22"/>
  <c r="L47" i="22"/>
  <c r="I47" i="22"/>
  <c r="F47" i="22"/>
  <c r="G47" i="22" s="1"/>
  <c r="N46" i="22"/>
  <c r="I46" i="22"/>
  <c r="L46" i="22" s="1"/>
  <c r="N45" i="22"/>
  <c r="I45" i="22"/>
  <c r="L45" i="22" s="1"/>
  <c r="N44" i="22"/>
  <c r="I44" i="22"/>
  <c r="L44" i="22" s="1"/>
  <c r="N43" i="22"/>
  <c r="L43" i="22"/>
  <c r="I43" i="22"/>
  <c r="F43" i="22"/>
  <c r="G43" i="22" s="1"/>
  <c r="N42" i="22"/>
  <c r="I42" i="22"/>
  <c r="L42" i="22" s="1"/>
  <c r="N41" i="22"/>
  <c r="L41" i="22"/>
  <c r="I41" i="22"/>
  <c r="N40" i="22"/>
  <c r="I40" i="22"/>
  <c r="L40" i="22" s="1"/>
  <c r="N39" i="22"/>
  <c r="I39" i="22"/>
  <c r="L39" i="22" s="1"/>
  <c r="F39" i="22"/>
  <c r="G39" i="22" s="1"/>
  <c r="N38" i="22"/>
  <c r="I38" i="22"/>
  <c r="L38" i="22" s="1"/>
  <c r="N37" i="22"/>
  <c r="L37" i="22"/>
  <c r="I37" i="22"/>
  <c r="N36" i="22"/>
  <c r="I36" i="22"/>
  <c r="L36" i="22" s="1"/>
  <c r="N35" i="22"/>
  <c r="L35" i="22"/>
  <c r="I35" i="22"/>
  <c r="F35" i="22"/>
  <c r="G35" i="22" s="1"/>
  <c r="N34" i="22"/>
  <c r="I34" i="22"/>
  <c r="L34" i="22" s="1"/>
  <c r="N33" i="22"/>
  <c r="I33" i="22"/>
  <c r="L33" i="22" s="1"/>
  <c r="N32" i="22"/>
  <c r="I32" i="22"/>
  <c r="L32" i="22" s="1"/>
  <c r="N31" i="22"/>
  <c r="L31" i="22"/>
  <c r="I31" i="22"/>
  <c r="F31" i="22"/>
  <c r="G31" i="22" s="1"/>
  <c r="N30" i="22"/>
  <c r="I30" i="22"/>
  <c r="L30" i="22" s="1"/>
  <c r="N29" i="22"/>
  <c r="I29" i="22"/>
  <c r="L29" i="22" s="1"/>
  <c r="N28" i="22"/>
  <c r="I28" i="22"/>
  <c r="L28" i="22" s="1"/>
  <c r="N27" i="22"/>
  <c r="I27" i="22"/>
  <c r="L27" i="22" s="1"/>
  <c r="F27" i="22"/>
  <c r="G27" i="22" s="1"/>
  <c r="N26" i="22"/>
  <c r="I26" i="22"/>
  <c r="L26" i="22" s="1"/>
  <c r="N25" i="22"/>
  <c r="I25" i="22"/>
  <c r="L25" i="22" s="1"/>
  <c r="N24" i="22"/>
  <c r="I24" i="22"/>
  <c r="L24" i="22" s="1"/>
  <c r="N23" i="22"/>
  <c r="I23" i="22"/>
  <c r="L23" i="22" s="1"/>
  <c r="F23" i="22"/>
  <c r="G23" i="22" s="1"/>
  <c r="N22" i="22"/>
  <c r="I22" i="22"/>
  <c r="L22" i="22" s="1"/>
  <c r="N21" i="22"/>
  <c r="L21" i="22"/>
  <c r="I21" i="22"/>
  <c r="N20" i="22"/>
  <c r="I20" i="22"/>
  <c r="L20" i="22" s="1"/>
  <c r="N19" i="22"/>
  <c r="I19" i="22"/>
  <c r="L19" i="22" s="1"/>
  <c r="F19" i="22"/>
  <c r="G19" i="22" s="1"/>
  <c r="N18" i="22"/>
  <c r="I18" i="22"/>
  <c r="L18" i="22" s="1"/>
  <c r="N17" i="22"/>
  <c r="L17" i="22"/>
  <c r="I17" i="22"/>
  <c r="N16" i="22"/>
  <c r="I16" i="22"/>
  <c r="L16" i="22" s="1"/>
  <c r="N15" i="22"/>
  <c r="L15" i="22"/>
  <c r="I15" i="22"/>
  <c r="F15" i="22"/>
  <c r="G15" i="22" s="1"/>
  <c r="N14" i="22"/>
  <c r="I14" i="22"/>
  <c r="L14" i="22" s="1"/>
  <c r="N13" i="22"/>
  <c r="I13" i="22"/>
  <c r="L13" i="22" s="1"/>
  <c r="N12" i="22"/>
  <c r="I12" i="22"/>
  <c r="L12" i="22" s="1"/>
  <c r="N11" i="22"/>
  <c r="L11" i="22"/>
  <c r="I11" i="22"/>
  <c r="F11" i="22"/>
  <c r="G11" i="22" s="1"/>
  <c r="N10" i="22"/>
  <c r="I10" i="22"/>
  <c r="L10" i="22" s="1"/>
  <c r="N9" i="22"/>
  <c r="L9" i="22"/>
  <c r="I9" i="22"/>
  <c r="N8" i="22"/>
  <c r="I8" i="22"/>
  <c r="N7" i="22"/>
  <c r="I7" i="22"/>
  <c r="L7" i="22" s="1"/>
  <c r="F7" i="22"/>
  <c r="G7" i="22" s="1"/>
  <c r="F66" i="22"/>
  <c r="G66" i="22" s="1"/>
  <c r="N69" i="21"/>
  <c r="L69" i="21"/>
  <c r="I69" i="21"/>
  <c r="N68" i="21"/>
  <c r="N67" i="21"/>
  <c r="N66" i="21"/>
  <c r="N65" i="21"/>
  <c r="N64" i="21"/>
  <c r="Q65" i="21"/>
  <c r="J65" i="21" s="1"/>
  <c r="I65" i="21" s="1"/>
  <c r="L65" i="21" s="1"/>
  <c r="Q64" i="21"/>
  <c r="J64" i="21" s="1"/>
  <c r="I64" i="21" s="1"/>
  <c r="L64" i="21" s="1"/>
  <c r="I60" i="21"/>
  <c r="I66" i="21"/>
  <c r="L66" i="21" s="1"/>
  <c r="F67" i="21"/>
  <c r="G67" i="21" s="1"/>
  <c r="F66" i="21"/>
  <c r="G66" i="21" s="1"/>
  <c r="F65" i="21"/>
  <c r="G65" i="21" s="1"/>
  <c r="F64" i="21"/>
  <c r="G64" i="21" s="1"/>
  <c r="I59" i="21"/>
  <c r="N63" i="21"/>
  <c r="I63" i="21"/>
  <c r="N62" i="21"/>
  <c r="N61" i="21"/>
  <c r="N60" i="21"/>
  <c r="N59" i="21"/>
  <c r="N58" i="21"/>
  <c r="N57" i="21"/>
  <c r="I57" i="21"/>
  <c r="L57" i="21" s="1"/>
  <c r="N56" i="21"/>
  <c r="I56" i="21"/>
  <c r="L56" i="21" s="1"/>
  <c r="N55" i="21"/>
  <c r="I55" i="21"/>
  <c r="N54" i="21"/>
  <c r="I54" i="21"/>
  <c r="N53" i="21"/>
  <c r="I53" i="21"/>
  <c r="N52" i="21"/>
  <c r="I52" i="21"/>
  <c r="N51" i="21"/>
  <c r="I51" i="21"/>
  <c r="N50" i="21"/>
  <c r="I50" i="21"/>
  <c r="N49" i="21"/>
  <c r="I49" i="21"/>
  <c r="N48" i="21"/>
  <c r="I48" i="21"/>
  <c r="N47" i="21"/>
  <c r="I47" i="21"/>
  <c r="N46" i="21"/>
  <c r="I46" i="21"/>
  <c r="N45" i="21"/>
  <c r="I45" i="21"/>
  <c r="N44" i="21"/>
  <c r="I44" i="21"/>
  <c r="L44" i="21" s="1"/>
  <c r="N43" i="21"/>
  <c r="I43" i="21"/>
  <c r="N42" i="21"/>
  <c r="I42" i="21"/>
  <c r="N41" i="21"/>
  <c r="I41" i="21"/>
  <c r="N40" i="21"/>
  <c r="I40" i="21"/>
  <c r="N39" i="21"/>
  <c r="I39" i="21"/>
  <c r="N38" i="21"/>
  <c r="I38" i="21"/>
  <c r="N37" i="21"/>
  <c r="I37" i="21"/>
  <c r="N36" i="21"/>
  <c r="I36" i="21"/>
  <c r="L36" i="21" s="1"/>
  <c r="N35" i="21"/>
  <c r="I35" i="21"/>
  <c r="N34" i="21"/>
  <c r="I34" i="21"/>
  <c r="N33" i="21"/>
  <c r="I33" i="21"/>
  <c r="N32" i="21"/>
  <c r="I32" i="21"/>
  <c r="L32" i="21" s="1"/>
  <c r="N31" i="21"/>
  <c r="I31" i="21"/>
  <c r="N30" i="21"/>
  <c r="I30" i="21"/>
  <c r="N29" i="21"/>
  <c r="I29" i="21"/>
  <c r="N28" i="21"/>
  <c r="I28" i="21"/>
  <c r="L28" i="21" s="1"/>
  <c r="N27" i="21"/>
  <c r="I27" i="21"/>
  <c r="N26" i="21"/>
  <c r="I26" i="21"/>
  <c r="N25" i="21"/>
  <c r="I25" i="21"/>
  <c r="N24" i="21"/>
  <c r="I24" i="21"/>
  <c r="N23" i="21"/>
  <c r="I23" i="21"/>
  <c r="N22" i="21"/>
  <c r="I22" i="21"/>
  <c r="N21" i="21"/>
  <c r="I21" i="21"/>
  <c r="N20" i="21"/>
  <c r="I20" i="21"/>
  <c r="L20" i="21" s="1"/>
  <c r="N19" i="21"/>
  <c r="I19" i="21"/>
  <c r="N18" i="21"/>
  <c r="I18" i="21"/>
  <c r="N17" i="21"/>
  <c r="I17" i="21"/>
  <c r="N16" i="21"/>
  <c r="I16" i="21"/>
  <c r="N15" i="21"/>
  <c r="I15" i="21"/>
  <c r="N14" i="21"/>
  <c r="I14" i="21"/>
  <c r="N13" i="21"/>
  <c r="I13" i="21"/>
  <c r="N12" i="21"/>
  <c r="I12" i="21"/>
  <c r="N11" i="21"/>
  <c r="I11" i="21"/>
  <c r="N10" i="21"/>
  <c r="I10" i="21"/>
  <c r="N9" i="21"/>
  <c r="I9" i="21"/>
  <c r="N8" i="21"/>
  <c r="I8" i="21"/>
  <c r="N7" i="21"/>
  <c r="I7" i="21"/>
  <c r="N63" i="20"/>
  <c r="I63" i="20"/>
  <c r="L63" i="20" s="1"/>
  <c r="N62" i="20"/>
  <c r="N61" i="20"/>
  <c r="N60" i="20"/>
  <c r="N59" i="20"/>
  <c r="N58" i="20"/>
  <c r="I59" i="20"/>
  <c r="I60" i="20"/>
  <c r="L60" i="20" s="1"/>
  <c r="F59" i="20"/>
  <c r="G59" i="20" s="1"/>
  <c r="F58" i="20"/>
  <c r="G58" i="20" s="1"/>
  <c r="N57" i="20"/>
  <c r="I57" i="20"/>
  <c r="L57" i="20" s="1"/>
  <c r="N56" i="20"/>
  <c r="N55" i="20"/>
  <c r="N54" i="20"/>
  <c r="N53" i="20"/>
  <c r="I54" i="20"/>
  <c r="I56" i="20"/>
  <c r="I55" i="20"/>
  <c r="I53" i="20"/>
  <c r="F49" i="20"/>
  <c r="G49" i="20" s="1"/>
  <c r="N52" i="20"/>
  <c r="I52" i="20"/>
  <c r="L52" i="20" s="1"/>
  <c r="N51" i="20"/>
  <c r="I51" i="20"/>
  <c r="N50" i="20"/>
  <c r="I50" i="20"/>
  <c r="L50" i="20" s="1"/>
  <c r="N49" i="20"/>
  <c r="I49" i="20"/>
  <c r="L49" i="20" s="1"/>
  <c r="N48" i="20"/>
  <c r="I48" i="20"/>
  <c r="N47" i="20"/>
  <c r="I47" i="20"/>
  <c r="L47" i="20" s="1"/>
  <c r="N46" i="20"/>
  <c r="I46" i="20"/>
  <c r="N45" i="20"/>
  <c r="I45" i="20"/>
  <c r="L45" i="20" s="1"/>
  <c r="N51" i="19"/>
  <c r="N50" i="19"/>
  <c r="N49" i="19"/>
  <c r="N48" i="19"/>
  <c r="N47" i="19"/>
  <c r="N46" i="19"/>
  <c r="L50" i="19"/>
  <c r="Q51" i="19"/>
  <c r="J51" i="19" s="1"/>
  <c r="I51" i="19" s="1"/>
  <c r="L51" i="19" s="1"/>
  <c r="I50" i="19"/>
  <c r="F47" i="19"/>
  <c r="G47" i="19" s="1"/>
  <c r="F46" i="19"/>
  <c r="G46" i="19" s="1"/>
  <c r="N52" i="19"/>
  <c r="I52" i="19"/>
  <c r="N45" i="19"/>
  <c r="I45" i="19"/>
  <c r="L45" i="19" s="1"/>
  <c r="F44" i="19"/>
  <c r="G44" i="19" s="1"/>
  <c r="N44" i="20"/>
  <c r="I44" i="20"/>
  <c r="N43" i="20"/>
  <c r="I43" i="20"/>
  <c r="L43" i="20" s="1"/>
  <c r="N42" i="20"/>
  <c r="I42" i="20"/>
  <c r="L42" i="20" s="1"/>
  <c r="N41" i="20"/>
  <c r="I41" i="20"/>
  <c r="L41" i="20" s="1"/>
  <c r="N40" i="20"/>
  <c r="I40" i="20"/>
  <c r="L40" i="20" s="1"/>
  <c r="N39" i="20"/>
  <c r="I39" i="20"/>
  <c r="N38" i="20"/>
  <c r="I38" i="20"/>
  <c r="N37" i="20"/>
  <c r="I37" i="20"/>
  <c r="L37" i="20" s="1"/>
  <c r="N36" i="20"/>
  <c r="I36" i="20"/>
  <c r="N35" i="20"/>
  <c r="I35" i="20"/>
  <c r="L35" i="20" s="1"/>
  <c r="N34" i="20"/>
  <c r="I34" i="20"/>
  <c r="L34" i="20" s="1"/>
  <c r="N33" i="20"/>
  <c r="I33" i="20"/>
  <c r="L33" i="20" s="1"/>
  <c r="N32" i="20"/>
  <c r="I32" i="20"/>
  <c r="N31" i="20"/>
  <c r="I31" i="20"/>
  <c r="N30" i="20"/>
  <c r="I30" i="20"/>
  <c r="L30" i="20" s="1"/>
  <c r="N29" i="20"/>
  <c r="I29" i="20"/>
  <c r="L29" i="20" s="1"/>
  <c r="N28" i="20"/>
  <c r="I28" i="20"/>
  <c r="N27" i="20"/>
  <c r="I27" i="20"/>
  <c r="L27" i="20" s="1"/>
  <c r="N26" i="20"/>
  <c r="I26" i="20"/>
  <c r="L26" i="20" s="1"/>
  <c r="N25" i="20"/>
  <c r="I25" i="20"/>
  <c r="L25" i="20" s="1"/>
  <c r="N24" i="20"/>
  <c r="I24" i="20"/>
  <c r="N23" i="20"/>
  <c r="I23" i="20"/>
  <c r="N22" i="20"/>
  <c r="I22" i="20"/>
  <c r="L22" i="20" s="1"/>
  <c r="N21" i="20"/>
  <c r="I21" i="20"/>
  <c r="L21" i="20" s="1"/>
  <c r="N20" i="20"/>
  <c r="I20" i="20"/>
  <c r="N19" i="20"/>
  <c r="I19" i="20"/>
  <c r="N18" i="20"/>
  <c r="I18" i="20"/>
  <c r="L18" i="20" s="1"/>
  <c r="N17" i="20"/>
  <c r="I17" i="20"/>
  <c r="L17" i="20" s="1"/>
  <c r="N16" i="20"/>
  <c r="I16" i="20"/>
  <c r="N15" i="20"/>
  <c r="I15" i="20"/>
  <c r="N14" i="20"/>
  <c r="I14" i="20"/>
  <c r="L14" i="20" s="1"/>
  <c r="N13" i="20"/>
  <c r="I13" i="20"/>
  <c r="N12" i="20"/>
  <c r="I12" i="20"/>
  <c r="N11" i="20"/>
  <c r="I11" i="20"/>
  <c r="L11" i="20" s="1"/>
  <c r="N10" i="20"/>
  <c r="I10" i="20"/>
  <c r="L10" i="20" s="1"/>
  <c r="N9" i="20"/>
  <c r="I9" i="20"/>
  <c r="N8" i="20"/>
  <c r="I8" i="20"/>
  <c r="N7" i="20"/>
  <c r="I7" i="20"/>
  <c r="L7" i="20" s="1"/>
  <c r="N44" i="19"/>
  <c r="N43" i="19"/>
  <c r="N42" i="19"/>
  <c r="N41" i="19"/>
  <c r="I44" i="19"/>
  <c r="I43" i="19"/>
  <c r="I42" i="19"/>
  <c r="I41" i="19"/>
  <c r="I40" i="19"/>
  <c r="N40" i="19"/>
  <c r="N39" i="19"/>
  <c r="I39" i="19"/>
  <c r="N38" i="19"/>
  <c r="I38" i="19"/>
  <c r="N37" i="19"/>
  <c r="I37" i="19"/>
  <c r="L37" i="19" s="1"/>
  <c r="N36" i="19"/>
  <c r="N35" i="19"/>
  <c r="I35" i="19"/>
  <c r="N34" i="19"/>
  <c r="I34" i="19"/>
  <c r="N33" i="19"/>
  <c r="I33" i="19"/>
  <c r="N32" i="19"/>
  <c r="I32" i="19"/>
  <c r="N31" i="19"/>
  <c r="I31" i="19"/>
  <c r="N30" i="19"/>
  <c r="I30" i="19"/>
  <c r="N29" i="19"/>
  <c r="I29" i="19"/>
  <c r="L29" i="19" s="1"/>
  <c r="N28" i="19"/>
  <c r="I28" i="19"/>
  <c r="N27" i="19"/>
  <c r="I27" i="19"/>
  <c r="N26" i="19"/>
  <c r="I26" i="19"/>
  <c r="N25" i="19"/>
  <c r="I25" i="19"/>
  <c r="N24" i="19"/>
  <c r="I24" i="19"/>
  <c r="L24" i="19" s="1"/>
  <c r="N23" i="19"/>
  <c r="I23" i="19"/>
  <c r="N22" i="19"/>
  <c r="I22" i="19"/>
  <c r="N21" i="19"/>
  <c r="I21" i="19"/>
  <c r="N20" i="19"/>
  <c r="I20" i="19"/>
  <c r="N19" i="19"/>
  <c r="I19" i="19"/>
  <c r="N18" i="19"/>
  <c r="I18" i="19"/>
  <c r="N17" i="19"/>
  <c r="I17" i="19"/>
  <c r="N16" i="19"/>
  <c r="I16" i="19"/>
  <c r="L16" i="19" s="1"/>
  <c r="N15" i="19"/>
  <c r="I15" i="19"/>
  <c r="N14" i="19"/>
  <c r="I14" i="19"/>
  <c r="N13" i="19"/>
  <c r="I13" i="19"/>
  <c r="N12" i="19"/>
  <c r="I12" i="19"/>
  <c r="N11" i="19"/>
  <c r="I11" i="19"/>
  <c r="N10" i="19"/>
  <c r="I10" i="19"/>
  <c r="N9" i="19"/>
  <c r="I9" i="19"/>
  <c r="N8" i="19"/>
  <c r="I8" i="19"/>
  <c r="L8" i="19" s="1"/>
  <c r="N7" i="19"/>
  <c r="I7" i="19"/>
  <c r="N35" i="18"/>
  <c r="N39" i="18"/>
  <c r="N38" i="18"/>
  <c r="N37" i="18"/>
  <c r="N36" i="18"/>
  <c r="N40" i="18"/>
  <c r="I40" i="18"/>
  <c r="L40" i="18" s="1"/>
  <c r="I39" i="18"/>
  <c r="L39" i="18" s="1"/>
  <c r="I38" i="18"/>
  <c r="L38" i="18" s="1"/>
  <c r="I37" i="18"/>
  <c r="L37" i="18" s="1"/>
  <c r="I35" i="18"/>
  <c r="L35" i="18" s="1"/>
  <c r="F36" i="18"/>
  <c r="G36" i="18" s="1"/>
  <c r="I32" i="18"/>
  <c r="N34" i="18"/>
  <c r="I34" i="18"/>
  <c r="N33" i="18"/>
  <c r="N32" i="18"/>
  <c r="N31" i="18"/>
  <c r="I31" i="18"/>
  <c r="N30" i="18"/>
  <c r="I30" i="18"/>
  <c r="L30" i="18" s="1"/>
  <c r="N29" i="18"/>
  <c r="I29" i="18"/>
  <c r="L29" i="18" s="1"/>
  <c r="N28" i="18"/>
  <c r="I28" i="18"/>
  <c r="N27" i="18"/>
  <c r="I27" i="18"/>
  <c r="N26" i="18"/>
  <c r="I26" i="18"/>
  <c r="L26" i="18" s="1"/>
  <c r="N25" i="18"/>
  <c r="I25" i="18"/>
  <c r="L25" i="18" s="1"/>
  <c r="N24" i="18"/>
  <c r="I24" i="18"/>
  <c r="N23" i="18"/>
  <c r="I23" i="18"/>
  <c r="N22" i="18"/>
  <c r="I22" i="18"/>
  <c r="L22" i="18" s="1"/>
  <c r="N21" i="18"/>
  <c r="I21" i="18"/>
  <c r="L21" i="18" s="1"/>
  <c r="N20" i="18"/>
  <c r="I20" i="18"/>
  <c r="N19" i="18"/>
  <c r="I19" i="18"/>
  <c r="N18" i="18"/>
  <c r="I18" i="18"/>
  <c r="L18" i="18" s="1"/>
  <c r="N17" i="18"/>
  <c r="I17" i="18"/>
  <c r="L17" i="18" s="1"/>
  <c r="N16" i="18"/>
  <c r="I16" i="18"/>
  <c r="N15" i="18"/>
  <c r="I15" i="18"/>
  <c r="N14" i="18"/>
  <c r="I14" i="18"/>
  <c r="L14" i="18" s="1"/>
  <c r="N13" i="18"/>
  <c r="I13" i="18"/>
  <c r="L13" i="18" s="1"/>
  <c r="N12" i="18"/>
  <c r="I12" i="18"/>
  <c r="N11" i="18"/>
  <c r="I11" i="18"/>
  <c r="N10" i="18"/>
  <c r="I10" i="18"/>
  <c r="L10" i="18" s="1"/>
  <c r="N9" i="18"/>
  <c r="I9" i="18"/>
  <c r="L9" i="18" s="1"/>
  <c r="N8" i="18"/>
  <c r="I8" i="18"/>
  <c r="N7" i="18"/>
  <c r="I7" i="18"/>
  <c r="N34" i="17"/>
  <c r="I34" i="17"/>
  <c r="N33" i="17"/>
  <c r="N32" i="17"/>
  <c r="N31" i="17"/>
  <c r="N30" i="17"/>
  <c r="L31" i="17"/>
  <c r="I31" i="17"/>
  <c r="I30" i="17"/>
  <c r="L30" i="17" s="1"/>
  <c r="F31" i="17"/>
  <c r="G31" i="17" s="1"/>
  <c r="F25" i="17"/>
  <c r="G25" i="17" s="1"/>
  <c r="N29" i="17"/>
  <c r="I29" i="17"/>
  <c r="L29" i="17" s="1"/>
  <c r="N29" i="16"/>
  <c r="L29" i="16"/>
  <c r="I29" i="16"/>
  <c r="N28" i="17"/>
  <c r="N27" i="17"/>
  <c r="I27" i="17"/>
  <c r="N26" i="17"/>
  <c r="I26" i="17"/>
  <c r="L26" i="17" s="1"/>
  <c r="N25" i="17"/>
  <c r="I25" i="17"/>
  <c r="N24" i="17"/>
  <c r="I24" i="17"/>
  <c r="L24" i="17" s="1"/>
  <c r="N23" i="17"/>
  <c r="I23" i="17"/>
  <c r="N22" i="17"/>
  <c r="I22" i="17"/>
  <c r="L22" i="17" s="1"/>
  <c r="N21" i="17"/>
  <c r="I21" i="17"/>
  <c r="N20" i="17"/>
  <c r="I20" i="17"/>
  <c r="L20" i="17" s="1"/>
  <c r="N19" i="17"/>
  <c r="I19" i="17"/>
  <c r="N18" i="17"/>
  <c r="I18" i="17"/>
  <c r="L18" i="17" s="1"/>
  <c r="N17" i="17"/>
  <c r="I17" i="17"/>
  <c r="N16" i="17"/>
  <c r="I16" i="17"/>
  <c r="L16" i="17" s="1"/>
  <c r="N15" i="17"/>
  <c r="I15" i="17"/>
  <c r="N14" i="17"/>
  <c r="I14" i="17"/>
  <c r="L14" i="17" s="1"/>
  <c r="N13" i="17"/>
  <c r="I13" i="17"/>
  <c r="N12" i="17"/>
  <c r="I12" i="17"/>
  <c r="L12" i="17" s="1"/>
  <c r="N11" i="17"/>
  <c r="I11" i="17"/>
  <c r="N10" i="17"/>
  <c r="I10" i="17"/>
  <c r="L10" i="17" s="1"/>
  <c r="N9" i="17"/>
  <c r="I9" i="17"/>
  <c r="N8" i="17"/>
  <c r="I8" i="17"/>
  <c r="N7" i="17"/>
  <c r="I7" i="17"/>
  <c r="N28" i="16"/>
  <c r="N27" i="16"/>
  <c r="N26" i="16"/>
  <c r="N25" i="16"/>
  <c r="I27" i="16"/>
  <c r="L27" i="16" s="1"/>
  <c r="I26" i="16"/>
  <c r="L26" i="16" s="1"/>
  <c r="I25" i="16"/>
  <c r="L25" i="16" s="1"/>
  <c r="F26" i="16"/>
  <c r="G26" i="16" s="1"/>
  <c r="Q28" i="16"/>
  <c r="J28" i="16" s="1"/>
  <c r="I28" i="16" s="1"/>
  <c r="I31" i="16" s="1"/>
  <c r="N24" i="16"/>
  <c r="I24" i="16"/>
  <c r="L24" i="16" s="1"/>
  <c r="N23" i="16"/>
  <c r="N22" i="16"/>
  <c r="N21" i="16"/>
  <c r="I20" i="16"/>
  <c r="N19" i="16"/>
  <c r="N18" i="16"/>
  <c r="I18" i="16"/>
  <c r="N17" i="16"/>
  <c r="I17" i="16"/>
  <c r="L17" i="16" s="1"/>
  <c r="N16" i="16"/>
  <c r="I16" i="16"/>
  <c r="L16" i="16" s="1"/>
  <c r="N15" i="16"/>
  <c r="I15" i="16"/>
  <c r="N14" i="16"/>
  <c r="I14" i="16"/>
  <c r="N13" i="16"/>
  <c r="I13" i="16"/>
  <c r="L13" i="16" s="1"/>
  <c r="N12" i="16"/>
  <c r="I12" i="16"/>
  <c r="L12" i="16" s="1"/>
  <c r="N11" i="16"/>
  <c r="I11" i="16"/>
  <c r="N10" i="16"/>
  <c r="I10" i="16"/>
  <c r="N9" i="16"/>
  <c r="I9" i="16"/>
  <c r="N8" i="16"/>
  <c r="I8" i="16"/>
  <c r="L8" i="16" s="1"/>
  <c r="N7" i="16"/>
  <c r="I7" i="16"/>
  <c r="N24" i="10"/>
  <c r="I24" i="10"/>
  <c r="L24" i="10" s="1"/>
  <c r="I20" i="10"/>
  <c r="I16" i="10"/>
  <c r="L16" i="10" s="1"/>
  <c r="I14" i="10"/>
  <c r="L14" i="10" s="1"/>
  <c r="N18" i="10"/>
  <c r="I18" i="10"/>
  <c r="L18" i="10" s="1"/>
  <c r="N17" i="10"/>
  <c r="N16" i="10"/>
  <c r="N14" i="10"/>
  <c r="N10" i="10"/>
  <c r="Q19" i="10"/>
  <c r="I17" i="10"/>
  <c r="N15" i="10"/>
  <c r="I15" i="10"/>
  <c r="N13" i="10"/>
  <c r="I13" i="10"/>
  <c r="N12" i="10"/>
  <c r="I12" i="10"/>
  <c r="L12" i="10" s="1"/>
  <c r="N11" i="10"/>
  <c r="I11" i="10"/>
  <c r="L11" i="10" s="1"/>
  <c r="I10" i="10"/>
  <c r="L10" i="10" s="1"/>
  <c r="N9" i="10"/>
  <c r="I9" i="10"/>
  <c r="L9" i="10" s="1"/>
  <c r="N8" i="10"/>
  <c r="I8" i="10"/>
  <c r="L8" i="10" s="1"/>
  <c r="N7" i="10"/>
  <c r="I7" i="10"/>
  <c r="L7" i="10" s="1"/>
  <c r="L32" i="25" l="1"/>
  <c r="L48" i="25"/>
  <c r="L78" i="25" s="1"/>
  <c r="C82" i="25" s="1"/>
  <c r="L42" i="25"/>
  <c r="N7" i="25"/>
  <c r="L59" i="25"/>
  <c r="L72" i="25"/>
  <c r="L53" i="25"/>
  <c r="L66" i="25"/>
  <c r="N9" i="26"/>
  <c r="N19" i="26" s="1"/>
  <c r="L9" i="26"/>
  <c r="L10" i="26"/>
  <c r="N42" i="18"/>
  <c r="N65" i="20"/>
  <c r="F14" i="25"/>
  <c r="G14" i="25" s="1"/>
  <c r="F46" i="25"/>
  <c r="G46" i="25" s="1"/>
  <c r="F30" i="25"/>
  <c r="G30" i="25" s="1"/>
  <c r="F62" i="25"/>
  <c r="G62" i="25" s="1"/>
  <c r="F38" i="25"/>
  <c r="G38" i="25" s="1"/>
  <c r="F72" i="25"/>
  <c r="G72" i="25" s="1"/>
  <c r="F15" i="26"/>
  <c r="G15" i="26" s="1"/>
  <c r="F12" i="26"/>
  <c r="G12" i="26" s="1"/>
  <c r="F9" i="26"/>
  <c r="G9" i="26" s="1"/>
  <c r="F17" i="26"/>
  <c r="G17" i="26" s="1"/>
  <c r="F7" i="26"/>
  <c r="G7" i="26" s="1"/>
  <c r="F14" i="26"/>
  <c r="G14" i="26" s="1"/>
  <c r="F11" i="26"/>
  <c r="G11" i="26" s="1"/>
  <c r="F8" i="26"/>
  <c r="G8" i="26" s="1"/>
  <c r="F16" i="26"/>
  <c r="G16" i="26" s="1"/>
  <c r="F13" i="26"/>
  <c r="G13" i="26" s="1"/>
  <c r="F10" i="26"/>
  <c r="G10" i="26" s="1"/>
  <c r="F18" i="26"/>
  <c r="G18" i="26" s="1"/>
  <c r="N78" i="24"/>
  <c r="N78" i="25"/>
  <c r="F22" i="25"/>
  <c r="G22" i="25" s="1"/>
  <c r="F65" i="25"/>
  <c r="G65" i="25" s="1"/>
  <c r="F11" i="25"/>
  <c r="G11" i="25" s="1"/>
  <c r="F19" i="25"/>
  <c r="G19" i="25" s="1"/>
  <c r="F27" i="25"/>
  <c r="G27" i="25" s="1"/>
  <c r="F35" i="25"/>
  <c r="G35" i="25" s="1"/>
  <c r="F43" i="25"/>
  <c r="G43" i="25" s="1"/>
  <c r="F51" i="25"/>
  <c r="G51" i="25" s="1"/>
  <c r="F59" i="25"/>
  <c r="G59" i="25" s="1"/>
  <c r="F68" i="25"/>
  <c r="G68" i="25" s="1"/>
  <c r="F74" i="25"/>
  <c r="G74" i="25" s="1"/>
  <c r="F8" i="25"/>
  <c r="G8" i="25" s="1"/>
  <c r="F16" i="25"/>
  <c r="G16" i="25" s="1"/>
  <c r="F24" i="25"/>
  <c r="G24" i="25" s="1"/>
  <c r="F32" i="25"/>
  <c r="G32" i="25" s="1"/>
  <c r="F40" i="25"/>
  <c r="G40" i="25" s="1"/>
  <c r="F48" i="25"/>
  <c r="G48" i="25" s="1"/>
  <c r="F56" i="25"/>
  <c r="G56" i="25" s="1"/>
  <c r="F64" i="25"/>
  <c r="G64" i="25" s="1"/>
  <c r="F71" i="25"/>
  <c r="G71" i="25" s="1"/>
  <c r="F13" i="25"/>
  <c r="G13" i="25" s="1"/>
  <c r="F21" i="25"/>
  <c r="G21" i="25" s="1"/>
  <c r="F29" i="25"/>
  <c r="G29" i="25" s="1"/>
  <c r="F37" i="25"/>
  <c r="G37" i="25" s="1"/>
  <c r="F45" i="25"/>
  <c r="G45" i="25" s="1"/>
  <c r="F53" i="25"/>
  <c r="G53" i="25" s="1"/>
  <c r="F61" i="25"/>
  <c r="G61" i="25" s="1"/>
  <c r="F10" i="25"/>
  <c r="G10" i="25" s="1"/>
  <c r="F18" i="25"/>
  <c r="G18" i="25" s="1"/>
  <c r="F26" i="25"/>
  <c r="G26" i="25" s="1"/>
  <c r="F34" i="25"/>
  <c r="G34" i="25" s="1"/>
  <c r="F42" i="25"/>
  <c r="G42" i="25" s="1"/>
  <c r="F50" i="25"/>
  <c r="G50" i="25" s="1"/>
  <c r="F58" i="25"/>
  <c r="G58" i="25" s="1"/>
  <c r="F67" i="25"/>
  <c r="G67" i="25" s="1"/>
  <c r="F70" i="25"/>
  <c r="G70" i="25" s="1"/>
  <c r="F73" i="25"/>
  <c r="G73" i="25" s="1"/>
  <c r="F76" i="25"/>
  <c r="G76" i="25" s="1"/>
  <c r="F7" i="25"/>
  <c r="G7" i="25" s="1"/>
  <c r="F15" i="25"/>
  <c r="G15" i="25" s="1"/>
  <c r="F23" i="25"/>
  <c r="G23" i="25" s="1"/>
  <c r="F31" i="25"/>
  <c r="G31" i="25" s="1"/>
  <c r="F39" i="25"/>
  <c r="G39" i="25" s="1"/>
  <c r="F47" i="25"/>
  <c r="G47" i="25" s="1"/>
  <c r="F55" i="25"/>
  <c r="G55" i="25" s="1"/>
  <c r="F63" i="25"/>
  <c r="G63" i="25" s="1"/>
  <c r="F12" i="25"/>
  <c r="G12" i="25" s="1"/>
  <c r="F20" i="25"/>
  <c r="G20" i="25" s="1"/>
  <c r="F28" i="25"/>
  <c r="G28" i="25" s="1"/>
  <c r="F36" i="25"/>
  <c r="G36" i="25" s="1"/>
  <c r="F44" i="25"/>
  <c r="G44" i="25" s="1"/>
  <c r="F52" i="25"/>
  <c r="G52" i="25" s="1"/>
  <c r="F60" i="25"/>
  <c r="G60" i="25" s="1"/>
  <c r="F66" i="25"/>
  <c r="G66" i="25" s="1"/>
  <c r="F75" i="25"/>
  <c r="G75" i="25" s="1"/>
  <c r="F9" i="25"/>
  <c r="G9" i="25" s="1"/>
  <c r="F17" i="25"/>
  <c r="G17" i="25" s="1"/>
  <c r="F25" i="25"/>
  <c r="G25" i="25" s="1"/>
  <c r="F33" i="25"/>
  <c r="G33" i="25" s="1"/>
  <c r="F41" i="25"/>
  <c r="G41" i="25" s="1"/>
  <c r="F49" i="25"/>
  <c r="G49" i="25" s="1"/>
  <c r="F57" i="25"/>
  <c r="G57" i="25" s="1"/>
  <c r="F69" i="25"/>
  <c r="G69" i="25" s="1"/>
  <c r="F42" i="24"/>
  <c r="G42" i="24" s="1"/>
  <c r="F23" i="24"/>
  <c r="G23" i="24" s="1"/>
  <c r="F63" i="24"/>
  <c r="G63" i="24" s="1"/>
  <c r="I75" i="24"/>
  <c r="L75" i="24" s="1"/>
  <c r="F14" i="24"/>
  <c r="G14" i="24" s="1"/>
  <c r="F8" i="24"/>
  <c r="G8" i="24" s="1"/>
  <c r="F16" i="24"/>
  <c r="G16" i="24" s="1"/>
  <c r="F24" i="24"/>
  <c r="G24" i="24" s="1"/>
  <c r="F32" i="24"/>
  <c r="G32" i="24" s="1"/>
  <c r="F40" i="24"/>
  <c r="G40" i="24" s="1"/>
  <c r="F48" i="24"/>
  <c r="G48" i="24" s="1"/>
  <c r="F56" i="24"/>
  <c r="G56" i="24" s="1"/>
  <c r="F64" i="24"/>
  <c r="G64" i="24" s="1"/>
  <c r="I70" i="24"/>
  <c r="L70" i="24" s="1"/>
  <c r="L78" i="24" s="1"/>
  <c r="F74" i="24"/>
  <c r="G74" i="24" s="1"/>
  <c r="F13" i="24"/>
  <c r="G13" i="24" s="1"/>
  <c r="F21" i="24"/>
  <c r="G21" i="24" s="1"/>
  <c r="F29" i="24"/>
  <c r="G29" i="24" s="1"/>
  <c r="F37" i="24"/>
  <c r="G37" i="24" s="1"/>
  <c r="F45" i="24"/>
  <c r="G45" i="24" s="1"/>
  <c r="F53" i="24"/>
  <c r="G53" i="24" s="1"/>
  <c r="F61" i="24"/>
  <c r="G61" i="24" s="1"/>
  <c r="F71" i="24"/>
  <c r="G71" i="24" s="1"/>
  <c r="F18" i="24"/>
  <c r="G18" i="24" s="1"/>
  <c r="F28" i="24"/>
  <c r="G28" i="24" s="1"/>
  <c r="F10" i="24"/>
  <c r="G10" i="24" s="1"/>
  <c r="F50" i="24"/>
  <c r="G50" i="24" s="1"/>
  <c r="F58" i="24"/>
  <c r="G58" i="24" s="1"/>
  <c r="F15" i="24"/>
  <c r="G15" i="24" s="1"/>
  <c r="F47" i="24"/>
  <c r="G47" i="24" s="1"/>
  <c r="F55" i="24"/>
  <c r="G55" i="24" s="1"/>
  <c r="F12" i="24"/>
  <c r="G12" i="24" s="1"/>
  <c r="F20" i="24"/>
  <c r="G20" i="24" s="1"/>
  <c r="F36" i="24"/>
  <c r="G36" i="24" s="1"/>
  <c r="F44" i="24"/>
  <c r="G44" i="24" s="1"/>
  <c r="F52" i="24"/>
  <c r="G52" i="24" s="1"/>
  <c r="F60" i="24"/>
  <c r="G60" i="24" s="1"/>
  <c r="F66" i="24"/>
  <c r="G66" i="24" s="1"/>
  <c r="F76" i="24"/>
  <c r="G76" i="24" s="1"/>
  <c r="F9" i="24"/>
  <c r="G9" i="24" s="1"/>
  <c r="F17" i="24"/>
  <c r="G17" i="24" s="1"/>
  <c r="F25" i="24"/>
  <c r="G25" i="24" s="1"/>
  <c r="F33" i="24"/>
  <c r="G33" i="24" s="1"/>
  <c r="F41" i="24"/>
  <c r="G41" i="24" s="1"/>
  <c r="F49" i="24"/>
  <c r="G49" i="24" s="1"/>
  <c r="F57" i="24"/>
  <c r="G57" i="24" s="1"/>
  <c r="F69" i="24"/>
  <c r="G69" i="24" s="1"/>
  <c r="F75" i="24"/>
  <c r="G75" i="24" s="1"/>
  <c r="F70" i="24"/>
  <c r="G70" i="24" s="1"/>
  <c r="F26" i="24"/>
  <c r="G26" i="24" s="1"/>
  <c r="F34" i="24"/>
  <c r="G34" i="24" s="1"/>
  <c r="F67" i="24"/>
  <c r="G67" i="24" s="1"/>
  <c r="F7" i="24"/>
  <c r="G7" i="24" s="1"/>
  <c r="F31" i="24"/>
  <c r="G31" i="24" s="1"/>
  <c r="F39" i="24"/>
  <c r="G39" i="24" s="1"/>
  <c r="F73" i="24"/>
  <c r="G73" i="24" s="1"/>
  <c r="F22" i="24"/>
  <c r="G22" i="24" s="1"/>
  <c r="F30" i="24"/>
  <c r="G30" i="24" s="1"/>
  <c r="F38" i="24"/>
  <c r="G38" i="24" s="1"/>
  <c r="F46" i="24"/>
  <c r="G46" i="24" s="1"/>
  <c r="F54" i="24"/>
  <c r="G54" i="24" s="1"/>
  <c r="F62" i="24"/>
  <c r="G62" i="24" s="1"/>
  <c r="F65" i="24"/>
  <c r="G65" i="24" s="1"/>
  <c r="F72" i="24"/>
  <c r="G72" i="24" s="1"/>
  <c r="F11" i="24"/>
  <c r="G11" i="24" s="1"/>
  <c r="F19" i="24"/>
  <c r="G19" i="24" s="1"/>
  <c r="F27" i="24"/>
  <c r="G27" i="24" s="1"/>
  <c r="F35" i="24"/>
  <c r="G35" i="24" s="1"/>
  <c r="F43" i="24"/>
  <c r="G43" i="24" s="1"/>
  <c r="F51" i="24"/>
  <c r="G51" i="24" s="1"/>
  <c r="F59" i="24"/>
  <c r="G59" i="24" s="1"/>
  <c r="F29" i="16"/>
  <c r="G29" i="16" s="1"/>
  <c r="F27" i="16"/>
  <c r="G27" i="16" s="1"/>
  <c r="F32" i="17"/>
  <c r="G32" i="17" s="1"/>
  <c r="Q33" i="17"/>
  <c r="J33" i="17" s="1"/>
  <c r="I33" i="17" s="1"/>
  <c r="F34" i="17"/>
  <c r="G34" i="17" s="1"/>
  <c r="Q32" i="17"/>
  <c r="J32" i="17" s="1"/>
  <c r="I32" i="17" s="1"/>
  <c r="L32" i="17" s="1"/>
  <c r="F33" i="17"/>
  <c r="G33" i="17" s="1"/>
  <c r="F30" i="17"/>
  <c r="G30" i="17" s="1"/>
  <c r="F35" i="18"/>
  <c r="G35" i="18" s="1"/>
  <c r="F40" i="18"/>
  <c r="G40" i="18" s="1"/>
  <c r="F37" i="18"/>
  <c r="G37" i="18" s="1"/>
  <c r="F38" i="18"/>
  <c r="G38" i="18" s="1"/>
  <c r="F39" i="18"/>
  <c r="G39" i="18" s="1"/>
  <c r="Q36" i="18"/>
  <c r="J36" i="18" s="1"/>
  <c r="I36" i="18" s="1"/>
  <c r="L36" i="18" s="1"/>
  <c r="F48" i="19"/>
  <c r="G48" i="19" s="1"/>
  <c r="Q46" i="19"/>
  <c r="J46" i="19" s="1"/>
  <c r="I46" i="19" s="1"/>
  <c r="L46" i="19" s="1"/>
  <c r="F49" i="19"/>
  <c r="G49" i="19" s="1"/>
  <c r="Q48" i="19"/>
  <c r="J48" i="19" s="1"/>
  <c r="I48" i="19" s="1"/>
  <c r="L48" i="19" s="1"/>
  <c r="F50" i="19"/>
  <c r="G50" i="19" s="1"/>
  <c r="Q49" i="19"/>
  <c r="J49" i="19" s="1"/>
  <c r="I49" i="19" s="1"/>
  <c r="L49" i="19" s="1"/>
  <c r="F52" i="19"/>
  <c r="G52" i="19" s="1"/>
  <c r="F51" i="19"/>
  <c r="G51" i="19" s="1"/>
  <c r="Q47" i="19"/>
  <c r="J47" i="19" s="1"/>
  <c r="I47" i="19" s="1"/>
  <c r="L47" i="19" s="1"/>
  <c r="F60" i="20"/>
  <c r="G60" i="20" s="1"/>
  <c r="Q62" i="20"/>
  <c r="J62" i="20" s="1"/>
  <c r="I62" i="20" s="1"/>
  <c r="L62" i="20" s="1"/>
  <c r="F61" i="20"/>
  <c r="G61" i="20" s="1"/>
  <c r="F62" i="20"/>
  <c r="G62" i="20" s="1"/>
  <c r="F63" i="20"/>
  <c r="G63" i="20" s="1"/>
  <c r="Q61" i="20"/>
  <c r="J61" i="20" s="1"/>
  <c r="I61" i="20" s="1"/>
  <c r="L61" i="20" s="1"/>
  <c r="Q58" i="20"/>
  <c r="J58" i="20" s="1"/>
  <c r="I58" i="20" s="1"/>
  <c r="F68" i="21"/>
  <c r="G68" i="21" s="1"/>
  <c r="F69" i="21"/>
  <c r="G69" i="21" s="1"/>
  <c r="F63" i="22"/>
  <c r="G63" i="22" s="1"/>
  <c r="F59" i="22"/>
  <c r="G59" i="22" s="1"/>
  <c r="F75" i="23"/>
  <c r="G75" i="23" s="1"/>
  <c r="F73" i="23"/>
  <c r="G73" i="23" s="1"/>
  <c r="F74" i="23"/>
  <c r="G74" i="23" s="1"/>
  <c r="F70" i="23"/>
  <c r="G70" i="23" s="1"/>
  <c r="Q75" i="23"/>
  <c r="J75" i="23" s="1"/>
  <c r="I75" i="23" s="1"/>
  <c r="L75" i="23" s="1"/>
  <c r="F71" i="23"/>
  <c r="G71" i="23" s="1"/>
  <c r="F76" i="23"/>
  <c r="G76" i="23" s="1"/>
  <c r="F72" i="23"/>
  <c r="G72" i="23" s="1"/>
  <c r="J70" i="23"/>
  <c r="I70" i="23" s="1"/>
  <c r="L70" i="23" s="1"/>
  <c r="N78" i="23"/>
  <c r="F35" i="23"/>
  <c r="G35" i="23" s="1"/>
  <c r="F51" i="23"/>
  <c r="G51" i="23" s="1"/>
  <c r="F64" i="23"/>
  <c r="G64" i="23" s="1"/>
  <c r="F7" i="23"/>
  <c r="G7" i="23" s="1"/>
  <c r="F11" i="23"/>
  <c r="G11" i="23" s="1"/>
  <c r="F23" i="23"/>
  <c r="G23" i="23" s="1"/>
  <c r="F63" i="23"/>
  <c r="G63" i="23" s="1"/>
  <c r="F15" i="23"/>
  <c r="G15" i="23" s="1"/>
  <c r="F27" i="23"/>
  <c r="G27" i="23" s="1"/>
  <c r="F19" i="23"/>
  <c r="G19" i="23" s="1"/>
  <c r="F31" i="23"/>
  <c r="G31" i="23" s="1"/>
  <c r="F43" i="23"/>
  <c r="G43" i="23" s="1"/>
  <c r="F55" i="23"/>
  <c r="G55" i="23" s="1"/>
  <c r="F47" i="23"/>
  <c r="G47" i="23" s="1"/>
  <c r="F59" i="23"/>
  <c r="G59" i="23" s="1"/>
  <c r="I68" i="23"/>
  <c r="F10" i="23"/>
  <c r="G10" i="23" s="1"/>
  <c r="F14" i="23"/>
  <c r="G14" i="23" s="1"/>
  <c r="F18" i="23"/>
  <c r="G18" i="23" s="1"/>
  <c r="F22" i="23"/>
  <c r="G22" i="23" s="1"/>
  <c r="F26" i="23"/>
  <c r="G26" i="23" s="1"/>
  <c r="F30" i="23"/>
  <c r="G30" i="23" s="1"/>
  <c r="F34" i="23"/>
  <c r="G34" i="23" s="1"/>
  <c r="F38" i="23"/>
  <c r="G38" i="23" s="1"/>
  <c r="F42" i="23"/>
  <c r="G42" i="23" s="1"/>
  <c r="F46" i="23"/>
  <c r="G46" i="23" s="1"/>
  <c r="F50" i="23"/>
  <c r="G50" i="23" s="1"/>
  <c r="F54" i="23"/>
  <c r="G54" i="23" s="1"/>
  <c r="F58" i="23"/>
  <c r="G58" i="23" s="1"/>
  <c r="F62" i="23"/>
  <c r="G62" i="23" s="1"/>
  <c r="F68" i="23"/>
  <c r="G68" i="23" s="1"/>
  <c r="F69" i="23"/>
  <c r="G69" i="23" s="1"/>
  <c r="I66" i="23"/>
  <c r="F9" i="23"/>
  <c r="G9" i="23" s="1"/>
  <c r="F13" i="23"/>
  <c r="G13" i="23" s="1"/>
  <c r="F17" i="23"/>
  <c r="G17" i="23" s="1"/>
  <c r="F21" i="23"/>
  <c r="G21" i="23" s="1"/>
  <c r="F25" i="23"/>
  <c r="G25" i="23" s="1"/>
  <c r="F29" i="23"/>
  <c r="G29" i="23" s="1"/>
  <c r="F33" i="23"/>
  <c r="G33" i="23" s="1"/>
  <c r="F37" i="23"/>
  <c r="G37" i="23" s="1"/>
  <c r="F41" i="23"/>
  <c r="G41" i="23" s="1"/>
  <c r="F45" i="23"/>
  <c r="G45" i="23" s="1"/>
  <c r="F49" i="23"/>
  <c r="G49" i="23" s="1"/>
  <c r="F53" i="23"/>
  <c r="G53" i="23" s="1"/>
  <c r="F57" i="23"/>
  <c r="G57" i="23" s="1"/>
  <c r="F61" i="23"/>
  <c r="G61" i="23" s="1"/>
  <c r="F66" i="23"/>
  <c r="G66" i="23" s="1"/>
  <c r="F67" i="23"/>
  <c r="G67" i="23" s="1"/>
  <c r="F65" i="23"/>
  <c r="G65" i="23" s="1"/>
  <c r="F8" i="23"/>
  <c r="G8" i="23" s="1"/>
  <c r="F12" i="23"/>
  <c r="G12" i="23" s="1"/>
  <c r="F16" i="23"/>
  <c r="G16" i="23" s="1"/>
  <c r="F20" i="23"/>
  <c r="G20" i="23" s="1"/>
  <c r="F24" i="23"/>
  <c r="G24" i="23" s="1"/>
  <c r="F28" i="23"/>
  <c r="G28" i="23" s="1"/>
  <c r="F32" i="23"/>
  <c r="G32" i="23" s="1"/>
  <c r="F36" i="23"/>
  <c r="G36" i="23" s="1"/>
  <c r="F40" i="23"/>
  <c r="G40" i="23" s="1"/>
  <c r="F44" i="23"/>
  <c r="G44" i="23" s="1"/>
  <c r="F48" i="23"/>
  <c r="G48" i="23" s="1"/>
  <c r="F52" i="23"/>
  <c r="G52" i="23" s="1"/>
  <c r="F56" i="23"/>
  <c r="G56" i="23" s="1"/>
  <c r="F60" i="23"/>
  <c r="G60" i="23" s="1"/>
  <c r="L68" i="21"/>
  <c r="L67" i="21"/>
  <c r="N71" i="22"/>
  <c r="L8" i="22"/>
  <c r="F10" i="22"/>
  <c r="G10" i="22" s="1"/>
  <c r="F14" i="22"/>
  <c r="G14" i="22" s="1"/>
  <c r="F18" i="22"/>
  <c r="G18" i="22" s="1"/>
  <c r="F22" i="22"/>
  <c r="G22" i="22" s="1"/>
  <c r="F26" i="22"/>
  <c r="G26" i="22" s="1"/>
  <c r="F30" i="22"/>
  <c r="G30" i="22" s="1"/>
  <c r="F34" i="22"/>
  <c r="G34" i="22" s="1"/>
  <c r="F38" i="22"/>
  <c r="G38" i="22" s="1"/>
  <c r="F42" i="22"/>
  <c r="G42" i="22" s="1"/>
  <c r="F46" i="22"/>
  <c r="G46" i="22" s="1"/>
  <c r="F50" i="22"/>
  <c r="G50" i="22" s="1"/>
  <c r="F54" i="22"/>
  <c r="G54" i="22" s="1"/>
  <c r="F58" i="22"/>
  <c r="G58" i="22" s="1"/>
  <c r="F62" i="22"/>
  <c r="G62" i="22" s="1"/>
  <c r="F69" i="22"/>
  <c r="G69" i="22" s="1"/>
  <c r="I67" i="22"/>
  <c r="F9" i="22"/>
  <c r="G9" i="22" s="1"/>
  <c r="F13" i="22"/>
  <c r="G13" i="22" s="1"/>
  <c r="F17" i="22"/>
  <c r="G17" i="22" s="1"/>
  <c r="F21" i="22"/>
  <c r="G21" i="22" s="1"/>
  <c r="F25" i="22"/>
  <c r="G25" i="22" s="1"/>
  <c r="F29" i="22"/>
  <c r="G29" i="22" s="1"/>
  <c r="F33" i="22"/>
  <c r="G33" i="22" s="1"/>
  <c r="F37" i="22"/>
  <c r="G37" i="22" s="1"/>
  <c r="F41" i="22"/>
  <c r="G41" i="22" s="1"/>
  <c r="F45" i="22"/>
  <c r="G45" i="22" s="1"/>
  <c r="F49" i="22"/>
  <c r="G49" i="22" s="1"/>
  <c r="F53" i="22"/>
  <c r="G53" i="22" s="1"/>
  <c r="F57" i="22"/>
  <c r="G57" i="22" s="1"/>
  <c r="F61" i="22"/>
  <c r="G61" i="22" s="1"/>
  <c r="F67" i="22"/>
  <c r="G67" i="22" s="1"/>
  <c r="F68" i="22"/>
  <c r="G68" i="22" s="1"/>
  <c r="Q64" i="22"/>
  <c r="I64" i="22" s="1"/>
  <c r="Q65" i="22"/>
  <c r="I65" i="22" s="1"/>
  <c r="F8" i="22"/>
  <c r="G8" i="22" s="1"/>
  <c r="F12" i="22"/>
  <c r="G12" i="22" s="1"/>
  <c r="F16" i="22"/>
  <c r="G16" i="22" s="1"/>
  <c r="F20" i="22"/>
  <c r="G20" i="22" s="1"/>
  <c r="F24" i="22"/>
  <c r="G24" i="22" s="1"/>
  <c r="F28" i="22"/>
  <c r="G28" i="22" s="1"/>
  <c r="F32" i="22"/>
  <c r="G32" i="22" s="1"/>
  <c r="F36" i="22"/>
  <c r="G36" i="22" s="1"/>
  <c r="F40" i="22"/>
  <c r="G40" i="22" s="1"/>
  <c r="F44" i="22"/>
  <c r="G44" i="22" s="1"/>
  <c r="F48" i="22"/>
  <c r="G48" i="22" s="1"/>
  <c r="F52" i="22"/>
  <c r="G52" i="22" s="1"/>
  <c r="F56" i="22"/>
  <c r="G56" i="22" s="1"/>
  <c r="F60" i="22"/>
  <c r="G60" i="22" s="1"/>
  <c r="F64" i="22"/>
  <c r="G64" i="22" s="1"/>
  <c r="F65" i="22"/>
  <c r="G65" i="22" s="1"/>
  <c r="N71" i="21"/>
  <c r="I71" i="21"/>
  <c r="F43" i="21"/>
  <c r="G43" i="21" s="1"/>
  <c r="F15" i="21"/>
  <c r="G15" i="21" s="1"/>
  <c r="F9" i="21"/>
  <c r="G9" i="21" s="1"/>
  <c r="F25" i="21"/>
  <c r="G25" i="21" s="1"/>
  <c r="L39" i="21"/>
  <c r="F19" i="21"/>
  <c r="G19" i="21" s="1"/>
  <c r="F13" i="21"/>
  <c r="G13" i="21" s="1"/>
  <c r="F21" i="21"/>
  <c r="G21" i="21" s="1"/>
  <c r="F23" i="21"/>
  <c r="G23" i="21" s="1"/>
  <c r="F17" i="21"/>
  <c r="G17" i="21" s="1"/>
  <c r="F57" i="21"/>
  <c r="G57" i="21" s="1"/>
  <c r="F11" i="21"/>
  <c r="G11" i="21" s="1"/>
  <c r="F31" i="21"/>
  <c r="G31" i="21" s="1"/>
  <c r="L51" i="21"/>
  <c r="L27" i="21"/>
  <c r="L45" i="21"/>
  <c r="F61" i="21"/>
  <c r="G61" i="21" s="1"/>
  <c r="F62" i="21"/>
  <c r="G62" i="21" s="1"/>
  <c r="L19" i="21"/>
  <c r="F47" i="21"/>
  <c r="G47" i="21" s="1"/>
  <c r="L33" i="21"/>
  <c r="L11" i="21"/>
  <c r="L37" i="21"/>
  <c r="L9" i="21"/>
  <c r="L17" i="21"/>
  <c r="L25" i="21"/>
  <c r="F55" i="21"/>
  <c r="G55" i="21" s="1"/>
  <c r="L7" i="21"/>
  <c r="L15" i="21"/>
  <c r="L23" i="21"/>
  <c r="F29" i="21"/>
  <c r="G29" i="21" s="1"/>
  <c r="L31" i="21"/>
  <c r="L43" i="21"/>
  <c r="L49" i="21"/>
  <c r="L55" i="21"/>
  <c r="I58" i="21"/>
  <c r="L13" i="21"/>
  <c r="L21" i="21"/>
  <c r="F27" i="21"/>
  <c r="G27" i="21" s="1"/>
  <c r="L29" i="21"/>
  <c r="L35" i="21"/>
  <c r="L41" i="21"/>
  <c r="L53" i="21"/>
  <c r="L63" i="21"/>
  <c r="F39" i="21"/>
  <c r="G39" i="21" s="1"/>
  <c r="L47" i="21"/>
  <c r="F8" i="21"/>
  <c r="G8" i="21" s="1"/>
  <c r="F35" i="21"/>
  <c r="G35" i="21" s="1"/>
  <c r="F63" i="21"/>
  <c r="G63" i="21" s="1"/>
  <c r="F7" i="21"/>
  <c r="G7" i="21" s="1"/>
  <c r="F51" i="21"/>
  <c r="G51" i="21" s="1"/>
  <c r="L59" i="21"/>
  <c r="L10" i="21"/>
  <c r="F12" i="21"/>
  <c r="G12" i="21" s="1"/>
  <c r="L14" i="21"/>
  <c r="F16" i="21"/>
  <c r="G16" i="21" s="1"/>
  <c r="L18" i="21"/>
  <c r="F20" i="21"/>
  <c r="G20" i="21" s="1"/>
  <c r="L22" i="21"/>
  <c r="F24" i="21"/>
  <c r="G24" i="21" s="1"/>
  <c r="L26" i="21"/>
  <c r="F28" i="21"/>
  <c r="G28" i="21" s="1"/>
  <c r="L30" i="21"/>
  <c r="F32" i="21"/>
  <c r="G32" i="21" s="1"/>
  <c r="L34" i="21"/>
  <c r="F36" i="21"/>
  <c r="G36" i="21" s="1"/>
  <c r="L38" i="21"/>
  <c r="F40" i="21"/>
  <c r="G40" i="21" s="1"/>
  <c r="L42" i="21"/>
  <c r="F44" i="21"/>
  <c r="G44" i="21" s="1"/>
  <c r="L46" i="21"/>
  <c r="F48" i="21"/>
  <c r="G48" i="21" s="1"/>
  <c r="L50" i="21"/>
  <c r="F52" i="21"/>
  <c r="G52" i="21" s="1"/>
  <c r="L54" i="21"/>
  <c r="F56" i="21"/>
  <c r="G56" i="21" s="1"/>
  <c r="L60" i="21"/>
  <c r="I61" i="21"/>
  <c r="I62" i="21"/>
  <c r="L8" i="21"/>
  <c r="F10" i="21"/>
  <c r="G10" i="21" s="1"/>
  <c r="L12" i="21"/>
  <c r="F14" i="21"/>
  <c r="G14" i="21" s="1"/>
  <c r="L16" i="21"/>
  <c r="F18" i="21"/>
  <c r="G18" i="21" s="1"/>
  <c r="F22" i="21"/>
  <c r="G22" i="21" s="1"/>
  <c r="L24" i="21"/>
  <c r="F26" i="21"/>
  <c r="G26" i="21" s="1"/>
  <c r="F30" i="21"/>
  <c r="G30" i="21" s="1"/>
  <c r="F34" i="21"/>
  <c r="G34" i="21" s="1"/>
  <c r="F38" i="21"/>
  <c r="G38" i="21" s="1"/>
  <c r="L40" i="21"/>
  <c r="F42" i="21"/>
  <c r="G42" i="21" s="1"/>
  <c r="F46" i="21"/>
  <c r="G46" i="21" s="1"/>
  <c r="L48" i="21"/>
  <c r="F50" i="21"/>
  <c r="G50" i="21" s="1"/>
  <c r="L52" i="21"/>
  <c r="F54" i="21"/>
  <c r="G54" i="21" s="1"/>
  <c r="F58" i="21"/>
  <c r="G58" i="21" s="1"/>
  <c r="F59" i="21"/>
  <c r="G59" i="21" s="1"/>
  <c r="F60" i="21"/>
  <c r="G60" i="21" s="1"/>
  <c r="F33" i="21"/>
  <c r="G33" i="21" s="1"/>
  <c r="F37" i="21"/>
  <c r="G37" i="21" s="1"/>
  <c r="F41" i="21"/>
  <c r="G41" i="21" s="1"/>
  <c r="F45" i="21"/>
  <c r="G45" i="21" s="1"/>
  <c r="F49" i="21"/>
  <c r="G49" i="21" s="1"/>
  <c r="F53" i="21"/>
  <c r="G53" i="21" s="1"/>
  <c r="N54" i="19"/>
  <c r="N36" i="17"/>
  <c r="F55" i="20"/>
  <c r="G55" i="20" s="1"/>
  <c r="F56" i="20"/>
  <c r="G56" i="20" s="1"/>
  <c r="F57" i="20"/>
  <c r="G57" i="20" s="1"/>
  <c r="L55" i="20"/>
  <c r="F53" i="20"/>
  <c r="G53" i="20" s="1"/>
  <c r="L53" i="20"/>
  <c r="L56" i="20"/>
  <c r="L54" i="20"/>
  <c r="F54" i="20"/>
  <c r="G54" i="20" s="1"/>
  <c r="L32" i="20"/>
  <c r="L19" i="20"/>
  <c r="L44" i="20"/>
  <c r="L13" i="20"/>
  <c r="L28" i="20"/>
  <c r="L9" i="20"/>
  <c r="L20" i="20"/>
  <c r="L31" i="20"/>
  <c r="F50" i="20"/>
  <c r="G50" i="20" s="1"/>
  <c r="L23" i="20"/>
  <c r="L24" i="20"/>
  <c r="L36" i="20"/>
  <c r="L15" i="20"/>
  <c r="L12" i="20"/>
  <c r="L8" i="20"/>
  <c r="L16" i="20"/>
  <c r="L38" i="20"/>
  <c r="F48" i="20"/>
  <c r="G48" i="20" s="1"/>
  <c r="F51" i="20"/>
  <c r="G51" i="20" s="1"/>
  <c r="F46" i="20"/>
  <c r="G46" i="20" s="1"/>
  <c r="F45" i="20"/>
  <c r="G45" i="20" s="1"/>
  <c r="F52" i="20"/>
  <c r="G52" i="20" s="1"/>
  <c r="F47" i="20"/>
  <c r="G47" i="20" s="1"/>
  <c r="L52" i="19"/>
  <c r="L46" i="20"/>
  <c r="L51" i="20"/>
  <c r="L48" i="20"/>
  <c r="F45" i="19"/>
  <c r="G45" i="19" s="1"/>
  <c r="F37" i="20"/>
  <c r="G37" i="20" s="1"/>
  <c r="L39" i="20"/>
  <c r="F41" i="20"/>
  <c r="G41" i="20" s="1"/>
  <c r="F8" i="20"/>
  <c r="G8" i="20" s="1"/>
  <c r="F12" i="20"/>
  <c r="G12" i="20" s="1"/>
  <c r="F16" i="20"/>
  <c r="G16" i="20" s="1"/>
  <c r="F20" i="20"/>
  <c r="G20" i="20" s="1"/>
  <c r="F24" i="20"/>
  <c r="G24" i="20" s="1"/>
  <c r="F28" i="20"/>
  <c r="G28" i="20" s="1"/>
  <c r="F32" i="20"/>
  <c r="G32" i="20" s="1"/>
  <c r="F36" i="20"/>
  <c r="G36" i="20" s="1"/>
  <c r="F40" i="20"/>
  <c r="G40" i="20" s="1"/>
  <c r="F44" i="20"/>
  <c r="G44" i="20" s="1"/>
  <c r="F7" i="20"/>
  <c r="G7" i="20" s="1"/>
  <c r="F11" i="20"/>
  <c r="G11" i="20" s="1"/>
  <c r="F15" i="20"/>
  <c r="G15" i="20" s="1"/>
  <c r="F19" i="20"/>
  <c r="G19" i="20" s="1"/>
  <c r="F23" i="20"/>
  <c r="G23" i="20" s="1"/>
  <c r="F27" i="20"/>
  <c r="G27" i="20" s="1"/>
  <c r="F35" i="20"/>
  <c r="G35" i="20" s="1"/>
  <c r="F31" i="20"/>
  <c r="G31" i="20" s="1"/>
  <c r="F39" i="20"/>
  <c r="G39" i="20" s="1"/>
  <c r="F43" i="20"/>
  <c r="G43" i="20" s="1"/>
  <c r="F10" i="20"/>
  <c r="G10" i="20" s="1"/>
  <c r="F14" i="20"/>
  <c r="G14" i="20" s="1"/>
  <c r="F18" i="20"/>
  <c r="G18" i="20" s="1"/>
  <c r="F22" i="20"/>
  <c r="G22" i="20" s="1"/>
  <c r="F26" i="20"/>
  <c r="G26" i="20" s="1"/>
  <c r="F30" i="20"/>
  <c r="G30" i="20" s="1"/>
  <c r="F34" i="20"/>
  <c r="G34" i="20" s="1"/>
  <c r="F38" i="20"/>
  <c r="G38" i="20" s="1"/>
  <c r="F42" i="20"/>
  <c r="G42" i="20" s="1"/>
  <c r="F9" i="20"/>
  <c r="G9" i="20" s="1"/>
  <c r="F13" i="20"/>
  <c r="G13" i="20" s="1"/>
  <c r="F17" i="20"/>
  <c r="G17" i="20" s="1"/>
  <c r="F21" i="20"/>
  <c r="G21" i="20" s="1"/>
  <c r="F25" i="20"/>
  <c r="G25" i="20" s="1"/>
  <c r="F29" i="20"/>
  <c r="G29" i="20" s="1"/>
  <c r="F33" i="20"/>
  <c r="G33" i="20" s="1"/>
  <c r="L42" i="19"/>
  <c r="L10" i="19"/>
  <c r="L41" i="19"/>
  <c r="L43" i="19"/>
  <c r="F42" i="19"/>
  <c r="G42" i="19" s="1"/>
  <c r="F27" i="19"/>
  <c r="G27" i="19" s="1"/>
  <c r="L44" i="19"/>
  <c r="F41" i="19"/>
  <c r="G41" i="19" s="1"/>
  <c r="F43" i="19"/>
  <c r="G43" i="19" s="1"/>
  <c r="L26" i="19"/>
  <c r="L15" i="19"/>
  <c r="I36" i="19"/>
  <c r="L36" i="19" s="1"/>
  <c r="F17" i="19"/>
  <c r="G17" i="19" s="1"/>
  <c r="L23" i="19"/>
  <c r="F7" i="19"/>
  <c r="G7" i="19" s="1"/>
  <c r="F31" i="19"/>
  <c r="G31" i="19" s="1"/>
  <c r="F28" i="19"/>
  <c r="G28" i="19" s="1"/>
  <c r="L39" i="19"/>
  <c r="F19" i="19"/>
  <c r="G19" i="19" s="1"/>
  <c r="L31" i="19"/>
  <c r="L38" i="19"/>
  <c r="F10" i="19"/>
  <c r="G10" i="19" s="1"/>
  <c r="F12" i="19"/>
  <c r="G12" i="19" s="1"/>
  <c r="F15" i="19"/>
  <c r="G15" i="19" s="1"/>
  <c r="F20" i="19"/>
  <c r="G20" i="19" s="1"/>
  <c r="F29" i="19"/>
  <c r="G29" i="19" s="1"/>
  <c r="F8" i="19"/>
  <c r="G8" i="19" s="1"/>
  <c r="F18" i="19"/>
  <c r="G18" i="19" s="1"/>
  <c r="L9" i="19"/>
  <c r="L11" i="19"/>
  <c r="F36" i="19"/>
  <c r="G36" i="19" s="1"/>
  <c r="F13" i="19"/>
  <c r="G13" i="19" s="1"/>
  <c r="L18" i="19"/>
  <c r="F9" i="19"/>
  <c r="G9" i="19" s="1"/>
  <c r="F11" i="19"/>
  <c r="G11" i="19" s="1"/>
  <c r="L21" i="19"/>
  <c r="L33" i="19"/>
  <c r="L25" i="19"/>
  <c r="L17" i="19"/>
  <c r="L19" i="19"/>
  <c r="F26" i="19"/>
  <c r="G26" i="19" s="1"/>
  <c r="L30" i="19"/>
  <c r="L35" i="19"/>
  <c r="L13" i="19"/>
  <c r="F22" i="19"/>
  <c r="G22" i="19" s="1"/>
  <c r="F24" i="19"/>
  <c r="G24" i="19" s="1"/>
  <c r="L7" i="19"/>
  <c r="F14" i="19"/>
  <c r="G14" i="19" s="1"/>
  <c r="F16" i="19"/>
  <c r="G16" i="19" s="1"/>
  <c r="L22" i="19"/>
  <c r="F25" i="19"/>
  <c r="G25" i="19" s="1"/>
  <c r="L14" i="19"/>
  <c r="F21" i="19"/>
  <c r="G21" i="19" s="1"/>
  <c r="F23" i="19"/>
  <c r="G23" i="19" s="1"/>
  <c r="L27" i="19"/>
  <c r="L34" i="19"/>
  <c r="L40" i="19"/>
  <c r="F30" i="19"/>
  <c r="G30" i="19" s="1"/>
  <c r="F32" i="19"/>
  <c r="G32" i="19" s="1"/>
  <c r="F37" i="19"/>
  <c r="G37" i="19" s="1"/>
  <c r="F35" i="19"/>
  <c r="G35" i="19" s="1"/>
  <c r="F40" i="19"/>
  <c r="G40" i="19" s="1"/>
  <c r="F33" i="19"/>
  <c r="G33" i="19" s="1"/>
  <c r="F38" i="19"/>
  <c r="G38" i="19" s="1"/>
  <c r="L12" i="19"/>
  <c r="L20" i="19"/>
  <c r="L28" i="19"/>
  <c r="L32" i="19"/>
  <c r="F34" i="19"/>
  <c r="G34" i="19" s="1"/>
  <c r="F39" i="19"/>
  <c r="G39" i="19" s="1"/>
  <c r="L34" i="17"/>
  <c r="L7" i="18"/>
  <c r="L24" i="18"/>
  <c r="L16" i="18"/>
  <c r="L20" i="18"/>
  <c r="L27" i="18"/>
  <c r="L31" i="18"/>
  <c r="L15" i="18"/>
  <c r="L12" i="18"/>
  <c r="L28" i="18"/>
  <c r="L34" i="18"/>
  <c r="L11" i="18"/>
  <c r="L8" i="18"/>
  <c r="F8" i="18"/>
  <c r="G8" i="18" s="1"/>
  <c r="F10" i="18"/>
  <c r="G10" i="18" s="1"/>
  <c r="F28" i="18"/>
  <c r="G28" i="18" s="1"/>
  <c r="F33" i="18"/>
  <c r="G33" i="18" s="1"/>
  <c r="F13" i="18"/>
  <c r="G13" i="18" s="1"/>
  <c r="F18" i="18"/>
  <c r="G18" i="18" s="1"/>
  <c r="F26" i="18"/>
  <c r="G26" i="18" s="1"/>
  <c r="I33" i="18"/>
  <c r="I42" i="18" s="1"/>
  <c r="F34" i="18"/>
  <c r="G34" i="18" s="1"/>
  <c r="F29" i="18"/>
  <c r="G29" i="18" s="1"/>
  <c r="F31" i="18"/>
  <c r="G31" i="18" s="1"/>
  <c r="F9" i="18"/>
  <c r="G9" i="18" s="1"/>
  <c r="F14" i="18"/>
  <c r="G14" i="18" s="1"/>
  <c r="F32" i="18"/>
  <c r="G32" i="18" s="1"/>
  <c r="F16" i="18"/>
  <c r="G16" i="18" s="1"/>
  <c r="F24" i="18"/>
  <c r="G24" i="18" s="1"/>
  <c r="F12" i="18"/>
  <c r="G12" i="18" s="1"/>
  <c r="F22" i="18"/>
  <c r="G22" i="18" s="1"/>
  <c r="F21" i="18"/>
  <c r="G21" i="18" s="1"/>
  <c r="F17" i="18"/>
  <c r="G17" i="18" s="1"/>
  <c r="F20" i="18"/>
  <c r="G20" i="18" s="1"/>
  <c r="F25" i="18"/>
  <c r="G25" i="18" s="1"/>
  <c r="F30" i="18"/>
  <c r="G30" i="18" s="1"/>
  <c r="L32" i="18"/>
  <c r="L19" i="18"/>
  <c r="L23" i="18"/>
  <c r="F7" i="18"/>
  <c r="G7" i="18" s="1"/>
  <c r="F11" i="18"/>
  <c r="G11" i="18" s="1"/>
  <c r="F15" i="18"/>
  <c r="G15" i="18" s="1"/>
  <c r="F19" i="18"/>
  <c r="G19" i="18" s="1"/>
  <c r="F23" i="18"/>
  <c r="G23" i="18" s="1"/>
  <c r="F27" i="18"/>
  <c r="G27" i="18" s="1"/>
  <c r="L33" i="17"/>
  <c r="L17" i="17"/>
  <c r="L21" i="17"/>
  <c r="L15" i="17"/>
  <c r="F29" i="17"/>
  <c r="G29" i="17" s="1"/>
  <c r="L28" i="16"/>
  <c r="F28" i="16"/>
  <c r="G28" i="16" s="1"/>
  <c r="F16" i="16"/>
  <c r="G16" i="16" s="1"/>
  <c r="F14" i="16"/>
  <c r="G14" i="16" s="1"/>
  <c r="F25" i="16"/>
  <c r="G25" i="16" s="1"/>
  <c r="L19" i="17"/>
  <c r="L23" i="17"/>
  <c r="F9" i="17"/>
  <c r="G9" i="17" s="1"/>
  <c r="F7" i="17"/>
  <c r="G7" i="17" s="1"/>
  <c r="F13" i="17"/>
  <c r="G13" i="17" s="1"/>
  <c r="F27" i="17"/>
  <c r="G27" i="17" s="1"/>
  <c r="F17" i="17"/>
  <c r="G17" i="17" s="1"/>
  <c r="L7" i="17"/>
  <c r="L9" i="17"/>
  <c r="F15" i="17"/>
  <c r="G15" i="17" s="1"/>
  <c r="F19" i="17"/>
  <c r="G19" i="17" s="1"/>
  <c r="F23" i="17"/>
  <c r="G23" i="17" s="1"/>
  <c r="L25" i="17"/>
  <c r="L27" i="17"/>
  <c r="L11" i="17"/>
  <c r="L13" i="17"/>
  <c r="F8" i="17"/>
  <c r="G8" i="17" s="1"/>
  <c r="F10" i="17"/>
  <c r="G10" i="17" s="1"/>
  <c r="F28" i="17"/>
  <c r="G28" i="17" s="1"/>
  <c r="F11" i="17"/>
  <c r="G11" i="17" s="1"/>
  <c r="F21" i="17"/>
  <c r="G21" i="17" s="1"/>
  <c r="F12" i="17"/>
  <c r="G12" i="17" s="1"/>
  <c r="F14" i="17"/>
  <c r="G14" i="17" s="1"/>
  <c r="F16" i="17"/>
  <c r="G16" i="17" s="1"/>
  <c r="F20" i="17"/>
  <c r="G20" i="17" s="1"/>
  <c r="F24" i="17"/>
  <c r="G24" i="17" s="1"/>
  <c r="I28" i="17"/>
  <c r="L28" i="17" s="1"/>
  <c r="L8" i="17"/>
  <c r="F18" i="17"/>
  <c r="G18" i="17" s="1"/>
  <c r="F22" i="17"/>
  <c r="G22" i="17" s="1"/>
  <c r="F26" i="17"/>
  <c r="G26" i="17" s="1"/>
  <c r="J19" i="10"/>
  <c r="I19" i="10" s="1"/>
  <c r="L7" i="16"/>
  <c r="F9" i="16"/>
  <c r="G9" i="16" s="1"/>
  <c r="F13" i="16"/>
  <c r="G13" i="16" s="1"/>
  <c r="F17" i="16"/>
  <c r="G17" i="16" s="1"/>
  <c r="L15" i="16"/>
  <c r="L11" i="16"/>
  <c r="L20" i="16"/>
  <c r="N20" i="16"/>
  <c r="N31" i="16" s="1"/>
  <c r="F8" i="16"/>
  <c r="G8" i="16" s="1"/>
  <c r="L10" i="16"/>
  <c r="F12" i="16"/>
  <c r="G12" i="16" s="1"/>
  <c r="L14" i="16"/>
  <c r="L18" i="16"/>
  <c r="I21" i="16"/>
  <c r="I22" i="16"/>
  <c r="I23" i="16"/>
  <c r="F22" i="16"/>
  <c r="G22" i="16" s="1"/>
  <c r="L9" i="16"/>
  <c r="F15" i="16"/>
  <c r="G15" i="16" s="1"/>
  <c r="F19" i="16"/>
  <c r="G19" i="16" s="1"/>
  <c r="F21" i="16"/>
  <c r="G21" i="16" s="1"/>
  <c r="F23" i="16"/>
  <c r="G23" i="16" s="1"/>
  <c r="F11" i="16"/>
  <c r="G11" i="16" s="1"/>
  <c r="F20" i="16"/>
  <c r="G20" i="16" s="1"/>
  <c r="I19" i="16"/>
  <c r="F24" i="16"/>
  <c r="G24" i="16" s="1"/>
  <c r="F7" i="16"/>
  <c r="G7" i="16" s="1"/>
  <c r="F18" i="16"/>
  <c r="G18" i="16" s="1"/>
  <c r="F10" i="16"/>
  <c r="G10" i="16" s="1"/>
  <c r="F24" i="10"/>
  <c r="G24" i="10" s="1"/>
  <c r="Q23" i="10"/>
  <c r="J23" i="10" s="1"/>
  <c r="I23" i="10" s="1"/>
  <c r="Q21" i="10"/>
  <c r="J21" i="10" s="1"/>
  <c r="I21" i="10" s="1"/>
  <c r="Q22" i="10"/>
  <c r="J22" i="10" s="1"/>
  <c r="I22" i="10" s="1"/>
  <c r="F19" i="10"/>
  <c r="G19" i="10" s="1"/>
  <c r="F20" i="10"/>
  <c r="G20" i="10" s="1"/>
  <c r="F21" i="10"/>
  <c r="G21" i="10" s="1"/>
  <c r="F22" i="10"/>
  <c r="G22" i="10" s="1"/>
  <c r="F23" i="10"/>
  <c r="G23" i="10" s="1"/>
  <c r="F18" i="10"/>
  <c r="G18" i="10" s="1"/>
  <c r="N19" i="10"/>
  <c r="N20" i="10"/>
  <c r="L20" i="10"/>
  <c r="F14" i="10"/>
  <c r="G14" i="10" s="1"/>
  <c r="F16" i="10"/>
  <c r="G16" i="10" s="1"/>
  <c r="L13" i="10"/>
  <c r="L15" i="10"/>
  <c r="L17" i="10"/>
  <c r="F13" i="10"/>
  <c r="G13" i="10" s="1"/>
  <c r="F15" i="10"/>
  <c r="G15" i="10" s="1"/>
  <c r="F17" i="10"/>
  <c r="G17" i="10" s="1"/>
  <c r="F12" i="10"/>
  <c r="G12" i="10" s="1"/>
  <c r="F11" i="10"/>
  <c r="G11" i="10" s="1"/>
  <c r="F10" i="10"/>
  <c r="G10" i="10" s="1"/>
  <c r="F9" i="10"/>
  <c r="G9" i="10" s="1"/>
  <c r="F8" i="10"/>
  <c r="G8" i="10" s="1"/>
  <c r="F7" i="10"/>
  <c r="G7" i="10" s="1"/>
  <c r="L58" i="20" l="1"/>
  <c r="L65" i="20" s="1"/>
  <c r="I65" i="20"/>
  <c r="L19" i="26"/>
  <c r="I19" i="26"/>
  <c r="C81" i="25"/>
  <c r="I78" i="23"/>
  <c r="C81" i="24"/>
  <c r="C83" i="24" s="1"/>
  <c r="I78" i="24"/>
  <c r="I25" i="10"/>
  <c r="L36" i="17"/>
  <c r="I36" i="17"/>
  <c r="I54" i="19"/>
  <c r="L66" i="23"/>
  <c r="L68" i="23"/>
  <c r="L65" i="22"/>
  <c r="L67" i="22"/>
  <c r="L64" i="22"/>
  <c r="I71" i="22"/>
  <c r="L58" i="21"/>
  <c r="L71" i="21" s="1"/>
  <c r="L62" i="21"/>
  <c r="L61" i="21"/>
  <c r="L54" i="19"/>
  <c r="L33" i="18"/>
  <c r="L19" i="10"/>
  <c r="L23" i="16"/>
  <c r="L22" i="16"/>
  <c r="L19" i="16"/>
  <c r="L21" i="16"/>
  <c r="N23" i="10"/>
  <c r="N22" i="10"/>
  <c r="L22" i="10"/>
  <c r="N21" i="10"/>
  <c r="L21" i="10"/>
  <c r="L31" i="16" l="1"/>
  <c r="C75" i="21"/>
  <c r="C57" i="19"/>
  <c r="C39" i="17"/>
  <c r="C38" i="17"/>
  <c r="C40" i="17" s="1"/>
  <c r="C41" i="17" s="1"/>
  <c r="C21" i="26"/>
  <c r="C23" i="26" s="1"/>
  <c r="C24" i="26" s="1"/>
  <c r="C83" i="25"/>
  <c r="C84" i="25" s="1"/>
  <c r="C22" i="26"/>
  <c r="C84" i="24"/>
  <c r="C82" i="24"/>
  <c r="N25" i="10"/>
  <c r="L42" i="18"/>
  <c r="C68" i="20"/>
  <c r="C70" i="20" s="1"/>
  <c r="C69" i="20"/>
  <c r="L78" i="23"/>
  <c r="L71" i="22"/>
  <c r="C74" i="21"/>
  <c r="C76" i="21" s="1"/>
  <c r="C56" i="19"/>
  <c r="L23" i="10"/>
  <c r="L25" i="10" s="1"/>
  <c r="C82" i="23" l="1"/>
  <c r="C77" i="21"/>
  <c r="C71" i="20"/>
  <c r="C58" i="19"/>
  <c r="C59" i="19" s="1"/>
  <c r="C45" i="18"/>
  <c r="C28" i="10"/>
  <c r="C33" i="16"/>
  <c r="C34" i="16"/>
  <c r="C44" i="18"/>
  <c r="C46" i="18" s="1"/>
  <c r="C74" i="22"/>
  <c r="C76" i="22" s="1"/>
  <c r="C75" i="22"/>
  <c r="C81" i="23"/>
  <c r="C27" i="10"/>
  <c r="C29" i="10" s="1"/>
  <c r="C83" i="23" l="1"/>
  <c r="C84" i="23" s="1"/>
  <c r="C77" i="22"/>
  <c r="C47" i="18"/>
  <c r="C35" i="16"/>
  <c r="C36" i="16" s="1"/>
  <c r="C30" i="10"/>
</calcChain>
</file>

<file path=xl/sharedStrings.xml><?xml version="1.0" encoding="utf-8"?>
<sst xmlns="http://schemas.openxmlformats.org/spreadsheetml/2006/main" count="880" uniqueCount="128">
  <si>
    <t>Task</t>
  </si>
  <si>
    <t>Evaluate Market</t>
  </si>
  <si>
    <t>Develop Business Opportunity</t>
  </si>
  <si>
    <t>Customer Preference Study</t>
  </si>
  <si>
    <t>Business Evaluation (NPV, etc.)</t>
  </si>
  <si>
    <t>PM Period 1</t>
  </si>
  <si>
    <t>Milestone 1</t>
  </si>
  <si>
    <t>Design and Development Plan</t>
  </si>
  <si>
    <t>Design Specs</t>
  </si>
  <si>
    <t>Develop Prelim Marketing Plan</t>
  </si>
  <si>
    <t>Develop Marketing Program</t>
  </si>
  <si>
    <t>PM Period 2</t>
  </si>
  <si>
    <t>Milestone 2</t>
  </si>
  <si>
    <t>Identify Testing Requirements</t>
  </si>
  <si>
    <t>Risk Analysis</t>
  </si>
  <si>
    <t>Train Sales Team</t>
  </si>
  <si>
    <t>Advertising Campaign</t>
  </si>
  <si>
    <t>PM Period 3</t>
  </si>
  <si>
    <t>Milestone 3</t>
  </si>
  <si>
    <t>Approve Design</t>
  </si>
  <si>
    <t>Initial Engineering Specs</t>
  </si>
  <si>
    <t>PM Period 4</t>
  </si>
  <si>
    <t>Milestone 4</t>
  </si>
  <si>
    <t>Design Verification Activities</t>
  </si>
  <si>
    <t>Verification Design Review</t>
  </si>
  <si>
    <t>Release Pre-Production Specs</t>
  </si>
  <si>
    <t>PM Period 5</t>
  </si>
  <si>
    <t>Milestone 5</t>
  </si>
  <si>
    <t>Analysis Date at 17:00</t>
  </si>
  <si>
    <t>Real Start Date</t>
  </si>
  <si>
    <t>Real Duration</t>
  </si>
  <si>
    <t>Real End Date</t>
  </si>
  <si>
    <t>Network Days to
Analysis Date</t>
  </si>
  <si>
    <t>Complete/Busy</t>
  </si>
  <si>
    <t>Full Budget</t>
  </si>
  <si>
    <t>%Sched Completion</t>
  </si>
  <si>
    <t>Planned Value</t>
  </si>
  <si>
    <t>%Actual 
Completion</t>
  </si>
  <si>
    <t>Earned Value</t>
  </si>
  <si>
    <t>Actual Cost</t>
  </si>
  <si>
    <t>Actual Cost at
Analysis Date</t>
  </si>
  <si>
    <t>Planned Start
Date</t>
  </si>
  <si>
    <t>Planned Duration</t>
  </si>
  <si>
    <t>Totals</t>
  </si>
  <si>
    <t>CPI</t>
  </si>
  <si>
    <t>SPI</t>
  </si>
  <si>
    <t>ETC</t>
  </si>
  <si>
    <t>EAC</t>
  </si>
  <si>
    <t>Period 2</t>
  </si>
  <si>
    <t>Design Labelling</t>
  </si>
  <si>
    <t>Period 3</t>
  </si>
  <si>
    <t>Identify Vendors</t>
  </si>
  <si>
    <t>Develop and Issue RFQ</t>
  </si>
  <si>
    <t>Build Functional Model</t>
  </si>
  <si>
    <t>Evaluate Design Specs</t>
  </si>
  <si>
    <t>PM Period 6</t>
  </si>
  <si>
    <t>Milestone 6</t>
  </si>
  <si>
    <t>Period 5</t>
  </si>
  <si>
    <t>Period 4</t>
  </si>
  <si>
    <t>Period 6</t>
  </si>
  <si>
    <t>Issue Sample</t>
  </si>
  <si>
    <t>Perform Supplier Process Capability</t>
  </si>
  <si>
    <t>Test Prototype</t>
  </si>
  <si>
    <t>Develop Testing Protocol for Prototype</t>
  </si>
  <si>
    <t>PM Period 7</t>
  </si>
  <si>
    <t>Milestone 7</t>
  </si>
  <si>
    <t>Approve Sample Parts</t>
  </si>
  <si>
    <t>Design Validation Activities</t>
  </si>
  <si>
    <t>Process Engineering Plan</t>
  </si>
  <si>
    <t>Show Functional Model at Trade Show</t>
  </si>
  <si>
    <t>PM Period 8</t>
  </si>
  <si>
    <t>Milestone 8</t>
  </si>
  <si>
    <t>Validation Design Review</t>
  </si>
  <si>
    <t>Approve Model Design</t>
  </si>
  <si>
    <t>Evaluate Test Results</t>
  </si>
  <si>
    <t>PM Period 9</t>
  </si>
  <si>
    <t>Milestone 9</t>
  </si>
  <si>
    <t>Qualify Supplier</t>
  </si>
  <si>
    <t>Design Transfer Activities</t>
  </si>
  <si>
    <t>Product Release Meetings</t>
  </si>
  <si>
    <t>Develop Production Plan</t>
  </si>
  <si>
    <t>PM Period 10</t>
  </si>
  <si>
    <t>Milestone 10</t>
  </si>
  <si>
    <t>Assess RFQ Responses</t>
  </si>
  <si>
    <t>Develop Production Control Plan</t>
  </si>
  <si>
    <t>Approve Production Parts</t>
  </si>
  <si>
    <t>Contracting for Deliveries</t>
  </si>
  <si>
    <t>PM Period 11</t>
  </si>
  <si>
    <t>Milestone 11</t>
  </si>
  <si>
    <t>Submit Production Purchase Order</t>
  </si>
  <si>
    <t>Production Pilot Test</t>
  </si>
  <si>
    <t>Debugging Production System</t>
  </si>
  <si>
    <t>Production Release</t>
  </si>
  <si>
    <t>Product Launch</t>
  </si>
  <si>
    <t>PM Period 12</t>
  </si>
  <si>
    <t>Milestone 12</t>
  </si>
  <si>
    <t>Period 10</t>
  </si>
  <si>
    <t>Period 7</t>
  </si>
  <si>
    <t>Period 9</t>
  </si>
  <si>
    <t>Period 8</t>
  </si>
  <si>
    <t>Period 11</t>
  </si>
  <si>
    <t>Period 12</t>
  </si>
  <si>
    <t>Period</t>
  </si>
  <si>
    <t>PV</t>
  </si>
  <si>
    <t>EV</t>
  </si>
  <si>
    <t>AC</t>
  </si>
  <si>
    <t>Efficiency</t>
  </si>
  <si>
    <t>Cohesion</t>
  </si>
  <si>
    <t>Composition</t>
  </si>
  <si>
    <t>Longevity</t>
  </si>
  <si>
    <t>Milestone Date</t>
  </si>
  <si>
    <t>Formula</t>
  </si>
  <si>
    <t>Note:</t>
  </si>
  <si>
    <t>Managerial actions and unallocated resource costs are assumed to take place at the end of their respective periods</t>
  </si>
  <si>
    <t>BC</t>
  </si>
  <si>
    <t>Baseline Cost</t>
  </si>
  <si>
    <t>Cost Performance Index</t>
  </si>
  <si>
    <t>Schedule Performance Index</t>
  </si>
  <si>
    <t>Nomenclature</t>
  </si>
  <si>
    <t>Abbrev.</t>
  </si>
  <si>
    <t>BC * PlannedComplete%</t>
  </si>
  <si>
    <t>BC * Complete%</t>
  </si>
  <si>
    <t>EV/PV</t>
  </si>
  <si>
    <t>EV/AC</t>
  </si>
  <si>
    <t>Estimated Cost at Completion</t>
  </si>
  <si>
    <t>Estimated Cost to Complete</t>
  </si>
  <si>
    <t>(BC(total)-EV)/CPI</t>
  </si>
  <si>
    <t>AC+EAC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</si>
</sst>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sz val="8"/>
      <color rgb="FF000000"/>
      <name val="Arial"/>
      <family val="2"/>
    </font>
  </fonts>
  <fills count="12">
    <fill>
      <patternFill patternType="none"/>
    </fill>
    <fill>
      <patternFill patternType="gray125"/>
    </fill>
    <fill>
      <patternFill patternType="solid">
        <fgColor rgb="FFD9E1F2"/>
        <bgColor indexed="64"/>
      </patternFill>
    </fill>
    <fill>
      <patternFill patternType="solid">
        <fgColor rgb="FFFCE4D6"/>
        <bgColor indexed="64"/>
      </patternFill>
    </fill>
    <fill>
      <patternFill patternType="solid">
        <fgColor rgb="FFF4B084"/>
        <bgColor indexed="64"/>
      </patternFill>
    </fill>
    <fill>
      <patternFill patternType="solid">
        <fgColor rgb="FFF2F2F2"/>
        <bgColor indexed="64"/>
      </patternFill>
    </fill>
    <fill>
      <patternFill patternType="solid">
        <fgColor rgb="FFC6E0B4"/>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22" fontId="0" fillId="0" borderId="0" xfId="0" applyNumberFormat="1" applyAlignment="1">
      <alignment horizontal="center" vertical="center"/>
    </xf>
    <xf numFmtId="164" fontId="0" fillId="0" borderId="0" xfId="0" applyNumberFormat="1" applyAlignment="1">
      <alignment horizontal="center" vertical="center"/>
    </xf>
    <xf numFmtId="20" fontId="0" fillId="0" borderId="0" xfId="0" applyNumberFormat="1" applyAlignment="1">
      <alignment horizontal="center" vertical="center"/>
    </xf>
    <xf numFmtId="0" fontId="1" fillId="2" borderId="0" xfId="0" applyFont="1" applyFill="1" applyAlignment="1">
      <alignment horizontal="center" vertical="center"/>
    </xf>
    <xf numFmtId="14" fontId="0" fillId="0" borderId="0" xfId="0" applyNumberFormat="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wrapText="1"/>
    </xf>
    <xf numFmtId="22" fontId="0" fillId="2" borderId="0" xfId="0" applyNumberFormat="1" applyFill="1" applyAlignment="1">
      <alignment horizontal="center" vertical="center" wrapText="1"/>
    </xf>
    <xf numFmtId="22" fontId="0" fillId="2" borderId="0" xfId="0" applyNumberFormat="1" applyFill="1" applyAlignment="1">
      <alignment horizontal="center" vertical="center"/>
    </xf>
    <xf numFmtId="0" fontId="0" fillId="0" borderId="0" xfId="0" applyFill="1" applyAlignment="1">
      <alignment horizontal="center" vertical="center"/>
    </xf>
    <xf numFmtId="0" fontId="0" fillId="0" borderId="0" xfId="0" applyNumberFormat="1" applyAlignment="1">
      <alignment horizontal="center" vertical="center"/>
    </xf>
    <xf numFmtId="0" fontId="0" fillId="3" borderId="0" xfId="0" applyFill="1" applyAlignment="1">
      <alignment horizontal="center" vertical="center" wrapText="1"/>
    </xf>
    <xf numFmtId="0" fontId="0" fillId="0" borderId="0" xfId="0" applyFill="1" applyBorder="1" applyAlignment="1">
      <alignment horizontal="center" vertical="center"/>
    </xf>
    <xf numFmtId="0" fontId="0" fillId="5" borderId="0" xfId="0" applyFill="1" applyAlignment="1">
      <alignment horizontal="center" vertical="center"/>
    </xf>
    <xf numFmtId="0" fontId="0" fillId="5" borderId="0" xfId="0" applyNumberFormat="1" applyFill="1" applyAlignment="1">
      <alignment horizontal="center" vertical="center"/>
    </xf>
    <xf numFmtId="0" fontId="0" fillId="5" borderId="0" xfId="0" applyFill="1" applyBorder="1" applyAlignment="1">
      <alignment horizontal="center" vertical="center"/>
    </xf>
    <xf numFmtId="0" fontId="0" fillId="6" borderId="0" xfId="0" applyFill="1" applyAlignment="1">
      <alignment horizontal="center" vertical="center"/>
    </xf>
    <xf numFmtId="22" fontId="0" fillId="6" borderId="0" xfId="0" applyNumberFormat="1" applyFill="1" applyAlignment="1">
      <alignment horizontal="center" vertical="center"/>
    </xf>
    <xf numFmtId="0" fontId="0" fillId="0" borderId="0" xfId="0" applyNumberFormat="1" applyFill="1" applyAlignment="1">
      <alignment horizontal="center" vertical="center"/>
    </xf>
    <xf numFmtId="20" fontId="0" fillId="0" borderId="0" xfId="0" applyNumberFormat="1" applyFill="1" applyAlignment="1">
      <alignment horizontal="center" vertical="center" wrapText="1"/>
    </xf>
    <xf numFmtId="14" fontId="0" fillId="0" borderId="0" xfId="0" applyNumberFormat="1" applyFill="1" applyAlignment="1">
      <alignment horizontal="center" vertical="center"/>
    </xf>
    <xf numFmtId="0" fontId="0" fillId="0" borderId="0" xfId="0" applyAlignment="1">
      <alignment horizontal="center"/>
    </xf>
    <xf numFmtId="22" fontId="2" fillId="0" borderId="1" xfId="0" applyNumberFormat="1" applyFont="1" applyBorder="1" applyAlignment="1">
      <alignment vertical="center"/>
    </xf>
    <xf numFmtId="22" fontId="2" fillId="8" borderId="1" xfId="0" applyNumberFormat="1" applyFont="1" applyFill="1" applyBorder="1" applyAlignment="1">
      <alignment vertical="center"/>
    </xf>
    <xf numFmtId="22" fontId="2" fillId="7" borderId="1" xfId="0" applyNumberFormat="1" applyFont="1" applyFill="1" applyBorder="1" applyAlignment="1">
      <alignment vertical="center"/>
    </xf>
    <xf numFmtId="0" fontId="0" fillId="9" borderId="0" xfId="0" applyNumberFormat="1" applyFill="1" applyAlignment="1">
      <alignment horizontal="center" vertical="center"/>
    </xf>
    <xf numFmtId="0" fontId="0" fillId="7" borderId="0" xfId="0" applyFill="1" applyAlignment="1">
      <alignment horizontal="center" vertical="center"/>
    </xf>
    <xf numFmtId="14" fontId="0" fillId="0" borderId="0" xfId="0" applyNumberFormat="1"/>
    <xf numFmtId="0" fontId="0" fillId="0" borderId="0" xfId="0"/>
    <xf numFmtId="0" fontId="0" fillId="0" borderId="0" xfId="0" applyAlignment="1">
      <alignment horizontal="center" vertical="center"/>
    </xf>
    <xf numFmtId="0" fontId="0" fillId="0" borderId="0" xfId="0" applyFill="1" applyBorder="1" applyAlignment="1">
      <alignment horizontal="center" vertical="center"/>
    </xf>
    <xf numFmtId="0" fontId="0" fillId="5" borderId="0" xfId="0" applyFill="1" applyAlignment="1">
      <alignment horizontal="center" vertical="center"/>
    </xf>
    <xf numFmtId="22" fontId="0" fillId="6" borderId="0" xfId="0" applyNumberFormat="1" applyFill="1" applyAlignment="1">
      <alignment horizontal="center" vertical="center"/>
    </xf>
    <xf numFmtId="0" fontId="0" fillId="10" borderId="0" xfId="0" applyFill="1"/>
    <xf numFmtId="0" fontId="0" fillId="11" borderId="0" xfId="0" applyFill="1"/>
  </cellXfs>
  <cellStyles count="1">
    <cellStyle name="Normal" xfId="0" builtinId="0"/>
  </cellStyles>
  <dxfs count="308">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Medium9"/>
  <colors>
    <mruColors>
      <color rgb="FFFF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CPI versus SPI across</a:t>
            </a:r>
            <a:r>
              <a:rPr lang="en-US" baseline="0"/>
              <a:t> Periods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Summary!$H$11</c:f>
              <c:strCache>
                <c:ptCount val="1"/>
                <c:pt idx="0">
                  <c:v>SPI</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3FB29E2E-F6DE-46B6-9795-7947BC60EC56}"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B11-4FFC-833B-7BD205389EFC}"/>
                </c:ext>
              </c:extLst>
            </c:dLbl>
            <c:dLbl>
              <c:idx val="1"/>
              <c:tx>
                <c:rich>
                  <a:bodyPr/>
                  <a:lstStyle/>
                  <a:p>
                    <a:fld id="{9B43963B-6A52-4B33-822D-03086E67D26F}"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B11-4FFC-833B-7BD205389EFC}"/>
                </c:ext>
              </c:extLst>
            </c:dLbl>
            <c:dLbl>
              <c:idx val="2"/>
              <c:tx>
                <c:rich>
                  <a:bodyPr/>
                  <a:lstStyle/>
                  <a:p>
                    <a:fld id="{F66778DC-F94A-4473-9BA3-AAA38E23B74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B11-4FFC-833B-7BD205389EFC}"/>
                </c:ext>
              </c:extLst>
            </c:dLbl>
            <c:dLbl>
              <c:idx val="3"/>
              <c:tx>
                <c:rich>
                  <a:bodyPr/>
                  <a:lstStyle/>
                  <a:p>
                    <a:fld id="{F63D42AE-97EA-4884-9536-E628ACE9037F}"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B11-4FFC-833B-7BD205389EFC}"/>
                </c:ext>
              </c:extLst>
            </c:dLbl>
            <c:dLbl>
              <c:idx val="4"/>
              <c:tx>
                <c:rich>
                  <a:bodyPr/>
                  <a:lstStyle/>
                  <a:p>
                    <a:fld id="{961D0134-604F-49BB-8B1C-C17619C1E0CD}"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B11-4FFC-833B-7BD205389EFC}"/>
                </c:ext>
              </c:extLst>
            </c:dLbl>
            <c:dLbl>
              <c:idx val="5"/>
              <c:tx>
                <c:rich>
                  <a:bodyPr/>
                  <a:lstStyle/>
                  <a:p>
                    <a:fld id="{1FABF3BC-8933-4DCF-A50F-2FD11825BBD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B11-4FFC-833B-7BD205389EFC}"/>
                </c:ext>
              </c:extLst>
            </c:dLbl>
            <c:dLbl>
              <c:idx val="6"/>
              <c:tx>
                <c:rich>
                  <a:bodyPr/>
                  <a:lstStyle/>
                  <a:p>
                    <a:fld id="{3ADF24BB-545F-4F17-8F57-ACCD89939B8F}"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B11-4FFC-833B-7BD205389EFC}"/>
                </c:ext>
              </c:extLst>
            </c:dLbl>
            <c:dLbl>
              <c:idx val="7"/>
              <c:tx>
                <c:rich>
                  <a:bodyPr/>
                  <a:lstStyle/>
                  <a:p>
                    <a:fld id="{2B40F105-214C-4F0E-81FE-E308B2F094F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B11-4FFC-833B-7BD205389EFC}"/>
                </c:ext>
              </c:extLst>
            </c:dLbl>
            <c:dLbl>
              <c:idx val="8"/>
              <c:tx>
                <c:rich>
                  <a:bodyPr/>
                  <a:lstStyle/>
                  <a:p>
                    <a:fld id="{0191AE32-493F-4D0F-B711-D38BAB31FDA1}"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B11-4FFC-833B-7BD205389E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Summary!$G$12:$G$20</c:f>
              <c:numCache>
                <c:formatCode>General</c:formatCode>
                <c:ptCount val="9"/>
                <c:pt idx="0">
                  <c:v>0.81499999999999995</c:v>
                </c:pt>
                <c:pt idx="1">
                  <c:v>0.79510000000000003</c:v>
                </c:pt>
                <c:pt idx="2">
                  <c:v>0.7944</c:v>
                </c:pt>
                <c:pt idx="3">
                  <c:v>0.79749999999999999</c:v>
                </c:pt>
                <c:pt idx="4">
                  <c:v>0.80359999999999998</c:v>
                </c:pt>
                <c:pt idx="5">
                  <c:v>0.78669999999999995</c:v>
                </c:pt>
                <c:pt idx="6">
                  <c:v>0.77170000000000005</c:v>
                </c:pt>
                <c:pt idx="7">
                  <c:v>0.76600000000000001</c:v>
                </c:pt>
                <c:pt idx="8">
                  <c:v>0.76770000000000005</c:v>
                </c:pt>
              </c:numCache>
            </c:numRef>
          </c:xVal>
          <c:yVal>
            <c:numRef>
              <c:f>Summary!$H$12:$H$20</c:f>
              <c:numCache>
                <c:formatCode>General</c:formatCode>
                <c:ptCount val="9"/>
                <c:pt idx="0">
                  <c:v>0.8599</c:v>
                </c:pt>
                <c:pt idx="1">
                  <c:v>0.81159999999999999</c:v>
                </c:pt>
                <c:pt idx="2">
                  <c:v>0.89229999999999998</c:v>
                </c:pt>
                <c:pt idx="3">
                  <c:v>0.88080000000000003</c:v>
                </c:pt>
                <c:pt idx="4">
                  <c:v>0.84730000000000005</c:v>
                </c:pt>
                <c:pt idx="5">
                  <c:v>0.87680000000000002</c:v>
                </c:pt>
                <c:pt idx="6">
                  <c:v>0.81220000000000003</c:v>
                </c:pt>
                <c:pt idx="7">
                  <c:v>0.86980000000000002</c:v>
                </c:pt>
                <c:pt idx="8">
                  <c:v>0.86850000000000005</c:v>
                </c:pt>
              </c:numCache>
            </c:numRef>
          </c:yVal>
          <c:smooth val="0"/>
          <c:extLst>
            <c:ext xmlns:c15="http://schemas.microsoft.com/office/drawing/2012/chart" uri="{02D57815-91ED-43cb-92C2-25804820EDAC}">
              <c15:datalabelsRange>
                <c15:f>Summary!$B$12:$B$20</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C-2B11-4FFC-833B-7BD205389EFC}"/>
            </c:ext>
          </c:extLst>
        </c:ser>
        <c:dLbls>
          <c:dLblPos val="t"/>
          <c:showLegendKey val="0"/>
          <c:showVal val="1"/>
          <c:showCatName val="0"/>
          <c:showSerName val="0"/>
          <c:showPercent val="0"/>
          <c:showBubbleSize val="0"/>
        </c:dLbls>
        <c:axId val="688437408"/>
        <c:axId val="688438064"/>
      </c:scatterChart>
      <c:valAx>
        <c:axId val="688437408"/>
        <c:scaling>
          <c:orientation val="minMax"/>
          <c:max val="0.85000000000000009"/>
          <c:min val="0.750000000000000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CPI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8064"/>
        <c:crosses val="autoZero"/>
        <c:crossBetween val="midCat"/>
      </c:valAx>
      <c:valAx>
        <c:axId val="688438064"/>
        <c:scaling>
          <c:orientation val="minMax"/>
          <c:max val="1.05"/>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7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Planned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PV</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3EB6F508-C4C7-4440-8BA8-6A8E40C2DA07}"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E6E-4BBB-A7AF-E00C39CA295F}"/>
                </c:ext>
              </c:extLst>
            </c:dLbl>
            <c:dLbl>
              <c:idx val="1"/>
              <c:tx>
                <c:rich>
                  <a:bodyPr/>
                  <a:lstStyle/>
                  <a:p>
                    <a:fld id="{0EEC5A2A-50D0-4A86-AC65-BF04F4D50501}"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E6E-4BBB-A7AF-E00C39CA295F}"/>
                </c:ext>
              </c:extLst>
            </c:dLbl>
            <c:dLbl>
              <c:idx val="2"/>
              <c:tx>
                <c:rich>
                  <a:bodyPr/>
                  <a:lstStyle/>
                  <a:p>
                    <a:fld id="{E3C629D3-78DD-4741-9716-66EE02A54DA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E6E-4BBB-A7AF-E00C39CA295F}"/>
                </c:ext>
              </c:extLst>
            </c:dLbl>
            <c:dLbl>
              <c:idx val="3"/>
              <c:tx>
                <c:rich>
                  <a:bodyPr/>
                  <a:lstStyle/>
                  <a:p>
                    <a:fld id="{7EB58AC8-520A-4FBC-A06F-5E930D3B09D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E6E-4BBB-A7AF-E00C39CA295F}"/>
                </c:ext>
              </c:extLst>
            </c:dLbl>
            <c:dLbl>
              <c:idx val="4"/>
              <c:tx>
                <c:rich>
                  <a:bodyPr/>
                  <a:lstStyle/>
                  <a:p>
                    <a:fld id="{4A1DE4EC-F5CC-48C6-B300-DC66BF2C7921}"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E6E-4BBB-A7AF-E00C39CA295F}"/>
                </c:ext>
              </c:extLst>
            </c:dLbl>
            <c:dLbl>
              <c:idx val="5"/>
              <c:tx>
                <c:rich>
                  <a:bodyPr/>
                  <a:lstStyle/>
                  <a:p>
                    <a:fld id="{1DEC0AA7-F723-4D00-A12B-8D2BAD8DDC7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E6E-4BBB-A7AF-E00C39CA295F}"/>
                </c:ext>
              </c:extLst>
            </c:dLbl>
            <c:dLbl>
              <c:idx val="6"/>
              <c:tx>
                <c:rich>
                  <a:bodyPr/>
                  <a:lstStyle/>
                  <a:p>
                    <a:fld id="{0B4E74B4-9A36-46BA-9793-EFA2DB915F8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E6E-4BBB-A7AF-E00C39CA295F}"/>
                </c:ext>
              </c:extLst>
            </c:dLbl>
            <c:dLbl>
              <c:idx val="7"/>
              <c:tx>
                <c:rich>
                  <a:bodyPr/>
                  <a:lstStyle/>
                  <a:p>
                    <a:fld id="{D8ACBC5D-D49F-484D-8D72-0B0C13A834D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E6E-4BBB-A7AF-E00C39CA295F}"/>
                </c:ext>
              </c:extLst>
            </c:dLbl>
            <c:dLbl>
              <c:idx val="8"/>
              <c:tx>
                <c:rich>
                  <a:bodyPr/>
                  <a:lstStyle/>
                  <a:p>
                    <a:fld id="{B24AA96F-272B-4D52-9D59-D9FFD254B53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E6E-4BBB-A7AF-E00C39CA29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Summary!$D$12:$D$20</c:f>
              <c:numCache>
                <c:formatCode>General</c:formatCode>
                <c:ptCount val="9"/>
                <c:pt idx="0">
                  <c:v>48200.216800000002</c:v>
                </c:pt>
                <c:pt idx="1">
                  <c:v>91169.028000000006</c:v>
                </c:pt>
                <c:pt idx="2">
                  <c:v>135916.1568</c:v>
                </c:pt>
                <c:pt idx="3">
                  <c:v>156368.55599999998</c:v>
                </c:pt>
                <c:pt idx="4">
                  <c:v>188639.92</c:v>
                </c:pt>
                <c:pt idx="5">
                  <c:v>213560.12160000001</c:v>
                </c:pt>
                <c:pt idx="6">
                  <c:v>257839.92</c:v>
                </c:pt>
                <c:pt idx="7">
                  <c:v>267119.75599999999</c:v>
                </c:pt>
                <c:pt idx="8">
                  <c:v>280120.13199999998</c:v>
                </c:pt>
              </c:numCache>
            </c:numRef>
          </c:val>
          <c:smooth val="0"/>
          <c:extLst>
            <c:ext xmlns:c15="http://schemas.microsoft.com/office/drawing/2012/chart" uri="{02D57815-91ED-43cb-92C2-25804820EDAC}">
              <c15:datalabelsRange>
                <c15:f>Summary!$B$12:$B$20</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0-5E6E-4BBB-A7AF-E00C39CA295F}"/>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Summary!$E$12:$E$20</c:f>
              <c:numCache>
                <c:formatCode>General</c:formatCode>
                <c:ptCount val="9"/>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numCache>
            </c:numRef>
          </c:val>
          <c:smooth val="0"/>
          <c:extLst>
            <c:ext xmlns:c16="http://schemas.microsoft.com/office/drawing/2014/chart" uri="{C3380CC4-5D6E-409C-BE32-E72D297353CC}">
              <c16:uniqueId val="{00000001-5E6E-4BBB-A7AF-E00C39CA295F}"/>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562"/>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Actual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CE649ADF-D579-4871-8D00-4598B90C2E16}"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4801-4073-B6BA-6F20FA777EF1}"/>
                </c:ext>
              </c:extLst>
            </c:dLbl>
            <c:dLbl>
              <c:idx val="1"/>
              <c:tx>
                <c:rich>
                  <a:bodyPr/>
                  <a:lstStyle/>
                  <a:p>
                    <a:fld id="{83952864-B558-40F6-A0EE-AB38D96ABCD0}"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801-4073-B6BA-6F20FA777EF1}"/>
                </c:ext>
              </c:extLst>
            </c:dLbl>
            <c:dLbl>
              <c:idx val="2"/>
              <c:tx>
                <c:rich>
                  <a:bodyPr/>
                  <a:lstStyle/>
                  <a:p>
                    <a:fld id="{FCF1161F-CCF0-4CA9-98D2-0F84B0B94A2F}"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801-4073-B6BA-6F20FA777EF1}"/>
                </c:ext>
              </c:extLst>
            </c:dLbl>
            <c:dLbl>
              <c:idx val="3"/>
              <c:tx>
                <c:rich>
                  <a:bodyPr/>
                  <a:lstStyle/>
                  <a:p>
                    <a:fld id="{37C6D457-578E-4EEC-B635-6C1EB30252C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801-4073-B6BA-6F20FA777EF1}"/>
                </c:ext>
              </c:extLst>
            </c:dLbl>
            <c:dLbl>
              <c:idx val="4"/>
              <c:tx>
                <c:rich>
                  <a:bodyPr/>
                  <a:lstStyle/>
                  <a:p>
                    <a:fld id="{CC7E7C32-3893-4A8C-9484-58BCD6900CCD}"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801-4073-B6BA-6F20FA777EF1}"/>
                </c:ext>
              </c:extLst>
            </c:dLbl>
            <c:dLbl>
              <c:idx val="5"/>
              <c:tx>
                <c:rich>
                  <a:bodyPr/>
                  <a:lstStyle/>
                  <a:p>
                    <a:fld id="{CC6D9A30-8724-4FD1-AD43-4E5602B36F7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801-4073-B6BA-6F20FA777EF1}"/>
                </c:ext>
              </c:extLst>
            </c:dLbl>
            <c:dLbl>
              <c:idx val="6"/>
              <c:tx>
                <c:rich>
                  <a:bodyPr/>
                  <a:lstStyle/>
                  <a:p>
                    <a:fld id="{88F2FAAE-4B22-49CD-98EC-93A4AB3DEE70}"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801-4073-B6BA-6F20FA777EF1}"/>
                </c:ext>
              </c:extLst>
            </c:dLbl>
            <c:dLbl>
              <c:idx val="7"/>
              <c:tx>
                <c:rich>
                  <a:bodyPr/>
                  <a:lstStyle/>
                  <a:p>
                    <a:fld id="{81A47224-2381-445E-9E74-FCA6193E9ACE}"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801-4073-B6BA-6F20FA777EF1}"/>
                </c:ext>
              </c:extLst>
            </c:dLbl>
            <c:dLbl>
              <c:idx val="8"/>
              <c:tx>
                <c:rich>
                  <a:bodyPr/>
                  <a:lstStyle/>
                  <a:p>
                    <a:fld id="{2F2516B9-79EE-416F-A086-1034CE86047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801-4073-B6BA-6F20FA777E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Summary!$F$12:$F$20</c:f>
              <c:numCache>
                <c:formatCode>General</c:formatCode>
                <c:ptCount val="9"/>
                <c:pt idx="0">
                  <c:v>50854.92</c:v>
                </c:pt>
                <c:pt idx="1">
                  <c:v>93071.285000000003</c:v>
                </c:pt>
                <c:pt idx="2">
                  <c:v>152671.48500000002</c:v>
                </c:pt>
                <c:pt idx="3">
                  <c:v>172691.79</c:v>
                </c:pt>
                <c:pt idx="4">
                  <c:v>198891.19</c:v>
                </c:pt>
                <c:pt idx="5">
                  <c:v>238029.06000000003</c:v>
                </c:pt>
                <c:pt idx="6">
                  <c:v>271402.20126289164</c:v>
                </c:pt>
                <c:pt idx="7">
                  <c:v>303330.60263752454</c:v>
                </c:pt>
                <c:pt idx="8">
                  <c:v>316883.53416666668</c:v>
                </c:pt>
              </c:numCache>
            </c:numRef>
          </c:val>
          <c:smooth val="0"/>
          <c:extLst>
            <c:ext xmlns:c15="http://schemas.microsoft.com/office/drawing/2012/chart" uri="{02D57815-91ED-43cb-92C2-25804820EDAC}">
              <c15:datalabelsRange>
                <c15:f>Summary!$B$12:$B$20</c15:f>
                <c15:dlblRangeCache>
                  <c:ptCount val="9"/>
                  <c:pt idx="0">
                    <c:v>1</c:v>
                  </c:pt>
                  <c:pt idx="1">
                    <c:v>2</c:v>
                  </c:pt>
                  <c:pt idx="2">
                    <c:v>3</c:v>
                  </c:pt>
                  <c:pt idx="3">
                    <c:v>4</c:v>
                  </c:pt>
                  <c:pt idx="4">
                    <c:v>5</c:v>
                  </c:pt>
                  <c:pt idx="5">
                    <c:v>6</c:v>
                  </c:pt>
                  <c:pt idx="6">
                    <c:v>7</c:v>
                  </c:pt>
                  <c:pt idx="7">
                    <c:v>8</c:v>
                  </c:pt>
                  <c:pt idx="8">
                    <c:v>9</c:v>
                  </c:pt>
                </c15:dlblRangeCache>
              </c15:datalabelsRange>
            </c:ext>
            <c:ext xmlns:c16="http://schemas.microsoft.com/office/drawing/2014/chart" uri="{C3380CC4-5D6E-409C-BE32-E72D297353CC}">
              <c16:uniqueId val="{00000009-4801-4073-B6BA-6F20FA777EF1}"/>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Summary!$C$12:$C$20</c:f>
              <c:numCache>
                <c:formatCode>m/d/yyyy</c:formatCode>
                <c:ptCount val="9"/>
                <c:pt idx="0">
                  <c:v>44327</c:v>
                </c:pt>
                <c:pt idx="1">
                  <c:v>44351</c:v>
                </c:pt>
                <c:pt idx="2">
                  <c:v>44396</c:v>
                </c:pt>
                <c:pt idx="3">
                  <c:v>44417</c:v>
                </c:pt>
                <c:pt idx="4">
                  <c:v>44440</c:v>
                </c:pt>
                <c:pt idx="5">
                  <c:v>44460</c:v>
                </c:pt>
                <c:pt idx="6">
                  <c:v>44495</c:v>
                </c:pt>
                <c:pt idx="7">
                  <c:v>44519</c:v>
                </c:pt>
                <c:pt idx="8">
                  <c:v>44533</c:v>
                </c:pt>
              </c:numCache>
            </c:numRef>
          </c:cat>
          <c:val>
            <c:numRef>
              <c:f>Summary!$E$12:$E$20</c:f>
              <c:numCache>
                <c:formatCode>General</c:formatCode>
                <c:ptCount val="9"/>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numCache>
            </c:numRef>
          </c:val>
          <c:smooth val="0"/>
          <c:extLst>
            <c:ext xmlns:c16="http://schemas.microsoft.com/office/drawing/2014/chart" uri="{C3380CC4-5D6E-409C-BE32-E72D297353CC}">
              <c16:uniqueId val="{0000000A-4801-4073-B6BA-6F20FA777EF1}"/>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562"/>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CPI versus SPI across Periods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'Full Analysis'!$H$8</c:f>
              <c:strCache>
                <c:ptCount val="1"/>
                <c:pt idx="0">
                  <c:v>SPI</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0D8446F1-1066-48FD-90D9-60A403A70A8B}"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45A-427F-9F9A-93415F71DAA1}"/>
                </c:ext>
              </c:extLst>
            </c:dLbl>
            <c:dLbl>
              <c:idx val="1"/>
              <c:tx>
                <c:rich>
                  <a:bodyPr/>
                  <a:lstStyle/>
                  <a:p>
                    <a:fld id="{62B9AC4A-3F9E-4DAF-8F86-C9F92AACDCB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45A-427F-9F9A-93415F71DAA1}"/>
                </c:ext>
              </c:extLst>
            </c:dLbl>
            <c:dLbl>
              <c:idx val="2"/>
              <c:tx>
                <c:rich>
                  <a:bodyPr/>
                  <a:lstStyle/>
                  <a:p>
                    <a:fld id="{2A63A31C-3B29-4B0E-93D4-38B885F4C279}"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45A-427F-9F9A-93415F71DAA1}"/>
                </c:ext>
              </c:extLst>
            </c:dLbl>
            <c:dLbl>
              <c:idx val="3"/>
              <c:tx>
                <c:rich>
                  <a:bodyPr/>
                  <a:lstStyle/>
                  <a:p>
                    <a:fld id="{5AAA0F94-4390-4CE2-8F08-88D422987B4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45A-427F-9F9A-93415F71DAA1}"/>
                </c:ext>
              </c:extLst>
            </c:dLbl>
            <c:dLbl>
              <c:idx val="4"/>
              <c:tx>
                <c:rich>
                  <a:bodyPr/>
                  <a:lstStyle/>
                  <a:p>
                    <a:fld id="{F8410F08-21C9-4B74-A2DB-CF9238CFD2AB}"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45A-427F-9F9A-93415F71DAA1}"/>
                </c:ext>
              </c:extLst>
            </c:dLbl>
            <c:dLbl>
              <c:idx val="5"/>
              <c:tx>
                <c:rich>
                  <a:bodyPr/>
                  <a:lstStyle/>
                  <a:p>
                    <a:fld id="{D6FBE62C-F3C4-49E6-A5C2-81017B038908}"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45A-427F-9F9A-93415F71DAA1}"/>
                </c:ext>
              </c:extLst>
            </c:dLbl>
            <c:dLbl>
              <c:idx val="6"/>
              <c:tx>
                <c:rich>
                  <a:bodyPr/>
                  <a:lstStyle/>
                  <a:p>
                    <a:fld id="{D570238F-28CB-4E8E-B1A9-4E4A869D6386}"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45A-427F-9F9A-93415F71DAA1}"/>
                </c:ext>
              </c:extLst>
            </c:dLbl>
            <c:dLbl>
              <c:idx val="7"/>
              <c:tx>
                <c:rich>
                  <a:bodyPr/>
                  <a:lstStyle/>
                  <a:p>
                    <a:fld id="{2B9A8EB9-F81F-47D0-860D-7D3349DA8F50}"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45A-427F-9F9A-93415F71DAA1}"/>
                </c:ext>
              </c:extLst>
            </c:dLbl>
            <c:dLbl>
              <c:idx val="8"/>
              <c:tx>
                <c:rich>
                  <a:bodyPr/>
                  <a:lstStyle/>
                  <a:p>
                    <a:fld id="{812D2F37-D34A-4279-8440-FAF56F47A01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45A-427F-9F9A-93415F71DAA1}"/>
                </c:ext>
              </c:extLst>
            </c:dLbl>
            <c:dLbl>
              <c:idx val="9"/>
              <c:tx>
                <c:rich>
                  <a:bodyPr/>
                  <a:lstStyle/>
                  <a:p>
                    <a:fld id="{B41BA14A-B760-448B-9B2B-2E564362048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45A-427F-9F9A-93415F71DAA1}"/>
                </c:ext>
              </c:extLst>
            </c:dLbl>
            <c:dLbl>
              <c:idx val="10"/>
              <c:tx>
                <c:rich>
                  <a:bodyPr/>
                  <a:lstStyle/>
                  <a:p>
                    <a:fld id="{F3217070-D214-4BD2-9591-0CE1142DAE4E}"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45A-427F-9F9A-93415F71DAA1}"/>
                </c:ext>
              </c:extLst>
            </c:dLbl>
            <c:dLbl>
              <c:idx val="11"/>
              <c:tx>
                <c:rich>
                  <a:bodyPr/>
                  <a:lstStyle/>
                  <a:p>
                    <a:fld id="{128EBB02-4BD5-42EB-B39A-B6363E454640}"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45A-427F-9F9A-93415F71DA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'Full Analysis'!$G$9:$G$20</c:f>
              <c:numCache>
                <c:formatCode>General</c:formatCode>
                <c:ptCount val="12"/>
                <c:pt idx="0">
                  <c:v>0.81499999999999995</c:v>
                </c:pt>
                <c:pt idx="1">
                  <c:v>0.79510000000000003</c:v>
                </c:pt>
                <c:pt idx="2">
                  <c:v>0.7944</c:v>
                </c:pt>
                <c:pt idx="3">
                  <c:v>0.79749999999999999</c:v>
                </c:pt>
                <c:pt idx="4">
                  <c:v>0.80359999999999998</c:v>
                </c:pt>
                <c:pt idx="5">
                  <c:v>0.78669999999999995</c:v>
                </c:pt>
                <c:pt idx="6">
                  <c:v>0.77170000000000005</c:v>
                </c:pt>
                <c:pt idx="7">
                  <c:v>0.76600000000000001</c:v>
                </c:pt>
                <c:pt idx="8">
                  <c:v>0.76770000000000005</c:v>
                </c:pt>
                <c:pt idx="9">
                  <c:v>0.77149999999999996</c:v>
                </c:pt>
                <c:pt idx="10">
                  <c:v>0.76380000000000003</c:v>
                </c:pt>
                <c:pt idx="11">
                  <c:v>0.75260000000000005</c:v>
                </c:pt>
              </c:numCache>
            </c:numRef>
          </c:xVal>
          <c:yVal>
            <c:numRef>
              <c:f>'Full Analysis'!$H$9:$H$20</c:f>
              <c:numCache>
                <c:formatCode>General</c:formatCode>
                <c:ptCount val="12"/>
                <c:pt idx="0">
                  <c:v>0.8599</c:v>
                </c:pt>
                <c:pt idx="1">
                  <c:v>0.81159999999999999</c:v>
                </c:pt>
                <c:pt idx="2">
                  <c:v>0.89229999999999998</c:v>
                </c:pt>
                <c:pt idx="3">
                  <c:v>0.88080000000000003</c:v>
                </c:pt>
                <c:pt idx="4">
                  <c:v>0.84730000000000005</c:v>
                </c:pt>
                <c:pt idx="5">
                  <c:v>0.87680000000000002</c:v>
                </c:pt>
                <c:pt idx="6">
                  <c:v>0.81220000000000003</c:v>
                </c:pt>
                <c:pt idx="7">
                  <c:v>0.86980000000000002</c:v>
                </c:pt>
                <c:pt idx="8">
                  <c:v>0.86850000000000005</c:v>
                </c:pt>
                <c:pt idx="9">
                  <c:v>0.90890000000000004</c:v>
                </c:pt>
                <c:pt idx="10">
                  <c:v>0.9546</c:v>
                </c:pt>
                <c:pt idx="11">
                  <c:v>1</c:v>
                </c:pt>
              </c:numCache>
            </c:numRef>
          </c:y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845A-427F-9F9A-93415F71DAA1}"/>
            </c:ext>
          </c:extLst>
        </c:ser>
        <c:dLbls>
          <c:dLblPos val="t"/>
          <c:showLegendKey val="0"/>
          <c:showVal val="1"/>
          <c:showCatName val="0"/>
          <c:showSerName val="0"/>
          <c:showPercent val="0"/>
          <c:showBubbleSize val="0"/>
        </c:dLbls>
        <c:axId val="688437408"/>
        <c:axId val="688438064"/>
      </c:scatterChart>
      <c:valAx>
        <c:axId val="688437408"/>
        <c:scaling>
          <c:orientation val="minMax"/>
          <c:max val="0.85000000000000009"/>
          <c:min val="0.7500000000000001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CPI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8064"/>
        <c:crosses val="autoZero"/>
        <c:crossBetween val="midCat"/>
      </c:valAx>
      <c:valAx>
        <c:axId val="688438064"/>
        <c:scaling>
          <c:orientation val="minMax"/>
          <c:max val="1.05"/>
          <c:min val="0.7500000000000001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SPI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74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Planned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PV</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36D92E31-E0F7-4F0F-95B1-5A9FA08D9D2E}"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E01-431E-9F57-EE4A3FD7E1DA}"/>
                </c:ext>
              </c:extLst>
            </c:dLbl>
            <c:dLbl>
              <c:idx val="1"/>
              <c:tx>
                <c:rich>
                  <a:bodyPr/>
                  <a:lstStyle/>
                  <a:p>
                    <a:fld id="{05079D7E-40AF-47FC-9F9F-95EAE9810BD8}"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E01-431E-9F57-EE4A3FD7E1DA}"/>
                </c:ext>
              </c:extLst>
            </c:dLbl>
            <c:dLbl>
              <c:idx val="2"/>
              <c:tx>
                <c:rich>
                  <a:bodyPr/>
                  <a:lstStyle/>
                  <a:p>
                    <a:fld id="{7147411D-A4CD-4C03-A60F-7B9F504607CA}"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E01-431E-9F57-EE4A3FD7E1DA}"/>
                </c:ext>
              </c:extLst>
            </c:dLbl>
            <c:dLbl>
              <c:idx val="3"/>
              <c:tx>
                <c:rich>
                  <a:bodyPr/>
                  <a:lstStyle/>
                  <a:p>
                    <a:fld id="{900398BC-DBDF-4761-B86F-B0668ECB98B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E01-431E-9F57-EE4A3FD7E1DA}"/>
                </c:ext>
              </c:extLst>
            </c:dLbl>
            <c:dLbl>
              <c:idx val="4"/>
              <c:tx>
                <c:rich>
                  <a:bodyPr/>
                  <a:lstStyle/>
                  <a:p>
                    <a:fld id="{6FBCDA86-4537-4C8A-A7F5-D46672E7955D}"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E01-431E-9F57-EE4A3FD7E1DA}"/>
                </c:ext>
              </c:extLst>
            </c:dLbl>
            <c:dLbl>
              <c:idx val="5"/>
              <c:tx>
                <c:rich>
                  <a:bodyPr/>
                  <a:lstStyle/>
                  <a:p>
                    <a:fld id="{B5F7F43D-5F14-4944-AA0D-2E351A09C6B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E01-431E-9F57-EE4A3FD7E1DA}"/>
                </c:ext>
              </c:extLst>
            </c:dLbl>
            <c:dLbl>
              <c:idx val="6"/>
              <c:tx>
                <c:rich>
                  <a:bodyPr/>
                  <a:lstStyle/>
                  <a:p>
                    <a:fld id="{872F4890-A95B-4623-B12A-C7E7A496631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E01-431E-9F57-EE4A3FD7E1DA}"/>
                </c:ext>
              </c:extLst>
            </c:dLbl>
            <c:dLbl>
              <c:idx val="7"/>
              <c:tx>
                <c:rich>
                  <a:bodyPr/>
                  <a:lstStyle/>
                  <a:p>
                    <a:fld id="{F360457E-4FAF-43C5-9B2B-82912B324E6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E01-431E-9F57-EE4A3FD7E1DA}"/>
                </c:ext>
              </c:extLst>
            </c:dLbl>
            <c:dLbl>
              <c:idx val="8"/>
              <c:tx>
                <c:rich>
                  <a:bodyPr/>
                  <a:lstStyle/>
                  <a:p>
                    <a:fld id="{F01D3283-409A-48C3-983B-9E41BF02A3F5}"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E01-431E-9F57-EE4A3FD7E1DA}"/>
                </c:ext>
              </c:extLst>
            </c:dLbl>
            <c:dLbl>
              <c:idx val="9"/>
              <c:tx>
                <c:rich>
                  <a:bodyPr/>
                  <a:lstStyle/>
                  <a:p>
                    <a:fld id="{DD863B72-6B09-4B63-89BC-E1ACE41A3E21}"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E01-431E-9F57-EE4A3FD7E1DA}"/>
                </c:ext>
              </c:extLst>
            </c:dLbl>
            <c:dLbl>
              <c:idx val="10"/>
              <c:tx>
                <c:rich>
                  <a:bodyPr/>
                  <a:lstStyle/>
                  <a:p>
                    <a:fld id="{C9C6C802-FE54-4730-BDF1-13CCA768443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E01-431E-9F57-EE4A3FD7E1DA}"/>
                </c:ext>
              </c:extLst>
            </c:dLbl>
            <c:dLbl>
              <c:idx val="11"/>
              <c:tx>
                <c:rich>
                  <a:bodyPr/>
                  <a:lstStyle/>
                  <a:p>
                    <a:fld id="{FB8EEB96-BC29-4B78-B20C-30599ADF46F8}"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E01-431E-9F57-EE4A3FD7E1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Analysis'!$D$9:$D$20</c:f>
              <c:numCache>
                <c:formatCode>General</c:formatCode>
                <c:ptCount val="12"/>
                <c:pt idx="0">
                  <c:v>48200.216800000002</c:v>
                </c:pt>
                <c:pt idx="1">
                  <c:v>91169.028000000006</c:v>
                </c:pt>
                <c:pt idx="2">
                  <c:v>135916.1568</c:v>
                </c:pt>
                <c:pt idx="3">
                  <c:v>156368.55599999998</c:v>
                </c:pt>
                <c:pt idx="4">
                  <c:v>188639.92</c:v>
                </c:pt>
                <c:pt idx="5">
                  <c:v>213560.12160000001</c:v>
                </c:pt>
                <c:pt idx="6">
                  <c:v>257839.92</c:v>
                </c:pt>
                <c:pt idx="7">
                  <c:v>267119.75599999999</c:v>
                </c:pt>
                <c:pt idx="8">
                  <c:v>280120.13199999998</c:v>
                </c:pt>
                <c:pt idx="9">
                  <c:v>286240</c:v>
                </c:pt>
                <c:pt idx="10">
                  <c:v>296072</c:v>
                </c:pt>
                <c:pt idx="11">
                  <c:v>296072</c:v>
                </c:pt>
              </c:numCache>
            </c:numRef>
          </c: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FE01-431E-9F57-EE4A3FD7E1DA}"/>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Analysis'!$E$9:$E$20</c:f>
              <c:numCache>
                <c:formatCode>General</c:formatCode>
                <c:ptCount val="12"/>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pt idx="9">
                  <c:v>260163</c:v>
                </c:pt>
                <c:pt idx="10">
                  <c:v>282616.6601689409</c:v>
                </c:pt>
                <c:pt idx="11">
                  <c:v>296072</c:v>
                </c:pt>
              </c:numCache>
            </c:numRef>
          </c:val>
          <c:smooth val="0"/>
          <c:extLst>
            <c:ext xmlns:c16="http://schemas.microsoft.com/office/drawing/2014/chart" uri="{C3380CC4-5D6E-409C-BE32-E72D297353CC}">
              <c16:uniqueId val="{0000000A-FE01-431E-9F57-EE4A3FD7E1DA}"/>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621"/>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Actual Value versus Earned Value</a:t>
            </a:r>
          </a:p>
        </c:rich>
      </c:tx>
      <c:layout>
        <c:manualLayout>
          <c:xMode val="edge"/>
          <c:yMode val="edge"/>
          <c:x val="0.2094930008748906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tx>
                <c:rich>
                  <a:bodyPr/>
                  <a:lstStyle/>
                  <a:p>
                    <a:fld id="{B17F9836-C69E-4B56-B5B4-BE478F267B0C}" type="CELLRANGE">
                      <a:rPr lang="en-US"/>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7B2B-401C-9CE4-2887F851A473}"/>
                </c:ext>
              </c:extLst>
            </c:dLbl>
            <c:dLbl>
              <c:idx val="1"/>
              <c:tx>
                <c:rich>
                  <a:bodyPr/>
                  <a:lstStyle/>
                  <a:p>
                    <a:fld id="{9357FEAE-88C4-46DE-9117-17FE2F12C5B6}"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B2B-401C-9CE4-2887F851A473}"/>
                </c:ext>
              </c:extLst>
            </c:dLbl>
            <c:dLbl>
              <c:idx val="2"/>
              <c:tx>
                <c:rich>
                  <a:bodyPr/>
                  <a:lstStyle/>
                  <a:p>
                    <a:fld id="{14668357-1F27-4B37-8144-EFB0B8458B4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2B-401C-9CE4-2887F851A473}"/>
                </c:ext>
              </c:extLst>
            </c:dLbl>
            <c:dLbl>
              <c:idx val="3"/>
              <c:tx>
                <c:rich>
                  <a:bodyPr/>
                  <a:lstStyle/>
                  <a:p>
                    <a:fld id="{8E067757-1B68-4C31-8039-716FDD130D88}"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2B-401C-9CE4-2887F851A473}"/>
                </c:ext>
              </c:extLst>
            </c:dLbl>
            <c:dLbl>
              <c:idx val="4"/>
              <c:tx>
                <c:rich>
                  <a:bodyPr/>
                  <a:lstStyle/>
                  <a:p>
                    <a:fld id="{DC22E421-6517-48F1-B5DF-A7C12BE5C47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2B-401C-9CE4-2887F851A473}"/>
                </c:ext>
              </c:extLst>
            </c:dLbl>
            <c:dLbl>
              <c:idx val="5"/>
              <c:tx>
                <c:rich>
                  <a:bodyPr/>
                  <a:lstStyle/>
                  <a:p>
                    <a:fld id="{FC10DA27-6E62-4FA7-B07E-A496470CD361}"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B2B-401C-9CE4-2887F851A473}"/>
                </c:ext>
              </c:extLst>
            </c:dLbl>
            <c:dLbl>
              <c:idx val="6"/>
              <c:tx>
                <c:rich>
                  <a:bodyPr/>
                  <a:lstStyle/>
                  <a:p>
                    <a:fld id="{CF3B7546-7E86-4041-9201-1A2A0988C45C}"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B2B-401C-9CE4-2887F851A473}"/>
                </c:ext>
              </c:extLst>
            </c:dLbl>
            <c:dLbl>
              <c:idx val="7"/>
              <c:tx>
                <c:rich>
                  <a:bodyPr/>
                  <a:lstStyle/>
                  <a:p>
                    <a:fld id="{38930A18-4FF6-44E5-ADBD-0F6BEB23F344}"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B2B-401C-9CE4-2887F851A473}"/>
                </c:ext>
              </c:extLst>
            </c:dLbl>
            <c:dLbl>
              <c:idx val="8"/>
              <c:tx>
                <c:rich>
                  <a:bodyPr/>
                  <a:lstStyle/>
                  <a:p>
                    <a:fld id="{5ADDE270-AEAD-43A0-A505-C82469B8FEB3}"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B2B-401C-9CE4-2887F851A473}"/>
                </c:ext>
              </c:extLst>
            </c:dLbl>
            <c:dLbl>
              <c:idx val="9"/>
              <c:tx>
                <c:rich>
                  <a:bodyPr/>
                  <a:lstStyle/>
                  <a:p>
                    <a:fld id="{C94889A6-37E7-4EF4-A849-28C18D216692}"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7B2B-401C-9CE4-2887F851A473}"/>
                </c:ext>
              </c:extLst>
            </c:dLbl>
            <c:dLbl>
              <c:idx val="10"/>
              <c:tx>
                <c:rich>
                  <a:bodyPr/>
                  <a:lstStyle/>
                  <a:p>
                    <a:fld id="{9B61E080-261E-4F0B-A1EA-21341593E61A}"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B2B-401C-9CE4-2887F851A473}"/>
                </c:ext>
              </c:extLst>
            </c:dLbl>
            <c:dLbl>
              <c:idx val="11"/>
              <c:tx>
                <c:rich>
                  <a:bodyPr/>
                  <a:lstStyle/>
                  <a:p>
                    <a:fld id="{5EDB482E-281C-46BF-9FBF-AAFA95948F97}" type="CELLRANGE">
                      <a:rPr lang="en-ZA"/>
                      <a:pPr/>
                      <a:t>[CELLRANGE]</a:t>
                    </a:fld>
                    <a:endParaRPr lang="en-Z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B2B-401C-9CE4-2887F851A4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Analysis'!$F$9:$F$20</c:f>
              <c:numCache>
                <c:formatCode>General</c:formatCode>
                <c:ptCount val="12"/>
                <c:pt idx="0">
                  <c:v>50854.92</c:v>
                </c:pt>
                <c:pt idx="1">
                  <c:v>93071.285000000003</c:v>
                </c:pt>
                <c:pt idx="2">
                  <c:v>152671.48500000002</c:v>
                </c:pt>
                <c:pt idx="3">
                  <c:v>172691.79</c:v>
                </c:pt>
                <c:pt idx="4">
                  <c:v>198891.19</c:v>
                </c:pt>
                <c:pt idx="5">
                  <c:v>238029.06000000003</c:v>
                </c:pt>
                <c:pt idx="6">
                  <c:v>271402.20126289164</c:v>
                </c:pt>
                <c:pt idx="7">
                  <c:v>303330.60263752454</c:v>
                </c:pt>
                <c:pt idx="8">
                  <c:v>316883.53416666668</c:v>
                </c:pt>
                <c:pt idx="9">
                  <c:v>337210.55666666676</c:v>
                </c:pt>
                <c:pt idx="10">
                  <c:v>370026.49083333346</c:v>
                </c:pt>
                <c:pt idx="11">
                  <c:v>393417.71000000014</c:v>
                </c:pt>
              </c:numCache>
            </c:numRef>
          </c:val>
          <c:smooth val="0"/>
          <c:extLst>
            <c:ext xmlns:c15="http://schemas.microsoft.com/office/drawing/2012/chart" uri="{02D57815-91ED-43cb-92C2-25804820EDAC}">
              <c15:datalabelsRange>
                <c15:f>'Full Analysis'!$B$9:$B$20</c15:f>
                <c15:dlblRangeCache>
                  <c:ptCount val="12"/>
                  <c:pt idx="0">
                    <c:v>1</c:v>
                  </c:pt>
                  <c:pt idx="1">
                    <c:v>2</c:v>
                  </c:pt>
                  <c:pt idx="2">
                    <c:v>3</c:v>
                  </c:pt>
                  <c:pt idx="3">
                    <c:v>4</c:v>
                  </c:pt>
                  <c:pt idx="4">
                    <c:v>5</c:v>
                  </c:pt>
                  <c:pt idx="5">
                    <c:v>6</c:v>
                  </c:pt>
                  <c:pt idx="6">
                    <c:v>7</c:v>
                  </c:pt>
                  <c:pt idx="7">
                    <c:v>8</c:v>
                  </c:pt>
                  <c:pt idx="8">
                    <c:v>9</c:v>
                  </c:pt>
                  <c:pt idx="9">
                    <c:v>10</c:v>
                  </c:pt>
                  <c:pt idx="10">
                    <c:v>11</c:v>
                  </c:pt>
                  <c:pt idx="11">
                    <c:v>12</c:v>
                  </c:pt>
                </c15:dlblRangeCache>
              </c15:datalabelsRange>
            </c:ext>
            <c:ext xmlns:c16="http://schemas.microsoft.com/office/drawing/2014/chart" uri="{C3380CC4-5D6E-409C-BE32-E72D297353CC}">
              <c16:uniqueId val="{00000009-7B2B-401C-9CE4-2887F851A473}"/>
            </c:ext>
          </c:extLst>
        </c:ser>
        <c:ser>
          <c:idx val="1"/>
          <c:order val="1"/>
          <c:tx>
            <c:v>EV</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'Full Analysis'!$C$9:$C$20</c:f>
              <c:numCache>
                <c:formatCode>m/d/yyyy</c:formatCode>
                <c:ptCount val="12"/>
                <c:pt idx="0">
                  <c:v>44327</c:v>
                </c:pt>
                <c:pt idx="1">
                  <c:v>44351</c:v>
                </c:pt>
                <c:pt idx="2">
                  <c:v>44396</c:v>
                </c:pt>
                <c:pt idx="3">
                  <c:v>44417</c:v>
                </c:pt>
                <c:pt idx="4">
                  <c:v>44440</c:v>
                </c:pt>
                <c:pt idx="5">
                  <c:v>44460</c:v>
                </c:pt>
                <c:pt idx="6">
                  <c:v>44495</c:v>
                </c:pt>
                <c:pt idx="7">
                  <c:v>44519</c:v>
                </c:pt>
                <c:pt idx="8">
                  <c:v>44533</c:v>
                </c:pt>
                <c:pt idx="9">
                  <c:v>44551</c:v>
                </c:pt>
                <c:pt idx="10">
                  <c:v>44579</c:v>
                </c:pt>
                <c:pt idx="11">
                  <c:v>44599</c:v>
                </c:pt>
              </c:numCache>
            </c:numRef>
          </c:cat>
          <c:val>
            <c:numRef>
              <c:f>'Full Analysis'!$E$9:$E$20</c:f>
              <c:numCache>
                <c:formatCode>General</c:formatCode>
                <c:ptCount val="12"/>
                <c:pt idx="0">
                  <c:v>41447.503709810386</c:v>
                </c:pt>
                <c:pt idx="1">
                  <c:v>73997.253333333327</c:v>
                </c:pt>
                <c:pt idx="2">
                  <c:v>121281.30613979179</c:v>
                </c:pt>
                <c:pt idx="3">
                  <c:v>137728.05103668262</c:v>
                </c:pt>
                <c:pt idx="4">
                  <c:v>159835.41176470587</c:v>
                </c:pt>
                <c:pt idx="5">
                  <c:v>187248.92322580644</c:v>
                </c:pt>
                <c:pt idx="6">
                  <c:v>209428.6740611014</c:v>
                </c:pt>
                <c:pt idx="7">
                  <c:v>232342.09969132772</c:v>
                </c:pt>
                <c:pt idx="8">
                  <c:v>243286.36908667331</c:v>
                </c:pt>
                <c:pt idx="9">
                  <c:v>260163</c:v>
                </c:pt>
                <c:pt idx="10">
                  <c:v>282616.6601689409</c:v>
                </c:pt>
                <c:pt idx="11">
                  <c:v>296072</c:v>
                </c:pt>
              </c:numCache>
            </c:numRef>
          </c:val>
          <c:smooth val="0"/>
          <c:extLst>
            <c:ext xmlns:c16="http://schemas.microsoft.com/office/drawing/2014/chart" uri="{C3380CC4-5D6E-409C-BE32-E72D297353CC}">
              <c16:uniqueId val="{0000000A-7B2B-401C-9CE4-2887F851A473}"/>
            </c:ext>
          </c:extLst>
        </c:ser>
        <c:dLbls>
          <c:showLegendKey val="0"/>
          <c:showVal val="0"/>
          <c:showCatName val="0"/>
          <c:showSerName val="0"/>
          <c:showPercent val="0"/>
          <c:showBubbleSize val="0"/>
        </c:dLbls>
        <c:marker val="1"/>
        <c:smooth val="0"/>
        <c:axId val="718610544"/>
        <c:axId val="718615464"/>
      </c:lineChart>
      <c:dateAx>
        <c:axId val="718610544"/>
        <c:scaling>
          <c:orientation val="minMax"/>
          <c:max val="44621"/>
          <c:min val="44317"/>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5464"/>
        <c:crosses val="autoZero"/>
        <c:auto val="0"/>
        <c:lblOffset val="100"/>
        <c:baseTimeUnit val="days"/>
      </c:dateAx>
      <c:valAx>
        <c:axId val="71861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6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Performance</a:t>
            </a:r>
            <a:r>
              <a:rPr lang="en-ZA" baseline="0"/>
              <a:t> Metric Percantages Across Periods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'Team Performance'!$C$2</c:f>
              <c:strCache>
                <c:ptCount val="1"/>
                <c:pt idx="0">
                  <c:v>Efficiency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Performance'!$C$3:$C$14</c:f>
              <c:numCache>
                <c:formatCode>General</c:formatCode>
                <c:ptCount val="12"/>
                <c:pt idx="0">
                  <c:v>79</c:v>
                </c:pt>
                <c:pt idx="1">
                  <c:v>78</c:v>
                </c:pt>
                <c:pt idx="2">
                  <c:v>79</c:v>
                </c:pt>
                <c:pt idx="3">
                  <c:v>76</c:v>
                </c:pt>
                <c:pt idx="4">
                  <c:v>78</c:v>
                </c:pt>
                <c:pt idx="5">
                  <c:v>77</c:v>
                </c:pt>
                <c:pt idx="6">
                  <c:v>78</c:v>
                </c:pt>
                <c:pt idx="7">
                  <c:v>78</c:v>
                </c:pt>
                <c:pt idx="8">
                  <c:v>79</c:v>
                </c:pt>
                <c:pt idx="9">
                  <c:v>81</c:v>
                </c:pt>
                <c:pt idx="10">
                  <c:v>83</c:v>
                </c:pt>
                <c:pt idx="11">
                  <c:v>85</c:v>
                </c:pt>
              </c:numCache>
            </c:numRef>
          </c:val>
          <c:smooth val="0"/>
          <c:extLst>
            <c:ext xmlns:c16="http://schemas.microsoft.com/office/drawing/2014/chart" uri="{C3380CC4-5D6E-409C-BE32-E72D297353CC}">
              <c16:uniqueId val="{00000000-73B7-4CF8-9CCA-09B9F45A2FAC}"/>
            </c:ext>
          </c:extLst>
        </c:ser>
        <c:ser>
          <c:idx val="1"/>
          <c:order val="1"/>
          <c:tx>
            <c:strRef>
              <c:f>'Team Performance'!$D$2</c:f>
              <c:strCache>
                <c:ptCount val="1"/>
                <c:pt idx="0">
                  <c:v>Cohesion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Performance'!$D$3:$D$14</c:f>
              <c:numCache>
                <c:formatCode>General</c:formatCode>
                <c:ptCount val="12"/>
                <c:pt idx="0">
                  <c:v>94</c:v>
                </c:pt>
                <c:pt idx="1">
                  <c:v>87</c:v>
                </c:pt>
                <c:pt idx="2">
                  <c:v>85</c:v>
                </c:pt>
                <c:pt idx="3">
                  <c:v>75</c:v>
                </c:pt>
                <c:pt idx="4">
                  <c:v>75</c:v>
                </c:pt>
                <c:pt idx="5">
                  <c:v>72</c:v>
                </c:pt>
                <c:pt idx="6">
                  <c:v>69</c:v>
                </c:pt>
                <c:pt idx="7">
                  <c:v>65</c:v>
                </c:pt>
                <c:pt idx="8">
                  <c:v>66</c:v>
                </c:pt>
                <c:pt idx="9">
                  <c:v>67</c:v>
                </c:pt>
                <c:pt idx="10">
                  <c:v>68</c:v>
                </c:pt>
                <c:pt idx="11">
                  <c:v>68</c:v>
                </c:pt>
              </c:numCache>
            </c:numRef>
          </c:val>
          <c:smooth val="0"/>
          <c:extLst>
            <c:ext xmlns:c16="http://schemas.microsoft.com/office/drawing/2014/chart" uri="{C3380CC4-5D6E-409C-BE32-E72D297353CC}">
              <c16:uniqueId val="{00000001-73B7-4CF8-9CCA-09B9F45A2FAC}"/>
            </c:ext>
          </c:extLst>
        </c:ser>
        <c:ser>
          <c:idx val="2"/>
          <c:order val="2"/>
          <c:tx>
            <c:strRef>
              <c:f>'Team Performance'!$E$2</c:f>
              <c:strCache>
                <c:ptCount val="1"/>
                <c:pt idx="0">
                  <c:v>Composition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Performance'!$E$3:$E$14</c:f>
              <c:numCache>
                <c:formatCode>General</c:formatCode>
                <c:ptCount val="12"/>
                <c:pt idx="0">
                  <c:v>87</c:v>
                </c:pt>
                <c:pt idx="1">
                  <c:v>89</c:v>
                </c:pt>
                <c:pt idx="2">
                  <c:v>89</c:v>
                </c:pt>
                <c:pt idx="3">
                  <c:v>89</c:v>
                </c:pt>
                <c:pt idx="4">
                  <c:v>89</c:v>
                </c:pt>
                <c:pt idx="5">
                  <c:v>89</c:v>
                </c:pt>
                <c:pt idx="6">
                  <c:v>90</c:v>
                </c:pt>
                <c:pt idx="7">
                  <c:v>88</c:v>
                </c:pt>
                <c:pt idx="8">
                  <c:v>88</c:v>
                </c:pt>
                <c:pt idx="9">
                  <c:v>88</c:v>
                </c:pt>
                <c:pt idx="10">
                  <c:v>88</c:v>
                </c:pt>
                <c:pt idx="11">
                  <c:v>87</c:v>
                </c:pt>
              </c:numCache>
            </c:numRef>
          </c:val>
          <c:smooth val="0"/>
          <c:extLst>
            <c:ext xmlns:c16="http://schemas.microsoft.com/office/drawing/2014/chart" uri="{C3380CC4-5D6E-409C-BE32-E72D297353CC}">
              <c16:uniqueId val="{00000002-73B7-4CF8-9CCA-09B9F45A2FAC}"/>
            </c:ext>
          </c:extLst>
        </c:ser>
        <c:ser>
          <c:idx val="3"/>
          <c:order val="3"/>
          <c:tx>
            <c:strRef>
              <c:f>'Team Performance'!$F$2</c:f>
              <c:strCache>
                <c:ptCount val="1"/>
                <c:pt idx="0">
                  <c:v>Longevity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'Team Performance'!$B$3:$B$14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'Team Performance'!$F$3:$F$14</c:f>
              <c:numCache>
                <c:formatCode>General</c:formatCode>
                <c:ptCount val="12"/>
                <c:pt idx="0">
                  <c:v>100</c:v>
                </c:pt>
                <c:pt idx="1">
                  <c:v>76</c:v>
                </c:pt>
                <c:pt idx="2">
                  <c:v>71</c:v>
                </c:pt>
                <c:pt idx="3">
                  <c:v>63</c:v>
                </c:pt>
                <c:pt idx="4">
                  <c:v>60</c:v>
                </c:pt>
                <c:pt idx="5">
                  <c:v>46</c:v>
                </c:pt>
                <c:pt idx="6">
                  <c:v>48</c:v>
                </c:pt>
                <c:pt idx="7">
                  <c:v>44</c:v>
                </c:pt>
                <c:pt idx="8">
                  <c:v>43</c:v>
                </c:pt>
                <c:pt idx="9">
                  <c:v>41</c:v>
                </c:pt>
                <c:pt idx="10">
                  <c:v>40</c:v>
                </c:pt>
                <c:pt idx="11">
                  <c:v>38</c:v>
                </c:pt>
              </c:numCache>
            </c:numRef>
          </c:val>
          <c:smooth val="0"/>
          <c:extLst>
            <c:ext xmlns:c16="http://schemas.microsoft.com/office/drawing/2014/chart" uri="{C3380CC4-5D6E-409C-BE32-E72D297353CC}">
              <c16:uniqueId val="{00000003-73B7-4CF8-9CCA-09B9F45A2FAC}"/>
            </c:ext>
          </c:extLst>
        </c:ser>
        <c:dLbls>
          <c:showLegendKey val="0"/>
          <c:showVal val="0"/>
          <c:showCatName val="0"/>
          <c:showSerName val="0"/>
          <c:showPercent val="0"/>
          <c:showBubbleSize val="0"/>
        </c:dLbls>
        <c:marker val="1"/>
        <c:smooth val="0"/>
        <c:axId val="529624664"/>
        <c:axId val="529622696"/>
      </c:lineChart>
      <c:catAx>
        <c:axId val="529624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2696"/>
        <c:crosses val="autoZero"/>
        <c:auto val="1"/>
        <c:lblAlgn val="ctr"/>
        <c:lblOffset val="100"/>
        <c:noMultiLvlLbl val="0"/>
      </c:catAx>
      <c:valAx>
        <c:axId val="529622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624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542925</xdr:colOff>
      <xdr:row>38</xdr:row>
      <xdr:rowOff>42862</xdr:rowOff>
    </xdr:from>
    <xdr:to>
      <xdr:col>10</xdr:col>
      <xdr:colOff>238125</xdr:colOff>
      <xdr:row>52</xdr:row>
      <xdr:rowOff>119062</xdr:rowOff>
    </xdr:to>
    <xdr:graphicFrame macro="">
      <xdr:nvGraphicFramePr>
        <xdr:cNvPr id="3" name="Chart 2">
          <a:extLst>
            <a:ext uri="{FF2B5EF4-FFF2-40B4-BE49-F238E27FC236}">
              <a16:creationId xmlns:a16="http://schemas.microsoft.com/office/drawing/2014/main" id="{A62D61A8-EFB7-4F0D-91F2-9DC181FA7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542925</xdr:colOff>
      <xdr:row>53</xdr:row>
      <xdr:rowOff>142875</xdr:rowOff>
    </xdr:from>
    <xdr:ext cx="11124456" cy="1642373"/>
    <xdr:sp macro="" textlink="">
      <xdr:nvSpPr>
        <xdr:cNvPr id="6" name="TextBox 5">
          <a:extLst>
            <a:ext uri="{FF2B5EF4-FFF2-40B4-BE49-F238E27FC236}">
              <a16:creationId xmlns:a16="http://schemas.microsoft.com/office/drawing/2014/main" id="{B2924DC2-F50B-43D4-9297-26B44C0FB0B1}"/>
            </a:ext>
          </a:extLst>
        </xdr:cNvPr>
        <xdr:cNvSpPr txBox="1"/>
      </xdr:nvSpPr>
      <xdr:spPr>
        <a:xfrm>
          <a:off x="1152525" y="9667875"/>
          <a:ext cx="11124456" cy="1642373"/>
        </a:xfrm>
        <a:prstGeom prst="rect">
          <a:avLst/>
        </a:prstGeom>
        <a:solidFill>
          <a:schemeClr val="bg1"/>
        </a:solidFill>
        <a:ln>
          <a:solidFill>
            <a:schemeClr val="bg1">
              <a:lumMod val="8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ZA" sz="1100" b="0" u="sng"/>
            <a:t>Status</a:t>
          </a:r>
          <a:r>
            <a:rPr lang="en-ZA" sz="1100" b="0" u="sng" baseline="0"/>
            <a:t> Discussion</a:t>
          </a:r>
          <a:br>
            <a:rPr lang="en-ZA" sz="1100" baseline="0"/>
          </a:br>
          <a:br>
            <a:rPr lang="en-ZA" sz="1100" baseline="0"/>
          </a:br>
          <a:r>
            <a:rPr lang="en-ZA" sz="1100" baseline="0"/>
            <a:t>At the end of period 9, the project is both behind schedule and over budget (seen in CPI &lt; 1 and SPI &lt;1). The estimated cost at project completion (EAC) is also above the 380 000 budget.</a:t>
          </a:r>
          <a:br>
            <a:rPr lang="en-ZA" sz="1100" baseline="0"/>
          </a:br>
          <a:r>
            <a:rPr lang="en-ZA" sz="1100" baseline="0"/>
            <a:t>The CPI is decreasing as the project progresses, this probably indicates that the resources of this project are costing too much relative to the work that they deliver. Therefore, cheaper </a:t>
          </a:r>
          <a:br>
            <a:rPr lang="en-ZA" sz="1100" baseline="0"/>
          </a:br>
          <a:r>
            <a:rPr lang="en-ZA" sz="1100" baseline="0"/>
            <a:t>alternative resources should be considered at this stage. The CPI has also been negatively affected by the fact that an operations specialist was not secured. This lead to more expensive</a:t>
          </a:r>
          <a:br>
            <a:rPr lang="en-ZA" sz="1100" baseline="0"/>
          </a:br>
          <a:r>
            <a:rPr lang="en-ZA" sz="1100" baseline="0"/>
            <a:t>resources being assigned to tasks that were budgeted for cheaper resources, leading to higher actual costs in later periods (as seen by the increasing gap on the AC/EV graph) and a lower CPI. </a:t>
          </a:r>
          <a:br>
            <a:rPr lang="en-ZA" sz="1100" baseline="0"/>
          </a:br>
          <a:r>
            <a:rPr lang="en-ZA" sz="1100" baseline="0"/>
            <a:t>The SPI is reasonably consistent across the 9 periods. While an SPI less than 1 indicates that the project is behind schedule, in this case it is probably due to the fact that the baseline </a:t>
          </a:r>
          <a:br>
            <a:rPr lang="en-ZA" sz="1100" baseline="0"/>
          </a:br>
          <a:r>
            <a:rPr lang="en-ZA" sz="1100" baseline="0"/>
            <a:t>plan is very optimistic and does not take worker inefficiency into account. Therefore, it is not neccesary to take corrective action as at the current SPI, the project should still finish before</a:t>
          </a:r>
          <a:br>
            <a:rPr lang="en-ZA" sz="1100" baseline="0"/>
          </a:br>
          <a:r>
            <a:rPr lang="en-ZA" sz="1100" baseline="0"/>
            <a:t>the March 2022 deadline.</a:t>
          </a:r>
          <a:endParaRPr lang="en-ZA" sz="1100"/>
        </a:p>
      </xdr:txBody>
    </xdr:sp>
    <xdr:clientData/>
  </xdr:oneCellAnchor>
  <xdr:twoCellAnchor>
    <xdr:from>
      <xdr:col>2</xdr:col>
      <xdr:colOff>152400</xdr:colOff>
      <xdr:row>22</xdr:row>
      <xdr:rowOff>100012</xdr:rowOff>
    </xdr:from>
    <xdr:to>
      <xdr:col>9</xdr:col>
      <xdr:colOff>85725</xdr:colOff>
      <xdr:row>36</xdr:row>
      <xdr:rowOff>176212</xdr:rowOff>
    </xdr:to>
    <xdr:graphicFrame macro="">
      <xdr:nvGraphicFramePr>
        <xdr:cNvPr id="7" name="Chart 6">
          <a:extLst>
            <a:ext uri="{FF2B5EF4-FFF2-40B4-BE49-F238E27FC236}">
              <a16:creationId xmlns:a16="http://schemas.microsoft.com/office/drawing/2014/main" id="{F14884D7-FF51-46EE-B429-E59029493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22</xdr:row>
      <xdr:rowOff>114300</xdr:rowOff>
    </xdr:from>
    <xdr:to>
      <xdr:col>17</xdr:col>
      <xdr:colOff>419100</xdr:colOff>
      <xdr:row>37</xdr:row>
      <xdr:rowOff>0</xdr:rowOff>
    </xdr:to>
    <xdr:graphicFrame macro="">
      <xdr:nvGraphicFramePr>
        <xdr:cNvPr id="10" name="Chart 9">
          <a:extLst>
            <a:ext uri="{FF2B5EF4-FFF2-40B4-BE49-F238E27FC236}">
              <a16:creationId xmlns:a16="http://schemas.microsoft.com/office/drawing/2014/main" id="{0A87DEFE-8086-464A-ABD7-BE11057C0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219075</xdr:colOff>
      <xdr:row>38</xdr:row>
      <xdr:rowOff>52387</xdr:rowOff>
    </xdr:from>
    <xdr:to>
      <xdr:col>10</xdr:col>
      <xdr:colOff>523875</xdr:colOff>
      <xdr:row>52</xdr:row>
      <xdr:rowOff>128587</xdr:rowOff>
    </xdr:to>
    <xdr:graphicFrame macro="">
      <xdr:nvGraphicFramePr>
        <xdr:cNvPr id="2" name="Chart 1">
          <a:extLst>
            <a:ext uri="{FF2B5EF4-FFF2-40B4-BE49-F238E27FC236}">
              <a16:creationId xmlns:a16="http://schemas.microsoft.com/office/drawing/2014/main" id="{8322A758-C8D7-4C8C-B6E2-607AE5F01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22</xdr:row>
      <xdr:rowOff>100012</xdr:rowOff>
    </xdr:from>
    <xdr:to>
      <xdr:col>9</xdr:col>
      <xdr:colOff>85725</xdr:colOff>
      <xdr:row>36</xdr:row>
      <xdr:rowOff>176212</xdr:rowOff>
    </xdr:to>
    <xdr:graphicFrame macro="">
      <xdr:nvGraphicFramePr>
        <xdr:cNvPr id="4" name="Chart 3">
          <a:extLst>
            <a:ext uri="{FF2B5EF4-FFF2-40B4-BE49-F238E27FC236}">
              <a16:creationId xmlns:a16="http://schemas.microsoft.com/office/drawing/2014/main" id="{DC992AE8-5050-4DD9-8AD0-9259958F9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22</xdr:row>
      <xdr:rowOff>114300</xdr:rowOff>
    </xdr:from>
    <xdr:to>
      <xdr:col>17</xdr:col>
      <xdr:colOff>419100</xdr:colOff>
      <xdr:row>37</xdr:row>
      <xdr:rowOff>0</xdr:rowOff>
    </xdr:to>
    <xdr:graphicFrame macro="">
      <xdr:nvGraphicFramePr>
        <xdr:cNvPr id="5" name="Chart 4">
          <a:extLst>
            <a:ext uri="{FF2B5EF4-FFF2-40B4-BE49-F238E27FC236}">
              <a16:creationId xmlns:a16="http://schemas.microsoft.com/office/drawing/2014/main" id="{06BE1380-8605-4541-A263-22C960857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0</xdr:row>
      <xdr:rowOff>100012</xdr:rowOff>
    </xdr:from>
    <xdr:to>
      <xdr:col>15</xdr:col>
      <xdr:colOff>19050</xdr:colOff>
      <xdr:row>14</xdr:row>
      <xdr:rowOff>176212</xdr:rowOff>
    </xdr:to>
    <xdr:graphicFrame macro="">
      <xdr:nvGraphicFramePr>
        <xdr:cNvPr id="2" name="Chart 1">
          <a:extLst>
            <a:ext uri="{FF2B5EF4-FFF2-40B4-BE49-F238E27FC236}">
              <a16:creationId xmlns:a16="http://schemas.microsoft.com/office/drawing/2014/main" id="{E42CE854-F8D4-42E7-83A3-3748033E3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8B04A-94AF-4785-81D0-8D494DD97AB4}">
  <dimension ref="B1:T20"/>
  <sheetViews>
    <sheetView tabSelected="1" workbookViewId="0">
      <selection activeCell="I6" sqref="I6"/>
    </sheetView>
  </sheetViews>
  <sheetFormatPr defaultRowHeight="15" x14ac:dyDescent="0.25"/>
  <cols>
    <col min="3" max="3" width="18.42578125" customWidth="1"/>
  </cols>
  <sheetData>
    <row r="1" spans="2:20" x14ac:dyDescent="0.25">
      <c r="B1" s="37" t="s">
        <v>118</v>
      </c>
      <c r="C1" s="37"/>
      <c r="D1" s="37" t="s">
        <v>119</v>
      </c>
      <c r="E1" s="37" t="s">
        <v>111</v>
      </c>
      <c r="I1" t="s">
        <v>112</v>
      </c>
    </row>
    <row r="2" spans="2:20" s="32" customFormat="1" x14ac:dyDescent="0.25">
      <c r="B2" s="38" t="s">
        <v>115</v>
      </c>
      <c r="C2" s="38"/>
      <c r="D2" s="32" t="s">
        <v>114</v>
      </c>
    </row>
    <row r="3" spans="2:20" x14ac:dyDescent="0.25">
      <c r="B3" s="38" t="s">
        <v>36</v>
      </c>
      <c r="C3" s="38"/>
      <c r="D3" t="s">
        <v>103</v>
      </c>
      <c r="E3" t="s">
        <v>120</v>
      </c>
      <c r="I3" t="s">
        <v>113</v>
      </c>
    </row>
    <row r="4" spans="2:20" x14ac:dyDescent="0.25">
      <c r="B4" s="38" t="s">
        <v>38</v>
      </c>
      <c r="C4" s="38"/>
      <c r="D4" t="s">
        <v>104</v>
      </c>
      <c r="E4" t="s">
        <v>121</v>
      </c>
    </row>
    <row r="5" spans="2:20" x14ac:dyDescent="0.25">
      <c r="B5" s="38" t="s">
        <v>39</v>
      </c>
      <c r="C5" s="38"/>
      <c r="D5" t="s">
        <v>105</v>
      </c>
    </row>
    <row r="6" spans="2:20" x14ac:dyDescent="0.25">
      <c r="B6" s="38" t="s">
        <v>116</v>
      </c>
      <c r="C6" s="38"/>
      <c r="D6" t="s">
        <v>44</v>
      </c>
      <c r="E6" t="s">
        <v>123</v>
      </c>
      <c r="M6" s="31"/>
    </row>
    <row r="7" spans="2:20" x14ac:dyDescent="0.25">
      <c r="B7" s="38" t="s">
        <v>117</v>
      </c>
      <c r="C7" s="38"/>
      <c r="D7" t="s">
        <v>45</v>
      </c>
      <c r="E7" t="s">
        <v>122</v>
      </c>
      <c r="M7" s="31"/>
    </row>
    <row r="8" spans="2:20" s="32" customFormat="1" x14ac:dyDescent="0.25">
      <c r="B8" s="38" t="s">
        <v>125</v>
      </c>
      <c r="C8" s="38"/>
      <c r="D8" s="32" t="s">
        <v>46</v>
      </c>
      <c r="E8" s="32" t="s">
        <v>126</v>
      </c>
      <c r="M8" s="31"/>
    </row>
    <row r="9" spans="2:20" s="32" customFormat="1" x14ac:dyDescent="0.25">
      <c r="B9" s="38" t="s">
        <v>124</v>
      </c>
      <c r="C9" s="38"/>
      <c r="D9" s="32" t="s">
        <v>47</v>
      </c>
      <c r="E9" s="32" t="s">
        <v>127</v>
      </c>
      <c r="M9" s="31"/>
    </row>
    <row r="10" spans="2:20" x14ac:dyDescent="0.25">
      <c r="M10" s="31"/>
    </row>
    <row r="11" spans="2:20" x14ac:dyDescent="0.25">
      <c r="B11" s="37" t="s">
        <v>102</v>
      </c>
      <c r="C11" s="37" t="s">
        <v>110</v>
      </c>
      <c r="D11" s="37" t="s">
        <v>103</v>
      </c>
      <c r="E11" s="37" t="s">
        <v>104</v>
      </c>
      <c r="F11" s="37" t="s">
        <v>105</v>
      </c>
      <c r="G11" s="37" t="s">
        <v>44</v>
      </c>
      <c r="H11" s="37" t="s">
        <v>45</v>
      </c>
      <c r="I11" s="37" t="s">
        <v>46</v>
      </c>
      <c r="J11" s="37" t="s">
        <v>47</v>
      </c>
      <c r="M11" s="31"/>
    </row>
    <row r="12" spans="2:20" x14ac:dyDescent="0.25">
      <c r="B12" s="38">
        <v>1</v>
      </c>
      <c r="C12" s="31">
        <v>44327</v>
      </c>
      <c r="D12" s="32">
        <f>'Period 1'!I19</f>
        <v>48200.216800000002</v>
      </c>
      <c r="E12" s="32">
        <f>'Period 1'!L19</f>
        <v>41447.503709810386</v>
      </c>
      <c r="F12" s="32">
        <f>'Period 1'!N19</f>
        <v>50854.92</v>
      </c>
      <c r="G12" s="32">
        <f>'Period 1'!C21</f>
        <v>0.81499999999999995</v>
      </c>
      <c r="H12" s="32">
        <f>'Period 1'!C22</f>
        <v>0.8599</v>
      </c>
      <c r="I12" s="32">
        <f>'Period 1'!C23</f>
        <v>312422.6948</v>
      </c>
      <c r="J12" s="32">
        <f>'Period 1'!C24</f>
        <v>363277.61479999998</v>
      </c>
      <c r="M12" s="31"/>
    </row>
    <row r="13" spans="2:20" x14ac:dyDescent="0.25">
      <c r="B13" s="38">
        <v>2</v>
      </c>
      <c r="C13" s="31">
        <v>44351</v>
      </c>
      <c r="D13" s="32">
        <f>'Period 2'!I25</f>
        <v>91169.028000000006</v>
      </c>
      <c r="E13" s="32">
        <f>'Period 2'!L25</f>
        <v>73997.253333333327</v>
      </c>
      <c r="F13" s="32">
        <f>'Period 2'!N25</f>
        <v>93071.285000000003</v>
      </c>
      <c r="G13" s="32">
        <f>'Period 2'!C27</f>
        <v>0.79510000000000003</v>
      </c>
      <c r="H13" s="32">
        <f>'Period 2'!C28</f>
        <v>0.81159999999999999</v>
      </c>
      <c r="I13" s="32">
        <f>'Period 2'!C29</f>
        <v>279304.17139999999</v>
      </c>
      <c r="J13" s="33">
        <f>'Period 2'!C30</f>
        <v>372375.45640000002</v>
      </c>
      <c r="M13" s="31"/>
    </row>
    <row r="14" spans="2:20" x14ac:dyDescent="0.25">
      <c r="B14" s="38">
        <v>3</v>
      </c>
      <c r="C14" s="31">
        <v>44396</v>
      </c>
      <c r="D14" s="32">
        <f>'Period 3'!I31</f>
        <v>135916.1568</v>
      </c>
      <c r="E14" s="32">
        <f>'Period 3'!L31</f>
        <v>121281.30613979179</v>
      </c>
      <c r="F14" s="32">
        <f>'Period 3'!N31</f>
        <v>152671.48500000002</v>
      </c>
      <c r="G14" s="32">
        <f>'Period 3'!C33</f>
        <v>0.7944</v>
      </c>
      <c r="H14" s="32">
        <f>'Period 3'!C34</f>
        <v>0.89229999999999998</v>
      </c>
      <c r="I14" s="33">
        <f>'Period 3'!C35</f>
        <v>220028.5673</v>
      </c>
      <c r="J14" s="32">
        <f>'Period 3'!C36</f>
        <v>372700.05229999998</v>
      </c>
      <c r="M14" s="31"/>
    </row>
    <row r="15" spans="2:20" x14ac:dyDescent="0.25">
      <c r="B15" s="38">
        <v>4</v>
      </c>
      <c r="C15" s="31">
        <v>44417</v>
      </c>
      <c r="D15" s="32">
        <f>'Period 4'!I36</f>
        <v>156368.55599999998</v>
      </c>
      <c r="E15" s="32">
        <f>'Period 4'!L36</f>
        <v>137728.05103668262</v>
      </c>
      <c r="F15" s="32">
        <f>'Period 4'!N36</f>
        <v>172691.79</v>
      </c>
      <c r="G15" s="32">
        <f>'Period 4'!C38</f>
        <v>0.79749999999999999</v>
      </c>
      <c r="H15" s="32">
        <f>'Period 4'!C39</f>
        <v>0.88080000000000003</v>
      </c>
      <c r="I15" s="32">
        <f>'Period 4'!C40</f>
        <v>198550.4062</v>
      </c>
      <c r="J15" s="32">
        <f>'Period 4'!C41</f>
        <v>371242.19620000001</v>
      </c>
      <c r="M15" s="31"/>
    </row>
    <row r="16" spans="2:20" x14ac:dyDescent="0.25">
      <c r="B16" s="38">
        <v>5</v>
      </c>
      <c r="C16" s="31">
        <v>44440</v>
      </c>
      <c r="D16" s="32">
        <f>'Period 5'!I42</f>
        <v>188639.92</v>
      </c>
      <c r="E16" s="32">
        <f>'Period 5'!L42</f>
        <v>159835.41176470587</v>
      </c>
      <c r="F16" s="32">
        <f>'Period 5'!N42</f>
        <v>198891.19</v>
      </c>
      <c r="G16" s="32">
        <f>'Period 5'!C44</f>
        <v>0.80359999999999998</v>
      </c>
      <c r="H16" s="32">
        <f>'Period 5'!C45</f>
        <v>0.84730000000000005</v>
      </c>
      <c r="I16" s="32">
        <f>'Period 5'!C46</f>
        <v>169532.83749999999</v>
      </c>
      <c r="J16" s="32">
        <f>'Period 5'!C47</f>
        <v>368424.02749999997</v>
      </c>
      <c r="M16" s="31"/>
      <c r="T16" s="1"/>
    </row>
    <row r="17" spans="2:13" x14ac:dyDescent="0.25">
      <c r="B17" s="38">
        <v>6</v>
      </c>
      <c r="C17" s="31">
        <v>44460</v>
      </c>
      <c r="D17" s="32">
        <f>'Period 6'!I54</f>
        <v>213560.12160000001</v>
      </c>
      <c r="E17" s="32">
        <f>'Period 6'!L54</f>
        <v>187248.92322580644</v>
      </c>
      <c r="F17" s="32">
        <f>'Period 6'!N54</f>
        <v>238029.06000000003</v>
      </c>
      <c r="G17" s="32">
        <f>'Period 6'!C56</f>
        <v>0.78669999999999995</v>
      </c>
      <c r="H17" s="32">
        <f>'Period 6'!C57</f>
        <v>0.87680000000000002</v>
      </c>
      <c r="I17" s="32">
        <f>'Period 6'!C58</f>
        <v>138328.5582</v>
      </c>
      <c r="J17" s="32">
        <f>'Period 6'!C59</f>
        <v>376357.61820000003</v>
      </c>
      <c r="M17" s="31"/>
    </row>
    <row r="18" spans="2:13" x14ac:dyDescent="0.25">
      <c r="B18" s="38">
        <v>7</v>
      </c>
      <c r="C18" s="31">
        <v>44495</v>
      </c>
      <c r="D18" s="32">
        <f>'Period 7'!I65</f>
        <v>257839.92</v>
      </c>
      <c r="E18" s="32">
        <f>'Period 7'!L65</f>
        <v>209428.6740611014</v>
      </c>
      <c r="F18" s="32">
        <f>'Period 7'!N65</f>
        <v>271402.20126289164</v>
      </c>
      <c r="G18" s="32">
        <f>'Period 7'!C68</f>
        <v>0.77170000000000005</v>
      </c>
      <c r="H18" s="32">
        <f>'Period 7'!C69</f>
        <v>0.81220000000000003</v>
      </c>
      <c r="I18" s="32">
        <f>'Period 7'!C70</f>
        <v>112275.91800000001</v>
      </c>
      <c r="J18" s="32">
        <f>'Period 7'!C71</f>
        <v>383678.11926289165</v>
      </c>
      <c r="M18" s="31"/>
    </row>
    <row r="19" spans="2:13" x14ac:dyDescent="0.25">
      <c r="B19" s="38">
        <v>8</v>
      </c>
      <c r="C19" s="31">
        <v>44519</v>
      </c>
      <c r="D19" s="32">
        <f>'Period 8'!I71</f>
        <v>267119.75599999999</v>
      </c>
      <c r="E19" s="32">
        <f>'Period 8'!L71</f>
        <v>232342.09969132772</v>
      </c>
      <c r="F19" s="32">
        <f>'Period 8'!N71</f>
        <v>303330.60263752454</v>
      </c>
      <c r="G19" s="32">
        <f>'Period 8'!C74</f>
        <v>0.76600000000000001</v>
      </c>
      <c r="H19" s="32">
        <f>'Period 8'!C75</f>
        <v>0.86980000000000002</v>
      </c>
      <c r="I19" s="32">
        <f>'Period 8'!C76</f>
        <v>83198.3033</v>
      </c>
      <c r="J19" s="32">
        <f>'Period 8'!C77</f>
        <v>386528.90593752451</v>
      </c>
      <c r="M19" s="31"/>
    </row>
    <row r="20" spans="2:13" x14ac:dyDescent="0.25">
      <c r="B20" s="38">
        <v>9</v>
      </c>
      <c r="C20" s="31">
        <v>44533</v>
      </c>
      <c r="D20" s="32">
        <f>'Period 9'!I71</f>
        <v>280120.13199999998</v>
      </c>
      <c r="E20" s="32">
        <f>'Period 9'!L71</f>
        <v>243286.36908667331</v>
      </c>
      <c r="F20" s="32">
        <f>'Period 9'!N71</f>
        <v>316883.53416666668</v>
      </c>
      <c r="G20" s="32">
        <f>'Period 9'!C74</f>
        <v>0.76770000000000005</v>
      </c>
      <c r="H20" s="32">
        <f>'Period 9'!C75</f>
        <v>0.86850000000000005</v>
      </c>
      <c r="I20" s="32">
        <f>'Period 9'!C76</f>
        <v>68758.1489</v>
      </c>
      <c r="J20" s="33">
        <f>'Period 9'!C77</f>
        <v>385641.68306666671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7579-AC8E-4ACE-BEFB-4C491BCFA8CE}">
  <dimension ref="A1:R71"/>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97</v>
      </c>
      <c r="C2" s="5"/>
      <c r="D2" s="2" t="s">
        <v>28</v>
      </c>
      <c r="E2" s="23"/>
      <c r="F2" s="23"/>
      <c r="G2" s="23"/>
      <c r="H2" s="23"/>
      <c r="J2" s="4"/>
      <c r="K2" s="13"/>
      <c r="L2" s="13"/>
      <c r="Q2" s="13"/>
      <c r="R2" s="13"/>
    </row>
    <row r="3" spans="1:18" x14ac:dyDescent="0.25">
      <c r="C3" s="3"/>
      <c r="D3" s="7">
        <f>WORKDAY(E42,-4)+(17/24)</f>
        <v>44489.708333333336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56" si="0">NETWORKDAYS(C7,$D$3)</f>
        <v>146</v>
      </c>
      <c r="G7" s="14" t="str">
        <f t="shared" ref="G7:G62"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140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56" si="4">M8*K8</f>
        <v>10316.799999999999</v>
      </c>
    </row>
    <row r="9" spans="1:18" x14ac:dyDescent="0.25">
      <c r="B9" s="1" t="s">
        <v>3</v>
      </c>
      <c r="C9" s="26">
        <v>44306.666666666664</v>
      </c>
      <c r="D9" s="1">
        <v>12.13</v>
      </c>
      <c r="E9" s="26">
        <v>44323.334722222222</v>
      </c>
      <c r="F9" s="14">
        <f t="shared" si="0"/>
        <v>132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119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146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117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117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113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117</v>
      </c>
      <c r="G15" s="14" t="str">
        <f t="shared" si="1"/>
        <v>Complete</v>
      </c>
      <c r="H15" s="1">
        <v>3220</v>
      </c>
      <c r="I15" s="1">
        <f t="shared" ref="I15:I62"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114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117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99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99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93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99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99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99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68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71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68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66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68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53</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53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49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47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53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36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36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32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36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36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36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3" si="6">I39*K39</f>
        <v>7056</v>
      </c>
      <c r="M39" s="1">
        <v>7995</v>
      </c>
      <c r="N39" s="1">
        <f t="shared" si="4"/>
        <v>7995</v>
      </c>
    </row>
    <row r="40" spans="2:16" x14ac:dyDescent="0.25">
      <c r="B40" s="17" t="s">
        <v>56</v>
      </c>
      <c r="C40" s="28">
        <v>44460.676388888889</v>
      </c>
      <c r="D40" s="17">
        <v>0</v>
      </c>
      <c r="E40" s="28">
        <v>44460.676388888889</v>
      </c>
      <c r="F40" s="18">
        <f t="shared" si="0"/>
        <v>22</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22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7">
        <v>44495.553472222222</v>
      </c>
      <c r="F42" s="1">
        <f t="shared" si="0"/>
        <v>14</v>
      </c>
      <c r="G42" s="3" t="str">
        <f t="shared" si="1"/>
        <v>Busy</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0.79368554193422847</v>
      </c>
      <c r="L42" s="1">
        <f t="shared" si="6"/>
        <v>5244.674061101382</v>
      </c>
      <c r="M42" s="1">
        <v>9250</v>
      </c>
      <c r="N42" s="1">
        <f t="shared" si="4"/>
        <v>7341.591262891613</v>
      </c>
    </row>
    <row r="43" spans="2:16" x14ac:dyDescent="0.25">
      <c r="B43" s="1" t="s">
        <v>63</v>
      </c>
      <c r="C43" s="26">
        <v>44460.676388888889</v>
      </c>
      <c r="D43" s="1">
        <v>10.25</v>
      </c>
      <c r="E43" s="26">
        <v>44475.384722222225</v>
      </c>
      <c r="F43" s="1">
        <f t="shared" si="0"/>
        <v>22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22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22</v>
      </c>
      <c r="G45" s="18" t="str">
        <f t="shared" si="1"/>
        <v>Complete</v>
      </c>
      <c r="H45" s="17">
        <v>0</v>
      </c>
      <c r="I45" s="17">
        <f t="shared" si="5"/>
        <v>0</v>
      </c>
      <c r="J45" s="17">
        <v>1</v>
      </c>
      <c r="K45" s="17">
        <v>0</v>
      </c>
      <c r="L45" s="17">
        <f t="shared" si="6"/>
        <v>0</v>
      </c>
      <c r="M45" s="19">
        <v>4449</v>
      </c>
      <c r="N45" s="17">
        <f t="shared" si="4"/>
        <v>0</v>
      </c>
    </row>
    <row r="46" spans="2:16" x14ac:dyDescent="0.25">
      <c r="B46" s="1" t="s">
        <v>66</v>
      </c>
      <c r="C46" s="26">
        <v>44495.553472222222</v>
      </c>
      <c r="D46" s="1">
        <v>10.130000000000001</v>
      </c>
      <c r="E46" s="26">
        <v>44509.59652777778</v>
      </c>
      <c r="F46" s="18">
        <f t="shared" si="0"/>
        <v>-5</v>
      </c>
      <c r="G46" s="1" t="str">
        <f t="shared" si="1"/>
        <v>Busy</v>
      </c>
      <c r="H46" s="1">
        <v>4352</v>
      </c>
      <c r="I46" s="1">
        <f t="shared" si="5"/>
        <v>4352</v>
      </c>
      <c r="J46" s="1">
        <v>1</v>
      </c>
      <c r="K46" s="33">
        <f t="shared" ref="K46:K51" si="7">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0</v>
      </c>
      <c r="L46" s="1">
        <f t="shared" si="6"/>
        <v>0</v>
      </c>
      <c r="M46" s="1">
        <v>6078</v>
      </c>
      <c r="N46" s="1">
        <f t="shared" si="4"/>
        <v>0</v>
      </c>
    </row>
    <row r="47" spans="2:16" x14ac:dyDescent="0.25">
      <c r="B47" s="1" t="s">
        <v>67</v>
      </c>
      <c r="C47" s="26">
        <v>44512.428472222222</v>
      </c>
      <c r="D47" s="1">
        <v>3.06</v>
      </c>
      <c r="E47" s="26">
        <v>44516.668055555558</v>
      </c>
      <c r="F47" s="18">
        <f t="shared" si="0"/>
        <v>-18</v>
      </c>
      <c r="G47" s="1" t="str">
        <f t="shared" si="1"/>
        <v>Busy</v>
      </c>
      <c r="H47" s="1">
        <v>2200</v>
      </c>
      <c r="I47" s="1">
        <f t="shared" si="5"/>
        <v>2200</v>
      </c>
      <c r="J47" s="1">
        <v>1</v>
      </c>
      <c r="K47" s="33">
        <f t="shared" si="7"/>
        <v>0</v>
      </c>
      <c r="L47" s="1">
        <f t="shared" si="6"/>
        <v>0</v>
      </c>
      <c r="M47" s="1">
        <v>3188.5</v>
      </c>
      <c r="N47" s="1">
        <f t="shared" si="4"/>
        <v>0</v>
      </c>
    </row>
    <row r="48" spans="2:16" x14ac:dyDescent="0.25">
      <c r="B48" s="1" t="s">
        <v>62</v>
      </c>
      <c r="C48" s="26">
        <v>44495.553472222222</v>
      </c>
      <c r="D48" s="1">
        <v>12.75</v>
      </c>
      <c r="E48" s="26">
        <v>44512.428472222222</v>
      </c>
      <c r="F48" s="18">
        <f t="shared" si="0"/>
        <v>-5</v>
      </c>
      <c r="G48" s="1" t="str">
        <f t="shared" si="1"/>
        <v>Busy</v>
      </c>
      <c r="H48" s="1">
        <v>6000</v>
      </c>
      <c r="I48" s="1">
        <f t="shared" si="5"/>
        <v>6000</v>
      </c>
      <c r="J48" s="1">
        <v>1</v>
      </c>
      <c r="K48" s="33">
        <f t="shared" si="7"/>
        <v>0</v>
      </c>
      <c r="L48" s="1">
        <f t="shared" si="6"/>
        <v>0</v>
      </c>
      <c r="M48" s="1">
        <v>5635.52</v>
      </c>
      <c r="N48" s="1">
        <f t="shared" si="4"/>
        <v>0</v>
      </c>
    </row>
    <row r="49" spans="2:18" x14ac:dyDescent="0.25">
      <c r="B49" s="1" t="s">
        <v>68</v>
      </c>
      <c r="C49" s="26">
        <v>44495.553472222222</v>
      </c>
      <c r="D49" s="1">
        <v>17.63</v>
      </c>
      <c r="E49" s="26">
        <v>44519.388194444444</v>
      </c>
      <c r="F49" s="18">
        <f t="shared" si="0"/>
        <v>-5</v>
      </c>
      <c r="G49" s="1" t="str">
        <f t="shared" si="1"/>
        <v>Busy</v>
      </c>
      <c r="H49" s="1">
        <v>6000</v>
      </c>
      <c r="I49" s="1">
        <f t="shared" si="5"/>
        <v>6000</v>
      </c>
      <c r="J49" s="1">
        <v>1</v>
      </c>
      <c r="K49" s="33">
        <f t="shared" si="7"/>
        <v>0</v>
      </c>
      <c r="L49" s="1">
        <f t="shared" si="6"/>
        <v>0</v>
      </c>
      <c r="M49" s="1">
        <v>7811.1</v>
      </c>
      <c r="N49" s="1">
        <f t="shared" si="4"/>
        <v>0</v>
      </c>
    </row>
    <row r="50" spans="2:18" x14ac:dyDescent="0.25">
      <c r="B50" s="1" t="s">
        <v>69</v>
      </c>
      <c r="C50" s="26">
        <v>44501.333333333336</v>
      </c>
      <c r="D50" s="1">
        <v>3.25</v>
      </c>
      <c r="E50" s="26">
        <v>44504.416666666664</v>
      </c>
      <c r="F50" s="18">
        <f t="shared" si="0"/>
        <v>-9</v>
      </c>
      <c r="G50" s="1" t="str">
        <f t="shared" si="1"/>
        <v>Busy</v>
      </c>
      <c r="H50" s="1">
        <v>2352</v>
      </c>
      <c r="I50" s="1">
        <f t="shared" si="5"/>
        <v>2352</v>
      </c>
      <c r="J50" s="1">
        <v>1</v>
      </c>
      <c r="K50" s="33">
        <f t="shared" si="7"/>
        <v>0</v>
      </c>
      <c r="L50" s="1">
        <f t="shared" si="6"/>
        <v>0</v>
      </c>
      <c r="M50" s="1">
        <v>2535</v>
      </c>
      <c r="N50" s="1">
        <f t="shared" si="4"/>
        <v>0</v>
      </c>
    </row>
    <row r="51" spans="2:18" x14ac:dyDescent="0.25">
      <c r="B51" s="1" t="s">
        <v>70</v>
      </c>
      <c r="C51" s="26">
        <v>44495.553472222222</v>
      </c>
      <c r="D51" s="1">
        <v>3.38</v>
      </c>
      <c r="E51" s="26">
        <v>44498.679861111108</v>
      </c>
      <c r="F51" s="18">
        <f t="shared" si="0"/>
        <v>-5</v>
      </c>
      <c r="G51" s="1" t="str">
        <f t="shared" si="1"/>
        <v>Busy</v>
      </c>
      <c r="H51" s="1">
        <v>2352</v>
      </c>
      <c r="I51" s="1">
        <f t="shared" si="5"/>
        <v>2352</v>
      </c>
      <c r="J51" s="1">
        <v>1</v>
      </c>
      <c r="K51" s="33">
        <f t="shared" si="7"/>
        <v>0</v>
      </c>
      <c r="L51" s="1">
        <f t="shared" si="6"/>
        <v>0</v>
      </c>
      <c r="M51" s="1">
        <v>2636.4</v>
      </c>
      <c r="N51" s="1">
        <f t="shared" si="4"/>
        <v>0</v>
      </c>
    </row>
    <row r="52" spans="2:18" x14ac:dyDescent="0.25">
      <c r="B52" s="17" t="s">
        <v>71</v>
      </c>
      <c r="C52" s="26">
        <v>44519.388194444444</v>
      </c>
      <c r="D52" s="17">
        <v>0</v>
      </c>
      <c r="E52" s="26">
        <v>44519.388194444444</v>
      </c>
      <c r="F52" s="18">
        <f t="shared" si="0"/>
        <v>-23</v>
      </c>
      <c r="G52" s="18" t="str">
        <f t="shared" si="1"/>
        <v>Busy</v>
      </c>
      <c r="H52" s="17">
        <v>0</v>
      </c>
      <c r="I52" s="17">
        <f t="shared" si="5"/>
        <v>0</v>
      </c>
      <c r="J52" s="17">
        <v>1</v>
      </c>
      <c r="K52" s="17">
        <v>0</v>
      </c>
      <c r="L52" s="17">
        <f t="shared" si="6"/>
        <v>0</v>
      </c>
      <c r="M52" s="19">
        <v>40</v>
      </c>
      <c r="N52" s="17">
        <f t="shared" si="4"/>
        <v>0</v>
      </c>
    </row>
    <row r="53" spans="2:18" x14ac:dyDescent="0.25">
      <c r="B53" s="1" t="s">
        <v>72</v>
      </c>
      <c r="C53" s="26">
        <v>44519.388194444444</v>
      </c>
      <c r="D53" s="1">
        <v>4.75</v>
      </c>
      <c r="E53" s="26">
        <v>44525.679861111108</v>
      </c>
      <c r="F53" s="18">
        <f t="shared" si="0"/>
        <v>-23</v>
      </c>
      <c r="G53" s="1" t="str">
        <f t="shared" si="1"/>
        <v>Busy</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0</v>
      </c>
      <c r="L53" s="1">
        <f t="shared" si="6"/>
        <v>0</v>
      </c>
      <c r="M53" s="1">
        <v>2565</v>
      </c>
      <c r="N53" s="1">
        <f t="shared" si="4"/>
        <v>0</v>
      </c>
    </row>
    <row r="54" spans="2:18" x14ac:dyDescent="0.25">
      <c r="B54" s="1" t="s">
        <v>73</v>
      </c>
      <c r="C54" s="26">
        <v>44525.679861111108</v>
      </c>
      <c r="D54" s="1">
        <v>5.13</v>
      </c>
      <c r="E54" s="26">
        <v>44533.348611111112</v>
      </c>
      <c r="F54" s="18">
        <f t="shared" si="0"/>
        <v>-27</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v>
      </c>
      <c r="L54" s="1">
        <f t="shared" si="6"/>
        <v>0</v>
      </c>
      <c r="M54" s="1">
        <v>2267.46</v>
      </c>
      <c r="N54" s="1">
        <f t="shared" si="4"/>
        <v>0</v>
      </c>
    </row>
    <row r="55" spans="2:18" x14ac:dyDescent="0.25">
      <c r="B55" s="1" t="s">
        <v>74</v>
      </c>
      <c r="C55" s="26">
        <v>44519.388194444444</v>
      </c>
      <c r="D55" s="1">
        <v>7.38</v>
      </c>
      <c r="E55" s="26">
        <v>44530.556944444441</v>
      </c>
      <c r="F55" s="18">
        <f t="shared" si="0"/>
        <v>-23</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v>
      </c>
      <c r="L55" s="1">
        <f t="shared" si="6"/>
        <v>0</v>
      </c>
      <c r="M55" s="1">
        <v>4428</v>
      </c>
      <c r="N55" s="1">
        <f t="shared" si="4"/>
        <v>0</v>
      </c>
    </row>
    <row r="56" spans="2:18" x14ac:dyDescent="0.25">
      <c r="B56" s="1" t="s">
        <v>75</v>
      </c>
      <c r="C56" s="26">
        <v>44519.388194444444</v>
      </c>
      <c r="D56" s="1">
        <v>4.63</v>
      </c>
      <c r="E56" s="26">
        <v>44525.640277777777</v>
      </c>
      <c r="F56" s="18">
        <f t="shared" si="0"/>
        <v>-23</v>
      </c>
      <c r="G56" s="1" t="str">
        <f t="shared" si="1"/>
        <v>Busy</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0</v>
      </c>
      <c r="L56" s="1">
        <f t="shared" si="6"/>
        <v>0</v>
      </c>
      <c r="M56" s="1">
        <v>3611.4</v>
      </c>
      <c r="N56" s="1">
        <f t="shared" si="4"/>
        <v>0</v>
      </c>
    </row>
    <row r="57" spans="2:18" x14ac:dyDescent="0.25">
      <c r="B57" s="17" t="s">
        <v>76</v>
      </c>
      <c r="C57" s="26">
        <v>44533.348611111112</v>
      </c>
      <c r="D57" s="17">
        <v>0</v>
      </c>
      <c r="E57" s="26">
        <v>44533.348611111112</v>
      </c>
      <c r="F57" s="29">
        <f t="shared" ref="F57:F63" si="8">NETWORKDAYS(C57,$D$3)</f>
        <v>-33</v>
      </c>
      <c r="G57" s="18" t="str">
        <f t="shared" ref="G57" si="9">IF(F57&gt;D57,"Complete","Busy")</f>
        <v>Busy</v>
      </c>
      <c r="H57" s="17">
        <v>0</v>
      </c>
      <c r="I57" s="17">
        <f t="shared" ref="I57" si="10">J57*H57</f>
        <v>0</v>
      </c>
      <c r="J57" s="17">
        <v>1</v>
      </c>
      <c r="K57" s="17">
        <v>0</v>
      </c>
      <c r="L57" s="17">
        <f t="shared" si="6"/>
        <v>0</v>
      </c>
      <c r="M57" s="19">
        <v>240</v>
      </c>
      <c r="N57" s="17">
        <f t="shared" ref="N57:N63" si="11">M57*K57</f>
        <v>0</v>
      </c>
    </row>
    <row r="58" spans="2:18" x14ac:dyDescent="0.25">
      <c r="B58" s="1" t="s">
        <v>77</v>
      </c>
      <c r="C58" s="26">
        <v>44533.348611111112</v>
      </c>
      <c r="D58" s="1">
        <v>12.5</v>
      </c>
      <c r="E58" s="26">
        <v>44551.556944444441</v>
      </c>
      <c r="F58" s="29">
        <f t="shared" si="8"/>
        <v>-33</v>
      </c>
      <c r="G58" s="1" t="str">
        <f t="shared" si="1"/>
        <v>Busy</v>
      </c>
      <c r="H58" s="1">
        <v>6000</v>
      </c>
      <c r="I58" s="1">
        <f t="shared" si="5"/>
        <v>3000</v>
      </c>
      <c r="J58" s="1">
        <f>ROUND(Q58/R58,4)</f>
        <v>0.5</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11"/>
        <v>0</v>
      </c>
      <c r="P58" s="7">
        <v>44483</v>
      </c>
      <c r="Q58" s="1">
        <f>NETWORKDAYS(P58,$D$3)</f>
        <v>5</v>
      </c>
      <c r="R58" s="1">
        <v>10</v>
      </c>
    </row>
    <row r="59" spans="2:18" x14ac:dyDescent="0.25">
      <c r="B59" s="1" t="s">
        <v>78</v>
      </c>
      <c r="C59" s="26">
        <v>44533.348611111112</v>
      </c>
      <c r="D59" s="1">
        <v>8.25</v>
      </c>
      <c r="E59" s="26">
        <v>44545.431944444441</v>
      </c>
      <c r="F59" s="29">
        <f t="shared" si="8"/>
        <v>-33</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v>0</v>
      </c>
      <c r="M59" s="1">
        <v>4455</v>
      </c>
      <c r="N59" s="1">
        <f t="shared" si="11"/>
        <v>0</v>
      </c>
      <c r="P59" s="7"/>
    </row>
    <row r="60" spans="2:18" x14ac:dyDescent="0.25">
      <c r="B60" s="1" t="s">
        <v>79</v>
      </c>
      <c r="C60" s="26">
        <v>44545.431944444441</v>
      </c>
      <c r="D60" s="1">
        <v>3.38</v>
      </c>
      <c r="E60" s="26">
        <v>44550.6</v>
      </c>
      <c r="F60" s="29">
        <f t="shared" si="8"/>
        <v>-41</v>
      </c>
      <c r="G60" s="1" t="str">
        <f t="shared" si="1"/>
        <v>Busy</v>
      </c>
      <c r="H60" s="1">
        <v>3000</v>
      </c>
      <c r="I60" s="1">
        <f t="shared" si="5"/>
        <v>0</v>
      </c>
      <c r="J60" s="1">
        <v>0</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11"/>
        <v>0</v>
      </c>
    </row>
    <row r="61" spans="2:18" x14ac:dyDescent="0.25">
      <c r="B61" s="1" t="s">
        <v>80</v>
      </c>
      <c r="C61" s="26">
        <v>44533.348611111112</v>
      </c>
      <c r="D61" s="1">
        <v>8.25</v>
      </c>
      <c r="E61" s="26">
        <v>44545.431944444441</v>
      </c>
      <c r="F61" s="29">
        <f t="shared" si="8"/>
        <v>-33</v>
      </c>
      <c r="G61" s="1" t="str">
        <f t="shared" si="1"/>
        <v>Busy</v>
      </c>
      <c r="H61" s="1">
        <v>2400</v>
      </c>
      <c r="I61" s="1">
        <f t="shared" si="5"/>
        <v>1999.92</v>
      </c>
      <c r="J61" s="1">
        <f>ROUND(Q61/R61,4)</f>
        <v>0.83330000000000004</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11"/>
        <v>0</v>
      </c>
      <c r="P61" s="7">
        <v>44483</v>
      </c>
      <c r="Q61" s="1">
        <f>NETWORKDAYS(P61,$D$3)</f>
        <v>5</v>
      </c>
      <c r="R61" s="1">
        <v>6</v>
      </c>
    </row>
    <row r="62" spans="2:18" x14ac:dyDescent="0.25">
      <c r="B62" s="1" t="s">
        <v>81</v>
      </c>
      <c r="C62" s="26">
        <v>44533.348611111112</v>
      </c>
      <c r="D62" s="1">
        <v>5.63</v>
      </c>
      <c r="E62" s="26">
        <v>44540.6</v>
      </c>
      <c r="F62" s="29">
        <f t="shared" si="8"/>
        <v>-33</v>
      </c>
      <c r="G62" s="1" t="str">
        <f t="shared" si="1"/>
        <v>Busy</v>
      </c>
      <c r="H62" s="1">
        <v>3920</v>
      </c>
      <c r="I62" s="1">
        <f t="shared" si="5"/>
        <v>3920</v>
      </c>
      <c r="J62" s="1">
        <f>ROUND(Q62/R62,4)</f>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11"/>
        <v>0</v>
      </c>
      <c r="P62" s="7">
        <v>44483</v>
      </c>
      <c r="Q62" s="1">
        <f>NETWORKDAYS(P62,$D$3)</f>
        <v>5</v>
      </c>
      <c r="R62" s="1">
        <v>5</v>
      </c>
    </row>
    <row r="63" spans="2:18" x14ac:dyDescent="0.25">
      <c r="B63" s="17" t="s">
        <v>82</v>
      </c>
      <c r="C63" s="26">
        <v>44551.556944444441</v>
      </c>
      <c r="D63" s="17">
        <v>0</v>
      </c>
      <c r="E63" s="26">
        <v>44551.556944444441</v>
      </c>
      <c r="F63" s="18">
        <f t="shared" si="8"/>
        <v>-45</v>
      </c>
      <c r="G63" s="18" t="str">
        <f t="shared" ref="G63" si="12">IF(F63&gt;D63,"Complete","Busy")</f>
        <v>Busy</v>
      </c>
      <c r="H63" s="17">
        <v>0</v>
      </c>
      <c r="I63" s="17">
        <f t="shared" ref="I63" si="13">J63*H63</f>
        <v>0</v>
      </c>
      <c r="J63" s="17">
        <v>1</v>
      </c>
      <c r="K63" s="17">
        <v>0</v>
      </c>
      <c r="L63" s="17">
        <f t="shared" si="6"/>
        <v>0</v>
      </c>
      <c r="M63" s="19">
        <v>40</v>
      </c>
      <c r="N63" s="17">
        <f t="shared" si="11"/>
        <v>0</v>
      </c>
    </row>
    <row r="65" spans="2:14" x14ac:dyDescent="0.25">
      <c r="B65" s="20" t="s">
        <v>43</v>
      </c>
      <c r="C65" s="20"/>
      <c r="D65" s="20"/>
      <c r="E65" s="21"/>
      <c r="F65" s="21"/>
      <c r="G65" s="21"/>
      <c r="H65" s="20"/>
      <c r="I65" s="20">
        <f>SUM(I7:I63)</f>
        <v>257839.92</v>
      </c>
      <c r="J65" s="20"/>
      <c r="K65" s="20"/>
      <c r="L65" s="20">
        <f>SUM(L7:L63)</f>
        <v>209428.6740611014</v>
      </c>
      <c r="M65" s="20"/>
      <c r="N65" s="20">
        <f>SUM(N7:N63)</f>
        <v>271402.20126289164</v>
      </c>
    </row>
    <row r="68" spans="2:14" x14ac:dyDescent="0.25">
      <c r="B68" s="9" t="s">
        <v>44</v>
      </c>
      <c r="C68" s="1">
        <f>ROUND(L65/N65,4)</f>
        <v>0.77170000000000005</v>
      </c>
    </row>
    <row r="69" spans="2:14" x14ac:dyDescent="0.25">
      <c r="B69" s="9" t="s">
        <v>45</v>
      </c>
      <c r="C69" s="1">
        <f>ROUND(L65/I65,4)</f>
        <v>0.81220000000000003</v>
      </c>
    </row>
    <row r="70" spans="2:14" x14ac:dyDescent="0.25">
      <c r="B70" s="9" t="s">
        <v>46</v>
      </c>
      <c r="C70" s="1">
        <f>ROUND((296072-L65)/C68,4)</f>
        <v>112275.91800000001</v>
      </c>
    </row>
    <row r="71" spans="2:14" x14ac:dyDescent="0.25">
      <c r="B71" s="9" t="s">
        <v>47</v>
      </c>
      <c r="C71" s="1">
        <f>N65+C70</f>
        <v>383678.11926289165</v>
      </c>
    </row>
  </sheetData>
  <conditionalFormatting sqref="F66:G1048576 F64:G64 F5:G5 F1:G1">
    <cfRule type="top10" dxfId="218" priority="41" rank="1"/>
  </conditionalFormatting>
  <conditionalFormatting sqref="F1 F6 F64 F66:F1048576">
    <cfRule type="cellIs" dxfId="217" priority="40" operator="lessThan">
      <formula>0</formula>
    </cfRule>
  </conditionalFormatting>
  <conditionalFormatting sqref="F7:F16">
    <cfRule type="cellIs" dxfId="216" priority="39" operator="lessThan">
      <formula>0</formula>
    </cfRule>
  </conditionalFormatting>
  <conditionalFormatting sqref="F18">
    <cfRule type="cellIs" dxfId="215" priority="38" operator="lessThan">
      <formula>0</formula>
    </cfRule>
  </conditionalFormatting>
  <conditionalFormatting sqref="F24">
    <cfRule type="cellIs" dxfId="214" priority="37" operator="lessThan">
      <formula>0</formula>
    </cfRule>
  </conditionalFormatting>
  <conditionalFormatting sqref="G41:G44">
    <cfRule type="top10" dxfId="213" priority="42" rank="1"/>
  </conditionalFormatting>
  <conditionalFormatting sqref="F25">
    <cfRule type="cellIs" dxfId="212" priority="36" operator="lessThan">
      <formula>0</formula>
    </cfRule>
  </conditionalFormatting>
  <conditionalFormatting sqref="F26">
    <cfRule type="cellIs" dxfId="211" priority="35" operator="lessThan">
      <formula>0</formula>
    </cfRule>
  </conditionalFormatting>
  <conditionalFormatting sqref="F27">
    <cfRule type="cellIs" dxfId="210" priority="34" operator="lessThan">
      <formula>0</formula>
    </cfRule>
  </conditionalFormatting>
  <conditionalFormatting sqref="F28">
    <cfRule type="cellIs" dxfId="209" priority="33" operator="lessThan">
      <formula>0</formula>
    </cfRule>
  </conditionalFormatting>
  <conditionalFormatting sqref="F19:F23">
    <cfRule type="cellIs" dxfId="208" priority="32" operator="lessThan">
      <formula>0</formula>
    </cfRule>
  </conditionalFormatting>
  <conditionalFormatting sqref="F29">
    <cfRule type="cellIs" dxfId="207" priority="31" operator="lessThan">
      <formula>0</formula>
    </cfRule>
  </conditionalFormatting>
  <conditionalFormatting sqref="F30">
    <cfRule type="cellIs" dxfId="206" priority="30" operator="lessThan">
      <formula>0</formula>
    </cfRule>
  </conditionalFormatting>
  <conditionalFormatting sqref="F31">
    <cfRule type="cellIs" dxfId="205" priority="29" operator="lessThan">
      <formula>0</formula>
    </cfRule>
  </conditionalFormatting>
  <conditionalFormatting sqref="F32">
    <cfRule type="cellIs" dxfId="204" priority="28" operator="lessThan">
      <formula>0</formula>
    </cfRule>
  </conditionalFormatting>
  <conditionalFormatting sqref="F33">
    <cfRule type="cellIs" dxfId="203" priority="27" operator="lessThan">
      <formula>0</formula>
    </cfRule>
  </conditionalFormatting>
  <conditionalFormatting sqref="F34">
    <cfRule type="cellIs" dxfId="202" priority="26" operator="lessThan">
      <formula>0</formula>
    </cfRule>
  </conditionalFormatting>
  <conditionalFormatting sqref="F40">
    <cfRule type="cellIs" dxfId="201" priority="25" operator="lessThan">
      <formula>0</formula>
    </cfRule>
  </conditionalFormatting>
  <conditionalFormatting sqref="F45">
    <cfRule type="cellIs" dxfId="200" priority="24" operator="lessThan">
      <formula>0</formula>
    </cfRule>
  </conditionalFormatting>
  <conditionalFormatting sqref="F52">
    <cfRule type="cellIs" dxfId="199" priority="23" operator="lessThan">
      <formula>0</formula>
    </cfRule>
  </conditionalFormatting>
  <conditionalFormatting sqref="F46">
    <cfRule type="cellIs" dxfId="198" priority="22" operator="lessThan">
      <formula>0</formula>
    </cfRule>
  </conditionalFormatting>
  <conditionalFormatting sqref="F47">
    <cfRule type="cellIs" dxfId="197" priority="21" operator="lessThan">
      <formula>0</formula>
    </cfRule>
  </conditionalFormatting>
  <conditionalFormatting sqref="F48">
    <cfRule type="cellIs" dxfId="196" priority="20" operator="lessThan">
      <formula>0</formula>
    </cfRule>
  </conditionalFormatting>
  <conditionalFormatting sqref="F49">
    <cfRule type="cellIs" dxfId="195" priority="19" operator="lessThan">
      <formula>0</formula>
    </cfRule>
  </conditionalFormatting>
  <conditionalFormatting sqref="F50">
    <cfRule type="cellIs" dxfId="194" priority="18" operator="lessThan">
      <formula>0</formula>
    </cfRule>
  </conditionalFormatting>
  <conditionalFormatting sqref="F51">
    <cfRule type="cellIs" dxfId="193" priority="17" operator="lessThan">
      <formula>0</formula>
    </cfRule>
  </conditionalFormatting>
  <conditionalFormatting sqref="F65">
    <cfRule type="cellIs" dxfId="192" priority="15" operator="lessThan">
      <formula>0</formula>
    </cfRule>
  </conditionalFormatting>
  <conditionalFormatting sqref="F65:G65">
    <cfRule type="top10" dxfId="191" priority="16" rank="1"/>
  </conditionalFormatting>
  <conditionalFormatting sqref="F53">
    <cfRule type="cellIs" dxfId="190" priority="14" operator="lessThan">
      <formula>0</formula>
    </cfRule>
  </conditionalFormatting>
  <conditionalFormatting sqref="F54">
    <cfRule type="cellIs" dxfId="189" priority="13" operator="lessThan">
      <formula>0</formula>
    </cfRule>
  </conditionalFormatting>
  <conditionalFormatting sqref="F55">
    <cfRule type="cellIs" dxfId="188" priority="12" operator="lessThan">
      <formula>0</formula>
    </cfRule>
  </conditionalFormatting>
  <conditionalFormatting sqref="F57">
    <cfRule type="cellIs" dxfId="187" priority="8" operator="lessThan">
      <formula>0</formula>
    </cfRule>
  </conditionalFormatting>
  <conditionalFormatting sqref="F56">
    <cfRule type="cellIs" dxfId="186" priority="10" operator="lessThan">
      <formula>0</formula>
    </cfRule>
  </conditionalFormatting>
  <conditionalFormatting sqref="F58">
    <cfRule type="cellIs" dxfId="185" priority="7" operator="lessThan">
      <formula>0</formula>
    </cfRule>
  </conditionalFormatting>
  <conditionalFormatting sqref="F59">
    <cfRule type="cellIs" dxfId="184" priority="6" operator="lessThan">
      <formula>0</formula>
    </cfRule>
  </conditionalFormatting>
  <conditionalFormatting sqref="F60">
    <cfRule type="cellIs" dxfId="183" priority="5" operator="lessThan">
      <formula>0</formula>
    </cfRule>
  </conditionalFormatting>
  <conditionalFormatting sqref="F61">
    <cfRule type="cellIs" dxfId="182" priority="4" operator="lessThan">
      <formula>0</formula>
    </cfRule>
  </conditionalFormatting>
  <conditionalFormatting sqref="F63">
    <cfRule type="cellIs" dxfId="181" priority="1" operator="lessThan">
      <formula>0</formula>
    </cfRule>
  </conditionalFormatting>
  <conditionalFormatting sqref="F62">
    <cfRule type="cellIs" dxfId="180" priority="2" operator="lessThan">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6601A-8407-4587-BCED-074E4BF39E1F}">
  <dimension ref="A1:R77"/>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99</v>
      </c>
      <c r="C2" s="5"/>
      <c r="D2" s="2" t="s">
        <v>28</v>
      </c>
      <c r="E2" s="23"/>
      <c r="F2" s="23"/>
      <c r="G2" s="23"/>
      <c r="H2" s="23"/>
      <c r="J2" s="4"/>
      <c r="K2" s="13"/>
      <c r="L2" s="13"/>
      <c r="Q2" s="13"/>
      <c r="R2" s="13"/>
    </row>
    <row r="3" spans="1:18" x14ac:dyDescent="0.25">
      <c r="C3" s="3"/>
      <c r="D3" s="7">
        <f>WORKDAY(E49,-4)+(17/24)</f>
        <v>44515.708333333336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68" si="0">NETWORKDAYS(C7,$D$3)</f>
        <v>164</v>
      </c>
      <c r="G7" s="14" t="str">
        <f t="shared" ref="G7:G68"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158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68" si="4">M8*K8</f>
        <v>10316.799999999999</v>
      </c>
    </row>
    <row r="9" spans="1:18" x14ac:dyDescent="0.25">
      <c r="B9" s="1" t="s">
        <v>3</v>
      </c>
      <c r="C9" s="26">
        <v>44306.666666666664</v>
      </c>
      <c r="D9" s="1">
        <v>12.13</v>
      </c>
      <c r="E9" s="26">
        <v>44323.334722222222</v>
      </c>
      <c r="F9" s="14">
        <f t="shared" si="0"/>
        <v>150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137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164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135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135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131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135</v>
      </c>
      <c r="G15" s="14" t="str">
        <f t="shared" si="1"/>
        <v>Complete</v>
      </c>
      <c r="H15" s="1">
        <v>3220</v>
      </c>
      <c r="I15" s="1">
        <f t="shared" ref="I15:I68"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132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135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117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117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111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117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117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117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86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89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86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84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86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71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71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67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65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71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54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54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50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54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54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54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9" si="6">I39*K39</f>
        <v>7056</v>
      </c>
      <c r="M39" s="1">
        <v>7995</v>
      </c>
      <c r="N39" s="1">
        <f t="shared" si="4"/>
        <v>7995</v>
      </c>
    </row>
    <row r="40" spans="2:16" x14ac:dyDescent="0.25">
      <c r="B40" s="17" t="s">
        <v>56</v>
      </c>
      <c r="C40" s="28">
        <v>44460.676388888889</v>
      </c>
      <c r="D40" s="17">
        <v>0</v>
      </c>
      <c r="E40" s="28">
        <v>44460.676388888889</v>
      </c>
      <c r="F40" s="18">
        <f t="shared" si="0"/>
        <v>40</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40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32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40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40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40</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8">
        <f t="shared" si="0"/>
        <v>15</v>
      </c>
      <c r="G46" s="1" t="str">
        <f t="shared" si="1"/>
        <v>Complete</v>
      </c>
      <c r="H46" s="1">
        <v>4352</v>
      </c>
      <c r="I46" s="1">
        <f t="shared" si="5"/>
        <v>4352</v>
      </c>
      <c r="J46" s="1">
        <v>1</v>
      </c>
      <c r="K46" s="33">
        <f>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8">
        <f t="shared" si="0"/>
        <v>2</v>
      </c>
      <c r="G47" s="1" t="str">
        <f t="shared" si="1"/>
        <v>Busy</v>
      </c>
      <c r="H47" s="1">
        <v>2200</v>
      </c>
      <c r="I47" s="1">
        <f t="shared" si="5"/>
        <v>2200</v>
      </c>
      <c r="J47" s="1">
        <v>1</v>
      </c>
      <c r="K47" s="33">
        <v>0.71426487800000005</v>
      </c>
      <c r="L47" s="1">
        <f t="shared" si="6"/>
        <v>1571.3827316000002</v>
      </c>
      <c r="M47" s="1">
        <v>3188.5</v>
      </c>
      <c r="N47" s="1">
        <f t="shared" si="4"/>
        <v>2277.4335635030002</v>
      </c>
    </row>
    <row r="48" spans="2:16" x14ac:dyDescent="0.25">
      <c r="B48" s="1" t="s">
        <v>62</v>
      </c>
      <c r="C48" s="26">
        <v>44495.553472222222</v>
      </c>
      <c r="D48" s="1">
        <v>12.75</v>
      </c>
      <c r="E48" s="26">
        <v>44512.428472222222</v>
      </c>
      <c r="F48" s="18">
        <f t="shared" si="0"/>
        <v>15</v>
      </c>
      <c r="G48" s="1" t="str">
        <f t="shared" si="1"/>
        <v>Complete</v>
      </c>
      <c r="H48" s="1">
        <v>6000</v>
      </c>
      <c r="I48" s="1">
        <f t="shared" si="5"/>
        <v>6000</v>
      </c>
      <c r="J48" s="1">
        <v>1</v>
      </c>
      <c r="K48" s="33">
        <f>IF(AND(C48&lt;$D$3,D48=0,MIN($C$45)),1,IF(AND(C48&gt;$D$3,D48=0),0,IF(((NETWORKDAYS(C48,$D$3)-1+(HOUR($D$3)-HOUR(C48)-IF(AND(HOUR(C48)&lt;12.001,HOUR($D$3)&gt;12.999),1,0))/8+(MINUTE($D$3)-MINUTE(C48))/(60*8))/D48)&lt;0,0,IF((NETWORKDAYS(C48,$D$3)-1+(HOUR($D$3)-HOUR(C48)-IF(AND(HOUR(C48)&lt;12.001,HOUR($D$3)&gt;12.999),1,0))/8+(MINUTE($D$3)-MINUTE(C48))/(60*8))/D48&gt;1,1,(NETWORKDAYS(C48,$D$3)-1+(HOUR($D$3)-HOUR(C48)-IF(AND(HOUR(C48)&lt;12.001,HOUR($D$3)&gt;12.999),1,0))/8+(MINUTE($D$3)-MINUTE(C48))/(60*8))/D48))))</f>
        <v>1</v>
      </c>
      <c r="L48" s="1">
        <f t="shared" si="6"/>
        <v>6000</v>
      </c>
      <c r="M48" s="1">
        <v>5635.52</v>
      </c>
      <c r="N48" s="1">
        <f t="shared" si="4"/>
        <v>5635.52</v>
      </c>
    </row>
    <row r="49" spans="2:18" x14ac:dyDescent="0.25">
      <c r="B49" s="1" t="s">
        <v>68</v>
      </c>
      <c r="C49" s="26">
        <v>44495.553472222222</v>
      </c>
      <c r="D49" s="1">
        <v>17.63</v>
      </c>
      <c r="E49" s="27">
        <v>44519.388194444444</v>
      </c>
      <c r="F49" s="18">
        <f t="shared" si="0"/>
        <v>15</v>
      </c>
      <c r="G49" s="1" t="str">
        <f t="shared" si="1"/>
        <v>Busy</v>
      </c>
      <c r="H49" s="1">
        <v>6000</v>
      </c>
      <c r="I49" s="1">
        <f t="shared" si="5"/>
        <v>6000</v>
      </c>
      <c r="J49" s="1">
        <v>1</v>
      </c>
      <c r="K49" s="33">
        <f>IF(AND(C49&lt;$D$3,D49=0,MIN($C$45)),1,IF(AND(C49&gt;$D$3,D49=0),0,IF(((NETWORKDAYS(C49,$D$3)-1+(HOUR($D$3)-HOUR(C49)-IF(AND(HOUR(C49)&lt;12.001,HOUR($D$3)&gt;12.999),1,0))/8+(MINUTE($D$3)-MINUTE(C49))/(60*8))/D49)&lt;0,0,IF((NETWORKDAYS(C49,$D$3)-1+(HOUR($D$3)-HOUR(C49)-IF(AND(HOUR(C49)&lt;12.001,HOUR($D$3)&gt;12.999),1,0))/8+(MINUTE($D$3)-MINUTE(C49))/(60*8))/D49&gt;1,1,(NETWORKDAYS(C49,$D$3)-1+(HOUR($D$3)-HOUR(C49)-IF(AND(HOUR(C49)&lt;12.001,HOUR($D$3)&gt;12.999),1,0))/8+(MINUTE($D$3)-MINUTE(C49))/(60*8))/D49))))</f>
        <v>0.82045282662128949</v>
      </c>
      <c r="L49" s="1">
        <f t="shared" si="6"/>
        <v>4922.716959727737</v>
      </c>
      <c r="M49" s="1">
        <v>7811.1</v>
      </c>
      <c r="N49" s="1">
        <f t="shared" si="4"/>
        <v>6408.6390740215547</v>
      </c>
    </row>
    <row r="50" spans="2:18" x14ac:dyDescent="0.25">
      <c r="B50" s="1" t="s">
        <v>69</v>
      </c>
      <c r="C50" s="26">
        <v>44501.333333333336</v>
      </c>
      <c r="D50" s="1">
        <v>3.25</v>
      </c>
      <c r="E50" s="26">
        <v>44504.416666666664</v>
      </c>
      <c r="F50" s="18">
        <f t="shared" si="0"/>
        <v>11</v>
      </c>
      <c r="G50" s="1" t="str">
        <f t="shared" si="1"/>
        <v>Complete</v>
      </c>
      <c r="H50" s="1">
        <v>2352</v>
      </c>
      <c r="I50" s="1">
        <f t="shared" si="5"/>
        <v>2352</v>
      </c>
      <c r="J50" s="1">
        <v>1</v>
      </c>
      <c r="K50" s="33">
        <f>IF(AND(C50&lt;$D$3,D50=0,MIN($C$45)),1,IF(AND(C50&gt;$D$3,D50=0),0,IF(((NETWORKDAYS(C50,$D$3)-1+(HOUR($D$3)-HOUR(C50)-IF(AND(HOUR(C50)&lt;12.001,HOUR($D$3)&gt;12.999),1,0))/8+(MINUTE($D$3)-MINUTE(C50))/(60*8))/D50)&lt;0,0,IF((NETWORKDAYS(C50,$D$3)-1+(HOUR($D$3)-HOUR(C50)-IF(AND(HOUR(C50)&lt;12.001,HOUR($D$3)&gt;12.999),1,0))/8+(MINUTE($D$3)-MINUTE(C50))/(60*8))/D50&gt;1,1,(NETWORKDAYS(C50,$D$3)-1+(HOUR($D$3)-HOUR(C50)-IF(AND(HOUR(C50)&lt;12.001,HOUR($D$3)&gt;12.999),1,0))/8+(MINUTE($D$3)-MINUTE(C50))/(60*8))/D50))))</f>
        <v>1</v>
      </c>
      <c r="L50" s="1">
        <f t="shared" si="6"/>
        <v>2352</v>
      </c>
      <c r="M50" s="1">
        <v>2535</v>
      </c>
      <c r="N50" s="1">
        <f t="shared" si="4"/>
        <v>2535</v>
      </c>
    </row>
    <row r="51" spans="2:18" x14ac:dyDescent="0.25">
      <c r="B51" s="1" t="s">
        <v>70</v>
      </c>
      <c r="C51" s="26">
        <v>44495.553472222222</v>
      </c>
      <c r="D51" s="1">
        <v>3.38</v>
      </c>
      <c r="E51" s="26">
        <v>44498.679861111108</v>
      </c>
      <c r="F51" s="18">
        <f t="shared" si="0"/>
        <v>15</v>
      </c>
      <c r="G51" s="1" t="str">
        <f t="shared" si="1"/>
        <v>Complete</v>
      </c>
      <c r="H51" s="1">
        <v>2352</v>
      </c>
      <c r="I51" s="1">
        <f t="shared" si="5"/>
        <v>2352</v>
      </c>
      <c r="J51" s="1">
        <v>1</v>
      </c>
      <c r="K51" s="33">
        <f>IF(AND(C51&lt;$D$3,D51=0,MIN($C$45)),1,IF(AND(C51&gt;$D$3,D51=0),0,IF(((NETWORKDAYS(C51,$D$3)-1+(HOUR($D$3)-HOUR(C51)-IF(AND(HOUR(C51)&lt;12.001,HOUR($D$3)&gt;12.999),1,0))/8+(MINUTE($D$3)-MINUTE(C51))/(60*8))/D51)&lt;0,0,IF((NETWORKDAYS(C51,$D$3)-1+(HOUR($D$3)-HOUR(C51)-IF(AND(HOUR(C51)&lt;12.001,HOUR($D$3)&gt;12.999),1,0))/8+(MINUTE($D$3)-MINUTE(C51))/(60*8))/D51&gt;1,1,(NETWORKDAYS(C51,$D$3)-1+(HOUR($D$3)-HOUR(C51)-IF(AND(HOUR(C51)&lt;12.001,HOUR($D$3)&gt;12.999),1,0))/8+(MINUTE($D$3)-MINUTE(C51))/(60*8))/D51))))</f>
        <v>1</v>
      </c>
      <c r="L51" s="1">
        <f t="shared" si="6"/>
        <v>2352</v>
      </c>
      <c r="M51" s="1">
        <v>2636.4</v>
      </c>
      <c r="N51" s="1">
        <f t="shared" si="4"/>
        <v>2636.4</v>
      </c>
    </row>
    <row r="52" spans="2:18" x14ac:dyDescent="0.25">
      <c r="B52" s="17" t="s">
        <v>71</v>
      </c>
      <c r="C52" s="26">
        <v>44519.388194444444</v>
      </c>
      <c r="D52" s="17">
        <v>0</v>
      </c>
      <c r="E52" s="26">
        <v>44519.388194444444</v>
      </c>
      <c r="F52" s="18">
        <f t="shared" si="0"/>
        <v>-5</v>
      </c>
      <c r="G52" s="18" t="str">
        <f t="shared" si="1"/>
        <v>Busy</v>
      </c>
      <c r="H52" s="17">
        <v>0</v>
      </c>
      <c r="I52" s="17">
        <f t="shared" si="5"/>
        <v>0</v>
      </c>
      <c r="J52" s="17">
        <v>1</v>
      </c>
      <c r="K52" s="17">
        <v>0</v>
      </c>
      <c r="L52" s="17">
        <f t="shared" si="6"/>
        <v>0</v>
      </c>
      <c r="M52" s="19">
        <v>40</v>
      </c>
      <c r="N52" s="17">
        <f t="shared" si="4"/>
        <v>0</v>
      </c>
    </row>
    <row r="53" spans="2:18" x14ac:dyDescent="0.25">
      <c r="B53" s="1" t="s">
        <v>72</v>
      </c>
      <c r="C53" s="26">
        <v>44519.388194444444</v>
      </c>
      <c r="D53" s="1">
        <v>4.75</v>
      </c>
      <c r="E53" s="26">
        <v>44525.679861111108</v>
      </c>
      <c r="F53" s="18">
        <f t="shared" si="0"/>
        <v>-5</v>
      </c>
      <c r="G53" s="1" t="str">
        <f t="shared" si="1"/>
        <v>Busy</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0</v>
      </c>
      <c r="L53" s="1">
        <f t="shared" si="6"/>
        <v>0</v>
      </c>
      <c r="M53" s="1">
        <v>2565</v>
      </c>
      <c r="N53" s="1">
        <f t="shared" si="4"/>
        <v>0</v>
      </c>
    </row>
    <row r="54" spans="2:18" x14ac:dyDescent="0.25">
      <c r="B54" s="1" t="s">
        <v>73</v>
      </c>
      <c r="C54" s="26">
        <v>44525.679861111108</v>
      </c>
      <c r="D54" s="1">
        <v>5.13</v>
      </c>
      <c r="E54" s="26">
        <v>44533.348611111112</v>
      </c>
      <c r="F54" s="18">
        <f t="shared" si="0"/>
        <v>-9</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v>
      </c>
      <c r="L54" s="1">
        <f t="shared" si="6"/>
        <v>0</v>
      </c>
      <c r="M54" s="1">
        <v>2267.46</v>
      </c>
      <c r="N54" s="1">
        <f t="shared" si="4"/>
        <v>0</v>
      </c>
    </row>
    <row r="55" spans="2:18" x14ac:dyDescent="0.25">
      <c r="B55" s="1" t="s">
        <v>74</v>
      </c>
      <c r="C55" s="26">
        <v>44519.388194444444</v>
      </c>
      <c r="D55" s="1">
        <v>7.38</v>
      </c>
      <c r="E55" s="26">
        <v>44530.556944444441</v>
      </c>
      <c r="F55" s="18">
        <f t="shared" si="0"/>
        <v>-5</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v>
      </c>
      <c r="L55" s="1">
        <f t="shared" si="6"/>
        <v>0</v>
      </c>
      <c r="M55" s="1">
        <v>4428</v>
      </c>
      <c r="N55" s="1">
        <f t="shared" si="4"/>
        <v>0</v>
      </c>
    </row>
    <row r="56" spans="2:18" x14ac:dyDescent="0.25">
      <c r="B56" s="1" t="s">
        <v>75</v>
      </c>
      <c r="C56" s="26">
        <v>44519.388194444444</v>
      </c>
      <c r="D56" s="1">
        <v>4.63</v>
      </c>
      <c r="E56" s="26">
        <v>44525.640277777777</v>
      </c>
      <c r="F56" s="18">
        <f t="shared" si="0"/>
        <v>-5</v>
      </c>
      <c r="G56" s="1" t="str">
        <f t="shared" si="1"/>
        <v>Busy</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0</v>
      </c>
      <c r="L56" s="1">
        <f t="shared" si="6"/>
        <v>0</v>
      </c>
      <c r="M56" s="1">
        <v>3611.4</v>
      </c>
      <c r="N56" s="1">
        <f t="shared" si="4"/>
        <v>0</v>
      </c>
    </row>
    <row r="57" spans="2:18" x14ac:dyDescent="0.25">
      <c r="B57" s="17" t="s">
        <v>76</v>
      </c>
      <c r="C57" s="26">
        <v>44533.348611111112</v>
      </c>
      <c r="D57" s="17">
        <v>0</v>
      </c>
      <c r="E57" s="26">
        <v>44533.348611111112</v>
      </c>
      <c r="F57" s="29">
        <f t="shared" si="0"/>
        <v>-15</v>
      </c>
      <c r="G57" s="18" t="str">
        <f t="shared" si="1"/>
        <v>Busy</v>
      </c>
      <c r="H57" s="17">
        <v>0</v>
      </c>
      <c r="I57" s="17">
        <f t="shared" si="5"/>
        <v>0</v>
      </c>
      <c r="J57" s="17">
        <v>1</v>
      </c>
      <c r="K57" s="17">
        <v>0</v>
      </c>
      <c r="L57" s="17">
        <f t="shared" si="6"/>
        <v>0</v>
      </c>
      <c r="M57" s="19">
        <v>240</v>
      </c>
      <c r="N57" s="17">
        <f t="shared" si="4"/>
        <v>0</v>
      </c>
    </row>
    <row r="58" spans="2:18" x14ac:dyDescent="0.25">
      <c r="B58" s="1" t="s">
        <v>77</v>
      </c>
      <c r="C58" s="26">
        <v>44533.348611111112</v>
      </c>
      <c r="D58" s="1">
        <v>12.5</v>
      </c>
      <c r="E58" s="26">
        <v>44551.556944444441</v>
      </c>
      <c r="F58" s="29">
        <f t="shared" si="0"/>
        <v>-15</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4"/>
        <v>0</v>
      </c>
      <c r="P58" s="7"/>
    </row>
    <row r="59" spans="2:18" x14ac:dyDescent="0.25">
      <c r="B59" s="1" t="s">
        <v>78</v>
      </c>
      <c r="C59" s="26">
        <v>44533.348611111112</v>
      </c>
      <c r="D59" s="1">
        <v>8.25</v>
      </c>
      <c r="E59" s="26">
        <v>44545.431944444441</v>
      </c>
      <c r="F59" s="29">
        <f t="shared" si="0"/>
        <v>-15</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f t="shared" si="6"/>
        <v>0</v>
      </c>
      <c r="M59" s="1">
        <v>4455</v>
      </c>
      <c r="N59" s="1">
        <f t="shared" si="4"/>
        <v>0</v>
      </c>
      <c r="P59" s="7"/>
    </row>
    <row r="60" spans="2:18" x14ac:dyDescent="0.25">
      <c r="B60" s="1" t="s">
        <v>79</v>
      </c>
      <c r="C60" s="26">
        <v>44545.431944444441</v>
      </c>
      <c r="D60" s="1">
        <v>3.38</v>
      </c>
      <c r="E60" s="26">
        <v>44550.6</v>
      </c>
      <c r="F60" s="29">
        <f t="shared" si="0"/>
        <v>-23</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4"/>
        <v>0</v>
      </c>
    </row>
    <row r="61" spans="2:18" x14ac:dyDescent="0.25">
      <c r="B61" s="1" t="s">
        <v>80</v>
      </c>
      <c r="C61" s="26">
        <v>44533.348611111112</v>
      </c>
      <c r="D61" s="1">
        <v>8.25</v>
      </c>
      <c r="E61" s="26">
        <v>44545.431944444441</v>
      </c>
      <c r="F61" s="29">
        <f t="shared" si="0"/>
        <v>-15</v>
      </c>
      <c r="G61" s="1" t="str">
        <f t="shared" si="1"/>
        <v>Busy</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4"/>
        <v>0</v>
      </c>
      <c r="P61" s="7"/>
    </row>
    <row r="62" spans="2:18" x14ac:dyDescent="0.25">
      <c r="B62" s="1" t="s">
        <v>81</v>
      </c>
      <c r="C62" s="26">
        <v>44533.348611111112</v>
      </c>
      <c r="D62" s="1">
        <v>5.63</v>
      </c>
      <c r="E62" s="26">
        <v>44540.6</v>
      </c>
      <c r="F62" s="29">
        <f t="shared" si="0"/>
        <v>-15</v>
      </c>
      <c r="G62" s="1" t="str">
        <f t="shared" si="1"/>
        <v>Busy</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4"/>
        <v>0</v>
      </c>
      <c r="P62" s="7"/>
    </row>
    <row r="63" spans="2:18" x14ac:dyDescent="0.25">
      <c r="B63" s="17" t="s">
        <v>82</v>
      </c>
      <c r="C63" s="26">
        <v>44551.556944444441</v>
      </c>
      <c r="D63" s="17">
        <v>0</v>
      </c>
      <c r="E63" s="26">
        <v>44551.556944444441</v>
      </c>
      <c r="F63" s="18">
        <f t="shared" si="0"/>
        <v>-27</v>
      </c>
      <c r="G63" s="18" t="str">
        <f t="shared" si="1"/>
        <v>Busy</v>
      </c>
      <c r="H63" s="17">
        <v>0</v>
      </c>
      <c r="I63" s="17">
        <f t="shared" si="5"/>
        <v>0</v>
      </c>
      <c r="J63" s="17">
        <v>1</v>
      </c>
      <c r="K63" s="17">
        <v>0</v>
      </c>
      <c r="L63" s="17">
        <f t="shared" si="6"/>
        <v>0</v>
      </c>
      <c r="M63" s="19">
        <v>40</v>
      </c>
      <c r="N63" s="17">
        <f t="shared" si="4"/>
        <v>0</v>
      </c>
    </row>
    <row r="64" spans="2:18" x14ac:dyDescent="0.25">
      <c r="B64" s="1" t="s">
        <v>83</v>
      </c>
      <c r="C64" s="26">
        <v>44551.556944444441</v>
      </c>
      <c r="D64" s="1">
        <v>6.06</v>
      </c>
      <c r="E64" s="26">
        <v>44559.576388888891</v>
      </c>
      <c r="F64" s="18">
        <f t="shared" si="0"/>
        <v>-27</v>
      </c>
      <c r="G64" s="1" t="str">
        <f t="shared" si="1"/>
        <v>Busy</v>
      </c>
      <c r="H64" s="1">
        <v>6000</v>
      </c>
      <c r="I64" s="1">
        <f t="shared" si="5"/>
        <v>1200</v>
      </c>
      <c r="J64" s="1">
        <f>ROUND(Q64/R64,4)</f>
        <v>0.2</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v>44512</v>
      </c>
      <c r="Q64" s="1">
        <f>NETWORKDAYS(P64,$D$3)</f>
        <v>2</v>
      </c>
      <c r="R64" s="1">
        <v>10</v>
      </c>
    </row>
    <row r="65" spans="2:18" x14ac:dyDescent="0.25">
      <c r="B65" s="1" t="s">
        <v>84</v>
      </c>
      <c r="C65" s="26">
        <v>44551.556944444441</v>
      </c>
      <c r="D65" s="1">
        <v>11.13</v>
      </c>
      <c r="E65" s="26">
        <v>44566.6</v>
      </c>
      <c r="F65" s="18">
        <f t="shared" si="0"/>
        <v>-27</v>
      </c>
      <c r="G65" s="1" t="str">
        <f t="shared" si="1"/>
        <v>Busy</v>
      </c>
      <c r="H65" s="1">
        <v>3400</v>
      </c>
      <c r="I65" s="1">
        <f t="shared" si="5"/>
        <v>800.02</v>
      </c>
      <c r="J65" s="1">
        <f>ROUND(Q65/R65,4)</f>
        <v>0.23530000000000001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v>44512</v>
      </c>
      <c r="Q65" s="1">
        <f>NETWORKDAYS(P65,$D$3)</f>
        <v>2</v>
      </c>
      <c r="R65" s="1">
        <v>8.5</v>
      </c>
    </row>
    <row r="66" spans="2:18" x14ac:dyDescent="0.25">
      <c r="B66" s="1" t="s">
        <v>85</v>
      </c>
      <c r="C66" s="26">
        <v>44566.6</v>
      </c>
      <c r="D66" s="1">
        <v>3.31</v>
      </c>
      <c r="E66" s="26">
        <v>44571.703472222223</v>
      </c>
      <c r="F66" s="18">
        <f t="shared" si="0"/>
        <v>-38</v>
      </c>
      <c r="G66" s="1" t="str">
        <f t="shared" si="1"/>
        <v>Busy</v>
      </c>
      <c r="H66" s="1">
        <v>2000</v>
      </c>
      <c r="I66" s="1">
        <f t="shared" si="5"/>
        <v>0</v>
      </c>
      <c r="J66" s="1">
        <v>0</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row>
    <row r="67" spans="2:18" x14ac:dyDescent="0.25">
      <c r="B67" s="1" t="s">
        <v>86</v>
      </c>
      <c r="C67" s="26">
        <v>44571.703472222223</v>
      </c>
      <c r="D67" s="1">
        <v>5.13</v>
      </c>
      <c r="E67" s="26">
        <v>44579.371527777781</v>
      </c>
      <c r="F67" s="18">
        <f t="shared" si="0"/>
        <v>-41</v>
      </c>
      <c r="G67" s="1" t="str">
        <f t="shared" si="1"/>
        <v>Busy</v>
      </c>
      <c r="H67" s="1">
        <v>3200</v>
      </c>
      <c r="I67" s="1">
        <f t="shared" si="5"/>
        <v>0</v>
      </c>
      <c r="J67" s="1">
        <v>0</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O67" s="30"/>
      <c r="P67" s="7"/>
    </row>
    <row r="68" spans="2:18" x14ac:dyDescent="0.25">
      <c r="B68" s="1" t="s">
        <v>87</v>
      </c>
      <c r="C68" s="26">
        <v>44551.556944444441</v>
      </c>
      <c r="D68" s="1">
        <v>14.75</v>
      </c>
      <c r="E68" s="26">
        <v>44572.431944444441</v>
      </c>
      <c r="F68" s="18">
        <f t="shared" si="0"/>
        <v>-27</v>
      </c>
      <c r="G68" s="1" t="str">
        <f t="shared" si="1"/>
        <v>Busy</v>
      </c>
      <c r="H68" s="1">
        <v>5720</v>
      </c>
      <c r="I68" s="1">
        <f t="shared" si="5"/>
        <v>879.73599999999999</v>
      </c>
      <c r="J68" s="1">
        <f>ROUND(Q68/R68,4)</f>
        <v>0.15379999999999999</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v>44512</v>
      </c>
      <c r="Q68" s="1">
        <f>NETWORKDAYS(P68,$D$3)</f>
        <v>2</v>
      </c>
      <c r="R68" s="1">
        <v>13</v>
      </c>
    </row>
    <row r="69" spans="2:18" x14ac:dyDescent="0.25">
      <c r="B69" s="17" t="s">
        <v>88</v>
      </c>
      <c r="C69" s="26">
        <v>44579.371527777781</v>
      </c>
      <c r="D69" s="17">
        <v>0</v>
      </c>
      <c r="E69" s="26">
        <v>44579.371527777781</v>
      </c>
      <c r="F69" s="29">
        <f t="shared" ref="F69" si="7">NETWORKDAYS(C69,$D$3)</f>
        <v>-47</v>
      </c>
      <c r="G69" s="18" t="str">
        <f t="shared" ref="G69" si="8">IF(F69&gt;D69,"Complete","Busy")</f>
        <v>Busy</v>
      </c>
      <c r="H69" s="17">
        <v>0</v>
      </c>
      <c r="I69" s="17">
        <f t="shared" ref="I69" si="9">J69*H69</f>
        <v>0</v>
      </c>
      <c r="J69" s="17">
        <v>0</v>
      </c>
      <c r="K69" s="17">
        <v>0</v>
      </c>
      <c r="L69" s="17">
        <f t="shared" si="6"/>
        <v>0</v>
      </c>
      <c r="M69" s="19">
        <v>40</v>
      </c>
      <c r="N69" s="17">
        <f t="shared" ref="N69" si="10">M69*K69</f>
        <v>0</v>
      </c>
    </row>
    <row r="71" spans="2:18" x14ac:dyDescent="0.25">
      <c r="B71" s="20" t="s">
        <v>43</v>
      </c>
      <c r="C71" s="20"/>
      <c r="D71" s="20"/>
      <c r="E71" s="21"/>
      <c r="F71" s="21"/>
      <c r="G71" s="21"/>
      <c r="H71" s="20"/>
      <c r="I71" s="20">
        <f>SUM(I7:I69)</f>
        <v>267119.75599999999</v>
      </c>
      <c r="J71" s="20"/>
      <c r="K71" s="20"/>
      <c r="L71" s="20">
        <f>SUM(L7:L69)</f>
        <v>232342.09969132772</v>
      </c>
      <c r="M71" s="20"/>
      <c r="N71" s="20">
        <f>SUM(N7:N69)</f>
        <v>303330.60263752454</v>
      </c>
    </row>
    <row r="74" spans="2:18" x14ac:dyDescent="0.25">
      <c r="B74" s="9" t="s">
        <v>44</v>
      </c>
      <c r="C74" s="1">
        <f>ROUND(L71/N71,4)</f>
        <v>0.76600000000000001</v>
      </c>
    </row>
    <row r="75" spans="2:18" x14ac:dyDescent="0.25">
      <c r="B75" s="9" t="s">
        <v>45</v>
      </c>
      <c r="C75" s="1">
        <f>ROUND(L71/I71,4)</f>
        <v>0.86980000000000002</v>
      </c>
    </row>
    <row r="76" spans="2:18" x14ac:dyDescent="0.25">
      <c r="B76" s="9" t="s">
        <v>46</v>
      </c>
      <c r="C76" s="1">
        <f>ROUND((296072-L71)/C74,4)</f>
        <v>83198.3033</v>
      </c>
    </row>
    <row r="77" spans="2:18" x14ac:dyDescent="0.25">
      <c r="B77" s="9" t="s">
        <v>47</v>
      </c>
      <c r="C77" s="1">
        <f>N71+C76</f>
        <v>386528.90593752451</v>
      </c>
    </row>
  </sheetData>
  <conditionalFormatting sqref="F72:G1048576 F70:G70 F5:G5 F1:G1">
    <cfRule type="top10" dxfId="179" priority="45" rank="1"/>
  </conditionalFormatting>
  <conditionalFormatting sqref="F1 F6 F70 F72:F1048576">
    <cfRule type="cellIs" dxfId="178" priority="44" operator="lessThan">
      <formula>0</formula>
    </cfRule>
  </conditionalFormatting>
  <conditionalFormatting sqref="F7:F16">
    <cfRule type="cellIs" dxfId="177" priority="43" operator="lessThan">
      <formula>0</formula>
    </cfRule>
  </conditionalFormatting>
  <conditionalFormatting sqref="F18">
    <cfRule type="cellIs" dxfId="176" priority="42" operator="lessThan">
      <formula>0</formula>
    </cfRule>
  </conditionalFormatting>
  <conditionalFormatting sqref="F24">
    <cfRule type="cellIs" dxfId="175" priority="41" operator="lessThan">
      <formula>0</formula>
    </cfRule>
  </conditionalFormatting>
  <conditionalFormatting sqref="G41:G44">
    <cfRule type="top10" dxfId="174" priority="46" rank="1"/>
  </conditionalFormatting>
  <conditionalFormatting sqref="F25">
    <cfRule type="cellIs" dxfId="173" priority="40" operator="lessThan">
      <formula>0</formula>
    </cfRule>
  </conditionalFormatting>
  <conditionalFormatting sqref="F26">
    <cfRule type="cellIs" dxfId="172" priority="39" operator="lessThan">
      <formula>0</formula>
    </cfRule>
  </conditionalFormatting>
  <conditionalFormatting sqref="F27">
    <cfRule type="cellIs" dxfId="171" priority="38" operator="lessThan">
      <formula>0</formula>
    </cfRule>
  </conditionalFormatting>
  <conditionalFormatting sqref="F28">
    <cfRule type="cellIs" dxfId="170" priority="37" operator="lessThan">
      <formula>0</formula>
    </cfRule>
  </conditionalFormatting>
  <conditionalFormatting sqref="F19:F23">
    <cfRule type="cellIs" dxfId="169" priority="36" operator="lessThan">
      <formula>0</formula>
    </cfRule>
  </conditionalFormatting>
  <conditionalFormatting sqref="F29">
    <cfRule type="cellIs" dxfId="168" priority="35" operator="lessThan">
      <formula>0</formula>
    </cfRule>
  </conditionalFormatting>
  <conditionalFormatting sqref="F30">
    <cfRule type="cellIs" dxfId="167" priority="34" operator="lessThan">
      <formula>0</formula>
    </cfRule>
  </conditionalFormatting>
  <conditionalFormatting sqref="F31">
    <cfRule type="cellIs" dxfId="166" priority="33" operator="lessThan">
      <formula>0</formula>
    </cfRule>
  </conditionalFormatting>
  <conditionalFormatting sqref="F32">
    <cfRule type="cellIs" dxfId="165" priority="32" operator="lessThan">
      <formula>0</formula>
    </cfRule>
  </conditionalFormatting>
  <conditionalFormatting sqref="F33">
    <cfRule type="cellIs" dxfId="164" priority="31" operator="lessThan">
      <formula>0</formula>
    </cfRule>
  </conditionalFormatting>
  <conditionalFormatting sqref="F34">
    <cfRule type="cellIs" dxfId="163" priority="30" operator="lessThan">
      <formula>0</formula>
    </cfRule>
  </conditionalFormatting>
  <conditionalFormatting sqref="F40">
    <cfRule type="cellIs" dxfId="162" priority="29" operator="lessThan">
      <formula>0</formula>
    </cfRule>
  </conditionalFormatting>
  <conditionalFormatting sqref="F45">
    <cfRule type="cellIs" dxfId="161" priority="28" operator="lessThan">
      <formula>0</formula>
    </cfRule>
  </conditionalFormatting>
  <conditionalFormatting sqref="F52">
    <cfRule type="cellIs" dxfId="160" priority="27" operator="lessThan">
      <formula>0</formula>
    </cfRule>
  </conditionalFormatting>
  <conditionalFormatting sqref="F46">
    <cfRule type="cellIs" dxfId="159" priority="26" operator="lessThan">
      <formula>0</formula>
    </cfRule>
  </conditionalFormatting>
  <conditionalFormatting sqref="F47">
    <cfRule type="cellIs" dxfId="158" priority="25" operator="lessThan">
      <formula>0</formula>
    </cfRule>
  </conditionalFormatting>
  <conditionalFormatting sqref="F48">
    <cfRule type="cellIs" dxfId="157" priority="24" operator="lessThan">
      <formula>0</formula>
    </cfRule>
  </conditionalFormatting>
  <conditionalFormatting sqref="F49">
    <cfRule type="cellIs" dxfId="156" priority="23" operator="lessThan">
      <formula>0</formula>
    </cfRule>
  </conditionalFormatting>
  <conditionalFormatting sqref="F50">
    <cfRule type="cellIs" dxfId="155" priority="22" operator="lessThan">
      <formula>0</formula>
    </cfRule>
  </conditionalFormatting>
  <conditionalFormatting sqref="F51">
    <cfRule type="cellIs" dxfId="154" priority="21" operator="lessThan">
      <formula>0</formula>
    </cfRule>
  </conditionalFormatting>
  <conditionalFormatting sqref="F71">
    <cfRule type="cellIs" dxfId="153" priority="19" operator="lessThan">
      <formula>0</formula>
    </cfRule>
  </conditionalFormatting>
  <conditionalFormatting sqref="F71:G71">
    <cfRule type="top10" dxfId="152" priority="20" rank="1"/>
  </conditionalFormatting>
  <conditionalFormatting sqref="F53">
    <cfRule type="cellIs" dxfId="151" priority="18" operator="lessThan">
      <formula>0</formula>
    </cfRule>
  </conditionalFormatting>
  <conditionalFormatting sqref="F54">
    <cfRule type="cellIs" dxfId="150" priority="17" operator="lessThan">
      <formula>0</formula>
    </cfRule>
  </conditionalFormatting>
  <conditionalFormatting sqref="F55">
    <cfRule type="cellIs" dxfId="149" priority="16" operator="lessThan">
      <formula>0</formula>
    </cfRule>
  </conditionalFormatting>
  <conditionalFormatting sqref="F57">
    <cfRule type="cellIs" dxfId="148" priority="14" operator="lessThan">
      <formula>0</formula>
    </cfRule>
  </conditionalFormatting>
  <conditionalFormatting sqref="F56">
    <cfRule type="cellIs" dxfId="147" priority="15" operator="lessThan">
      <formula>0</formula>
    </cfRule>
  </conditionalFormatting>
  <conditionalFormatting sqref="F58">
    <cfRule type="cellIs" dxfId="146" priority="13" operator="lessThan">
      <formula>0</formula>
    </cfRule>
  </conditionalFormatting>
  <conditionalFormatting sqref="F59">
    <cfRule type="cellIs" dxfId="145" priority="12" operator="lessThan">
      <formula>0</formula>
    </cfRule>
  </conditionalFormatting>
  <conditionalFormatting sqref="F60">
    <cfRule type="cellIs" dxfId="144" priority="11" operator="lessThan">
      <formula>0</formula>
    </cfRule>
  </conditionalFormatting>
  <conditionalFormatting sqref="F61">
    <cfRule type="cellIs" dxfId="143" priority="10" operator="lessThan">
      <formula>0</formula>
    </cfRule>
  </conditionalFormatting>
  <conditionalFormatting sqref="F62">
    <cfRule type="cellIs" dxfId="142" priority="9" operator="lessThan">
      <formula>0</formula>
    </cfRule>
  </conditionalFormatting>
  <conditionalFormatting sqref="F63">
    <cfRule type="cellIs" dxfId="141" priority="8" operator="lessThan">
      <formula>0</formula>
    </cfRule>
  </conditionalFormatting>
  <conditionalFormatting sqref="F64">
    <cfRule type="cellIs" dxfId="140" priority="7" operator="lessThan">
      <formula>0</formula>
    </cfRule>
  </conditionalFormatting>
  <conditionalFormatting sqref="F65">
    <cfRule type="cellIs" dxfId="139" priority="6" operator="lessThan">
      <formula>0</formula>
    </cfRule>
  </conditionalFormatting>
  <conditionalFormatting sqref="F66">
    <cfRule type="cellIs" dxfId="138" priority="5" operator="lessThan">
      <formula>0</formula>
    </cfRule>
  </conditionalFormatting>
  <conditionalFormatting sqref="F67">
    <cfRule type="cellIs" dxfId="137" priority="4" operator="lessThan">
      <formula>0</formula>
    </cfRule>
  </conditionalFormatting>
  <conditionalFormatting sqref="F68">
    <cfRule type="cellIs" dxfId="136" priority="3" operator="lessThan">
      <formula>0</formula>
    </cfRule>
  </conditionalFormatting>
  <conditionalFormatting sqref="F69">
    <cfRule type="cellIs" dxfId="135" priority="1" operator="less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81E40-4A45-4609-B2D8-C06D60A215BE}">
  <dimension ref="A1:R77"/>
  <sheetViews>
    <sheetView topLeftCell="A6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98</v>
      </c>
      <c r="C2" s="5"/>
      <c r="D2" s="2" t="s">
        <v>28</v>
      </c>
      <c r="E2" s="23"/>
      <c r="F2" s="23"/>
      <c r="G2" s="23"/>
      <c r="H2" s="23"/>
      <c r="J2" s="4"/>
      <c r="K2" s="13"/>
      <c r="L2" s="13"/>
      <c r="Q2" s="13"/>
      <c r="R2" s="13"/>
    </row>
    <row r="3" spans="1:18" x14ac:dyDescent="0.25">
      <c r="C3" s="3"/>
      <c r="D3" s="7">
        <f>WORKDAY(E54,-4)+(17/24)</f>
        <v>44529.708333333336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69" si="0">NETWORKDAYS(C7,$D$3)</f>
        <v>174</v>
      </c>
      <c r="G7" s="14" t="str">
        <f t="shared" ref="G7:G69"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168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69" si="4">M8*K8</f>
        <v>10316.799999999999</v>
      </c>
    </row>
    <row r="9" spans="1:18" x14ac:dyDescent="0.25">
      <c r="B9" s="1" t="s">
        <v>3</v>
      </c>
      <c r="C9" s="26">
        <v>44306.666666666664</v>
      </c>
      <c r="D9" s="1">
        <v>12.13</v>
      </c>
      <c r="E9" s="26">
        <v>44323.334722222222</v>
      </c>
      <c r="F9" s="14">
        <f t="shared" si="0"/>
        <v>160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147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174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145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145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141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145</v>
      </c>
      <c r="G15" s="14" t="str">
        <f t="shared" si="1"/>
        <v>Complete</v>
      </c>
      <c r="H15" s="1">
        <v>3220</v>
      </c>
      <c r="I15" s="1">
        <f t="shared" ref="I15:I69"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142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145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127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127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121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127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127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127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96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99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96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94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96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81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81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77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75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81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64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64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60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64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64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64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69" si="6">I39*K39</f>
        <v>7056</v>
      </c>
      <c r="M39" s="1">
        <v>7995</v>
      </c>
      <c r="N39" s="1">
        <f t="shared" si="4"/>
        <v>7995</v>
      </c>
    </row>
    <row r="40" spans="2:16" x14ac:dyDescent="0.25">
      <c r="B40" s="17" t="s">
        <v>56</v>
      </c>
      <c r="C40" s="28">
        <v>44460.676388888889</v>
      </c>
      <c r="D40" s="17">
        <v>0</v>
      </c>
      <c r="E40" s="28">
        <v>44460.676388888889</v>
      </c>
      <c r="F40" s="18">
        <f t="shared" si="0"/>
        <v>50</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50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42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50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50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50</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
        <f t="shared" si="0"/>
        <v>25</v>
      </c>
      <c r="G46" s="1" t="str">
        <f t="shared" si="1"/>
        <v>Complete</v>
      </c>
      <c r="H46" s="1">
        <v>4352</v>
      </c>
      <c r="I46" s="1">
        <f t="shared" si="5"/>
        <v>4352</v>
      </c>
      <c r="J46" s="1">
        <v>1</v>
      </c>
      <c r="K46" s="33">
        <f t="shared" ref="K46:K51" si="7">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
        <f t="shared" si="0"/>
        <v>12</v>
      </c>
      <c r="G47" s="1" t="str">
        <f t="shared" si="1"/>
        <v>Complete</v>
      </c>
      <c r="H47" s="1">
        <v>2200</v>
      </c>
      <c r="I47" s="1">
        <f t="shared" si="5"/>
        <v>2200</v>
      </c>
      <c r="J47" s="1">
        <v>1</v>
      </c>
      <c r="K47" s="33">
        <f t="shared" si="7"/>
        <v>1</v>
      </c>
      <c r="L47" s="1">
        <f t="shared" si="6"/>
        <v>2200</v>
      </c>
      <c r="M47" s="1">
        <v>3188.5</v>
      </c>
      <c r="N47" s="1">
        <f t="shared" si="4"/>
        <v>3188.5</v>
      </c>
    </row>
    <row r="48" spans="2:16" x14ac:dyDescent="0.25">
      <c r="B48" s="1" t="s">
        <v>62</v>
      </c>
      <c r="C48" s="26">
        <v>44495.553472222222</v>
      </c>
      <c r="D48" s="1">
        <v>12.75</v>
      </c>
      <c r="E48" s="26">
        <v>44512.428472222222</v>
      </c>
      <c r="F48" s="1">
        <f t="shared" si="0"/>
        <v>25</v>
      </c>
      <c r="G48" s="1" t="str">
        <f t="shared" si="1"/>
        <v>Complete</v>
      </c>
      <c r="H48" s="1">
        <v>6000</v>
      </c>
      <c r="I48" s="1">
        <f t="shared" si="5"/>
        <v>6000</v>
      </c>
      <c r="J48" s="1">
        <v>1</v>
      </c>
      <c r="K48" s="33">
        <f t="shared" si="7"/>
        <v>1</v>
      </c>
      <c r="L48" s="1">
        <f t="shared" si="6"/>
        <v>6000</v>
      </c>
      <c r="M48" s="1">
        <v>5635.52</v>
      </c>
      <c r="N48" s="1">
        <f t="shared" si="4"/>
        <v>5635.52</v>
      </c>
    </row>
    <row r="49" spans="2:18" x14ac:dyDescent="0.25">
      <c r="B49" s="1" t="s">
        <v>68</v>
      </c>
      <c r="C49" s="26">
        <v>44495.553472222222</v>
      </c>
      <c r="D49" s="1">
        <v>17.63</v>
      </c>
      <c r="E49" s="28">
        <v>44519.388194444444</v>
      </c>
      <c r="F49" s="1">
        <f t="shared" si="0"/>
        <v>25</v>
      </c>
      <c r="G49" s="1" t="str">
        <f t="shared" si="1"/>
        <v>Complete</v>
      </c>
      <c r="H49" s="1">
        <v>6000</v>
      </c>
      <c r="I49" s="1">
        <f t="shared" si="5"/>
        <v>6000</v>
      </c>
      <c r="J49" s="1">
        <v>1</v>
      </c>
      <c r="K49" s="33">
        <f t="shared" si="7"/>
        <v>1</v>
      </c>
      <c r="L49" s="1">
        <f t="shared" si="6"/>
        <v>6000</v>
      </c>
      <c r="M49" s="1">
        <v>7811.1</v>
      </c>
      <c r="N49" s="1">
        <f t="shared" si="4"/>
        <v>7811.1</v>
      </c>
    </row>
    <row r="50" spans="2:18" x14ac:dyDescent="0.25">
      <c r="B50" s="1" t="s">
        <v>69</v>
      </c>
      <c r="C50" s="26">
        <v>44501.333333333336</v>
      </c>
      <c r="D50" s="1">
        <v>3.25</v>
      </c>
      <c r="E50" s="26">
        <v>44504.416666666664</v>
      </c>
      <c r="F50" s="1">
        <f t="shared" si="0"/>
        <v>21</v>
      </c>
      <c r="G50" s="1" t="str">
        <f t="shared" si="1"/>
        <v>Complete</v>
      </c>
      <c r="H50" s="1">
        <v>2352</v>
      </c>
      <c r="I50" s="1">
        <f t="shared" si="5"/>
        <v>2352</v>
      </c>
      <c r="J50" s="1">
        <v>1</v>
      </c>
      <c r="K50" s="33">
        <f t="shared" si="7"/>
        <v>1</v>
      </c>
      <c r="L50" s="1">
        <f t="shared" si="6"/>
        <v>2352</v>
      </c>
      <c r="M50" s="1">
        <v>2535</v>
      </c>
      <c r="N50" s="1">
        <f t="shared" si="4"/>
        <v>2535</v>
      </c>
    </row>
    <row r="51" spans="2:18" x14ac:dyDescent="0.25">
      <c r="B51" s="1" t="s">
        <v>70</v>
      </c>
      <c r="C51" s="26">
        <v>44495.553472222222</v>
      </c>
      <c r="D51" s="1">
        <v>3.38</v>
      </c>
      <c r="E51" s="26">
        <v>44498.679861111108</v>
      </c>
      <c r="F51" s="1">
        <f t="shared" si="0"/>
        <v>25</v>
      </c>
      <c r="G51" s="1" t="str">
        <f t="shared" si="1"/>
        <v>Complete</v>
      </c>
      <c r="H51" s="1">
        <v>2352</v>
      </c>
      <c r="I51" s="1">
        <f t="shared" si="5"/>
        <v>2352</v>
      </c>
      <c r="J51" s="1">
        <v>1</v>
      </c>
      <c r="K51" s="33">
        <f t="shared" si="7"/>
        <v>1</v>
      </c>
      <c r="L51" s="1">
        <f t="shared" si="6"/>
        <v>2352</v>
      </c>
      <c r="M51" s="1">
        <v>2636.4</v>
      </c>
      <c r="N51" s="1">
        <f t="shared" si="4"/>
        <v>2636.4</v>
      </c>
    </row>
    <row r="52" spans="2:18" x14ac:dyDescent="0.25">
      <c r="B52" s="17" t="s">
        <v>71</v>
      </c>
      <c r="C52" s="26">
        <v>44519.388194444444</v>
      </c>
      <c r="D52" s="17">
        <v>0</v>
      </c>
      <c r="E52" s="26">
        <v>44519.388194444444</v>
      </c>
      <c r="F52" s="18">
        <f t="shared" si="0"/>
        <v>7</v>
      </c>
      <c r="G52" s="18" t="str">
        <f t="shared" si="1"/>
        <v>Complete</v>
      </c>
      <c r="H52" s="17">
        <v>0</v>
      </c>
      <c r="I52" s="17">
        <f t="shared" si="5"/>
        <v>0</v>
      </c>
      <c r="J52" s="17">
        <v>1</v>
      </c>
      <c r="K52" s="17">
        <v>1</v>
      </c>
      <c r="L52" s="17">
        <f t="shared" si="6"/>
        <v>0</v>
      </c>
      <c r="M52" s="19">
        <v>40</v>
      </c>
      <c r="N52" s="17">
        <f t="shared" si="4"/>
        <v>40</v>
      </c>
    </row>
    <row r="53" spans="2:18" x14ac:dyDescent="0.25">
      <c r="B53" s="1" t="s">
        <v>72</v>
      </c>
      <c r="C53" s="26">
        <v>44519.388194444444</v>
      </c>
      <c r="D53" s="1">
        <v>4.75</v>
      </c>
      <c r="E53" s="26">
        <v>44525.679861111108</v>
      </c>
      <c r="F53" s="1">
        <f t="shared" si="0"/>
        <v>7</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6"/>
        <v>1968</v>
      </c>
      <c r="M53" s="1">
        <v>2565</v>
      </c>
      <c r="N53" s="1">
        <f t="shared" si="4"/>
        <v>2565</v>
      </c>
    </row>
    <row r="54" spans="2:18" x14ac:dyDescent="0.25">
      <c r="B54" s="1" t="s">
        <v>73</v>
      </c>
      <c r="C54" s="26">
        <v>44525.679861111108</v>
      </c>
      <c r="D54" s="1">
        <v>5.13</v>
      </c>
      <c r="E54" s="27">
        <v>44533.348611111112</v>
      </c>
      <c r="F54" s="1">
        <f t="shared" si="0"/>
        <v>3</v>
      </c>
      <c r="G54" s="1" t="str">
        <f t="shared" si="1"/>
        <v>Busy</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0.40651397011046136</v>
      </c>
      <c r="L54" s="1">
        <f t="shared" si="6"/>
        <v>800.01949317738797</v>
      </c>
      <c r="M54" s="1">
        <v>2267.46</v>
      </c>
      <c r="N54" s="1">
        <f t="shared" si="4"/>
        <v>921.75416666666672</v>
      </c>
    </row>
    <row r="55" spans="2:18" x14ac:dyDescent="0.25">
      <c r="B55" s="1" t="s">
        <v>74</v>
      </c>
      <c r="C55" s="26">
        <v>44519.388194444444</v>
      </c>
      <c r="D55" s="1">
        <v>7.38</v>
      </c>
      <c r="E55" s="26">
        <v>44530.556944444441</v>
      </c>
      <c r="F55" s="1">
        <f t="shared" si="0"/>
        <v>7</v>
      </c>
      <c r="G55" s="1" t="str">
        <f t="shared" si="1"/>
        <v>Busy</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0.92620822041553741</v>
      </c>
      <c r="L55" s="1">
        <f t="shared" si="6"/>
        <v>3334.3495934959346</v>
      </c>
      <c r="M55" s="1">
        <v>4428</v>
      </c>
      <c r="N55" s="1">
        <f t="shared" si="4"/>
        <v>4101.25</v>
      </c>
    </row>
    <row r="56" spans="2:18" x14ac:dyDescent="0.25">
      <c r="B56" s="1" t="s">
        <v>75</v>
      </c>
      <c r="C56" s="26">
        <v>44519.388194444444</v>
      </c>
      <c r="D56" s="1">
        <v>4.63</v>
      </c>
      <c r="E56" s="26">
        <v>44525.640277777777</v>
      </c>
      <c r="F56" s="1">
        <f t="shared" si="0"/>
        <v>7</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6"/>
        <v>3136</v>
      </c>
      <c r="M56" s="1">
        <v>3611.4</v>
      </c>
      <c r="N56" s="1">
        <f t="shared" si="4"/>
        <v>3611.4</v>
      </c>
    </row>
    <row r="57" spans="2:18" x14ac:dyDescent="0.25">
      <c r="B57" s="17" t="s">
        <v>76</v>
      </c>
      <c r="C57" s="26">
        <v>44533.348611111112</v>
      </c>
      <c r="D57" s="17">
        <v>0</v>
      </c>
      <c r="E57" s="26">
        <v>44533.348611111112</v>
      </c>
      <c r="F57" s="29">
        <f t="shared" si="0"/>
        <v>-5</v>
      </c>
      <c r="G57" s="18" t="str">
        <f t="shared" si="1"/>
        <v>Busy</v>
      </c>
      <c r="H57" s="17">
        <v>0</v>
      </c>
      <c r="I57" s="17">
        <f t="shared" si="5"/>
        <v>0</v>
      </c>
      <c r="J57" s="17">
        <v>1</v>
      </c>
      <c r="K57" s="17">
        <v>0</v>
      </c>
      <c r="L57" s="17">
        <f t="shared" si="6"/>
        <v>0</v>
      </c>
      <c r="M57" s="19">
        <v>240</v>
      </c>
      <c r="N57" s="17">
        <f t="shared" si="4"/>
        <v>0</v>
      </c>
    </row>
    <row r="58" spans="2:18" x14ac:dyDescent="0.25">
      <c r="B58" s="1" t="s">
        <v>77</v>
      </c>
      <c r="C58" s="26">
        <v>44533.348611111112</v>
      </c>
      <c r="D58" s="1">
        <v>12.5</v>
      </c>
      <c r="E58" s="26">
        <v>44551.556944444441</v>
      </c>
      <c r="F58" s="29">
        <f t="shared" si="0"/>
        <v>-5</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v>
      </c>
      <c r="L58" s="1">
        <f t="shared" si="6"/>
        <v>0</v>
      </c>
      <c r="M58" s="1">
        <v>7500</v>
      </c>
      <c r="N58" s="1">
        <f t="shared" si="4"/>
        <v>0</v>
      </c>
      <c r="P58" s="7"/>
    </row>
    <row r="59" spans="2:18" x14ac:dyDescent="0.25">
      <c r="B59" s="1" t="s">
        <v>78</v>
      </c>
      <c r="C59" s="26">
        <v>44533.348611111112</v>
      </c>
      <c r="D59" s="1">
        <v>8.25</v>
      </c>
      <c r="E59" s="26">
        <v>44545.431944444441</v>
      </c>
      <c r="F59" s="29">
        <f t="shared" si="0"/>
        <v>-5</v>
      </c>
      <c r="G59" s="1" t="str">
        <f t="shared" si="1"/>
        <v>Busy</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0</v>
      </c>
      <c r="L59" s="1">
        <f t="shared" si="6"/>
        <v>0</v>
      </c>
      <c r="M59" s="1">
        <v>4455</v>
      </c>
      <c r="N59" s="1">
        <f t="shared" si="4"/>
        <v>0</v>
      </c>
      <c r="P59" s="7"/>
    </row>
    <row r="60" spans="2:18" x14ac:dyDescent="0.25">
      <c r="B60" s="1" t="s">
        <v>79</v>
      </c>
      <c r="C60" s="26">
        <v>44545.431944444441</v>
      </c>
      <c r="D60" s="1">
        <v>3.38</v>
      </c>
      <c r="E60" s="26">
        <v>44550.6</v>
      </c>
      <c r="F60" s="29">
        <f t="shared" si="0"/>
        <v>-13</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v>
      </c>
      <c r="L60" s="1">
        <f t="shared" si="6"/>
        <v>0</v>
      </c>
      <c r="M60" s="1">
        <v>2636</v>
      </c>
      <c r="N60" s="1">
        <f t="shared" si="4"/>
        <v>0</v>
      </c>
    </row>
    <row r="61" spans="2:18" x14ac:dyDescent="0.25">
      <c r="B61" s="1" t="s">
        <v>80</v>
      </c>
      <c r="C61" s="26">
        <v>44533.348611111112</v>
      </c>
      <c r="D61" s="1">
        <v>8.25</v>
      </c>
      <c r="E61" s="26">
        <v>44545.431944444441</v>
      </c>
      <c r="F61" s="29">
        <f t="shared" si="0"/>
        <v>-5</v>
      </c>
      <c r="G61" s="1" t="str">
        <f t="shared" si="1"/>
        <v>Busy</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0</v>
      </c>
      <c r="L61" s="1">
        <f t="shared" si="6"/>
        <v>0</v>
      </c>
      <c r="M61" s="1">
        <v>3646.5</v>
      </c>
      <c r="N61" s="1">
        <f t="shared" si="4"/>
        <v>0</v>
      </c>
      <c r="P61" s="7"/>
    </row>
    <row r="62" spans="2:18" x14ac:dyDescent="0.25">
      <c r="B62" s="1" t="s">
        <v>81</v>
      </c>
      <c r="C62" s="26">
        <v>44533.348611111112</v>
      </c>
      <c r="D62" s="1">
        <v>5.63</v>
      </c>
      <c r="E62" s="26">
        <v>44540.6</v>
      </c>
      <c r="F62" s="29">
        <f t="shared" si="0"/>
        <v>-5</v>
      </c>
      <c r="G62" s="1" t="str">
        <f t="shared" si="1"/>
        <v>Busy</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0</v>
      </c>
      <c r="L62" s="1">
        <f t="shared" si="6"/>
        <v>0</v>
      </c>
      <c r="M62" s="1">
        <v>4391.3999999999996</v>
      </c>
      <c r="N62" s="1">
        <f t="shared" si="4"/>
        <v>0</v>
      </c>
      <c r="P62" s="7"/>
    </row>
    <row r="63" spans="2:18" x14ac:dyDescent="0.25">
      <c r="B63" s="17" t="s">
        <v>82</v>
      </c>
      <c r="C63" s="26">
        <v>44551.556944444441</v>
      </c>
      <c r="D63" s="17">
        <v>0</v>
      </c>
      <c r="E63" s="26">
        <v>44551.556944444441</v>
      </c>
      <c r="F63" s="18">
        <f t="shared" si="0"/>
        <v>-17</v>
      </c>
      <c r="G63" s="18" t="str">
        <f t="shared" si="1"/>
        <v>Busy</v>
      </c>
      <c r="H63" s="17">
        <v>0</v>
      </c>
      <c r="I63" s="17">
        <f t="shared" si="5"/>
        <v>0</v>
      </c>
      <c r="J63" s="17">
        <v>1</v>
      </c>
      <c r="K63" s="17">
        <v>0</v>
      </c>
      <c r="L63" s="17">
        <f t="shared" si="6"/>
        <v>0</v>
      </c>
      <c r="M63" s="19">
        <v>40</v>
      </c>
      <c r="N63" s="17">
        <f t="shared" si="4"/>
        <v>0</v>
      </c>
    </row>
    <row r="64" spans="2:18" x14ac:dyDescent="0.25">
      <c r="B64" s="1" t="s">
        <v>83</v>
      </c>
      <c r="C64" s="26">
        <v>44551.556944444441</v>
      </c>
      <c r="D64" s="1">
        <v>6.06</v>
      </c>
      <c r="E64" s="26">
        <v>44559.576388888891</v>
      </c>
      <c r="F64" s="18">
        <f t="shared" si="0"/>
        <v>-17</v>
      </c>
      <c r="G64" s="1" t="str">
        <f t="shared" si="1"/>
        <v>Busy</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v>44512</v>
      </c>
      <c r="Q64" s="1">
        <f>NETWORKDAYS(P64,$D$3)</f>
        <v>12</v>
      </c>
      <c r="R64" s="1">
        <v>10</v>
      </c>
    </row>
    <row r="65" spans="2:18" x14ac:dyDescent="0.25">
      <c r="B65" s="1" t="s">
        <v>84</v>
      </c>
      <c r="C65" s="26">
        <v>44551.556944444441</v>
      </c>
      <c r="D65" s="1">
        <v>11.13</v>
      </c>
      <c r="E65" s="26">
        <v>44566.6</v>
      </c>
      <c r="F65" s="18">
        <f t="shared" si="0"/>
        <v>-17</v>
      </c>
      <c r="G65" s="1" t="str">
        <f t="shared" si="1"/>
        <v>Busy</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v>44512</v>
      </c>
      <c r="Q65" s="1">
        <f>NETWORKDAYS(P65,$D$3)</f>
        <v>12</v>
      </c>
      <c r="R65" s="1">
        <v>8.5</v>
      </c>
    </row>
    <row r="66" spans="2:18" x14ac:dyDescent="0.25">
      <c r="B66" s="1" t="s">
        <v>85</v>
      </c>
      <c r="C66" s="26">
        <v>44566.6</v>
      </c>
      <c r="D66" s="1">
        <v>3.31</v>
      </c>
      <c r="E66" s="26">
        <v>44571.703472222223</v>
      </c>
      <c r="F66" s="18">
        <f t="shared" si="0"/>
        <v>-28</v>
      </c>
      <c r="G66" s="1" t="str">
        <f t="shared" si="1"/>
        <v>Busy</v>
      </c>
      <c r="H66" s="1">
        <v>2000</v>
      </c>
      <c r="I66" s="1">
        <f t="shared" si="5"/>
        <v>1200</v>
      </c>
      <c r="J66" s="1">
        <f>ROUND(Q66/R66,4)</f>
        <v>0.6</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v>44525</v>
      </c>
      <c r="Q66" s="1">
        <f>NETWORKDAYS(P66,$D$3)</f>
        <v>3</v>
      </c>
      <c r="R66" s="1">
        <v>5</v>
      </c>
    </row>
    <row r="67" spans="2:18" x14ac:dyDescent="0.25">
      <c r="B67" s="1" t="s">
        <v>86</v>
      </c>
      <c r="C67" s="26">
        <v>44571.703472222223</v>
      </c>
      <c r="D67" s="1">
        <v>5.13</v>
      </c>
      <c r="E67" s="26">
        <v>44579.371527777781</v>
      </c>
      <c r="F67" s="18">
        <f t="shared" si="0"/>
        <v>-31</v>
      </c>
      <c r="G67" s="1" t="str">
        <f t="shared" si="1"/>
        <v>Busy</v>
      </c>
      <c r="H67" s="1">
        <v>3200</v>
      </c>
      <c r="I67" s="1">
        <f t="shared" si="5"/>
        <v>0</v>
      </c>
      <c r="J67" s="1">
        <v>0</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P67" s="7"/>
    </row>
    <row r="68" spans="2:18" x14ac:dyDescent="0.25">
      <c r="B68" s="1" t="s">
        <v>87</v>
      </c>
      <c r="C68" s="26">
        <v>44551.556944444441</v>
      </c>
      <c r="D68" s="1">
        <v>14.75</v>
      </c>
      <c r="E68" s="26">
        <v>44572.431944444441</v>
      </c>
      <c r="F68" s="18">
        <f t="shared" si="0"/>
        <v>-17</v>
      </c>
      <c r="G68" s="1" t="str">
        <f t="shared" si="1"/>
        <v>Busy</v>
      </c>
      <c r="H68" s="1">
        <v>5720</v>
      </c>
      <c r="I68" s="1">
        <f t="shared" si="5"/>
        <v>5280.1320000000005</v>
      </c>
      <c r="J68" s="1">
        <f>ROUND(Q68/R68,4)</f>
        <v>0.92310000000000003</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v>44512</v>
      </c>
      <c r="Q68" s="1">
        <f>NETWORKDAYS(P68,$D$3)</f>
        <v>12</v>
      </c>
      <c r="R68" s="1">
        <v>13</v>
      </c>
    </row>
    <row r="69" spans="2:18" x14ac:dyDescent="0.25">
      <c r="B69" s="17" t="s">
        <v>88</v>
      </c>
      <c r="C69" s="26">
        <v>44579.371527777781</v>
      </c>
      <c r="D69" s="17">
        <v>0</v>
      </c>
      <c r="E69" s="26">
        <v>44579.371527777781</v>
      </c>
      <c r="F69" s="29">
        <f t="shared" si="0"/>
        <v>-37</v>
      </c>
      <c r="G69" s="18" t="str">
        <f t="shared" si="1"/>
        <v>Busy</v>
      </c>
      <c r="H69" s="17">
        <v>0</v>
      </c>
      <c r="I69" s="17">
        <f t="shared" si="5"/>
        <v>0</v>
      </c>
      <c r="J69" s="17">
        <v>0</v>
      </c>
      <c r="K69" s="17">
        <v>0</v>
      </c>
      <c r="L69" s="17">
        <f t="shared" si="6"/>
        <v>0</v>
      </c>
      <c r="M69" s="19">
        <v>40</v>
      </c>
      <c r="N69" s="17">
        <f t="shared" si="4"/>
        <v>0</v>
      </c>
    </row>
    <row r="71" spans="2:18" x14ac:dyDescent="0.25">
      <c r="B71" s="20" t="s">
        <v>43</v>
      </c>
      <c r="C71" s="20"/>
      <c r="D71" s="20"/>
      <c r="E71" s="21"/>
      <c r="F71" s="21"/>
      <c r="G71" s="21"/>
      <c r="H71" s="20"/>
      <c r="I71" s="20">
        <f>SUM(I7:I69)</f>
        <v>280120.13199999998</v>
      </c>
      <c r="J71" s="20"/>
      <c r="K71" s="20"/>
      <c r="L71" s="20">
        <f>SUM(L7:L69)</f>
        <v>243286.36908667331</v>
      </c>
      <c r="M71" s="20"/>
      <c r="N71" s="20">
        <f>SUM(N7:N69)</f>
        <v>316883.53416666668</v>
      </c>
    </row>
    <row r="74" spans="2:18" x14ac:dyDescent="0.25">
      <c r="B74" s="9" t="s">
        <v>44</v>
      </c>
      <c r="C74" s="1">
        <f>ROUND(L71/N71,4)</f>
        <v>0.76770000000000005</v>
      </c>
    </row>
    <row r="75" spans="2:18" x14ac:dyDescent="0.25">
      <c r="B75" s="9" t="s">
        <v>45</v>
      </c>
      <c r="C75" s="1">
        <f>ROUND(L71/I71,4)</f>
        <v>0.86850000000000005</v>
      </c>
    </row>
    <row r="76" spans="2:18" x14ac:dyDescent="0.25">
      <c r="B76" s="9" t="s">
        <v>46</v>
      </c>
      <c r="C76" s="1">
        <f>ROUND((296072-L71)/C74,4)</f>
        <v>68758.1489</v>
      </c>
    </row>
    <row r="77" spans="2:18" x14ac:dyDescent="0.25">
      <c r="B77" s="9" t="s">
        <v>47</v>
      </c>
      <c r="C77" s="1">
        <f>N71+C76</f>
        <v>385641.68306666671</v>
      </c>
    </row>
  </sheetData>
  <conditionalFormatting sqref="F72:G1048576 F70:G70 F5:G5 F1:G1">
    <cfRule type="top10" dxfId="134" priority="44" rank="1"/>
  </conditionalFormatting>
  <conditionalFormatting sqref="F1 F6 F70 F72:F1048576">
    <cfRule type="cellIs" dxfId="133" priority="43" operator="lessThan">
      <formula>0</formula>
    </cfRule>
  </conditionalFormatting>
  <conditionalFormatting sqref="F7:F16">
    <cfRule type="cellIs" dxfId="132" priority="42" operator="lessThan">
      <formula>0</formula>
    </cfRule>
  </conditionalFormatting>
  <conditionalFormatting sqref="F18">
    <cfRule type="cellIs" dxfId="131" priority="41" operator="lessThan">
      <formula>0</formula>
    </cfRule>
  </conditionalFormatting>
  <conditionalFormatting sqref="F24">
    <cfRule type="cellIs" dxfId="130" priority="40" operator="lessThan">
      <formula>0</formula>
    </cfRule>
  </conditionalFormatting>
  <conditionalFormatting sqref="G41:G44">
    <cfRule type="top10" dxfId="129" priority="45" rank="1"/>
  </conditionalFormatting>
  <conditionalFormatting sqref="F25">
    <cfRule type="cellIs" dxfId="128" priority="39" operator="lessThan">
      <formula>0</formula>
    </cfRule>
  </conditionalFormatting>
  <conditionalFormatting sqref="F26">
    <cfRule type="cellIs" dxfId="127" priority="38" operator="lessThan">
      <formula>0</formula>
    </cfRule>
  </conditionalFormatting>
  <conditionalFormatting sqref="F27">
    <cfRule type="cellIs" dxfId="126" priority="37" operator="lessThan">
      <formula>0</formula>
    </cfRule>
  </conditionalFormatting>
  <conditionalFormatting sqref="F28">
    <cfRule type="cellIs" dxfId="125" priority="36" operator="lessThan">
      <formula>0</formula>
    </cfRule>
  </conditionalFormatting>
  <conditionalFormatting sqref="F19:F23">
    <cfRule type="cellIs" dxfId="124" priority="35" operator="lessThan">
      <formula>0</formula>
    </cfRule>
  </conditionalFormatting>
  <conditionalFormatting sqref="F29">
    <cfRule type="cellIs" dxfId="123" priority="34" operator="lessThan">
      <formula>0</formula>
    </cfRule>
  </conditionalFormatting>
  <conditionalFormatting sqref="F30">
    <cfRule type="cellIs" dxfId="122" priority="33" operator="lessThan">
      <formula>0</formula>
    </cfRule>
  </conditionalFormatting>
  <conditionalFormatting sqref="F31">
    <cfRule type="cellIs" dxfId="121" priority="32" operator="lessThan">
      <formula>0</formula>
    </cfRule>
  </conditionalFormatting>
  <conditionalFormatting sqref="F32">
    <cfRule type="cellIs" dxfId="120" priority="31" operator="lessThan">
      <formula>0</formula>
    </cfRule>
  </conditionalFormatting>
  <conditionalFormatting sqref="F33">
    <cfRule type="cellIs" dxfId="119" priority="30" operator="lessThan">
      <formula>0</formula>
    </cfRule>
  </conditionalFormatting>
  <conditionalFormatting sqref="F34">
    <cfRule type="cellIs" dxfId="118" priority="29" operator="lessThan">
      <formula>0</formula>
    </cfRule>
  </conditionalFormatting>
  <conditionalFormatting sqref="F40">
    <cfRule type="cellIs" dxfId="117" priority="28" operator="lessThan">
      <formula>0</formula>
    </cfRule>
  </conditionalFormatting>
  <conditionalFormatting sqref="F45">
    <cfRule type="cellIs" dxfId="116" priority="27" operator="lessThan">
      <formula>0</formula>
    </cfRule>
  </conditionalFormatting>
  <conditionalFormatting sqref="F52">
    <cfRule type="cellIs" dxfId="115" priority="26" operator="lessThan">
      <formula>0</formula>
    </cfRule>
  </conditionalFormatting>
  <conditionalFormatting sqref="F71">
    <cfRule type="cellIs" dxfId="114" priority="18" operator="lessThan">
      <formula>0</formula>
    </cfRule>
  </conditionalFormatting>
  <conditionalFormatting sqref="F71:G71">
    <cfRule type="top10" dxfId="113" priority="19" rank="1"/>
  </conditionalFormatting>
  <conditionalFormatting sqref="F57">
    <cfRule type="cellIs" dxfId="112" priority="13" operator="lessThan">
      <formula>0</formula>
    </cfRule>
  </conditionalFormatting>
  <conditionalFormatting sqref="F58">
    <cfRule type="cellIs" dxfId="111" priority="12" operator="lessThan">
      <formula>0</formula>
    </cfRule>
  </conditionalFormatting>
  <conditionalFormatting sqref="F59">
    <cfRule type="cellIs" dxfId="110" priority="11" operator="lessThan">
      <formula>0</formula>
    </cfRule>
  </conditionalFormatting>
  <conditionalFormatting sqref="F60">
    <cfRule type="cellIs" dxfId="109" priority="10" operator="lessThan">
      <formula>0</formula>
    </cfRule>
  </conditionalFormatting>
  <conditionalFormatting sqref="F61">
    <cfRule type="cellIs" dxfId="108" priority="9" operator="lessThan">
      <formula>0</formula>
    </cfRule>
  </conditionalFormatting>
  <conditionalFormatting sqref="F62">
    <cfRule type="cellIs" dxfId="107" priority="8" operator="lessThan">
      <formula>0</formula>
    </cfRule>
  </conditionalFormatting>
  <conditionalFormatting sqref="F63">
    <cfRule type="cellIs" dxfId="106" priority="7" operator="lessThan">
      <formula>0</formula>
    </cfRule>
  </conditionalFormatting>
  <conditionalFormatting sqref="F64">
    <cfRule type="cellIs" dxfId="105" priority="6" operator="lessThan">
      <formula>0</formula>
    </cfRule>
  </conditionalFormatting>
  <conditionalFormatting sqref="F65">
    <cfRule type="cellIs" dxfId="104" priority="5" operator="lessThan">
      <formula>0</formula>
    </cfRule>
  </conditionalFormatting>
  <conditionalFormatting sqref="F66">
    <cfRule type="cellIs" dxfId="103" priority="4" operator="lessThan">
      <formula>0</formula>
    </cfRule>
  </conditionalFormatting>
  <conditionalFormatting sqref="F67">
    <cfRule type="cellIs" dxfId="102" priority="3" operator="lessThan">
      <formula>0</formula>
    </cfRule>
  </conditionalFormatting>
  <conditionalFormatting sqref="F68">
    <cfRule type="cellIs" dxfId="101" priority="2" operator="lessThan">
      <formula>0</formula>
    </cfRule>
  </conditionalFormatting>
  <conditionalFormatting sqref="F69">
    <cfRule type="cellIs" dxfId="100" priority="1" operator="less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A411-E67B-42F0-8AD6-E820C26AEDF2}">
  <dimension ref="A1:R84"/>
  <sheetViews>
    <sheetView topLeftCell="A73" workbookViewId="0">
      <selection activeCell="I78" sqref="I78"/>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96</v>
      </c>
      <c r="C2" s="5"/>
      <c r="D2" s="2" t="s">
        <v>28</v>
      </c>
      <c r="E2" s="23"/>
      <c r="F2" s="23"/>
      <c r="G2" s="23"/>
      <c r="H2" s="23"/>
      <c r="J2" s="4"/>
      <c r="K2" s="13"/>
      <c r="L2" s="13"/>
      <c r="Q2" s="13"/>
      <c r="R2" s="13"/>
    </row>
    <row r="3" spans="1:18" x14ac:dyDescent="0.25">
      <c r="C3" s="3"/>
      <c r="D3" s="7">
        <f>WORKDAY(E58,-4)+(17/24)</f>
        <v>44545.708333333336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186</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8" si="3">I7*K7</f>
        <v>7728</v>
      </c>
      <c r="M7" s="34">
        <v>8563.2000000000007</v>
      </c>
      <c r="N7" s="1">
        <f>M7*K7</f>
        <v>8563.2000000000007</v>
      </c>
      <c r="P7" s="7"/>
    </row>
    <row r="8" spans="1:18" x14ac:dyDescent="0.25">
      <c r="B8" s="1" t="s">
        <v>2</v>
      </c>
      <c r="C8" s="26">
        <v>44294.646527777775</v>
      </c>
      <c r="D8" s="1">
        <v>8.06</v>
      </c>
      <c r="E8" s="26">
        <v>44306.666666666664</v>
      </c>
      <c r="F8" s="14">
        <f t="shared" si="0"/>
        <v>180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172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159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186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157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157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153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157</v>
      </c>
      <c r="G15" s="14" t="str">
        <f t="shared" si="1"/>
        <v>Complete</v>
      </c>
      <c r="H15" s="1">
        <v>3220</v>
      </c>
      <c r="I15" s="1">
        <f t="shared" ref="I15:I75"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154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157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139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139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133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139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139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139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108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111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108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106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108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93</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93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89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87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93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76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76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72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76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76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76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ref="L39:L70" si="6">I39*K39</f>
        <v>7056</v>
      </c>
      <c r="M39" s="1">
        <v>7995</v>
      </c>
      <c r="N39" s="1">
        <f t="shared" si="4"/>
        <v>7995</v>
      </c>
    </row>
    <row r="40" spans="2:16" x14ac:dyDescent="0.25">
      <c r="B40" s="17" t="s">
        <v>56</v>
      </c>
      <c r="C40" s="28">
        <v>44460.676388888889</v>
      </c>
      <c r="D40" s="17">
        <v>0</v>
      </c>
      <c r="E40" s="28">
        <v>44460.676388888889</v>
      </c>
      <c r="F40" s="18">
        <f t="shared" si="0"/>
        <v>62</v>
      </c>
      <c r="G40" s="18" t="str">
        <f t="shared" si="1"/>
        <v>Complete</v>
      </c>
      <c r="H40" s="17">
        <v>0</v>
      </c>
      <c r="I40" s="17">
        <f t="shared" si="5"/>
        <v>0</v>
      </c>
      <c r="J40" s="17">
        <v>1</v>
      </c>
      <c r="K40" s="17">
        <v>1</v>
      </c>
      <c r="L40" s="17">
        <f t="shared" si="6"/>
        <v>0</v>
      </c>
      <c r="M40" s="19">
        <v>4638</v>
      </c>
      <c r="N40" s="17">
        <f t="shared" si="4"/>
        <v>4638</v>
      </c>
    </row>
    <row r="41" spans="2:16" x14ac:dyDescent="0.25">
      <c r="B41" s="1" t="s">
        <v>60</v>
      </c>
      <c r="C41" s="26">
        <v>44460.676388888889</v>
      </c>
      <c r="D41" s="1">
        <v>7.5</v>
      </c>
      <c r="E41" s="26">
        <v>44470.468055555553</v>
      </c>
      <c r="F41" s="1">
        <f t="shared" si="0"/>
        <v>62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6"/>
        <v>3000</v>
      </c>
      <c r="M41" s="1">
        <v>4500</v>
      </c>
      <c r="N41" s="1">
        <f t="shared" si="4"/>
        <v>4500</v>
      </c>
    </row>
    <row r="42" spans="2:16" x14ac:dyDescent="0.25">
      <c r="B42" s="1" t="s">
        <v>61</v>
      </c>
      <c r="C42" s="26">
        <v>44470.468055555553</v>
      </c>
      <c r="D42" s="1">
        <v>17.13</v>
      </c>
      <c r="E42" s="28">
        <v>44495.553472222222</v>
      </c>
      <c r="F42" s="1">
        <f t="shared" si="0"/>
        <v>54</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6"/>
        <v>6608</v>
      </c>
      <c r="M42" s="1">
        <v>9250</v>
      </c>
      <c r="N42" s="1">
        <f t="shared" si="4"/>
        <v>9250</v>
      </c>
    </row>
    <row r="43" spans="2:16" x14ac:dyDescent="0.25">
      <c r="B43" s="1" t="s">
        <v>63</v>
      </c>
      <c r="C43" s="26">
        <v>44460.676388888889</v>
      </c>
      <c r="D43" s="1">
        <v>10.25</v>
      </c>
      <c r="E43" s="26">
        <v>44475.384722222225</v>
      </c>
      <c r="F43" s="1">
        <f t="shared" si="0"/>
        <v>62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6"/>
        <v>3520</v>
      </c>
      <c r="M43" s="1">
        <v>4530.5</v>
      </c>
      <c r="N43" s="1">
        <f t="shared" si="4"/>
        <v>4530.5</v>
      </c>
    </row>
    <row r="44" spans="2:16" x14ac:dyDescent="0.25">
      <c r="B44" s="1" t="s">
        <v>64</v>
      </c>
      <c r="C44" s="26">
        <v>44460.676388888889</v>
      </c>
      <c r="D44" s="1">
        <v>12.5</v>
      </c>
      <c r="E44" s="26">
        <v>44477.468055555553</v>
      </c>
      <c r="F44" s="1">
        <f t="shared" si="0"/>
        <v>62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6"/>
        <v>8624</v>
      </c>
      <c r="M44" s="1">
        <v>9750</v>
      </c>
      <c r="N44" s="1">
        <f t="shared" si="4"/>
        <v>9750</v>
      </c>
    </row>
    <row r="45" spans="2:16" x14ac:dyDescent="0.25">
      <c r="B45" s="17" t="s">
        <v>65</v>
      </c>
      <c r="C45" s="28">
        <v>44460.676388888889</v>
      </c>
      <c r="D45" s="17">
        <v>0</v>
      </c>
      <c r="E45" s="28">
        <v>44460.676388888889</v>
      </c>
      <c r="F45" s="18">
        <f t="shared" si="0"/>
        <v>62</v>
      </c>
      <c r="G45" s="18" t="str">
        <f t="shared" si="1"/>
        <v>Complete</v>
      </c>
      <c r="H45" s="17">
        <v>0</v>
      </c>
      <c r="I45" s="17">
        <f t="shared" si="5"/>
        <v>0</v>
      </c>
      <c r="J45" s="17">
        <v>1</v>
      </c>
      <c r="K45" s="17">
        <v>1</v>
      </c>
      <c r="L45" s="17">
        <f t="shared" si="6"/>
        <v>0</v>
      </c>
      <c r="M45" s="19">
        <v>4449</v>
      </c>
      <c r="N45" s="17">
        <f t="shared" si="4"/>
        <v>4449</v>
      </c>
    </row>
    <row r="46" spans="2:16" x14ac:dyDescent="0.25">
      <c r="B46" s="1" t="s">
        <v>66</v>
      </c>
      <c r="C46" s="26">
        <v>44495.553472222222</v>
      </c>
      <c r="D46" s="1">
        <v>10.130000000000001</v>
      </c>
      <c r="E46" s="26">
        <v>44509.59652777778</v>
      </c>
      <c r="F46" s="1">
        <f t="shared" si="0"/>
        <v>37</v>
      </c>
      <c r="G46" s="1" t="str">
        <f t="shared" si="1"/>
        <v>Complete</v>
      </c>
      <c r="H46" s="1">
        <v>4352</v>
      </c>
      <c r="I46" s="1">
        <f t="shared" si="5"/>
        <v>4352</v>
      </c>
      <c r="J46" s="1">
        <v>1</v>
      </c>
      <c r="K46" s="33">
        <f t="shared" ref="K46:K51" si="7">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6"/>
        <v>4352</v>
      </c>
      <c r="M46" s="1">
        <v>6078</v>
      </c>
      <c r="N46" s="1">
        <f t="shared" si="4"/>
        <v>6078</v>
      </c>
    </row>
    <row r="47" spans="2:16" x14ac:dyDescent="0.25">
      <c r="B47" s="1" t="s">
        <v>67</v>
      </c>
      <c r="C47" s="26">
        <v>44512.428472222222</v>
      </c>
      <c r="D47" s="1">
        <v>3.06</v>
      </c>
      <c r="E47" s="26">
        <v>44516.668055555558</v>
      </c>
      <c r="F47" s="1">
        <f t="shared" si="0"/>
        <v>24</v>
      </c>
      <c r="G47" s="1" t="str">
        <f t="shared" si="1"/>
        <v>Complete</v>
      </c>
      <c r="H47" s="1">
        <v>2200</v>
      </c>
      <c r="I47" s="1">
        <f t="shared" si="5"/>
        <v>2200</v>
      </c>
      <c r="J47" s="1">
        <v>1</v>
      </c>
      <c r="K47" s="33">
        <f t="shared" si="7"/>
        <v>1</v>
      </c>
      <c r="L47" s="1">
        <f t="shared" si="6"/>
        <v>2200</v>
      </c>
      <c r="M47" s="1">
        <v>3188.5</v>
      </c>
      <c r="N47" s="1">
        <f t="shared" si="4"/>
        <v>3188.5</v>
      </c>
    </row>
    <row r="48" spans="2:16" x14ac:dyDescent="0.25">
      <c r="B48" s="1" t="s">
        <v>62</v>
      </c>
      <c r="C48" s="26">
        <v>44495.553472222222</v>
      </c>
      <c r="D48" s="1">
        <v>12.75</v>
      </c>
      <c r="E48" s="26">
        <v>44512.428472222222</v>
      </c>
      <c r="F48" s="1">
        <f t="shared" si="0"/>
        <v>37</v>
      </c>
      <c r="G48" s="1" t="str">
        <f t="shared" si="1"/>
        <v>Complete</v>
      </c>
      <c r="H48" s="1">
        <v>6000</v>
      </c>
      <c r="I48" s="1">
        <f t="shared" si="5"/>
        <v>6000</v>
      </c>
      <c r="J48" s="1">
        <v>1</v>
      </c>
      <c r="K48" s="33">
        <f t="shared" si="7"/>
        <v>1</v>
      </c>
      <c r="L48" s="1">
        <f t="shared" si="6"/>
        <v>6000</v>
      </c>
      <c r="M48" s="1">
        <v>5635.52</v>
      </c>
      <c r="N48" s="1">
        <f t="shared" si="4"/>
        <v>5635.52</v>
      </c>
    </row>
    <row r="49" spans="2:16" x14ac:dyDescent="0.25">
      <c r="B49" s="1" t="s">
        <v>68</v>
      </c>
      <c r="C49" s="26">
        <v>44495.553472222222</v>
      </c>
      <c r="D49" s="1">
        <v>17.63</v>
      </c>
      <c r="E49" s="28">
        <v>44519.388194444444</v>
      </c>
      <c r="F49" s="1">
        <f t="shared" si="0"/>
        <v>37</v>
      </c>
      <c r="G49" s="1" t="str">
        <f t="shared" si="1"/>
        <v>Complete</v>
      </c>
      <c r="H49" s="1">
        <v>6000</v>
      </c>
      <c r="I49" s="1">
        <f t="shared" si="5"/>
        <v>6000</v>
      </c>
      <c r="J49" s="1">
        <v>1</v>
      </c>
      <c r="K49" s="33">
        <f t="shared" si="7"/>
        <v>1</v>
      </c>
      <c r="L49" s="1">
        <f t="shared" si="6"/>
        <v>6000</v>
      </c>
      <c r="M49" s="1">
        <v>7811.1</v>
      </c>
      <c r="N49" s="1">
        <f t="shared" si="4"/>
        <v>7811.1</v>
      </c>
    </row>
    <row r="50" spans="2:16" x14ac:dyDescent="0.25">
      <c r="B50" s="1" t="s">
        <v>69</v>
      </c>
      <c r="C50" s="26">
        <v>44501.333333333336</v>
      </c>
      <c r="D50" s="1">
        <v>3.25</v>
      </c>
      <c r="E50" s="26">
        <v>44504.416666666664</v>
      </c>
      <c r="F50" s="1">
        <f t="shared" si="0"/>
        <v>33</v>
      </c>
      <c r="G50" s="1" t="str">
        <f t="shared" si="1"/>
        <v>Complete</v>
      </c>
      <c r="H50" s="1">
        <v>2352</v>
      </c>
      <c r="I50" s="1">
        <f t="shared" si="5"/>
        <v>2352</v>
      </c>
      <c r="J50" s="1">
        <v>1</v>
      </c>
      <c r="K50" s="33">
        <f t="shared" si="7"/>
        <v>1</v>
      </c>
      <c r="L50" s="1">
        <f t="shared" si="6"/>
        <v>2352</v>
      </c>
      <c r="M50" s="1">
        <v>2535</v>
      </c>
      <c r="N50" s="1">
        <f t="shared" si="4"/>
        <v>2535</v>
      </c>
    </row>
    <row r="51" spans="2:16" x14ac:dyDescent="0.25">
      <c r="B51" s="1" t="s">
        <v>70</v>
      </c>
      <c r="C51" s="26">
        <v>44495.553472222222</v>
      </c>
      <c r="D51" s="1">
        <v>3.38</v>
      </c>
      <c r="E51" s="26">
        <v>44498.679861111108</v>
      </c>
      <c r="F51" s="1">
        <f t="shared" si="0"/>
        <v>37</v>
      </c>
      <c r="G51" s="1" t="str">
        <f t="shared" si="1"/>
        <v>Complete</v>
      </c>
      <c r="H51" s="1">
        <v>2352</v>
      </c>
      <c r="I51" s="1">
        <f t="shared" si="5"/>
        <v>2352</v>
      </c>
      <c r="J51" s="1">
        <v>1</v>
      </c>
      <c r="K51" s="33">
        <f t="shared" si="7"/>
        <v>1</v>
      </c>
      <c r="L51" s="1">
        <f t="shared" si="6"/>
        <v>2352</v>
      </c>
      <c r="M51" s="1">
        <v>2636.4</v>
      </c>
      <c r="N51" s="1">
        <f t="shared" si="4"/>
        <v>2636.4</v>
      </c>
    </row>
    <row r="52" spans="2:16" x14ac:dyDescent="0.25">
      <c r="B52" s="17" t="s">
        <v>71</v>
      </c>
      <c r="C52" s="26">
        <v>44519.388194444444</v>
      </c>
      <c r="D52" s="17">
        <v>0</v>
      </c>
      <c r="E52" s="26">
        <v>44519.388194444444</v>
      </c>
      <c r="F52" s="18">
        <f t="shared" si="0"/>
        <v>19</v>
      </c>
      <c r="G52" s="18" t="str">
        <f t="shared" si="1"/>
        <v>Complete</v>
      </c>
      <c r="H52" s="17">
        <v>0</v>
      </c>
      <c r="I52" s="17">
        <f t="shared" si="5"/>
        <v>0</v>
      </c>
      <c r="J52" s="17">
        <v>1</v>
      </c>
      <c r="K52" s="17">
        <v>1</v>
      </c>
      <c r="L52" s="17">
        <f t="shared" si="6"/>
        <v>0</v>
      </c>
      <c r="M52" s="19">
        <v>40</v>
      </c>
      <c r="N52" s="17">
        <f t="shared" si="4"/>
        <v>40</v>
      </c>
    </row>
    <row r="53" spans="2:16" x14ac:dyDescent="0.25">
      <c r="B53" s="1" t="s">
        <v>72</v>
      </c>
      <c r="C53" s="26">
        <v>44519.388194444444</v>
      </c>
      <c r="D53" s="1">
        <v>4.75</v>
      </c>
      <c r="E53" s="26">
        <v>44525.679861111108</v>
      </c>
      <c r="F53" s="1">
        <f t="shared" si="0"/>
        <v>19</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6"/>
        <v>1968</v>
      </c>
      <c r="M53" s="1">
        <v>2565</v>
      </c>
      <c r="N53" s="1">
        <f t="shared" si="4"/>
        <v>2565</v>
      </c>
    </row>
    <row r="54" spans="2:16" x14ac:dyDescent="0.25">
      <c r="B54" s="1" t="s">
        <v>73</v>
      </c>
      <c r="C54" s="26">
        <v>44525.679861111108</v>
      </c>
      <c r="D54" s="1">
        <v>5.13</v>
      </c>
      <c r="E54" s="28">
        <v>44533.348611111112</v>
      </c>
      <c r="F54" s="1">
        <f t="shared" si="0"/>
        <v>15</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6"/>
        <v>1968</v>
      </c>
      <c r="M54" s="1">
        <v>2267.46</v>
      </c>
      <c r="N54" s="1">
        <f t="shared" si="4"/>
        <v>2267.46</v>
      </c>
    </row>
    <row r="55" spans="2:16" x14ac:dyDescent="0.25">
      <c r="B55" s="1" t="s">
        <v>74</v>
      </c>
      <c r="C55" s="26">
        <v>44519.388194444444</v>
      </c>
      <c r="D55" s="1">
        <v>7.38</v>
      </c>
      <c r="E55" s="26">
        <v>44530.556944444441</v>
      </c>
      <c r="F55" s="1">
        <f t="shared" si="0"/>
        <v>19</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6"/>
        <v>3600</v>
      </c>
      <c r="M55" s="1">
        <v>4428</v>
      </c>
      <c r="N55" s="1">
        <f t="shared" si="4"/>
        <v>4428</v>
      </c>
    </row>
    <row r="56" spans="2:16" x14ac:dyDescent="0.25">
      <c r="B56" s="1" t="s">
        <v>75</v>
      </c>
      <c r="C56" s="26">
        <v>44519.388194444444</v>
      </c>
      <c r="D56" s="1">
        <v>4.63</v>
      </c>
      <c r="E56" s="26">
        <v>44525.640277777777</v>
      </c>
      <c r="F56" s="1">
        <f t="shared" si="0"/>
        <v>19</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6"/>
        <v>3136</v>
      </c>
      <c r="M56" s="1">
        <v>3611.4</v>
      </c>
      <c r="N56" s="1">
        <f t="shared" si="4"/>
        <v>3611.4</v>
      </c>
    </row>
    <row r="57" spans="2:16" x14ac:dyDescent="0.25">
      <c r="B57" s="17" t="s">
        <v>76</v>
      </c>
      <c r="C57" s="26">
        <v>44533.348611111112</v>
      </c>
      <c r="D57" s="17">
        <v>0</v>
      </c>
      <c r="E57" s="26">
        <v>44533.348611111112</v>
      </c>
      <c r="F57" s="18">
        <f t="shared" si="0"/>
        <v>9</v>
      </c>
      <c r="G57" s="18" t="str">
        <f t="shared" si="1"/>
        <v>Complete</v>
      </c>
      <c r="H57" s="17">
        <v>0</v>
      </c>
      <c r="I57" s="17">
        <f t="shared" si="5"/>
        <v>0</v>
      </c>
      <c r="J57" s="17">
        <v>1</v>
      </c>
      <c r="K57" s="17">
        <v>1</v>
      </c>
      <c r="L57" s="17">
        <f t="shared" si="6"/>
        <v>0</v>
      </c>
      <c r="M57" s="19">
        <v>240</v>
      </c>
      <c r="N57" s="17">
        <f t="shared" si="4"/>
        <v>240</v>
      </c>
    </row>
    <row r="58" spans="2:16" x14ac:dyDescent="0.25">
      <c r="B58" s="1" t="s">
        <v>77</v>
      </c>
      <c r="C58" s="26">
        <v>44533.348611111112</v>
      </c>
      <c r="D58" s="1">
        <v>12.5</v>
      </c>
      <c r="E58" s="27">
        <v>44551.556944444441</v>
      </c>
      <c r="F58" s="1">
        <f t="shared" si="0"/>
        <v>9</v>
      </c>
      <c r="G58" s="1" t="str">
        <f t="shared" si="1"/>
        <v>Busy</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0.71633333333333338</v>
      </c>
      <c r="L58" s="1">
        <f t="shared" si="6"/>
        <v>4298</v>
      </c>
      <c r="M58" s="1">
        <v>7500</v>
      </c>
      <c r="N58" s="1">
        <f t="shared" si="4"/>
        <v>5372.5</v>
      </c>
      <c r="P58" s="7"/>
    </row>
    <row r="59" spans="2:16" x14ac:dyDescent="0.25">
      <c r="B59" s="1" t="s">
        <v>78</v>
      </c>
      <c r="C59" s="26">
        <v>44533.348611111112</v>
      </c>
      <c r="D59" s="1">
        <v>8.25</v>
      </c>
      <c r="E59" s="26">
        <v>44545.431944444441</v>
      </c>
      <c r="F59" s="1">
        <f t="shared" si="0"/>
        <v>9</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6"/>
        <v>4200</v>
      </c>
      <c r="M59" s="1">
        <v>4455</v>
      </c>
      <c r="N59" s="1">
        <f t="shared" si="4"/>
        <v>4455</v>
      </c>
      <c r="P59" s="7"/>
    </row>
    <row r="60" spans="2:16" x14ac:dyDescent="0.25">
      <c r="B60" s="1" t="s">
        <v>79</v>
      </c>
      <c r="C60" s="26">
        <v>44545.431944444441</v>
      </c>
      <c r="D60" s="1">
        <v>3.38</v>
      </c>
      <c r="E60" s="26">
        <v>44550.6</v>
      </c>
      <c r="F60" s="1">
        <f t="shared" si="0"/>
        <v>1</v>
      </c>
      <c r="G60" s="1" t="str">
        <f t="shared" si="1"/>
        <v>Busy</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0.20833333333333334</v>
      </c>
      <c r="L60" s="1">
        <f t="shared" si="6"/>
        <v>625</v>
      </c>
      <c r="M60" s="1">
        <v>2636</v>
      </c>
      <c r="N60" s="1">
        <f t="shared" si="4"/>
        <v>549.16666666666674</v>
      </c>
    </row>
    <row r="61" spans="2:16" x14ac:dyDescent="0.25">
      <c r="B61" s="1" t="s">
        <v>80</v>
      </c>
      <c r="C61" s="26">
        <v>44533.348611111112</v>
      </c>
      <c r="D61" s="1">
        <v>8.25</v>
      </c>
      <c r="E61" s="26">
        <v>44545.431944444441</v>
      </c>
      <c r="F61" s="1">
        <f t="shared" si="0"/>
        <v>9</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6"/>
        <v>2400</v>
      </c>
      <c r="M61" s="1">
        <v>3646.5</v>
      </c>
      <c r="N61" s="1">
        <f t="shared" si="4"/>
        <v>3646.5</v>
      </c>
      <c r="P61" s="7"/>
    </row>
    <row r="62" spans="2:16" x14ac:dyDescent="0.25">
      <c r="B62" s="1" t="s">
        <v>81</v>
      </c>
      <c r="C62" s="26">
        <v>44533.348611111112</v>
      </c>
      <c r="D62" s="1">
        <v>5.63</v>
      </c>
      <c r="E62" s="26">
        <v>44540.6</v>
      </c>
      <c r="F62" s="1">
        <f t="shared" si="0"/>
        <v>9</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6"/>
        <v>3920</v>
      </c>
      <c r="M62" s="1">
        <v>4391.3999999999996</v>
      </c>
      <c r="N62" s="1">
        <f t="shared" si="4"/>
        <v>4391.3999999999996</v>
      </c>
      <c r="P62" s="7"/>
    </row>
    <row r="63" spans="2:16" x14ac:dyDescent="0.25">
      <c r="B63" s="17" t="s">
        <v>82</v>
      </c>
      <c r="C63" s="26">
        <v>44551.556944444441</v>
      </c>
      <c r="D63" s="17">
        <v>0</v>
      </c>
      <c r="E63" s="26">
        <v>44551.556944444441</v>
      </c>
      <c r="F63" s="18">
        <f t="shared" si="0"/>
        <v>-5</v>
      </c>
      <c r="G63" s="18" t="str">
        <f t="shared" si="1"/>
        <v>Busy</v>
      </c>
      <c r="H63" s="17">
        <v>0</v>
      </c>
      <c r="I63" s="17">
        <f t="shared" si="5"/>
        <v>0</v>
      </c>
      <c r="J63" s="17">
        <v>1</v>
      </c>
      <c r="K63" s="17">
        <v>0</v>
      </c>
      <c r="L63" s="17">
        <f t="shared" si="6"/>
        <v>0</v>
      </c>
      <c r="M63" s="19">
        <v>40</v>
      </c>
      <c r="N63" s="17">
        <f t="shared" si="4"/>
        <v>0</v>
      </c>
    </row>
    <row r="64" spans="2:16" x14ac:dyDescent="0.25">
      <c r="B64" s="1" t="s">
        <v>83</v>
      </c>
      <c r="C64" s="26">
        <v>44551.556944444441</v>
      </c>
      <c r="D64" s="1">
        <v>6.06</v>
      </c>
      <c r="E64" s="26">
        <v>44559.576388888891</v>
      </c>
      <c r="F64" s="18">
        <f t="shared" si="0"/>
        <v>-5</v>
      </c>
      <c r="G64" s="1" t="str">
        <f t="shared" si="1"/>
        <v>Busy</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0</v>
      </c>
      <c r="L64" s="1">
        <f t="shared" si="6"/>
        <v>0</v>
      </c>
      <c r="M64" s="1">
        <v>6908.4</v>
      </c>
      <c r="N64" s="1">
        <f t="shared" si="4"/>
        <v>0</v>
      </c>
      <c r="P64" s="7"/>
    </row>
    <row r="65" spans="2:18" x14ac:dyDescent="0.25">
      <c r="B65" s="1" t="s">
        <v>84</v>
      </c>
      <c r="C65" s="26">
        <v>44551.556944444441</v>
      </c>
      <c r="D65" s="1">
        <v>11.13</v>
      </c>
      <c r="E65" s="26">
        <v>44566.6</v>
      </c>
      <c r="F65" s="18">
        <f t="shared" si="0"/>
        <v>-5</v>
      </c>
      <c r="G65" s="1" t="str">
        <f t="shared" si="1"/>
        <v>Busy</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0</v>
      </c>
      <c r="L65" s="1">
        <f t="shared" si="6"/>
        <v>0</v>
      </c>
      <c r="M65" s="1">
        <v>4919.46</v>
      </c>
      <c r="N65" s="1">
        <f t="shared" si="4"/>
        <v>0</v>
      </c>
      <c r="P65" s="7"/>
    </row>
    <row r="66" spans="2:18" x14ac:dyDescent="0.25">
      <c r="B66" s="1" t="s">
        <v>85</v>
      </c>
      <c r="C66" s="26">
        <v>44566.6</v>
      </c>
      <c r="D66" s="1">
        <v>3.31</v>
      </c>
      <c r="E66" s="26">
        <v>44571.703472222223</v>
      </c>
      <c r="F66" s="18">
        <f t="shared" si="0"/>
        <v>-16</v>
      </c>
      <c r="G66" s="1" t="str">
        <f t="shared" si="1"/>
        <v>Busy</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0</v>
      </c>
      <c r="L66" s="1">
        <f t="shared" si="6"/>
        <v>0</v>
      </c>
      <c r="M66" s="1">
        <v>3250.42</v>
      </c>
      <c r="N66" s="1">
        <f t="shared" si="4"/>
        <v>0</v>
      </c>
      <c r="P66" s="7"/>
    </row>
    <row r="67" spans="2:18" x14ac:dyDescent="0.25">
      <c r="B67" s="1" t="s">
        <v>86</v>
      </c>
      <c r="C67" s="26">
        <v>44571.703472222223</v>
      </c>
      <c r="D67" s="1">
        <v>5.13</v>
      </c>
      <c r="E67" s="26">
        <v>44579.371527777781</v>
      </c>
      <c r="F67" s="18">
        <f t="shared" si="0"/>
        <v>-19</v>
      </c>
      <c r="G67" s="1" t="str">
        <f t="shared" si="1"/>
        <v>Busy</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v>
      </c>
      <c r="L67" s="1">
        <f t="shared" si="6"/>
        <v>0</v>
      </c>
      <c r="M67" s="1">
        <v>5037.66</v>
      </c>
      <c r="N67" s="1">
        <f t="shared" si="4"/>
        <v>0</v>
      </c>
      <c r="P67" s="7"/>
    </row>
    <row r="68" spans="2:18" x14ac:dyDescent="0.25">
      <c r="B68" s="1" t="s">
        <v>87</v>
      </c>
      <c r="C68" s="26">
        <v>44551.556944444441</v>
      </c>
      <c r="D68" s="1">
        <v>14.75</v>
      </c>
      <c r="E68" s="26">
        <v>44572.431944444441</v>
      </c>
      <c r="F68" s="18">
        <f t="shared" si="0"/>
        <v>-5</v>
      </c>
      <c r="G68" s="1" t="str">
        <f t="shared" si="1"/>
        <v>Busy</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0</v>
      </c>
      <c r="L68" s="1">
        <f t="shared" si="6"/>
        <v>0</v>
      </c>
      <c r="M68" s="1">
        <v>11505</v>
      </c>
      <c r="N68" s="1">
        <f t="shared" si="4"/>
        <v>0</v>
      </c>
      <c r="P68" s="7"/>
    </row>
    <row r="69" spans="2:18" x14ac:dyDescent="0.25">
      <c r="B69" s="17" t="s">
        <v>88</v>
      </c>
      <c r="C69" s="26">
        <v>44579.371527777781</v>
      </c>
      <c r="D69" s="17">
        <v>0</v>
      </c>
      <c r="E69" s="26">
        <v>44579.371527777781</v>
      </c>
      <c r="F69" s="29">
        <f t="shared" si="0"/>
        <v>-25</v>
      </c>
      <c r="G69" s="18" t="str">
        <f t="shared" si="1"/>
        <v>Busy</v>
      </c>
      <c r="H69" s="17">
        <v>0</v>
      </c>
      <c r="I69" s="17">
        <f t="shared" si="5"/>
        <v>0</v>
      </c>
      <c r="J69" s="17">
        <v>0</v>
      </c>
      <c r="K69" s="17">
        <v>0</v>
      </c>
      <c r="L69" s="17">
        <f t="shared" si="6"/>
        <v>0</v>
      </c>
      <c r="M69" s="19">
        <v>40</v>
      </c>
      <c r="N69" s="17">
        <f t="shared" si="4"/>
        <v>0</v>
      </c>
    </row>
    <row r="70" spans="2:18" x14ac:dyDescent="0.25">
      <c r="B70" s="1" t="s">
        <v>89</v>
      </c>
      <c r="C70" s="26">
        <v>44579.371527777781</v>
      </c>
      <c r="D70" s="1">
        <v>1.31</v>
      </c>
      <c r="E70" s="26">
        <v>44580.474999999999</v>
      </c>
      <c r="F70" s="29">
        <f t="shared" si="0"/>
        <v>-25</v>
      </c>
      <c r="G70" s="1" t="str">
        <f t="shared" si="1"/>
        <v>Busy</v>
      </c>
      <c r="H70" s="1">
        <v>800</v>
      </c>
      <c r="I70" s="1">
        <f t="shared" si="5"/>
        <v>800</v>
      </c>
      <c r="J70" s="1">
        <f>ROUND(Q70/R70,4)</f>
        <v>1</v>
      </c>
      <c r="K70" s="33">
        <f t="shared" ref="K70:K75" si="8">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0</v>
      </c>
      <c r="L70" s="1">
        <f t="shared" si="6"/>
        <v>0</v>
      </c>
      <c r="M70" s="1">
        <v>1286.42</v>
      </c>
      <c r="N70" s="1">
        <f t="shared" si="4"/>
        <v>0</v>
      </c>
      <c r="P70" s="7">
        <v>44544</v>
      </c>
      <c r="Q70" s="1">
        <f>NETWORKDAYS(P70,$D$3)</f>
        <v>2</v>
      </c>
      <c r="R70" s="1">
        <v>2</v>
      </c>
    </row>
    <row r="71" spans="2:18" x14ac:dyDescent="0.25">
      <c r="B71" s="1" t="s">
        <v>90</v>
      </c>
      <c r="C71" s="26">
        <v>44580.474999999999</v>
      </c>
      <c r="D71" s="1">
        <v>3.19</v>
      </c>
      <c r="E71" s="26">
        <v>44585.579861111109</v>
      </c>
      <c r="F71" s="29">
        <f t="shared" si="0"/>
        <v>-26</v>
      </c>
      <c r="G71" s="1" t="str">
        <f t="shared" si="1"/>
        <v>Busy</v>
      </c>
      <c r="H71" s="1">
        <v>2000</v>
      </c>
      <c r="I71" s="1">
        <f t="shared" si="5"/>
        <v>0</v>
      </c>
      <c r="J71" s="1">
        <v>0</v>
      </c>
      <c r="K71" s="33">
        <f t="shared" si="8"/>
        <v>0</v>
      </c>
      <c r="L71" s="1">
        <f t="shared" ref="L71:L76" si="9">I71*K71</f>
        <v>0</v>
      </c>
      <c r="M71" s="1">
        <v>3132.58</v>
      </c>
      <c r="N71" s="1">
        <f t="shared" si="4"/>
        <v>0</v>
      </c>
    </row>
    <row r="72" spans="2:18" x14ac:dyDescent="0.25">
      <c r="B72" s="1" t="s">
        <v>91</v>
      </c>
      <c r="C72" s="26">
        <v>44585.579861111109</v>
      </c>
      <c r="D72" s="1">
        <v>2.44</v>
      </c>
      <c r="E72" s="26">
        <v>44588.351388888892</v>
      </c>
      <c r="F72" s="29">
        <f t="shared" si="0"/>
        <v>-29</v>
      </c>
      <c r="G72" s="1" t="str">
        <f t="shared" si="1"/>
        <v>Busy</v>
      </c>
      <c r="H72" s="1">
        <v>1600</v>
      </c>
      <c r="I72" s="1">
        <f t="shared" si="5"/>
        <v>0</v>
      </c>
      <c r="J72" s="1">
        <v>0</v>
      </c>
      <c r="K72" s="33">
        <f t="shared" si="8"/>
        <v>0</v>
      </c>
      <c r="L72" s="1">
        <f t="shared" si="9"/>
        <v>0</v>
      </c>
      <c r="M72" s="1">
        <v>2396.08</v>
      </c>
      <c r="N72" s="1">
        <f t="shared" si="4"/>
        <v>0</v>
      </c>
    </row>
    <row r="73" spans="2:18" x14ac:dyDescent="0.25">
      <c r="B73" s="1" t="s">
        <v>92</v>
      </c>
      <c r="C73" s="26">
        <v>44588.351388888892</v>
      </c>
      <c r="D73" s="1">
        <v>2</v>
      </c>
      <c r="E73" s="26">
        <v>44592.351388888892</v>
      </c>
      <c r="F73" s="29">
        <f t="shared" si="0"/>
        <v>-32</v>
      </c>
      <c r="G73" s="1" t="str">
        <f t="shared" si="1"/>
        <v>Busy</v>
      </c>
      <c r="H73" s="1">
        <v>1200</v>
      </c>
      <c r="I73" s="1">
        <f t="shared" si="5"/>
        <v>0</v>
      </c>
      <c r="J73" s="1">
        <v>0</v>
      </c>
      <c r="K73" s="33">
        <f t="shared" si="8"/>
        <v>0</v>
      </c>
      <c r="L73" s="1">
        <f t="shared" si="9"/>
        <v>0</v>
      </c>
      <c r="M73" s="1">
        <v>1964</v>
      </c>
      <c r="N73" s="1">
        <f t="shared" si="4"/>
        <v>0</v>
      </c>
    </row>
    <row r="74" spans="2:18" x14ac:dyDescent="0.25">
      <c r="B74" s="1" t="s">
        <v>93</v>
      </c>
      <c r="C74" s="26">
        <v>44594.498611111114</v>
      </c>
      <c r="D74" s="1">
        <v>3.38</v>
      </c>
      <c r="E74" s="26">
        <v>44599.666666666664</v>
      </c>
      <c r="F74" s="29">
        <f t="shared" si="0"/>
        <v>-36</v>
      </c>
      <c r="G74" s="1" t="str">
        <f t="shared" si="1"/>
        <v>Busy</v>
      </c>
      <c r="H74" s="1">
        <v>1512</v>
      </c>
      <c r="I74" s="1">
        <f t="shared" si="5"/>
        <v>0</v>
      </c>
      <c r="J74" s="1">
        <v>0</v>
      </c>
      <c r="K74" s="33">
        <f t="shared" si="8"/>
        <v>0</v>
      </c>
      <c r="L74" s="1">
        <f t="shared" si="9"/>
        <v>0</v>
      </c>
      <c r="M74" s="1">
        <v>2636.4</v>
      </c>
      <c r="N74" s="1">
        <f t="shared" si="4"/>
        <v>0</v>
      </c>
    </row>
    <row r="75" spans="2:18" x14ac:dyDescent="0.25">
      <c r="B75" s="1" t="s">
        <v>94</v>
      </c>
      <c r="C75" s="26">
        <v>44579.371527777781</v>
      </c>
      <c r="D75" s="1">
        <v>11.38</v>
      </c>
      <c r="E75" s="26">
        <v>44594.498611111114</v>
      </c>
      <c r="F75" s="29">
        <f t="shared" si="0"/>
        <v>-25</v>
      </c>
      <c r="G75" s="1" t="str">
        <f t="shared" si="1"/>
        <v>Busy</v>
      </c>
      <c r="H75" s="1">
        <v>4400</v>
      </c>
      <c r="I75" s="1">
        <f t="shared" si="5"/>
        <v>880</v>
      </c>
      <c r="J75" s="1">
        <f>ROUND(Q75/R75,4)</f>
        <v>0.2</v>
      </c>
      <c r="K75" s="33">
        <f t="shared" si="8"/>
        <v>0</v>
      </c>
      <c r="L75" s="1">
        <f t="shared" si="9"/>
        <v>0</v>
      </c>
      <c r="M75" s="1">
        <v>8876.4</v>
      </c>
      <c r="N75" s="1">
        <f t="shared" si="4"/>
        <v>0</v>
      </c>
      <c r="P75" s="7">
        <v>44544</v>
      </c>
      <c r="Q75" s="1">
        <f>NETWORKDAYS(P75,$D$3)</f>
        <v>2</v>
      </c>
      <c r="R75" s="1">
        <v>10</v>
      </c>
    </row>
    <row r="76" spans="2:18" x14ac:dyDescent="0.25">
      <c r="B76" s="17" t="s">
        <v>95</v>
      </c>
      <c r="C76" s="26">
        <v>44599.666666666664</v>
      </c>
      <c r="D76" s="17">
        <v>0</v>
      </c>
      <c r="E76" s="26">
        <v>44599.666666666664</v>
      </c>
      <c r="F76" s="29">
        <f t="shared" ref="F76" si="10">NETWORKDAYS(C76,$D$3)</f>
        <v>-39</v>
      </c>
      <c r="G76" s="18" t="str">
        <f t="shared" ref="G76" si="11">IF(F76&gt;D76,"Complete","Busy")</f>
        <v>Busy</v>
      </c>
      <c r="H76" s="17">
        <v>0</v>
      </c>
      <c r="I76" s="17">
        <f t="shared" ref="I76" si="12">J76*H76</f>
        <v>0</v>
      </c>
      <c r="J76" s="17">
        <v>0</v>
      </c>
      <c r="K76" s="17">
        <v>0</v>
      </c>
      <c r="L76" s="17">
        <f t="shared" si="9"/>
        <v>0</v>
      </c>
      <c r="M76" s="19">
        <v>0</v>
      </c>
      <c r="N76" s="17">
        <f t="shared" ref="N76" si="13">M76*K76</f>
        <v>0</v>
      </c>
    </row>
    <row r="78" spans="2:18" x14ac:dyDescent="0.25">
      <c r="B78" s="20" t="s">
        <v>43</v>
      </c>
      <c r="C78" s="20"/>
      <c r="D78" s="20"/>
      <c r="E78" s="21"/>
      <c r="F78" s="21"/>
      <c r="G78" s="21"/>
      <c r="H78" s="20"/>
      <c r="I78" s="20">
        <f>SUM(I7:I76)</f>
        <v>286240</v>
      </c>
      <c r="J78" s="20"/>
      <c r="K78" s="20"/>
      <c r="L78" s="20">
        <f>SUM(L7:L76)</f>
        <v>260163</v>
      </c>
      <c r="M78" s="20"/>
      <c r="N78" s="20">
        <f>SUM(N7:N76)</f>
        <v>337210.55666666676</v>
      </c>
    </row>
    <row r="81" spans="2:3" x14ac:dyDescent="0.25">
      <c r="B81" s="9" t="s">
        <v>44</v>
      </c>
      <c r="C81" s="1">
        <f>ROUND(L78/N78,4)</f>
        <v>0.77149999999999996</v>
      </c>
    </row>
    <row r="82" spans="2:3" x14ac:dyDescent="0.25">
      <c r="B82" s="9" t="s">
        <v>45</v>
      </c>
      <c r="C82" s="1">
        <f>ROUND(L78/I78,4)</f>
        <v>0.90890000000000004</v>
      </c>
    </row>
    <row r="83" spans="2:3" x14ac:dyDescent="0.25">
      <c r="B83" s="9" t="s">
        <v>46</v>
      </c>
      <c r="C83" s="1">
        <f>ROUND((296072-L78)/C81,4)</f>
        <v>46544.394</v>
      </c>
    </row>
    <row r="84" spans="2:3" x14ac:dyDescent="0.25">
      <c r="B84" s="9" t="s">
        <v>47</v>
      </c>
      <c r="C84" s="1">
        <f>N78+C83</f>
        <v>383754.95066666673</v>
      </c>
    </row>
  </sheetData>
  <conditionalFormatting sqref="F79:G1048576 F5:G5 F1:G1 F77:G77">
    <cfRule type="top10" dxfId="99" priority="43" rank="1"/>
  </conditionalFormatting>
  <conditionalFormatting sqref="F1 F6 F79:F1048576 F77">
    <cfRule type="cellIs" dxfId="98" priority="42" operator="lessThan">
      <formula>0</formula>
    </cfRule>
  </conditionalFormatting>
  <conditionalFormatting sqref="F7:F16">
    <cfRule type="cellIs" dxfId="97" priority="41" operator="lessThan">
      <formula>0</formula>
    </cfRule>
  </conditionalFormatting>
  <conditionalFormatting sqref="F18">
    <cfRule type="cellIs" dxfId="96" priority="40" operator="lessThan">
      <formula>0</formula>
    </cfRule>
  </conditionalFormatting>
  <conditionalFormatting sqref="F24">
    <cfRule type="cellIs" dxfId="95" priority="39" operator="lessThan">
      <formula>0</formula>
    </cfRule>
  </conditionalFormatting>
  <conditionalFormatting sqref="G41:G44">
    <cfRule type="top10" dxfId="94" priority="44" rank="1"/>
  </conditionalFormatting>
  <conditionalFormatting sqref="F25">
    <cfRule type="cellIs" dxfId="93" priority="38" operator="lessThan">
      <formula>0</formula>
    </cfRule>
  </conditionalFormatting>
  <conditionalFormatting sqref="F26">
    <cfRule type="cellIs" dxfId="92" priority="37" operator="lessThan">
      <formula>0</formula>
    </cfRule>
  </conditionalFormatting>
  <conditionalFormatting sqref="F27">
    <cfRule type="cellIs" dxfId="91" priority="36" operator="lessThan">
      <formula>0</formula>
    </cfRule>
  </conditionalFormatting>
  <conditionalFormatting sqref="F28">
    <cfRule type="cellIs" dxfId="90" priority="35" operator="lessThan">
      <formula>0</formula>
    </cfRule>
  </conditionalFormatting>
  <conditionalFormatting sqref="F19:F23">
    <cfRule type="cellIs" dxfId="89" priority="34" operator="lessThan">
      <formula>0</formula>
    </cfRule>
  </conditionalFormatting>
  <conditionalFormatting sqref="F29">
    <cfRule type="cellIs" dxfId="88" priority="33" operator="lessThan">
      <formula>0</formula>
    </cfRule>
  </conditionalFormatting>
  <conditionalFormatting sqref="F30">
    <cfRule type="cellIs" dxfId="87" priority="32" operator="lessThan">
      <formula>0</formula>
    </cfRule>
  </conditionalFormatting>
  <conditionalFormatting sqref="F31">
    <cfRule type="cellIs" dxfId="86" priority="31" operator="lessThan">
      <formula>0</formula>
    </cfRule>
  </conditionalFormatting>
  <conditionalFormatting sqref="F32">
    <cfRule type="cellIs" dxfId="85" priority="30" operator="lessThan">
      <formula>0</formula>
    </cfRule>
  </conditionalFormatting>
  <conditionalFormatting sqref="F33">
    <cfRule type="cellIs" dxfId="84" priority="29" operator="lessThan">
      <formula>0</formula>
    </cfRule>
  </conditionalFormatting>
  <conditionalFormatting sqref="F34">
    <cfRule type="cellIs" dxfId="83" priority="28" operator="lessThan">
      <formula>0</formula>
    </cfRule>
  </conditionalFormatting>
  <conditionalFormatting sqref="F40">
    <cfRule type="cellIs" dxfId="82" priority="27" operator="lessThan">
      <formula>0</formula>
    </cfRule>
  </conditionalFormatting>
  <conditionalFormatting sqref="F45">
    <cfRule type="cellIs" dxfId="81" priority="26" operator="lessThan">
      <formula>0</formula>
    </cfRule>
  </conditionalFormatting>
  <conditionalFormatting sqref="F52">
    <cfRule type="cellIs" dxfId="80" priority="25" operator="lessThan">
      <formula>0</formula>
    </cfRule>
  </conditionalFormatting>
  <conditionalFormatting sqref="F78">
    <cfRule type="cellIs" dxfId="79" priority="23" operator="lessThan">
      <formula>0</formula>
    </cfRule>
  </conditionalFormatting>
  <conditionalFormatting sqref="F78:G78">
    <cfRule type="top10" dxfId="78" priority="24" rank="1"/>
  </conditionalFormatting>
  <conditionalFormatting sqref="F63">
    <cfRule type="cellIs" dxfId="77" priority="16" operator="lessThan">
      <formula>0</formula>
    </cfRule>
  </conditionalFormatting>
  <conditionalFormatting sqref="F64">
    <cfRule type="cellIs" dxfId="76" priority="15" operator="lessThan">
      <formula>0</formula>
    </cfRule>
  </conditionalFormatting>
  <conditionalFormatting sqref="F65">
    <cfRule type="cellIs" dxfId="75" priority="14" operator="lessThan">
      <formula>0</formula>
    </cfRule>
  </conditionalFormatting>
  <conditionalFormatting sqref="F66">
    <cfRule type="cellIs" dxfId="74" priority="13" operator="lessThan">
      <formula>0</formula>
    </cfRule>
  </conditionalFormatting>
  <conditionalFormatting sqref="F67">
    <cfRule type="cellIs" dxfId="73" priority="12" operator="lessThan">
      <formula>0</formula>
    </cfRule>
  </conditionalFormatting>
  <conditionalFormatting sqref="F68">
    <cfRule type="cellIs" dxfId="72" priority="11" operator="lessThan">
      <formula>0</formula>
    </cfRule>
  </conditionalFormatting>
  <conditionalFormatting sqref="F69">
    <cfRule type="cellIs" dxfId="71" priority="10" operator="lessThan">
      <formula>0</formula>
    </cfRule>
  </conditionalFormatting>
  <conditionalFormatting sqref="F57">
    <cfRule type="cellIs" dxfId="70" priority="9" operator="lessThan">
      <formula>0</formula>
    </cfRule>
  </conditionalFormatting>
  <conditionalFormatting sqref="F76">
    <cfRule type="cellIs" dxfId="69" priority="7" operator="lessThan">
      <formula>0</formula>
    </cfRule>
  </conditionalFormatting>
  <conditionalFormatting sqref="F70">
    <cfRule type="cellIs" dxfId="68" priority="6" operator="lessThan">
      <formula>0</formula>
    </cfRule>
  </conditionalFormatting>
  <conditionalFormatting sqref="F71">
    <cfRule type="cellIs" dxfId="67" priority="5" operator="lessThan">
      <formula>0</formula>
    </cfRule>
  </conditionalFormatting>
  <conditionalFormatting sqref="F72">
    <cfRule type="cellIs" dxfId="66" priority="4" operator="lessThan">
      <formula>0</formula>
    </cfRule>
  </conditionalFormatting>
  <conditionalFormatting sqref="F73">
    <cfRule type="cellIs" dxfId="65" priority="3" operator="lessThan">
      <formula>0</formula>
    </cfRule>
  </conditionalFormatting>
  <conditionalFormatting sqref="F74">
    <cfRule type="cellIs" dxfId="64" priority="2" operator="lessThan">
      <formula>0</formula>
    </cfRule>
  </conditionalFormatting>
  <conditionalFormatting sqref="F75">
    <cfRule type="cellIs" dxfId="63" priority="1" operator="less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461CC-67F3-43C6-B4DD-187EDAB50E96}">
  <dimension ref="A1:R84"/>
  <sheetViews>
    <sheetView topLeftCell="A70" zoomScaleNormal="100"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100</v>
      </c>
      <c r="C2" s="5"/>
      <c r="D2" s="2" t="s">
        <v>28</v>
      </c>
      <c r="E2" s="23"/>
      <c r="F2" s="23"/>
      <c r="G2" s="23"/>
      <c r="H2" s="23"/>
      <c r="J2" s="4"/>
      <c r="K2" s="13"/>
      <c r="L2" s="13"/>
      <c r="Q2" s="13"/>
      <c r="R2" s="13"/>
    </row>
    <row r="3" spans="1:18" x14ac:dyDescent="0.25">
      <c r="C3" s="3"/>
      <c r="D3" s="7">
        <f>WORKDAY(E67,-4)+(17/24)</f>
        <v>44573.708333333336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206</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70" si="3">I7*K7</f>
        <v>7728</v>
      </c>
      <c r="M7" s="34">
        <v>8563.2000000000007</v>
      </c>
      <c r="N7" s="1">
        <f>M7*K7</f>
        <v>8563.2000000000007</v>
      </c>
      <c r="P7" s="7"/>
    </row>
    <row r="8" spans="1:18" x14ac:dyDescent="0.25">
      <c r="B8" s="1" t="s">
        <v>2</v>
      </c>
      <c r="C8" s="26">
        <v>44294.646527777775</v>
      </c>
      <c r="D8" s="1">
        <v>8.06</v>
      </c>
      <c r="E8" s="26">
        <v>44306.666666666664</v>
      </c>
      <c r="F8" s="14">
        <f t="shared" si="0"/>
        <v>200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192</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179</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206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177</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177</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173</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177</v>
      </c>
      <c r="G15" s="14" t="str">
        <f t="shared" si="1"/>
        <v>Complete</v>
      </c>
      <c r="H15" s="1">
        <v>3220</v>
      </c>
      <c r="I15" s="1">
        <f t="shared" ref="I15:I76"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174</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177</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159</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159</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153</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159</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159</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159</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128</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131</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128</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126</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128</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113</v>
      </c>
      <c r="G29" s="18" t="str">
        <f t="shared" si="1"/>
        <v>Complete</v>
      </c>
      <c r="H29" s="17">
        <v>0</v>
      </c>
      <c r="I29" s="17">
        <f t="shared" si="5"/>
        <v>0</v>
      </c>
      <c r="J29" s="17">
        <v>1</v>
      </c>
      <c r="K29" s="35">
        <v>1</v>
      </c>
      <c r="L29" s="17">
        <f t="shared" si="3"/>
        <v>0</v>
      </c>
      <c r="M29" s="19">
        <v>663.75</v>
      </c>
      <c r="N29" s="17">
        <f t="shared" si="4"/>
        <v>663.75</v>
      </c>
    </row>
    <row r="30" spans="1:18" x14ac:dyDescent="0.25">
      <c r="B30" s="1" t="s">
        <v>23</v>
      </c>
      <c r="C30" s="26">
        <v>44417.341666666667</v>
      </c>
      <c r="D30" s="1">
        <v>4.1900000000000004</v>
      </c>
      <c r="E30" s="26">
        <v>44421.404861111114</v>
      </c>
      <c r="F30" s="14">
        <f t="shared" si="0"/>
        <v>113</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109</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107</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113</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96</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96</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92</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96</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96</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96</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6" x14ac:dyDescent="0.25">
      <c r="B40" s="17" t="s">
        <v>56</v>
      </c>
      <c r="C40" s="28">
        <v>44460.676388888889</v>
      </c>
      <c r="D40" s="17">
        <v>0</v>
      </c>
      <c r="E40" s="28">
        <v>44460.676388888889</v>
      </c>
      <c r="F40" s="18">
        <f t="shared" si="0"/>
        <v>82</v>
      </c>
      <c r="G40" s="18" t="str">
        <f t="shared" si="1"/>
        <v>Complete</v>
      </c>
      <c r="H40" s="17">
        <v>0</v>
      </c>
      <c r="I40" s="17">
        <f t="shared" si="5"/>
        <v>0</v>
      </c>
      <c r="J40" s="17">
        <v>1</v>
      </c>
      <c r="K40" s="17">
        <v>1</v>
      </c>
      <c r="L40" s="17">
        <f t="shared" si="3"/>
        <v>0</v>
      </c>
      <c r="M40" s="19">
        <v>4638</v>
      </c>
      <c r="N40" s="17">
        <f t="shared" si="4"/>
        <v>4638</v>
      </c>
    </row>
    <row r="41" spans="2:16" x14ac:dyDescent="0.25">
      <c r="B41" s="1" t="s">
        <v>60</v>
      </c>
      <c r="C41" s="26">
        <v>44460.676388888889</v>
      </c>
      <c r="D41" s="1">
        <v>7.5</v>
      </c>
      <c r="E41" s="26">
        <v>44470.468055555553</v>
      </c>
      <c r="F41" s="1">
        <f t="shared" si="0"/>
        <v>82</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3"/>
        <v>3000</v>
      </c>
      <c r="M41" s="1">
        <v>4500</v>
      </c>
      <c r="N41" s="1">
        <f t="shared" si="4"/>
        <v>4500</v>
      </c>
    </row>
    <row r="42" spans="2:16" x14ac:dyDescent="0.25">
      <c r="B42" s="1" t="s">
        <v>61</v>
      </c>
      <c r="C42" s="26">
        <v>44470.468055555553</v>
      </c>
      <c r="D42" s="1">
        <v>17.13</v>
      </c>
      <c r="E42" s="28">
        <v>44495.553472222222</v>
      </c>
      <c r="F42" s="1">
        <f t="shared" si="0"/>
        <v>74</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3"/>
        <v>6608</v>
      </c>
      <c r="M42" s="1">
        <v>9250</v>
      </c>
      <c r="N42" s="1">
        <f t="shared" si="4"/>
        <v>9250</v>
      </c>
    </row>
    <row r="43" spans="2:16" x14ac:dyDescent="0.25">
      <c r="B43" s="1" t="s">
        <v>63</v>
      </c>
      <c r="C43" s="26">
        <v>44460.676388888889</v>
      </c>
      <c r="D43" s="1">
        <v>10.25</v>
      </c>
      <c r="E43" s="26">
        <v>44475.384722222225</v>
      </c>
      <c r="F43" s="1">
        <f t="shared" si="0"/>
        <v>82</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3"/>
        <v>3520</v>
      </c>
      <c r="M43" s="1">
        <v>4530.5</v>
      </c>
      <c r="N43" s="1">
        <f t="shared" si="4"/>
        <v>4530.5</v>
      </c>
    </row>
    <row r="44" spans="2:16" x14ac:dyDescent="0.25">
      <c r="B44" s="1" t="s">
        <v>64</v>
      </c>
      <c r="C44" s="26">
        <v>44460.676388888889</v>
      </c>
      <c r="D44" s="1">
        <v>12.5</v>
      </c>
      <c r="E44" s="26">
        <v>44477.468055555553</v>
      </c>
      <c r="F44" s="1">
        <f t="shared" si="0"/>
        <v>82</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3"/>
        <v>8624</v>
      </c>
      <c r="M44" s="1">
        <v>9750</v>
      </c>
      <c r="N44" s="1">
        <f t="shared" si="4"/>
        <v>9750</v>
      </c>
    </row>
    <row r="45" spans="2:16" x14ac:dyDescent="0.25">
      <c r="B45" s="17" t="s">
        <v>65</v>
      </c>
      <c r="C45" s="28">
        <v>44460.676388888889</v>
      </c>
      <c r="D45" s="17">
        <v>0</v>
      </c>
      <c r="E45" s="28">
        <v>44460.676388888889</v>
      </c>
      <c r="F45" s="18">
        <f t="shared" si="0"/>
        <v>82</v>
      </c>
      <c r="G45" s="18" t="str">
        <f t="shared" si="1"/>
        <v>Complete</v>
      </c>
      <c r="H45" s="17">
        <v>0</v>
      </c>
      <c r="I45" s="17">
        <f t="shared" si="5"/>
        <v>0</v>
      </c>
      <c r="J45" s="17">
        <v>1</v>
      </c>
      <c r="K45" s="17">
        <v>1</v>
      </c>
      <c r="L45" s="17">
        <f t="shared" si="3"/>
        <v>0</v>
      </c>
      <c r="M45" s="19">
        <v>4449</v>
      </c>
      <c r="N45" s="17">
        <f t="shared" si="4"/>
        <v>4449</v>
      </c>
    </row>
    <row r="46" spans="2:16" x14ac:dyDescent="0.25">
      <c r="B46" s="1" t="s">
        <v>66</v>
      </c>
      <c r="C46" s="26">
        <v>44495.553472222222</v>
      </c>
      <c r="D46" s="1">
        <v>10.130000000000001</v>
      </c>
      <c r="E46" s="26">
        <v>44509.59652777778</v>
      </c>
      <c r="F46" s="1">
        <f t="shared" si="0"/>
        <v>57</v>
      </c>
      <c r="G46" s="1" t="str">
        <f t="shared" si="1"/>
        <v>Complete</v>
      </c>
      <c r="H46" s="1">
        <v>4352</v>
      </c>
      <c r="I46" s="1">
        <f t="shared" si="5"/>
        <v>4352</v>
      </c>
      <c r="J46" s="1">
        <v>1</v>
      </c>
      <c r="K46" s="33">
        <f t="shared" ref="K46:K51" si="6">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3"/>
        <v>4352</v>
      </c>
      <c r="M46" s="1">
        <v>6078</v>
      </c>
      <c r="N46" s="1">
        <f t="shared" si="4"/>
        <v>6078</v>
      </c>
    </row>
    <row r="47" spans="2:16" x14ac:dyDescent="0.25">
      <c r="B47" s="1" t="s">
        <v>67</v>
      </c>
      <c r="C47" s="26">
        <v>44512.428472222222</v>
      </c>
      <c r="D47" s="1">
        <v>3.06</v>
      </c>
      <c r="E47" s="26">
        <v>44516.668055555558</v>
      </c>
      <c r="F47" s="1">
        <f t="shared" si="0"/>
        <v>44</v>
      </c>
      <c r="G47" s="1" t="str">
        <f t="shared" si="1"/>
        <v>Complete</v>
      </c>
      <c r="H47" s="1">
        <v>2200</v>
      </c>
      <c r="I47" s="1">
        <f t="shared" si="5"/>
        <v>2200</v>
      </c>
      <c r="J47" s="1">
        <v>1</v>
      </c>
      <c r="K47" s="33">
        <f t="shared" si="6"/>
        <v>1</v>
      </c>
      <c r="L47" s="1">
        <f t="shared" si="3"/>
        <v>2200</v>
      </c>
      <c r="M47" s="1">
        <v>3188.5</v>
      </c>
      <c r="N47" s="1">
        <f t="shared" si="4"/>
        <v>3188.5</v>
      </c>
    </row>
    <row r="48" spans="2:16" x14ac:dyDescent="0.25">
      <c r="B48" s="1" t="s">
        <v>62</v>
      </c>
      <c r="C48" s="26">
        <v>44495.553472222222</v>
      </c>
      <c r="D48" s="1">
        <v>12.75</v>
      </c>
      <c r="E48" s="26">
        <v>44512.428472222222</v>
      </c>
      <c r="F48" s="1">
        <f t="shared" si="0"/>
        <v>57</v>
      </c>
      <c r="G48" s="1" t="str">
        <f t="shared" si="1"/>
        <v>Complete</v>
      </c>
      <c r="H48" s="1">
        <v>6000</v>
      </c>
      <c r="I48" s="1">
        <f t="shared" si="5"/>
        <v>6000</v>
      </c>
      <c r="J48" s="1">
        <v>1</v>
      </c>
      <c r="K48" s="33">
        <f t="shared" si="6"/>
        <v>1</v>
      </c>
      <c r="L48" s="1">
        <f t="shared" si="3"/>
        <v>6000</v>
      </c>
      <c r="M48" s="1">
        <v>5635.52</v>
      </c>
      <c r="N48" s="1">
        <f t="shared" si="4"/>
        <v>5635.52</v>
      </c>
    </row>
    <row r="49" spans="2:16" x14ac:dyDescent="0.25">
      <c r="B49" s="1" t="s">
        <v>68</v>
      </c>
      <c r="C49" s="26">
        <v>44495.553472222222</v>
      </c>
      <c r="D49" s="1">
        <v>17.63</v>
      </c>
      <c r="E49" s="28">
        <v>44519.388194444444</v>
      </c>
      <c r="F49" s="1">
        <f t="shared" si="0"/>
        <v>57</v>
      </c>
      <c r="G49" s="1" t="str">
        <f t="shared" si="1"/>
        <v>Complete</v>
      </c>
      <c r="H49" s="1">
        <v>6000</v>
      </c>
      <c r="I49" s="1">
        <f t="shared" si="5"/>
        <v>6000</v>
      </c>
      <c r="J49" s="1">
        <v>1</v>
      </c>
      <c r="K49" s="33">
        <f t="shared" si="6"/>
        <v>1</v>
      </c>
      <c r="L49" s="1">
        <f t="shared" si="3"/>
        <v>6000</v>
      </c>
      <c r="M49" s="1">
        <v>7811.1</v>
      </c>
      <c r="N49" s="1">
        <f t="shared" si="4"/>
        <v>7811.1</v>
      </c>
    </row>
    <row r="50" spans="2:16" x14ac:dyDescent="0.25">
      <c r="B50" s="1" t="s">
        <v>69</v>
      </c>
      <c r="C50" s="26">
        <v>44501.333333333336</v>
      </c>
      <c r="D50" s="1">
        <v>3.25</v>
      </c>
      <c r="E50" s="26">
        <v>44504.416666666664</v>
      </c>
      <c r="F50" s="1">
        <f t="shared" si="0"/>
        <v>53</v>
      </c>
      <c r="G50" s="1" t="str">
        <f t="shared" si="1"/>
        <v>Complete</v>
      </c>
      <c r="H50" s="1">
        <v>2352</v>
      </c>
      <c r="I50" s="1">
        <f t="shared" si="5"/>
        <v>2352</v>
      </c>
      <c r="J50" s="1">
        <v>1</v>
      </c>
      <c r="K50" s="33">
        <f t="shared" si="6"/>
        <v>1</v>
      </c>
      <c r="L50" s="1">
        <f t="shared" si="3"/>
        <v>2352</v>
      </c>
      <c r="M50" s="1">
        <v>2535</v>
      </c>
      <c r="N50" s="1">
        <f t="shared" si="4"/>
        <v>2535</v>
      </c>
    </row>
    <row r="51" spans="2:16" x14ac:dyDescent="0.25">
      <c r="B51" s="1" t="s">
        <v>70</v>
      </c>
      <c r="C51" s="26">
        <v>44495.553472222222</v>
      </c>
      <c r="D51" s="1">
        <v>3.38</v>
      </c>
      <c r="E51" s="26">
        <v>44498.679861111108</v>
      </c>
      <c r="F51" s="1">
        <f t="shared" si="0"/>
        <v>57</v>
      </c>
      <c r="G51" s="1" t="str">
        <f t="shared" si="1"/>
        <v>Complete</v>
      </c>
      <c r="H51" s="1">
        <v>2352</v>
      </c>
      <c r="I51" s="1">
        <f t="shared" si="5"/>
        <v>2352</v>
      </c>
      <c r="J51" s="1">
        <v>1</v>
      </c>
      <c r="K51" s="33">
        <f t="shared" si="6"/>
        <v>1</v>
      </c>
      <c r="L51" s="1">
        <f t="shared" si="3"/>
        <v>2352</v>
      </c>
      <c r="M51" s="1">
        <v>2636.4</v>
      </c>
      <c r="N51" s="1">
        <f t="shared" si="4"/>
        <v>2636.4</v>
      </c>
    </row>
    <row r="52" spans="2:16" x14ac:dyDescent="0.25">
      <c r="B52" s="17" t="s">
        <v>71</v>
      </c>
      <c r="C52" s="26">
        <v>44519.388194444444</v>
      </c>
      <c r="D52" s="17">
        <v>0</v>
      </c>
      <c r="E52" s="26">
        <v>44519.388194444444</v>
      </c>
      <c r="F52" s="18">
        <f t="shared" si="0"/>
        <v>39</v>
      </c>
      <c r="G52" s="18" t="str">
        <f t="shared" si="1"/>
        <v>Complete</v>
      </c>
      <c r="H52" s="17">
        <v>0</v>
      </c>
      <c r="I52" s="17">
        <f t="shared" si="5"/>
        <v>0</v>
      </c>
      <c r="J52" s="17">
        <v>1</v>
      </c>
      <c r="K52" s="17">
        <v>1</v>
      </c>
      <c r="L52" s="17">
        <f t="shared" si="3"/>
        <v>0</v>
      </c>
      <c r="M52" s="19">
        <v>40</v>
      </c>
      <c r="N52" s="17">
        <f t="shared" si="4"/>
        <v>40</v>
      </c>
    </row>
    <row r="53" spans="2:16" x14ac:dyDescent="0.25">
      <c r="B53" s="1" t="s">
        <v>72</v>
      </c>
      <c r="C53" s="26">
        <v>44519.388194444444</v>
      </c>
      <c r="D53" s="1">
        <v>4.75</v>
      </c>
      <c r="E53" s="26">
        <v>44525.679861111108</v>
      </c>
      <c r="F53" s="1">
        <f t="shared" si="0"/>
        <v>39</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3"/>
        <v>1968</v>
      </c>
      <c r="M53" s="1">
        <v>2565</v>
      </c>
      <c r="N53" s="1">
        <f t="shared" si="4"/>
        <v>2565</v>
      </c>
    </row>
    <row r="54" spans="2:16" x14ac:dyDescent="0.25">
      <c r="B54" s="1" t="s">
        <v>73</v>
      </c>
      <c r="C54" s="26">
        <v>44525.679861111108</v>
      </c>
      <c r="D54" s="1">
        <v>5.13</v>
      </c>
      <c r="E54" s="28">
        <v>44533.348611111112</v>
      </c>
      <c r="F54" s="1">
        <f t="shared" si="0"/>
        <v>35</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3"/>
        <v>1968</v>
      </c>
      <c r="M54" s="1">
        <v>2267.46</v>
      </c>
      <c r="N54" s="1">
        <f t="shared" si="4"/>
        <v>2267.46</v>
      </c>
    </row>
    <row r="55" spans="2:16" x14ac:dyDescent="0.25">
      <c r="B55" s="1" t="s">
        <v>74</v>
      </c>
      <c r="C55" s="26">
        <v>44519.388194444444</v>
      </c>
      <c r="D55" s="1">
        <v>7.38</v>
      </c>
      <c r="E55" s="26">
        <v>44530.556944444441</v>
      </c>
      <c r="F55" s="1">
        <f t="shared" si="0"/>
        <v>39</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3"/>
        <v>3600</v>
      </c>
      <c r="M55" s="1">
        <v>4428</v>
      </c>
      <c r="N55" s="1">
        <f t="shared" si="4"/>
        <v>4428</v>
      </c>
    </row>
    <row r="56" spans="2:16" x14ac:dyDescent="0.25">
      <c r="B56" s="1" t="s">
        <v>75</v>
      </c>
      <c r="C56" s="26">
        <v>44519.388194444444</v>
      </c>
      <c r="D56" s="1">
        <v>4.63</v>
      </c>
      <c r="E56" s="26">
        <v>44525.640277777777</v>
      </c>
      <c r="F56" s="1">
        <f t="shared" si="0"/>
        <v>39</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3"/>
        <v>3136</v>
      </c>
      <c r="M56" s="1">
        <v>3611.4</v>
      </c>
      <c r="N56" s="1">
        <f t="shared" si="4"/>
        <v>3611.4</v>
      </c>
    </row>
    <row r="57" spans="2:16" x14ac:dyDescent="0.25">
      <c r="B57" s="17" t="s">
        <v>76</v>
      </c>
      <c r="C57" s="26">
        <v>44533.348611111112</v>
      </c>
      <c r="D57" s="17">
        <v>0</v>
      </c>
      <c r="E57" s="26">
        <v>44533.348611111112</v>
      </c>
      <c r="F57" s="18">
        <f t="shared" si="0"/>
        <v>29</v>
      </c>
      <c r="G57" s="18" t="str">
        <f t="shared" si="1"/>
        <v>Complete</v>
      </c>
      <c r="H57" s="17">
        <v>0</v>
      </c>
      <c r="I57" s="17">
        <f t="shared" si="5"/>
        <v>0</v>
      </c>
      <c r="J57" s="17">
        <v>1</v>
      </c>
      <c r="K57" s="17">
        <v>1</v>
      </c>
      <c r="L57" s="17">
        <f t="shared" si="3"/>
        <v>0</v>
      </c>
      <c r="M57" s="19">
        <v>240</v>
      </c>
      <c r="N57" s="17">
        <f t="shared" si="4"/>
        <v>240</v>
      </c>
    </row>
    <row r="58" spans="2:16" x14ac:dyDescent="0.25">
      <c r="B58" s="1" t="s">
        <v>77</v>
      </c>
      <c r="C58" s="26">
        <v>44533.348611111112</v>
      </c>
      <c r="D58" s="1">
        <v>12.5</v>
      </c>
      <c r="E58" s="28">
        <v>44551.556944444441</v>
      </c>
      <c r="F58" s="1">
        <f t="shared" si="0"/>
        <v>29</v>
      </c>
      <c r="G58" s="1" t="str">
        <f t="shared" si="1"/>
        <v>Complete</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1</v>
      </c>
      <c r="L58" s="1">
        <f t="shared" si="3"/>
        <v>6000</v>
      </c>
      <c r="M58" s="1">
        <v>7500</v>
      </c>
      <c r="N58" s="1">
        <f t="shared" si="4"/>
        <v>7500</v>
      </c>
      <c r="P58" s="7"/>
    </row>
    <row r="59" spans="2:16" x14ac:dyDescent="0.25">
      <c r="B59" s="1" t="s">
        <v>78</v>
      </c>
      <c r="C59" s="26">
        <v>44533.348611111112</v>
      </c>
      <c r="D59" s="1">
        <v>8.25</v>
      </c>
      <c r="E59" s="26">
        <v>44545.431944444441</v>
      </c>
      <c r="F59" s="1">
        <f t="shared" si="0"/>
        <v>29</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3"/>
        <v>4200</v>
      </c>
      <c r="M59" s="1">
        <v>4455</v>
      </c>
      <c r="N59" s="1">
        <f t="shared" si="4"/>
        <v>4455</v>
      </c>
      <c r="P59" s="7"/>
    </row>
    <row r="60" spans="2:16" x14ac:dyDescent="0.25">
      <c r="B60" s="1" t="s">
        <v>79</v>
      </c>
      <c r="C60" s="26">
        <v>44545.431944444441</v>
      </c>
      <c r="D60" s="1">
        <v>3.38</v>
      </c>
      <c r="E60" s="26">
        <v>44550.6</v>
      </c>
      <c r="F60" s="1">
        <f t="shared" si="0"/>
        <v>21</v>
      </c>
      <c r="G60" s="1" t="str">
        <f t="shared" si="1"/>
        <v>Complete</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1</v>
      </c>
      <c r="L60" s="1">
        <f t="shared" si="3"/>
        <v>3000</v>
      </c>
      <c r="M60" s="1">
        <v>2636</v>
      </c>
      <c r="N60" s="1">
        <f t="shared" si="4"/>
        <v>2636</v>
      </c>
    </row>
    <row r="61" spans="2:16" x14ac:dyDescent="0.25">
      <c r="B61" s="1" t="s">
        <v>80</v>
      </c>
      <c r="C61" s="26">
        <v>44533.348611111112</v>
      </c>
      <c r="D61" s="1">
        <v>8.25</v>
      </c>
      <c r="E61" s="26">
        <v>44545.431944444441</v>
      </c>
      <c r="F61" s="1">
        <f t="shared" si="0"/>
        <v>29</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3"/>
        <v>2400</v>
      </c>
      <c r="M61" s="1">
        <v>3646.5</v>
      </c>
      <c r="N61" s="1">
        <f t="shared" si="4"/>
        <v>3646.5</v>
      </c>
      <c r="P61" s="7"/>
    </row>
    <row r="62" spans="2:16" x14ac:dyDescent="0.25">
      <c r="B62" s="1" t="s">
        <v>81</v>
      </c>
      <c r="C62" s="26">
        <v>44533.348611111112</v>
      </c>
      <c r="D62" s="1">
        <v>5.63</v>
      </c>
      <c r="E62" s="26">
        <v>44540.6</v>
      </c>
      <c r="F62" s="1">
        <f t="shared" si="0"/>
        <v>29</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3"/>
        <v>3920</v>
      </c>
      <c r="M62" s="1">
        <v>4391.3999999999996</v>
      </c>
      <c r="N62" s="1">
        <f t="shared" si="4"/>
        <v>4391.3999999999996</v>
      </c>
      <c r="P62" s="7"/>
    </row>
    <row r="63" spans="2:16" x14ac:dyDescent="0.25">
      <c r="B63" s="17" t="s">
        <v>82</v>
      </c>
      <c r="C63" s="26">
        <v>44551.556944444441</v>
      </c>
      <c r="D63" s="17">
        <v>0</v>
      </c>
      <c r="E63" s="26">
        <v>44551.556944444441</v>
      </c>
      <c r="F63" s="18">
        <f t="shared" si="0"/>
        <v>17</v>
      </c>
      <c r="G63" s="18" t="str">
        <f t="shared" si="1"/>
        <v>Complete</v>
      </c>
      <c r="H63" s="17">
        <v>0</v>
      </c>
      <c r="I63" s="17">
        <f t="shared" si="5"/>
        <v>0</v>
      </c>
      <c r="J63" s="17">
        <v>1</v>
      </c>
      <c r="K63" s="17">
        <v>1</v>
      </c>
      <c r="L63" s="17">
        <f t="shared" si="3"/>
        <v>0</v>
      </c>
      <c r="M63" s="19">
        <v>40</v>
      </c>
      <c r="N63" s="17">
        <f t="shared" si="4"/>
        <v>40</v>
      </c>
    </row>
    <row r="64" spans="2:16" x14ac:dyDescent="0.25">
      <c r="B64" s="1" t="s">
        <v>83</v>
      </c>
      <c r="C64" s="26">
        <v>44551.556944444441</v>
      </c>
      <c r="D64" s="1">
        <v>6.06</v>
      </c>
      <c r="E64" s="26">
        <v>44559.576388888891</v>
      </c>
      <c r="F64" s="18">
        <f t="shared" si="0"/>
        <v>17</v>
      </c>
      <c r="G64" s="1" t="str">
        <f t="shared" si="1"/>
        <v>Complete</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1</v>
      </c>
      <c r="L64" s="1">
        <f t="shared" si="3"/>
        <v>6000</v>
      </c>
      <c r="M64" s="1">
        <v>6908.4</v>
      </c>
      <c r="N64" s="1">
        <f t="shared" si="4"/>
        <v>6908.4</v>
      </c>
      <c r="P64" s="7"/>
    </row>
    <row r="65" spans="2:16" x14ac:dyDescent="0.25">
      <c r="B65" s="1" t="s">
        <v>84</v>
      </c>
      <c r="C65" s="26">
        <v>44551.556944444441</v>
      </c>
      <c r="D65" s="1">
        <v>11.13</v>
      </c>
      <c r="E65" s="26">
        <v>44566.6</v>
      </c>
      <c r="F65" s="18">
        <f t="shared" si="0"/>
        <v>17</v>
      </c>
      <c r="G65" s="1" t="str">
        <f t="shared" si="1"/>
        <v>Complete</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1</v>
      </c>
      <c r="L65" s="1">
        <f t="shared" si="3"/>
        <v>3400</v>
      </c>
      <c r="M65" s="1">
        <v>4919.46</v>
      </c>
      <c r="N65" s="1">
        <f t="shared" si="4"/>
        <v>4919.46</v>
      </c>
      <c r="P65" s="7"/>
    </row>
    <row r="66" spans="2:16" x14ac:dyDescent="0.25">
      <c r="B66" s="1" t="s">
        <v>85</v>
      </c>
      <c r="C66" s="26">
        <v>44566.6</v>
      </c>
      <c r="D66" s="1">
        <v>3.31</v>
      </c>
      <c r="E66" s="26">
        <v>44571.703472222223</v>
      </c>
      <c r="F66" s="18">
        <f t="shared" si="0"/>
        <v>6</v>
      </c>
      <c r="G66" s="1" t="str">
        <f t="shared" si="1"/>
        <v>Complete</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1</v>
      </c>
      <c r="L66" s="1">
        <f t="shared" si="3"/>
        <v>2000</v>
      </c>
      <c r="M66" s="1">
        <v>3250.42</v>
      </c>
      <c r="N66" s="1">
        <f t="shared" si="4"/>
        <v>3250.42</v>
      </c>
      <c r="P66" s="7"/>
    </row>
    <row r="67" spans="2:16" x14ac:dyDescent="0.25">
      <c r="B67" s="1" t="s">
        <v>86</v>
      </c>
      <c r="C67" s="26">
        <v>44571.703472222223</v>
      </c>
      <c r="D67" s="1">
        <v>5.13</v>
      </c>
      <c r="E67" s="27">
        <v>44579.371527777781</v>
      </c>
      <c r="F67" s="18">
        <f t="shared" si="0"/>
        <v>3</v>
      </c>
      <c r="G67" s="1" t="str">
        <f t="shared" si="1"/>
        <v>Busy</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0.39270630279402213</v>
      </c>
      <c r="L67" s="1">
        <f t="shared" si="3"/>
        <v>1256.6601689408708</v>
      </c>
      <c r="M67" s="1">
        <v>5037.66</v>
      </c>
      <c r="N67" s="1">
        <f t="shared" si="4"/>
        <v>1978.3208333333334</v>
      </c>
      <c r="P67" s="7"/>
    </row>
    <row r="68" spans="2:16" x14ac:dyDescent="0.25">
      <c r="B68" s="1" t="s">
        <v>87</v>
      </c>
      <c r="C68" s="26">
        <v>44551.556944444441</v>
      </c>
      <c r="D68" s="1">
        <v>14.75</v>
      </c>
      <c r="E68" s="26">
        <v>44572.431944444441</v>
      </c>
      <c r="F68" s="18">
        <f t="shared" si="0"/>
        <v>17</v>
      </c>
      <c r="G68" s="1" t="str">
        <f t="shared" si="1"/>
        <v>Complete</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1</v>
      </c>
      <c r="L68" s="1">
        <f t="shared" si="3"/>
        <v>5720</v>
      </c>
      <c r="M68" s="1">
        <v>11505</v>
      </c>
      <c r="N68" s="1">
        <f t="shared" si="4"/>
        <v>11505</v>
      </c>
      <c r="P68" s="7"/>
    </row>
    <row r="69" spans="2:16" x14ac:dyDescent="0.25">
      <c r="B69" s="17" t="s">
        <v>88</v>
      </c>
      <c r="C69" s="26">
        <v>44579.371527777781</v>
      </c>
      <c r="D69" s="17">
        <v>0</v>
      </c>
      <c r="E69" s="26">
        <v>44579.371527777781</v>
      </c>
      <c r="F69" s="29">
        <f t="shared" si="0"/>
        <v>-5</v>
      </c>
      <c r="G69" s="18" t="str">
        <f t="shared" si="1"/>
        <v>Busy</v>
      </c>
      <c r="H69" s="17">
        <v>0</v>
      </c>
      <c r="I69" s="17">
        <f t="shared" si="5"/>
        <v>0</v>
      </c>
      <c r="J69" s="17">
        <v>1</v>
      </c>
      <c r="K69" s="17">
        <v>0</v>
      </c>
      <c r="L69" s="17">
        <f t="shared" si="3"/>
        <v>0</v>
      </c>
      <c r="M69" s="19">
        <v>40</v>
      </c>
      <c r="N69" s="17">
        <f t="shared" si="4"/>
        <v>0</v>
      </c>
    </row>
    <row r="70" spans="2:16" x14ac:dyDescent="0.25">
      <c r="B70" s="1" t="s">
        <v>89</v>
      </c>
      <c r="C70" s="26">
        <v>44579.371527777781</v>
      </c>
      <c r="D70" s="1">
        <v>1.31</v>
      </c>
      <c r="E70" s="26">
        <v>44580.474999999999</v>
      </c>
      <c r="F70" s="29">
        <f t="shared" si="0"/>
        <v>-5</v>
      </c>
      <c r="G70" s="1" t="str">
        <f t="shared" si="1"/>
        <v>Busy</v>
      </c>
      <c r="H70" s="1">
        <v>800</v>
      </c>
      <c r="I70" s="1">
        <f t="shared" si="5"/>
        <v>800</v>
      </c>
      <c r="J70" s="1">
        <v>1</v>
      </c>
      <c r="K70" s="33">
        <f t="shared" ref="K70:K75" si="7">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0</v>
      </c>
      <c r="L70" s="1">
        <f t="shared" si="3"/>
        <v>0</v>
      </c>
      <c r="M70" s="1">
        <v>1286.42</v>
      </c>
      <c r="N70" s="1">
        <f t="shared" si="4"/>
        <v>0</v>
      </c>
      <c r="P70" s="7"/>
    </row>
    <row r="71" spans="2:16" x14ac:dyDescent="0.25">
      <c r="B71" s="1" t="s">
        <v>90</v>
      </c>
      <c r="C71" s="26">
        <v>44580.474999999999</v>
      </c>
      <c r="D71" s="1">
        <v>3.19</v>
      </c>
      <c r="E71" s="26">
        <v>44585.579861111109</v>
      </c>
      <c r="F71" s="29">
        <f t="shared" si="0"/>
        <v>-6</v>
      </c>
      <c r="G71" s="1" t="str">
        <f t="shared" si="1"/>
        <v>Busy</v>
      </c>
      <c r="H71" s="1">
        <v>2000</v>
      </c>
      <c r="I71" s="1">
        <f t="shared" si="5"/>
        <v>2000</v>
      </c>
      <c r="J71" s="1">
        <v>1</v>
      </c>
      <c r="K71" s="33">
        <f t="shared" si="7"/>
        <v>0</v>
      </c>
      <c r="L71" s="1">
        <f t="shared" ref="L71:L76" si="8">I71*K71</f>
        <v>0</v>
      </c>
      <c r="M71" s="1">
        <v>3132.58</v>
      </c>
      <c r="N71" s="1">
        <f t="shared" si="4"/>
        <v>0</v>
      </c>
    </row>
    <row r="72" spans="2:16" x14ac:dyDescent="0.25">
      <c r="B72" s="1" t="s">
        <v>91</v>
      </c>
      <c r="C72" s="26">
        <v>44585.579861111109</v>
      </c>
      <c r="D72" s="1">
        <v>2.44</v>
      </c>
      <c r="E72" s="26">
        <v>44588.351388888892</v>
      </c>
      <c r="F72" s="29">
        <f t="shared" si="0"/>
        <v>-9</v>
      </c>
      <c r="G72" s="1" t="str">
        <f t="shared" si="1"/>
        <v>Busy</v>
      </c>
      <c r="H72" s="1">
        <v>1600</v>
      </c>
      <c r="I72" s="1">
        <f t="shared" si="5"/>
        <v>1600</v>
      </c>
      <c r="J72" s="1">
        <v>1</v>
      </c>
      <c r="K72" s="33">
        <f t="shared" si="7"/>
        <v>0</v>
      </c>
      <c r="L72" s="1">
        <f t="shared" si="8"/>
        <v>0</v>
      </c>
      <c r="M72" s="1">
        <v>2396.08</v>
      </c>
      <c r="N72" s="1">
        <f t="shared" si="4"/>
        <v>0</v>
      </c>
    </row>
    <row r="73" spans="2:16" x14ac:dyDescent="0.25">
      <c r="B73" s="1" t="s">
        <v>92</v>
      </c>
      <c r="C73" s="26">
        <v>44588.351388888892</v>
      </c>
      <c r="D73" s="1">
        <v>2</v>
      </c>
      <c r="E73" s="26">
        <v>44592.351388888892</v>
      </c>
      <c r="F73" s="29">
        <f t="shared" si="0"/>
        <v>-12</v>
      </c>
      <c r="G73" s="1" t="str">
        <f t="shared" si="1"/>
        <v>Busy</v>
      </c>
      <c r="H73" s="1">
        <v>1200</v>
      </c>
      <c r="I73" s="1">
        <f t="shared" si="5"/>
        <v>1200</v>
      </c>
      <c r="J73" s="1">
        <v>1</v>
      </c>
      <c r="K73" s="33">
        <f t="shared" si="7"/>
        <v>0</v>
      </c>
      <c r="L73" s="1">
        <f t="shared" si="8"/>
        <v>0</v>
      </c>
      <c r="M73" s="1">
        <v>1964</v>
      </c>
      <c r="N73" s="1">
        <f t="shared" si="4"/>
        <v>0</v>
      </c>
    </row>
    <row r="74" spans="2:16" x14ac:dyDescent="0.25">
      <c r="B74" s="1" t="s">
        <v>93</v>
      </c>
      <c r="C74" s="26">
        <v>44594.498611111114</v>
      </c>
      <c r="D74" s="1">
        <v>3.38</v>
      </c>
      <c r="E74" s="26">
        <v>44599.666666666664</v>
      </c>
      <c r="F74" s="29">
        <f t="shared" si="0"/>
        <v>-16</v>
      </c>
      <c r="G74" s="1" t="str">
        <f t="shared" si="1"/>
        <v>Busy</v>
      </c>
      <c r="H74" s="1">
        <v>1512</v>
      </c>
      <c r="I74" s="1">
        <f t="shared" si="5"/>
        <v>1512</v>
      </c>
      <c r="J74" s="1">
        <v>1</v>
      </c>
      <c r="K74" s="33">
        <f t="shared" si="7"/>
        <v>0</v>
      </c>
      <c r="L74" s="1">
        <f t="shared" si="8"/>
        <v>0</v>
      </c>
      <c r="M74" s="1">
        <v>2636.4</v>
      </c>
      <c r="N74" s="1">
        <f t="shared" si="4"/>
        <v>0</v>
      </c>
    </row>
    <row r="75" spans="2:16" x14ac:dyDescent="0.25">
      <c r="B75" s="1" t="s">
        <v>94</v>
      </c>
      <c r="C75" s="26">
        <v>44579.371527777781</v>
      </c>
      <c r="D75" s="1">
        <v>11.38</v>
      </c>
      <c r="E75" s="26">
        <v>44594.498611111114</v>
      </c>
      <c r="F75" s="29">
        <f t="shared" si="0"/>
        <v>-5</v>
      </c>
      <c r="G75" s="1" t="str">
        <f t="shared" si="1"/>
        <v>Busy</v>
      </c>
      <c r="H75" s="1">
        <v>4400</v>
      </c>
      <c r="I75" s="1">
        <f t="shared" si="5"/>
        <v>4400</v>
      </c>
      <c r="J75" s="1">
        <v>1</v>
      </c>
      <c r="K75" s="33">
        <f t="shared" si="7"/>
        <v>0</v>
      </c>
      <c r="L75" s="1">
        <f t="shared" si="8"/>
        <v>0</v>
      </c>
      <c r="M75" s="1">
        <v>8876.4</v>
      </c>
      <c r="N75" s="1">
        <f t="shared" si="4"/>
        <v>0</v>
      </c>
      <c r="P75" s="7"/>
    </row>
    <row r="76" spans="2:16" x14ac:dyDescent="0.25">
      <c r="B76" s="17" t="s">
        <v>95</v>
      </c>
      <c r="C76" s="26">
        <v>44599.666666666664</v>
      </c>
      <c r="D76" s="17">
        <v>0</v>
      </c>
      <c r="E76" s="26">
        <v>44599.666666666664</v>
      </c>
      <c r="F76" s="29">
        <f t="shared" ref="F76" si="9">NETWORKDAYS(C76,$D$3)</f>
        <v>-19</v>
      </c>
      <c r="G76" s="18" t="str">
        <f t="shared" ref="G76" si="10">IF(F76&gt;D76,"Complete","Busy")</f>
        <v>Busy</v>
      </c>
      <c r="H76" s="17">
        <v>0</v>
      </c>
      <c r="I76" s="17">
        <f t="shared" si="5"/>
        <v>0</v>
      </c>
      <c r="J76" s="17">
        <v>1</v>
      </c>
      <c r="K76" s="17">
        <v>0</v>
      </c>
      <c r="L76" s="17">
        <f t="shared" si="8"/>
        <v>0</v>
      </c>
      <c r="M76" s="19">
        <v>0</v>
      </c>
      <c r="N76" s="17">
        <f t="shared" ref="N76" si="11">M76*K76</f>
        <v>0</v>
      </c>
    </row>
    <row r="78" spans="2:16" x14ac:dyDescent="0.25">
      <c r="B78" s="20" t="s">
        <v>43</v>
      </c>
      <c r="C78" s="20"/>
      <c r="D78" s="20"/>
      <c r="E78" s="21"/>
      <c r="F78" s="21"/>
      <c r="G78" s="21"/>
      <c r="H78" s="20"/>
      <c r="I78" s="20">
        <f>SUM(I7:I76)</f>
        <v>296072</v>
      </c>
      <c r="J78" s="20"/>
      <c r="K78" s="20"/>
      <c r="L78" s="20">
        <f>SUM(L7:L76)</f>
        <v>282616.6601689409</v>
      </c>
      <c r="M78" s="20"/>
      <c r="N78" s="20">
        <f>SUM(N7:N76)</f>
        <v>370026.49083333346</v>
      </c>
    </row>
    <row r="81" spans="2:3" x14ac:dyDescent="0.25">
      <c r="B81" s="9" t="s">
        <v>44</v>
      </c>
      <c r="C81" s="1">
        <f>ROUND(L78/N78,4)</f>
        <v>0.76380000000000003</v>
      </c>
    </row>
    <row r="82" spans="2:3" x14ac:dyDescent="0.25">
      <c r="B82" s="9" t="s">
        <v>45</v>
      </c>
      <c r="C82" s="1">
        <f>ROUND(L78/I78,4)</f>
        <v>0.9546</v>
      </c>
    </row>
    <row r="83" spans="2:3" x14ac:dyDescent="0.25">
      <c r="B83" s="9" t="s">
        <v>46</v>
      </c>
      <c r="C83" s="1">
        <f>ROUND((296072-L78)/C81,4)</f>
        <v>17616.312900000001</v>
      </c>
    </row>
    <row r="84" spans="2:3" x14ac:dyDescent="0.25">
      <c r="B84" s="9" t="s">
        <v>47</v>
      </c>
      <c r="C84" s="1">
        <f>N78+C83</f>
        <v>387642.80373333348</v>
      </c>
    </row>
  </sheetData>
  <conditionalFormatting sqref="F79:G1048576 F5:G5 F1:G1 F77:G77">
    <cfRule type="top10" dxfId="62" priority="36" rank="1"/>
  </conditionalFormatting>
  <conditionalFormatting sqref="F1 F6 F79:F1048576 F77">
    <cfRule type="cellIs" dxfId="61" priority="35" operator="lessThan">
      <formula>0</formula>
    </cfRule>
  </conditionalFormatting>
  <conditionalFormatting sqref="F7:F16">
    <cfRule type="cellIs" dxfId="60" priority="34" operator="lessThan">
      <formula>0</formula>
    </cfRule>
  </conditionalFormatting>
  <conditionalFormatting sqref="F18">
    <cfRule type="cellIs" dxfId="59" priority="33" operator="lessThan">
      <formula>0</formula>
    </cfRule>
  </conditionalFormatting>
  <conditionalFormatting sqref="F24">
    <cfRule type="cellIs" dxfId="58" priority="32" operator="lessThan">
      <formula>0</formula>
    </cfRule>
  </conditionalFormatting>
  <conditionalFormatting sqref="G41:G44">
    <cfRule type="top10" dxfId="57" priority="37" rank="1"/>
  </conditionalFormatting>
  <conditionalFormatting sqref="F25">
    <cfRule type="cellIs" dxfId="56" priority="31" operator="lessThan">
      <formula>0</formula>
    </cfRule>
  </conditionalFormatting>
  <conditionalFormatting sqref="F26">
    <cfRule type="cellIs" dxfId="55" priority="30" operator="lessThan">
      <formula>0</formula>
    </cfRule>
  </conditionalFormatting>
  <conditionalFormatting sqref="F27">
    <cfRule type="cellIs" dxfId="54" priority="29" operator="lessThan">
      <formula>0</formula>
    </cfRule>
  </conditionalFormatting>
  <conditionalFormatting sqref="F28">
    <cfRule type="cellIs" dxfId="53" priority="28" operator="lessThan">
      <formula>0</formula>
    </cfRule>
  </conditionalFormatting>
  <conditionalFormatting sqref="F19:F23">
    <cfRule type="cellIs" dxfId="52" priority="27" operator="lessThan">
      <formula>0</formula>
    </cfRule>
  </conditionalFormatting>
  <conditionalFormatting sqref="F29">
    <cfRule type="cellIs" dxfId="51" priority="26" operator="lessThan">
      <formula>0</formula>
    </cfRule>
  </conditionalFormatting>
  <conditionalFormatting sqref="F30">
    <cfRule type="cellIs" dxfId="50" priority="25" operator="lessThan">
      <formula>0</formula>
    </cfRule>
  </conditionalFormatting>
  <conditionalFormatting sqref="F31">
    <cfRule type="cellIs" dxfId="49" priority="24" operator="lessThan">
      <formula>0</formula>
    </cfRule>
  </conditionalFormatting>
  <conditionalFormatting sqref="F32">
    <cfRule type="cellIs" dxfId="48" priority="23" operator="lessThan">
      <formula>0</formula>
    </cfRule>
  </conditionalFormatting>
  <conditionalFormatting sqref="F33">
    <cfRule type="cellIs" dxfId="47" priority="22" operator="lessThan">
      <formula>0</formula>
    </cfRule>
  </conditionalFormatting>
  <conditionalFormatting sqref="F34">
    <cfRule type="cellIs" dxfId="46" priority="21" operator="lessThan">
      <formula>0</formula>
    </cfRule>
  </conditionalFormatting>
  <conditionalFormatting sqref="F40">
    <cfRule type="cellIs" dxfId="45" priority="20" operator="lessThan">
      <formula>0</formula>
    </cfRule>
  </conditionalFormatting>
  <conditionalFormatting sqref="F45">
    <cfRule type="cellIs" dxfId="44" priority="19" operator="lessThan">
      <formula>0</formula>
    </cfRule>
  </conditionalFormatting>
  <conditionalFormatting sqref="F52">
    <cfRule type="cellIs" dxfId="43" priority="18" operator="lessThan">
      <formula>0</formula>
    </cfRule>
  </conditionalFormatting>
  <conditionalFormatting sqref="F78">
    <cfRule type="cellIs" dxfId="42" priority="16" operator="lessThan">
      <formula>0</formula>
    </cfRule>
  </conditionalFormatting>
  <conditionalFormatting sqref="F78:G78">
    <cfRule type="top10" dxfId="41" priority="17" rank="1"/>
  </conditionalFormatting>
  <conditionalFormatting sqref="F63">
    <cfRule type="cellIs" dxfId="40" priority="15" operator="lessThan">
      <formula>0</formula>
    </cfRule>
  </conditionalFormatting>
  <conditionalFormatting sqref="F64">
    <cfRule type="cellIs" dxfId="39" priority="14" operator="lessThan">
      <formula>0</formula>
    </cfRule>
  </conditionalFormatting>
  <conditionalFormatting sqref="F65">
    <cfRule type="cellIs" dxfId="38" priority="13" operator="lessThan">
      <formula>0</formula>
    </cfRule>
  </conditionalFormatting>
  <conditionalFormatting sqref="F66">
    <cfRule type="cellIs" dxfId="37" priority="12" operator="lessThan">
      <formula>0</formula>
    </cfRule>
  </conditionalFormatting>
  <conditionalFormatting sqref="F67">
    <cfRule type="cellIs" dxfId="36" priority="11" operator="lessThan">
      <formula>0</formula>
    </cfRule>
  </conditionalFormatting>
  <conditionalFormatting sqref="F68">
    <cfRule type="cellIs" dxfId="35" priority="10" operator="lessThan">
      <formula>0</formula>
    </cfRule>
  </conditionalFormatting>
  <conditionalFormatting sqref="F69">
    <cfRule type="cellIs" dxfId="34" priority="9" operator="lessThan">
      <formula>0</formula>
    </cfRule>
  </conditionalFormatting>
  <conditionalFormatting sqref="F57">
    <cfRule type="cellIs" dxfId="33" priority="8" operator="lessThan">
      <formula>0</formula>
    </cfRule>
  </conditionalFormatting>
  <conditionalFormatting sqref="F76">
    <cfRule type="cellIs" dxfId="32" priority="7" operator="lessThan">
      <formula>0</formula>
    </cfRule>
  </conditionalFormatting>
  <conditionalFormatting sqref="F70">
    <cfRule type="cellIs" dxfId="31" priority="6" operator="lessThan">
      <formula>0</formula>
    </cfRule>
  </conditionalFormatting>
  <conditionalFormatting sqref="F71">
    <cfRule type="cellIs" dxfId="30" priority="5" operator="lessThan">
      <formula>0</formula>
    </cfRule>
  </conditionalFormatting>
  <conditionalFormatting sqref="F72">
    <cfRule type="cellIs" dxfId="29" priority="4" operator="lessThan">
      <formula>0</formula>
    </cfRule>
  </conditionalFormatting>
  <conditionalFormatting sqref="F73">
    <cfRule type="cellIs" dxfId="28" priority="3" operator="lessThan">
      <formula>0</formula>
    </cfRule>
  </conditionalFormatting>
  <conditionalFormatting sqref="F74">
    <cfRule type="cellIs" dxfId="27" priority="2" operator="lessThan">
      <formula>0</formula>
    </cfRule>
  </conditionalFormatting>
  <conditionalFormatting sqref="F75">
    <cfRule type="cellIs" dxfId="26" priority="1" operator="lessThan">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C3EB-2F84-4D2C-9CBD-BEE4F9B068A0}">
  <dimension ref="A1:R84"/>
  <sheetViews>
    <sheetView topLeftCell="A69" workbookViewId="0">
      <selection activeCell="G74" sqref="G74"/>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101</v>
      </c>
      <c r="C2" s="5"/>
      <c r="D2" s="2" t="s">
        <v>28</v>
      </c>
      <c r="E2" s="23"/>
      <c r="F2" s="23"/>
      <c r="G2" s="23"/>
      <c r="H2" s="23"/>
      <c r="J2" s="4"/>
      <c r="K2" s="13"/>
      <c r="L2" s="13"/>
      <c r="Q2" s="13"/>
      <c r="R2" s="13"/>
    </row>
    <row r="3" spans="1:18" x14ac:dyDescent="0.25">
      <c r="C3" s="3"/>
      <c r="D3" s="7">
        <f>WORKDAY(E74,0)+(17/24)</f>
        <v>44599.708333333336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75" si="0">NETWORKDAYS(C7,$D$3)</f>
        <v>224</v>
      </c>
      <c r="G7" s="14" t="str">
        <f t="shared" ref="G7:G75"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70" si="3">I7*K7</f>
        <v>7728</v>
      </c>
      <c r="M7" s="34">
        <v>8563.2000000000007</v>
      </c>
      <c r="N7" s="1">
        <f>M7*K7</f>
        <v>8563.2000000000007</v>
      </c>
      <c r="P7" s="7"/>
    </row>
    <row r="8" spans="1:18" x14ac:dyDescent="0.25">
      <c r="B8" s="1" t="s">
        <v>2</v>
      </c>
      <c r="C8" s="26">
        <v>44294.646527777775</v>
      </c>
      <c r="D8" s="1">
        <v>8.06</v>
      </c>
      <c r="E8" s="26">
        <v>44306.666666666664</v>
      </c>
      <c r="F8" s="14">
        <f t="shared" si="0"/>
        <v>218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75" si="4">M8*K8</f>
        <v>10316.799999999999</v>
      </c>
    </row>
    <row r="9" spans="1:18" x14ac:dyDescent="0.25">
      <c r="B9" s="1" t="s">
        <v>3</v>
      </c>
      <c r="C9" s="26">
        <v>44306.666666666664</v>
      </c>
      <c r="D9" s="1">
        <v>12.13</v>
      </c>
      <c r="E9" s="26">
        <v>44323.334722222222</v>
      </c>
      <c r="F9" s="14">
        <f t="shared" si="0"/>
        <v>210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197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224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195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195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191</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195</v>
      </c>
      <c r="G15" s="14" t="str">
        <f t="shared" si="1"/>
        <v>Complete</v>
      </c>
      <c r="H15" s="1">
        <v>3220</v>
      </c>
      <c r="I15" s="1">
        <f t="shared" ref="I15:I76"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192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195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177</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177</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171</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177</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177</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177</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146</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149</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146</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144</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146</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131</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131</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127</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125</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6" x14ac:dyDescent="0.25">
      <c r="B33" s="1" t="s">
        <v>26</v>
      </c>
      <c r="C33" s="26">
        <v>44417.341666666667</v>
      </c>
      <c r="D33" s="1">
        <v>17</v>
      </c>
      <c r="E33" s="28">
        <v>44440.341666666667</v>
      </c>
      <c r="F33" s="14">
        <f t="shared" si="0"/>
        <v>131</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6" x14ac:dyDescent="0.25">
      <c r="B34" s="17" t="s">
        <v>27</v>
      </c>
      <c r="C34" s="26">
        <v>44440.341666666667</v>
      </c>
      <c r="D34" s="17">
        <v>0</v>
      </c>
      <c r="E34" s="26">
        <v>44440.341666666667</v>
      </c>
      <c r="F34" s="18">
        <f t="shared" si="0"/>
        <v>114</v>
      </c>
      <c r="G34" s="18" t="str">
        <f t="shared" si="1"/>
        <v>Complete</v>
      </c>
      <c r="H34" s="17">
        <v>0</v>
      </c>
      <c r="I34" s="17">
        <f t="shared" si="5"/>
        <v>0</v>
      </c>
      <c r="J34" s="17">
        <v>1</v>
      </c>
      <c r="K34" s="17">
        <v>1</v>
      </c>
      <c r="L34" s="17">
        <f t="shared" si="3"/>
        <v>0</v>
      </c>
      <c r="M34" s="19">
        <v>4851</v>
      </c>
      <c r="N34" s="17">
        <f t="shared" si="4"/>
        <v>4851</v>
      </c>
    </row>
    <row r="35" spans="2:16" x14ac:dyDescent="0.25">
      <c r="B35" s="1" t="s">
        <v>51</v>
      </c>
      <c r="C35" s="26">
        <v>44440.341666666667</v>
      </c>
      <c r="D35" s="1">
        <v>4.5</v>
      </c>
      <c r="E35" s="26">
        <v>44446.55</v>
      </c>
      <c r="F35" s="1">
        <f t="shared" si="0"/>
        <v>114</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6" x14ac:dyDescent="0.25">
      <c r="B36" s="1" t="s">
        <v>52</v>
      </c>
      <c r="C36" s="26">
        <v>44446.55</v>
      </c>
      <c r="D36" s="1">
        <v>3.88</v>
      </c>
      <c r="E36" s="26">
        <v>44452.376388888886</v>
      </c>
      <c r="F36" s="1">
        <f t="shared" si="0"/>
        <v>110</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6" x14ac:dyDescent="0.25">
      <c r="B37" s="1" t="s">
        <v>53</v>
      </c>
      <c r="C37" s="26">
        <v>44440.341666666667</v>
      </c>
      <c r="D37" s="1">
        <v>11.25</v>
      </c>
      <c r="E37" s="26">
        <v>44455.425000000003</v>
      </c>
      <c r="F37" s="1">
        <f t="shared" si="0"/>
        <v>114</v>
      </c>
      <c r="G37" s="14" t="str">
        <f t="shared" si="1"/>
        <v>Complete</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1</v>
      </c>
      <c r="L37" s="1">
        <f t="shared" si="3"/>
        <v>8856</v>
      </c>
      <c r="M37" s="1">
        <v>11047.5</v>
      </c>
      <c r="N37" s="1">
        <f t="shared" si="4"/>
        <v>11047.5</v>
      </c>
    </row>
    <row r="38" spans="2:16" x14ac:dyDescent="0.25">
      <c r="B38" s="1" t="s">
        <v>54</v>
      </c>
      <c r="C38" s="26">
        <v>44440.341666666667</v>
      </c>
      <c r="D38" s="1">
        <v>14.88</v>
      </c>
      <c r="E38" s="28">
        <v>44460.676388888889</v>
      </c>
      <c r="F38" s="1">
        <f t="shared" si="0"/>
        <v>114</v>
      </c>
      <c r="G38" s="14" t="str">
        <f t="shared" si="1"/>
        <v>Complete</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1</v>
      </c>
      <c r="L38" s="1">
        <f t="shared" si="3"/>
        <v>6000</v>
      </c>
      <c r="M38" s="1">
        <v>8928</v>
      </c>
      <c r="N38" s="1">
        <f t="shared" si="4"/>
        <v>8928</v>
      </c>
    </row>
    <row r="39" spans="2:16" x14ac:dyDescent="0.25">
      <c r="B39" s="1" t="s">
        <v>55</v>
      </c>
      <c r="C39" s="26">
        <v>44440.341666666667</v>
      </c>
      <c r="D39" s="1">
        <v>10.25</v>
      </c>
      <c r="E39" s="26">
        <v>44454.425000000003</v>
      </c>
      <c r="F39" s="1">
        <f t="shared" si="0"/>
        <v>114</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6" x14ac:dyDescent="0.25">
      <c r="B40" s="17" t="s">
        <v>56</v>
      </c>
      <c r="C40" s="28">
        <v>44460.676388888889</v>
      </c>
      <c r="D40" s="17">
        <v>0</v>
      </c>
      <c r="E40" s="28">
        <v>44460.676388888889</v>
      </c>
      <c r="F40" s="18">
        <f t="shared" si="0"/>
        <v>100</v>
      </c>
      <c r="G40" s="18" t="str">
        <f t="shared" si="1"/>
        <v>Complete</v>
      </c>
      <c r="H40" s="17">
        <v>0</v>
      </c>
      <c r="I40" s="17">
        <f t="shared" si="5"/>
        <v>0</v>
      </c>
      <c r="J40" s="17">
        <v>1</v>
      </c>
      <c r="K40" s="17">
        <v>1</v>
      </c>
      <c r="L40" s="17">
        <f t="shared" si="3"/>
        <v>0</v>
      </c>
      <c r="M40" s="19">
        <v>4638</v>
      </c>
      <c r="N40" s="17">
        <f t="shared" si="4"/>
        <v>4638</v>
      </c>
    </row>
    <row r="41" spans="2:16" x14ac:dyDescent="0.25">
      <c r="B41" s="1" t="s">
        <v>60</v>
      </c>
      <c r="C41" s="26">
        <v>44460.676388888889</v>
      </c>
      <c r="D41" s="1">
        <v>7.5</v>
      </c>
      <c r="E41" s="26">
        <v>44470.468055555553</v>
      </c>
      <c r="F41" s="1">
        <f t="shared" si="0"/>
        <v>100</v>
      </c>
      <c r="G41" s="3" t="str">
        <f t="shared" si="1"/>
        <v>Complete</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1</v>
      </c>
      <c r="L41" s="1">
        <f t="shared" si="3"/>
        <v>3000</v>
      </c>
      <c r="M41" s="1">
        <v>4500</v>
      </c>
      <c r="N41" s="1">
        <f t="shared" si="4"/>
        <v>4500</v>
      </c>
    </row>
    <row r="42" spans="2:16" x14ac:dyDescent="0.25">
      <c r="B42" s="1" t="s">
        <v>61</v>
      </c>
      <c r="C42" s="26">
        <v>44470.468055555553</v>
      </c>
      <c r="D42" s="1">
        <v>17.13</v>
      </c>
      <c r="E42" s="28">
        <v>44495.553472222222</v>
      </c>
      <c r="F42" s="1">
        <f t="shared" si="0"/>
        <v>92</v>
      </c>
      <c r="G42" s="3" t="str">
        <f t="shared" si="1"/>
        <v>Complete</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1</v>
      </c>
      <c r="L42" s="1">
        <f t="shared" si="3"/>
        <v>6608</v>
      </c>
      <c r="M42" s="1">
        <v>9250</v>
      </c>
      <c r="N42" s="1">
        <f t="shared" si="4"/>
        <v>9250</v>
      </c>
    </row>
    <row r="43" spans="2:16" x14ac:dyDescent="0.25">
      <c r="B43" s="1" t="s">
        <v>63</v>
      </c>
      <c r="C43" s="26">
        <v>44460.676388888889</v>
      </c>
      <c r="D43" s="1">
        <v>10.25</v>
      </c>
      <c r="E43" s="26">
        <v>44475.384722222225</v>
      </c>
      <c r="F43" s="1">
        <f t="shared" si="0"/>
        <v>100</v>
      </c>
      <c r="G43" s="3" t="str">
        <f t="shared" si="1"/>
        <v>Complete</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1</v>
      </c>
      <c r="L43" s="1">
        <f t="shared" si="3"/>
        <v>3520</v>
      </c>
      <c r="M43" s="1">
        <v>4530.5</v>
      </c>
      <c r="N43" s="1">
        <f t="shared" si="4"/>
        <v>4530.5</v>
      </c>
    </row>
    <row r="44" spans="2:16" x14ac:dyDescent="0.25">
      <c r="B44" s="1" t="s">
        <v>64</v>
      </c>
      <c r="C44" s="26">
        <v>44460.676388888889</v>
      </c>
      <c r="D44" s="1">
        <v>12.5</v>
      </c>
      <c r="E44" s="26">
        <v>44477.468055555553</v>
      </c>
      <c r="F44" s="1">
        <f t="shared" si="0"/>
        <v>100</v>
      </c>
      <c r="G44" s="3" t="str">
        <f t="shared" si="1"/>
        <v>Complete</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1</v>
      </c>
      <c r="L44" s="1">
        <f t="shared" si="3"/>
        <v>8624</v>
      </c>
      <c r="M44" s="1">
        <v>9750</v>
      </c>
      <c r="N44" s="1">
        <f t="shared" si="4"/>
        <v>9750</v>
      </c>
    </row>
    <row r="45" spans="2:16" x14ac:dyDescent="0.25">
      <c r="B45" s="17" t="s">
        <v>65</v>
      </c>
      <c r="C45" s="28">
        <v>44460.676388888889</v>
      </c>
      <c r="D45" s="17">
        <v>0</v>
      </c>
      <c r="E45" s="28">
        <v>44460.676388888889</v>
      </c>
      <c r="F45" s="18">
        <f t="shared" si="0"/>
        <v>100</v>
      </c>
      <c r="G45" s="18" t="str">
        <f t="shared" si="1"/>
        <v>Complete</v>
      </c>
      <c r="H45" s="17">
        <v>0</v>
      </c>
      <c r="I45" s="17">
        <f t="shared" si="5"/>
        <v>0</v>
      </c>
      <c r="J45" s="17">
        <v>1</v>
      </c>
      <c r="K45" s="17">
        <v>1</v>
      </c>
      <c r="L45" s="17">
        <f t="shared" si="3"/>
        <v>0</v>
      </c>
      <c r="M45" s="19">
        <v>4449</v>
      </c>
      <c r="N45" s="17">
        <f t="shared" si="4"/>
        <v>4449</v>
      </c>
    </row>
    <row r="46" spans="2:16" x14ac:dyDescent="0.25">
      <c r="B46" s="1" t="s">
        <v>66</v>
      </c>
      <c r="C46" s="26">
        <v>44495.553472222222</v>
      </c>
      <c r="D46" s="1">
        <v>10.130000000000001</v>
      </c>
      <c r="E46" s="26">
        <v>44509.59652777778</v>
      </c>
      <c r="F46" s="1">
        <f t="shared" si="0"/>
        <v>75</v>
      </c>
      <c r="G46" s="1" t="str">
        <f t="shared" si="1"/>
        <v>Complete</v>
      </c>
      <c r="H46" s="1">
        <v>4352</v>
      </c>
      <c r="I46" s="1">
        <f t="shared" si="5"/>
        <v>4352</v>
      </c>
      <c r="J46" s="1">
        <v>1</v>
      </c>
      <c r="K46" s="33">
        <f t="shared" ref="K46:K51" si="6">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1</v>
      </c>
      <c r="L46" s="1">
        <f t="shared" si="3"/>
        <v>4352</v>
      </c>
      <c r="M46" s="1">
        <v>6078</v>
      </c>
      <c r="N46" s="1">
        <f t="shared" si="4"/>
        <v>6078</v>
      </c>
    </row>
    <row r="47" spans="2:16" x14ac:dyDescent="0.25">
      <c r="B47" s="1" t="s">
        <v>67</v>
      </c>
      <c r="C47" s="26">
        <v>44512.428472222222</v>
      </c>
      <c r="D47" s="1">
        <v>3.06</v>
      </c>
      <c r="E47" s="26">
        <v>44516.668055555558</v>
      </c>
      <c r="F47" s="1">
        <f t="shared" si="0"/>
        <v>62</v>
      </c>
      <c r="G47" s="1" t="str">
        <f t="shared" si="1"/>
        <v>Complete</v>
      </c>
      <c r="H47" s="1">
        <v>2200</v>
      </c>
      <c r="I47" s="1">
        <f t="shared" si="5"/>
        <v>2200</v>
      </c>
      <c r="J47" s="1">
        <v>1</v>
      </c>
      <c r="K47" s="33">
        <f t="shared" si="6"/>
        <v>1</v>
      </c>
      <c r="L47" s="1">
        <f t="shared" si="3"/>
        <v>2200</v>
      </c>
      <c r="M47" s="1">
        <v>3188.5</v>
      </c>
      <c r="N47" s="1">
        <f t="shared" si="4"/>
        <v>3188.5</v>
      </c>
    </row>
    <row r="48" spans="2:16" x14ac:dyDescent="0.25">
      <c r="B48" s="1" t="s">
        <v>62</v>
      </c>
      <c r="C48" s="26">
        <v>44495.553472222222</v>
      </c>
      <c r="D48" s="1">
        <v>12.75</v>
      </c>
      <c r="E48" s="26">
        <v>44512.428472222222</v>
      </c>
      <c r="F48" s="1">
        <f t="shared" si="0"/>
        <v>75</v>
      </c>
      <c r="G48" s="1" t="str">
        <f t="shared" si="1"/>
        <v>Complete</v>
      </c>
      <c r="H48" s="1">
        <v>6000</v>
      </c>
      <c r="I48" s="1">
        <f t="shared" si="5"/>
        <v>6000</v>
      </c>
      <c r="J48" s="1">
        <v>1</v>
      </c>
      <c r="K48" s="33">
        <f t="shared" si="6"/>
        <v>1</v>
      </c>
      <c r="L48" s="1">
        <f t="shared" si="3"/>
        <v>6000</v>
      </c>
      <c r="M48" s="1">
        <v>5635.52</v>
      </c>
      <c r="N48" s="1">
        <f t="shared" si="4"/>
        <v>5635.52</v>
      </c>
    </row>
    <row r="49" spans="2:16" x14ac:dyDescent="0.25">
      <c r="B49" s="1" t="s">
        <v>68</v>
      </c>
      <c r="C49" s="26">
        <v>44495.553472222222</v>
      </c>
      <c r="D49" s="1">
        <v>17.63</v>
      </c>
      <c r="E49" s="28">
        <v>44519.388194444444</v>
      </c>
      <c r="F49" s="1">
        <f t="shared" si="0"/>
        <v>75</v>
      </c>
      <c r="G49" s="1" t="str">
        <f t="shared" si="1"/>
        <v>Complete</v>
      </c>
      <c r="H49" s="1">
        <v>6000</v>
      </c>
      <c r="I49" s="1">
        <f t="shared" si="5"/>
        <v>6000</v>
      </c>
      <c r="J49" s="1">
        <v>1</v>
      </c>
      <c r="K49" s="33">
        <f t="shared" si="6"/>
        <v>1</v>
      </c>
      <c r="L49" s="1">
        <f t="shared" si="3"/>
        <v>6000</v>
      </c>
      <c r="M49" s="1">
        <v>7811.1</v>
      </c>
      <c r="N49" s="1">
        <f t="shared" si="4"/>
        <v>7811.1</v>
      </c>
    </row>
    <row r="50" spans="2:16" x14ac:dyDescent="0.25">
      <c r="B50" s="1" t="s">
        <v>69</v>
      </c>
      <c r="C50" s="26">
        <v>44501.333333333336</v>
      </c>
      <c r="D50" s="1">
        <v>3.25</v>
      </c>
      <c r="E50" s="26">
        <v>44504.416666666664</v>
      </c>
      <c r="F50" s="1">
        <f t="shared" si="0"/>
        <v>71</v>
      </c>
      <c r="G50" s="1" t="str">
        <f t="shared" si="1"/>
        <v>Complete</v>
      </c>
      <c r="H50" s="1">
        <v>2352</v>
      </c>
      <c r="I50" s="1">
        <f t="shared" si="5"/>
        <v>2352</v>
      </c>
      <c r="J50" s="1">
        <v>1</v>
      </c>
      <c r="K50" s="33">
        <f t="shared" si="6"/>
        <v>1</v>
      </c>
      <c r="L50" s="1">
        <f t="shared" si="3"/>
        <v>2352</v>
      </c>
      <c r="M50" s="1">
        <v>2535</v>
      </c>
      <c r="N50" s="1">
        <f t="shared" si="4"/>
        <v>2535</v>
      </c>
    </row>
    <row r="51" spans="2:16" x14ac:dyDescent="0.25">
      <c r="B51" s="1" t="s">
        <v>70</v>
      </c>
      <c r="C51" s="26">
        <v>44495.553472222222</v>
      </c>
      <c r="D51" s="1">
        <v>3.38</v>
      </c>
      <c r="E51" s="26">
        <v>44498.679861111108</v>
      </c>
      <c r="F51" s="1">
        <f t="shared" si="0"/>
        <v>75</v>
      </c>
      <c r="G51" s="1" t="str">
        <f t="shared" si="1"/>
        <v>Complete</v>
      </c>
      <c r="H51" s="1">
        <v>2352</v>
      </c>
      <c r="I51" s="1">
        <f t="shared" si="5"/>
        <v>2352</v>
      </c>
      <c r="J51" s="1">
        <v>1</v>
      </c>
      <c r="K51" s="33">
        <f t="shared" si="6"/>
        <v>1</v>
      </c>
      <c r="L51" s="1">
        <f t="shared" si="3"/>
        <v>2352</v>
      </c>
      <c r="M51" s="1">
        <v>2636.4</v>
      </c>
      <c r="N51" s="1">
        <f t="shared" si="4"/>
        <v>2636.4</v>
      </c>
    </row>
    <row r="52" spans="2:16" x14ac:dyDescent="0.25">
      <c r="B52" s="17" t="s">
        <v>71</v>
      </c>
      <c r="C52" s="26">
        <v>44519.388194444444</v>
      </c>
      <c r="D52" s="17">
        <v>0</v>
      </c>
      <c r="E52" s="26">
        <v>44519.388194444444</v>
      </c>
      <c r="F52" s="18">
        <f t="shared" si="0"/>
        <v>57</v>
      </c>
      <c r="G52" s="18" t="str">
        <f t="shared" si="1"/>
        <v>Complete</v>
      </c>
      <c r="H52" s="17">
        <v>0</v>
      </c>
      <c r="I52" s="17">
        <f t="shared" si="5"/>
        <v>0</v>
      </c>
      <c r="J52" s="17">
        <v>1</v>
      </c>
      <c r="K52" s="17">
        <v>1</v>
      </c>
      <c r="L52" s="17">
        <f t="shared" si="3"/>
        <v>0</v>
      </c>
      <c r="M52" s="19">
        <v>40</v>
      </c>
      <c r="N52" s="17">
        <f t="shared" si="4"/>
        <v>40</v>
      </c>
    </row>
    <row r="53" spans="2:16" x14ac:dyDescent="0.25">
      <c r="B53" s="1" t="s">
        <v>72</v>
      </c>
      <c r="C53" s="26">
        <v>44519.388194444444</v>
      </c>
      <c r="D53" s="1">
        <v>4.75</v>
      </c>
      <c r="E53" s="26">
        <v>44525.679861111108</v>
      </c>
      <c r="F53" s="1">
        <f t="shared" si="0"/>
        <v>57</v>
      </c>
      <c r="G53" s="1" t="str">
        <f t="shared" si="1"/>
        <v>Complete</v>
      </c>
      <c r="H53" s="1">
        <v>1968</v>
      </c>
      <c r="I53" s="1">
        <f t="shared" si="5"/>
        <v>1968</v>
      </c>
      <c r="J53" s="1">
        <v>1</v>
      </c>
      <c r="K53" s="33">
        <f>IF(AND(C53&lt;$D$3,D53=0,MIN($C$52)),1,IF(AND(C53&gt;$D$3,D53=0),0,IF(((NETWORKDAYS(C53,$D$3)-1+(HOUR($D$3)-HOUR(C53)-IF(AND(HOUR(C53)&lt;12.001,HOUR($D$3)&gt;12.999),1,0))/8+(MINUTE($D$3)-MINUTE(C53))/(60*8))/D53)&lt;0,0,IF((NETWORKDAYS(C53,$D$3)-1+(HOUR($D$3)-HOUR(C53)-IF(AND(HOUR(C53)&lt;12.001,HOUR($D$3)&gt;12.999),1,0))/8+(MINUTE($D$3)-MINUTE(C53))/(60*8))/D53&gt;1,1,(NETWORKDAYS(C53,$D$3)-1+(HOUR($D$3)-HOUR(C53)-IF(AND(HOUR(C53)&lt;12.001,HOUR($D$3)&gt;12.999),1,0))/8+(MINUTE($D$3)-MINUTE(C53))/(60*8))/D53))))</f>
        <v>1</v>
      </c>
      <c r="L53" s="1">
        <f t="shared" si="3"/>
        <v>1968</v>
      </c>
      <c r="M53" s="1">
        <v>2565</v>
      </c>
      <c r="N53" s="1">
        <f t="shared" si="4"/>
        <v>2565</v>
      </c>
    </row>
    <row r="54" spans="2:16" x14ac:dyDescent="0.25">
      <c r="B54" s="1" t="s">
        <v>73</v>
      </c>
      <c r="C54" s="26">
        <v>44525.679861111108</v>
      </c>
      <c r="D54" s="1">
        <v>5.13</v>
      </c>
      <c r="E54" s="28">
        <v>44533.348611111112</v>
      </c>
      <c r="F54" s="1">
        <f t="shared" si="0"/>
        <v>53</v>
      </c>
      <c r="G54" s="1" t="str">
        <f t="shared" si="1"/>
        <v>Complete</v>
      </c>
      <c r="H54" s="1">
        <v>1968</v>
      </c>
      <c r="I54" s="1">
        <f t="shared" si="5"/>
        <v>1968</v>
      </c>
      <c r="J54" s="1">
        <v>1</v>
      </c>
      <c r="K54" s="33">
        <f>IF(AND(C54&lt;$D$3,D54=0,MIN($C$52)),1,IF(AND(C54&gt;$D$3,D54=0),0,IF(((NETWORKDAYS(C54,$D$3)-1+(HOUR($D$3)-HOUR(C54)-IF(AND(HOUR(C54)&lt;12.001,HOUR($D$3)&gt;12.999),1,0))/8+(MINUTE($D$3)-MINUTE(C54))/(60*8))/D54)&lt;0,0,IF((NETWORKDAYS(C54,$D$3)-1+(HOUR($D$3)-HOUR(C54)-IF(AND(HOUR(C54)&lt;12.001,HOUR($D$3)&gt;12.999),1,0))/8+(MINUTE($D$3)-MINUTE(C54))/(60*8))/D54&gt;1,1,(NETWORKDAYS(C54,$D$3)-1+(HOUR($D$3)-HOUR(C54)-IF(AND(HOUR(C54)&lt;12.001,HOUR($D$3)&gt;12.999),1,0))/8+(MINUTE($D$3)-MINUTE(C54))/(60*8))/D54))))</f>
        <v>1</v>
      </c>
      <c r="L54" s="1">
        <f t="shared" si="3"/>
        <v>1968</v>
      </c>
      <c r="M54" s="1">
        <v>2267.46</v>
      </c>
      <c r="N54" s="1">
        <f t="shared" si="4"/>
        <v>2267.46</v>
      </c>
    </row>
    <row r="55" spans="2:16" x14ac:dyDescent="0.25">
      <c r="B55" s="1" t="s">
        <v>74</v>
      </c>
      <c r="C55" s="26">
        <v>44519.388194444444</v>
      </c>
      <c r="D55" s="1">
        <v>7.38</v>
      </c>
      <c r="E55" s="26">
        <v>44530.556944444441</v>
      </c>
      <c r="F55" s="1">
        <f t="shared" si="0"/>
        <v>57</v>
      </c>
      <c r="G55" s="1" t="str">
        <f t="shared" si="1"/>
        <v>Complete</v>
      </c>
      <c r="H55" s="1">
        <v>3600</v>
      </c>
      <c r="I55" s="1">
        <f t="shared" si="5"/>
        <v>3600</v>
      </c>
      <c r="J55" s="1">
        <v>1</v>
      </c>
      <c r="K55" s="33">
        <f>IF(AND(C55&lt;$D$3,D55=0,MIN($C$52)),1,IF(AND(C55&gt;$D$3,D55=0),0,IF(((NETWORKDAYS(C55,$D$3)-1+(HOUR($D$3)-HOUR(C55)-IF(AND(HOUR(C55)&lt;12.001,HOUR($D$3)&gt;12.999),1,0))/8+(MINUTE($D$3)-MINUTE(C55))/(60*8))/D55)&lt;0,0,IF((NETWORKDAYS(C55,$D$3)-1+(HOUR($D$3)-HOUR(C55)-IF(AND(HOUR(C55)&lt;12.001,HOUR($D$3)&gt;12.999),1,0))/8+(MINUTE($D$3)-MINUTE(C55))/(60*8))/D55&gt;1,1,(NETWORKDAYS(C55,$D$3)-1+(HOUR($D$3)-HOUR(C55)-IF(AND(HOUR(C55)&lt;12.001,HOUR($D$3)&gt;12.999),1,0))/8+(MINUTE($D$3)-MINUTE(C55))/(60*8))/D55))))</f>
        <v>1</v>
      </c>
      <c r="L55" s="1">
        <f t="shared" si="3"/>
        <v>3600</v>
      </c>
      <c r="M55" s="1">
        <v>4428</v>
      </c>
      <c r="N55" s="1">
        <f t="shared" si="4"/>
        <v>4428</v>
      </c>
    </row>
    <row r="56" spans="2:16" x14ac:dyDescent="0.25">
      <c r="B56" s="1" t="s">
        <v>75</v>
      </c>
      <c r="C56" s="26">
        <v>44519.388194444444</v>
      </c>
      <c r="D56" s="1">
        <v>4.63</v>
      </c>
      <c r="E56" s="26">
        <v>44525.640277777777</v>
      </c>
      <c r="F56" s="1">
        <f t="shared" si="0"/>
        <v>57</v>
      </c>
      <c r="G56" s="1" t="str">
        <f t="shared" si="1"/>
        <v>Complete</v>
      </c>
      <c r="H56" s="1">
        <v>3136</v>
      </c>
      <c r="I56" s="1">
        <f t="shared" si="5"/>
        <v>3136</v>
      </c>
      <c r="J56" s="1">
        <v>1</v>
      </c>
      <c r="K56" s="33">
        <f>IF(AND(C56&lt;$D$3,D56=0,MIN($C$52)),1,IF(AND(C56&gt;$D$3,D56=0),0,IF(((NETWORKDAYS(C56,$D$3)-1+(HOUR($D$3)-HOUR(C56)-IF(AND(HOUR(C56)&lt;12.001,HOUR($D$3)&gt;12.999),1,0))/8+(MINUTE($D$3)-MINUTE(C56))/(60*8))/D56)&lt;0,0,IF((NETWORKDAYS(C56,$D$3)-1+(HOUR($D$3)-HOUR(C56)-IF(AND(HOUR(C56)&lt;12.001,HOUR($D$3)&gt;12.999),1,0))/8+(MINUTE($D$3)-MINUTE(C56))/(60*8))/D56&gt;1,1,(NETWORKDAYS(C56,$D$3)-1+(HOUR($D$3)-HOUR(C56)-IF(AND(HOUR(C56)&lt;12.001,HOUR($D$3)&gt;12.999),1,0))/8+(MINUTE($D$3)-MINUTE(C56))/(60*8))/D56))))</f>
        <v>1</v>
      </c>
      <c r="L56" s="1">
        <f t="shared" si="3"/>
        <v>3136</v>
      </c>
      <c r="M56" s="1">
        <v>3611.4</v>
      </c>
      <c r="N56" s="1">
        <f t="shared" si="4"/>
        <v>3611.4</v>
      </c>
    </row>
    <row r="57" spans="2:16" x14ac:dyDescent="0.25">
      <c r="B57" s="17" t="s">
        <v>76</v>
      </c>
      <c r="C57" s="26">
        <v>44533.348611111112</v>
      </c>
      <c r="D57" s="17">
        <v>0</v>
      </c>
      <c r="E57" s="26">
        <v>44533.348611111112</v>
      </c>
      <c r="F57" s="18">
        <f t="shared" si="0"/>
        <v>47</v>
      </c>
      <c r="G57" s="18" t="str">
        <f t="shared" si="1"/>
        <v>Complete</v>
      </c>
      <c r="H57" s="17">
        <v>0</v>
      </c>
      <c r="I57" s="17">
        <f t="shared" si="5"/>
        <v>0</v>
      </c>
      <c r="J57" s="17">
        <v>1</v>
      </c>
      <c r="K57" s="17">
        <v>1</v>
      </c>
      <c r="L57" s="17">
        <f t="shared" si="3"/>
        <v>0</v>
      </c>
      <c r="M57" s="19">
        <v>240</v>
      </c>
      <c r="N57" s="17">
        <f t="shared" si="4"/>
        <v>240</v>
      </c>
    </row>
    <row r="58" spans="2:16" x14ac:dyDescent="0.25">
      <c r="B58" s="1" t="s">
        <v>77</v>
      </c>
      <c r="C58" s="26">
        <v>44533.348611111112</v>
      </c>
      <c r="D58" s="1">
        <v>12.5</v>
      </c>
      <c r="E58" s="28">
        <v>44551.556944444441</v>
      </c>
      <c r="F58" s="1">
        <f t="shared" si="0"/>
        <v>47</v>
      </c>
      <c r="G58" s="1" t="str">
        <f t="shared" si="1"/>
        <v>Complete</v>
      </c>
      <c r="H58" s="1">
        <v>6000</v>
      </c>
      <c r="I58" s="1">
        <f t="shared" si="5"/>
        <v>6000</v>
      </c>
      <c r="J58" s="1">
        <v>1</v>
      </c>
      <c r="K58" s="33">
        <f>IF(AND(C58&lt;$D$3,D58=0,MIN($C$57)),1,IF(AND(C58&gt;$D$3,D58=0),0,IF(((NETWORKDAYS(C58,$D$3)-1+(HOUR($D$3)-HOUR(C58)-IF(AND(HOUR(C58)&lt;12.001,HOUR($D$3)&gt;12.999),1,0))/8+(MINUTE($D$3)-MINUTE(C58))/(60*8))/D58)&lt;0,0,IF((NETWORKDAYS(C58,$D$3)-1+(HOUR($D$3)-HOUR(C58)-IF(AND(HOUR(C58)&lt;12.001,HOUR($D$3)&gt;12.999),1,0))/8+(MINUTE($D$3)-MINUTE(C58))/(60*8))/D58&gt;1,1,(NETWORKDAYS(C58,$D$3)-1+(HOUR($D$3)-HOUR(C58)-IF(AND(HOUR(C58)&lt;12.001,HOUR($D$3)&gt;12.999),1,0))/8+(MINUTE($D$3)-MINUTE(C58))/(60*8))/D58))))</f>
        <v>1</v>
      </c>
      <c r="L58" s="1">
        <f t="shared" si="3"/>
        <v>6000</v>
      </c>
      <c r="M58" s="1">
        <v>7500</v>
      </c>
      <c r="N58" s="1">
        <f t="shared" si="4"/>
        <v>7500</v>
      </c>
      <c r="P58" s="7"/>
    </row>
    <row r="59" spans="2:16" x14ac:dyDescent="0.25">
      <c r="B59" s="1" t="s">
        <v>78</v>
      </c>
      <c r="C59" s="26">
        <v>44533.348611111112</v>
      </c>
      <c r="D59" s="1">
        <v>8.25</v>
      </c>
      <c r="E59" s="26">
        <v>44545.431944444441</v>
      </c>
      <c r="F59" s="1">
        <f t="shared" si="0"/>
        <v>47</v>
      </c>
      <c r="G59" s="1" t="str">
        <f t="shared" si="1"/>
        <v>Complete</v>
      </c>
      <c r="H59" s="1">
        <v>4200</v>
      </c>
      <c r="I59" s="1">
        <f t="shared" si="5"/>
        <v>4200</v>
      </c>
      <c r="J59" s="1">
        <v>1</v>
      </c>
      <c r="K59" s="33">
        <f>IF(AND(C59&lt;$D$3,D59=0,MIN($C$57)),1,IF(AND(C59&gt;$D$3,D59=0),0,IF(((NETWORKDAYS(C59,$D$3)-1+(HOUR($D$3)-HOUR(C59)-IF(AND(HOUR(C59)&lt;12.001,HOUR($D$3)&gt;12.999),1,0))/8+(MINUTE($D$3)-MINUTE(C59))/(60*8))/D59)&lt;0,0,IF((NETWORKDAYS(C59,$D$3)-1+(HOUR($D$3)-HOUR(C59)-IF(AND(HOUR(C59)&lt;12.001,HOUR($D$3)&gt;12.999),1,0))/8+(MINUTE($D$3)-MINUTE(C59))/(60*8))/D59&gt;1,1,(NETWORKDAYS(C59,$D$3)-1+(HOUR($D$3)-HOUR(C59)-IF(AND(HOUR(C59)&lt;12.001,HOUR($D$3)&gt;12.999),1,0))/8+(MINUTE($D$3)-MINUTE(C59))/(60*8))/D59))))</f>
        <v>1</v>
      </c>
      <c r="L59" s="1">
        <f t="shared" si="3"/>
        <v>4200</v>
      </c>
      <c r="M59" s="1">
        <v>4455</v>
      </c>
      <c r="N59" s="1">
        <f t="shared" si="4"/>
        <v>4455</v>
      </c>
      <c r="P59" s="7"/>
    </row>
    <row r="60" spans="2:16" x14ac:dyDescent="0.25">
      <c r="B60" s="1" t="s">
        <v>79</v>
      </c>
      <c r="C60" s="26">
        <v>44545.431944444441</v>
      </c>
      <c r="D60" s="1">
        <v>3.38</v>
      </c>
      <c r="E60" s="26">
        <v>44550.6</v>
      </c>
      <c r="F60" s="1">
        <f t="shared" si="0"/>
        <v>39</v>
      </c>
      <c r="G60" s="1" t="str">
        <f t="shared" si="1"/>
        <v>Complete</v>
      </c>
      <c r="H60" s="1">
        <v>3000</v>
      </c>
      <c r="I60" s="1">
        <f t="shared" si="5"/>
        <v>3000</v>
      </c>
      <c r="J60" s="1">
        <v>1</v>
      </c>
      <c r="K60" s="33">
        <f>IF(AND(C60&lt;$D$3,D60=0,MIN($C$57)),1,IF(AND(C60&gt;$D$3,D60=0),0,IF(((NETWORKDAYS(C60,$D$3)-1+(HOUR($D$3)-HOUR(C60)-IF(AND(HOUR(C60)&lt;12.001,HOUR($D$3)&gt;12.999),1,0))/8+(MINUTE($D$3)-MINUTE(C60))/(60*8))/D60)&lt;0,0,IF((NETWORKDAYS(C60,$D$3)-1+(HOUR($D$3)-HOUR(C60)-IF(AND(HOUR(C60)&lt;12.001,HOUR($D$3)&gt;12.999),1,0))/8+(MINUTE($D$3)-MINUTE(C60))/(60*8))/D60&gt;1,1,(NETWORKDAYS(C60,$D$3)-1+(HOUR($D$3)-HOUR(C60)-IF(AND(HOUR(C60)&lt;12.001,HOUR($D$3)&gt;12.999),1,0))/8+(MINUTE($D$3)-MINUTE(C60))/(60*8))/D60))))</f>
        <v>1</v>
      </c>
      <c r="L60" s="1">
        <f t="shared" si="3"/>
        <v>3000</v>
      </c>
      <c r="M60" s="1">
        <v>2636</v>
      </c>
      <c r="N60" s="1">
        <f t="shared" si="4"/>
        <v>2636</v>
      </c>
    </row>
    <row r="61" spans="2:16" x14ac:dyDescent="0.25">
      <c r="B61" s="1" t="s">
        <v>80</v>
      </c>
      <c r="C61" s="26">
        <v>44533.348611111112</v>
      </c>
      <c r="D61" s="1">
        <v>8.25</v>
      </c>
      <c r="E61" s="26">
        <v>44545.431944444441</v>
      </c>
      <c r="F61" s="1">
        <f t="shared" si="0"/>
        <v>47</v>
      </c>
      <c r="G61" s="1" t="str">
        <f t="shared" si="1"/>
        <v>Complete</v>
      </c>
      <c r="H61" s="1">
        <v>2400</v>
      </c>
      <c r="I61" s="1">
        <f t="shared" si="5"/>
        <v>2400</v>
      </c>
      <c r="J61" s="1">
        <v>1</v>
      </c>
      <c r="K61" s="33">
        <f>IF(AND(C61&lt;$D$3,D61=0,MIN($C$57)),1,IF(AND(C61&gt;$D$3,D61=0),0,IF(((NETWORKDAYS(C61,$D$3)-1+(HOUR($D$3)-HOUR(C61)-IF(AND(HOUR(C61)&lt;12.001,HOUR($D$3)&gt;12.999),1,0))/8+(MINUTE($D$3)-MINUTE(C61))/(60*8))/D61)&lt;0,0,IF((NETWORKDAYS(C61,$D$3)-1+(HOUR($D$3)-HOUR(C61)-IF(AND(HOUR(C61)&lt;12.001,HOUR($D$3)&gt;12.999),1,0))/8+(MINUTE($D$3)-MINUTE(C61))/(60*8))/D61&gt;1,1,(NETWORKDAYS(C61,$D$3)-1+(HOUR($D$3)-HOUR(C61)-IF(AND(HOUR(C61)&lt;12.001,HOUR($D$3)&gt;12.999),1,0))/8+(MINUTE($D$3)-MINUTE(C61))/(60*8))/D61))))</f>
        <v>1</v>
      </c>
      <c r="L61" s="1">
        <f t="shared" si="3"/>
        <v>2400</v>
      </c>
      <c r="M61" s="1">
        <v>3646.5</v>
      </c>
      <c r="N61" s="1">
        <f t="shared" si="4"/>
        <v>3646.5</v>
      </c>
      <c r="P61" s="7"/>
    </row>
    <row r="62" spans="2:16" x14ac:dyDescent="0.25">
      <c r="B62" s="1" t="s">
        <v>81</v>
      </c>
      <c r="C62" s="26">
        <v>44533.348611111112</v>
      </c>
      <c r="D62" s="1">
        <v>5.63</v>
      </c>
      <c r="E62" s="26">
        <v>44540.6</v>
      </c>
      <c r="F62" s="1">
        <f t="shared" si="0"/>
        <v>47</v>
      </c>
      <c r="G62" s="1" t="str">
        <f t="shared" si="1"/>
        <v>Complete</v>
      </c>
      <c r="H62" s="1">
        <v>3920</v>
      </c>
      <c r="I62" s="1">
        <f t="shared" si="5"/>
        <v>3920</v>
      </c>
      <c r="J62" s="1">
        <v>1</v>
      </c>
      <c r="K62" s="33">
        <f>IF(AND(C62&lt;$D$3,D62=0,MIN($C$57)),1,IF(AND(C62&gt;$D$3,D62=0),0,IF(((NETWORKDAYS(C62,$D$3)-1+(HOUR($D$3)-HOUR(C62)-IF(AND(HOUR(C62)&lt;12.001,HOUR($D$3)&gt;12.999),1,0))/8+(MINUTE($D$3)-MINUTE(C62))/(60*8))/D62)&lt;0,0,IF((NETWORKDAYS(C62,$D$3)-1+(HOUR($D$3)-HOUR(C62)-IF(AND(HOUR(C62)&lt;12.001,HOUR($D$3)&gt;12.999),1,0))/8+(MINUTE($D$3)-MINUTE(C62))/(60*8))/D62&gt;1,1,(NETWORKDAYS(C62,$D$3)-1+(HOUR($D$3)-HOUR(C62)-IF(AND(HOUR(C62)&lt;12.001,HOUR($D$3)&gt;12.999),1,0))/8+(MINUTE($D$3)-MINUTE(C62))/(60*8))/D62))))</f>
        <v>1</v>
      </c>
      <c r="L62" s="1">
        <f t="shared" si="3"/>
        <v>3920</v>
      </c>
      <c r="M62" s="1">
        <v>4391.3999999999996</v>
      </c>
      <c r="N62" s="1">
        <f t="shared" si="4"/>
        <v>4391.3999999999996</v>
      </c>
      <c r="P62" s="7"/>
    </row>
    <row r="63" spans="2:16" x14ac:dyDescent="0.25">
      <c r="B63" s="17" t="s">
        <v>82</v>
      </c>
      <c r="C63" s="26">
        <v>44551.556944444441</v>
      </c>
      <c r="D63" s="17">
        <v>0</v>
      </c>
      <c r="E63" s="26">
        <v>44551.556944444441</v>
      </c>
      <c r="F63" s="18">
        <f t="shared" si="0"/>
        <v>35</v>
      </c>
      <c r="G63" s="18" t="str">
        <f t="shared" si="1"/>
        <v>Complete</v>
      </c>
      <c r="H63" s="17">
        <v>0</v>
      </c>
      <c r="I63" s="17">
        <f t="shared" si="5"/>
        <v>0</v>
      </c>
      <c r="J63" s="17">
        <v>1</v>
      </c>
      <c r="K63" s="17">
        <v>1</v>
      </c>
      <c r="L63" s="17">
        <f t="shared" si="3"/>
        <v>0</v>
      </c>
      <c r="M63" s="19">
        <v>40</v>
      </c>
      <c r="N63" s="17">
        <f t="shared" si="4"/>
        <v>40</v>
      </c>
    </row>
    <row r="64" spans="2:16" x14ac:dyDescent="0.25">
      <c r="B64" s="1" t="s">
        <v>83</v>
      </c>
      <c r="C64" s="26">
        <v>44551.556944444441</v>
      </c>
      <c r="D64" s="1">
        <v>6.06</v>
      </c>
      <c r="E64" s="26">
        <v>44559.576388888891</v>
      </c>
      <c r="F64" s="1">
        <f t="shared" si="0"/>
        <v>35</v>
      </c>
      <c r="G64" s="1" t="str">
        <f t="shared" si="1"/>
        <v>Complete</v>
      </c>
      <c r="H64" s="1">
        <v>6000</v>
      </c>
      <c r="I64" s="1">
        <f t="shared" si="5"/>
        <v>6000</v>
      </c>
      <c r="J64" s="1">
        <v>1</v>
      </c>
      <c r="K64" s="33">
        <f>IF(AND(C64&lt;$D$3,D64=0,MIN($C$63)),1,IF(AND(C64&gt;$D$3,D64=0),0,IF(((NETWORKDAYS(C64,$D$3)-1+(HOUR($D$3)-HOUR(C64)-IF(AND(HOUR(C64)&lt;12.001,HOUR($D$3)&gt;12.999),1,0))/8+(MINUTE($D$3)-MINUTE(C64))/(60*8))/D64)&lt;0,0,IF((NETWORKDAYS(C64,$D$3)-1+(HOUR($D$3)-HOUR(C64)-IF(AND(HOUR(C64)&lt;12.001,HOUR($D$3)&gt;12.999),1,0))/8+(MINUTE($D$3)-MINUTE(C64))/(60*8))/D64&gt;1,1,(NETWORKDAYS(C64,$D$3)-1+(HOUR($D$3)-HOUR(C64)-IF(AND(HOUR(C64)&lt;12.001,HOUR($D$3)&gt;12.999),1,0))/8+(MINUTE($D$3)-MINUTE(C64))/(60*8))/D64))))</f>
        <v>1</v>
      </c>
      <c r="L64" s="1">
        <f t="shared" si="3"/>
        <v>6000</v>
      </c>
      <c r="M64" s="1">
        <v>6908.4</v>
      </c>
      <c r="N64" s="1">
        <f t="shared" si="4"/>
        <v>6908.4</v>
      </c>
      <c r="P64" s="7"/>
    </row>
    <row r="65" spans="2:16" x14ac:dyDescent="0.25">
      <c r="B65" s="1" t="s">
        <v>84</v>
      </c>
      <c r="C65" s="26">
        <v>44551.556944444441</v>
      </c>
      <c r="D65" s="1">
        <v>11.13</v>
      </c>
      <c r="E65" s="26">
        <v>44566.6</v>
      </c>
      <c r="F65" s="1">
        <f t="shared" si="0"/>
        <v>35</v>
      </c>
      <c r="G65" s="1" t="str">
        <f t="shared" si="1"/>
        <v>Complete</v>
      </c>
      <c r="H65" s="1">
        <v>3400</v>
      </c>
      <c r="I65" s="1">
        <f t="shared" si="5"/>
        <v>3400</v>
      </c>
      <c r="J65" s="1">
        <v>1</v>
      </c>
      <c r="K65" s="33">
        <f>IF(AND(C65&lt;$D$3,D65=0,MIN($C$63)),1,IF(AND(C65&gt;$D$3,D65=0),0,IF(((NETWORKDAYS(C65,$D$3)-1+(HOUR($D$3)-HOUR(C65)-IF(AND(HOUR(C65)&lt;12.001,HOUR($D$3)&gt;12.999),1,0))/8+(MINUTE($D$3)-MINUTE(C65))/(60*8))/D65)&lt;0,0,IF((NETWORKDAYS(C65,$D$3)-1+(HOUR($D$3)-HOUR(C65)-IF(AND(HOUR(C65)&lt;12.001,HOUR($D$3)&gt;12.999),1,0))/8+(MINUTE($D$3)-MINUTE(C65))/(60*8))/D65&gt;1,1,(NETWORKDAYS(C65,$D$3)-1+(HOUR($D$3)-HOUR(C65)-IF(AND(HOUR(C65)&lt;12.001,HOUR($D$3)&gt;12.999),1,0))/8+(MINUTE($D$3)-MINUTE(C65))/(60*8))/D65))))</f>
        <v>1</v>
      </c>
      <c r="L65" s="1">
        <f t="shared" si="3"/>
        <v>3400</v>
      </c>
      <c r="M65" s="1">
        <v>4919.46</v>
      </c>
      <c r="N65" s="1">
        <f t="shared" si="4"/>
        <v>4919.46</v>
      </c>
      <c r="P65" s="7"/>
    </row>
    <row r="66" spans="2:16" x14ac:dyDescent="0.25">
      <c r="B66" s="1" t="s">
        <v>85</v>
      </c>
      <c r="C66" s="26">
        <v>44566.6</v>
      </c>
      <c r="D66" s="1">
        <v>3.31</v>
      </c>
      <c r="E66" s="26">
        <v>44571.703472222223</v>
      </c>
      <c r="F66" s="1">
        <f t="shared" si="0"/>
        <v>24</v>
      </c>
      <c r="G66" s="1" t="str">
        <f t="shared" si="1"/>
        <v>Complete</v>
      </c>
      <c r="H66" s="1">
        <v>2000</v>
      </c>
      <c r="I66" s="1">
        <f t="shared" si="5"/>
        <v>2000</v>
      </c>
      <c r="J66" s="1">
        <v>1</v>
      </c>
      <c r="K66" s="33">
        <f>IF(AND(C66&lt;$D$3,D66=0,MIN($C$63)),1,IF(AND(C66&gt;$D$3,D66=0),0,IF(((NETWORKDAYS(C66,$D$3)-1+(HOUR($D$3)-HOUR(C66)-IF(AND(HOUR(C66)&lt;12.001,HOUR($D$3)&gt;12.999),1,0))/8+(MINUTE($D$3)-MINUTE(C66))/(60*8))/D66)&lt;0,0,IF((NETWORKDAYS(C66,$D$3)-1+(HOUR($D$3)-HOUR(C66)-IF(AND(HOUR(C66)&lt;12.001,HOUR($D$3)&gt;12.999),1,0))/8+(MINUTE($D$3)-MINUTE(C66))/(60*8))/D66&gt;1,1,(NETWORKDAYS(C66,$D$3)-1+(HOUR($D$3)-HOUR(C66)-IF(AND(HOUR(C66)&lt;12.001,HOUR($D$3)&gt;12.999),1,0))/8+(MINUTE($D$3)-MINUTE(C66))/(60*8))/D66))))</f>
        <v>1</v>
      </c>
      <c r="L66" s="1">
        <f t="shared" si="3"/>
        <v>2000</v>
      </c>
      <c r="M66" s="1">
        <v>3250.42</v>
      </c>
      <c r="N66" s="1">
        <f t="shared" si="4"/>
        <v>3250.42</v>
      </c>
      <c r="P66" s="7"/>
    </row>
    <row r="67" spans="2:16" x14ac:dyDescent="0.25">
      <c r="B67" s="1" t="s">
        <v>86</v>
      </c>
      <c r="C67" s="26">
        <v>44571.703472222223</v>
      </c>
      <c r="D67" s="1">
        <v>5.13</v>
      </c>
      <c r="E67" s="28">
        <v>44579.371527777781</v>
      </c>
      <c r="F67" s="1">
        <f t="shared" si="0"/>
        <v>21</v>
      </c>
      <c r="G67" s="1" t="str">
        <f t="shared" si="1"/>
        <v>Complete</v>
      </c>
      <c r="H67" s="1">
        <v>3200</v>
      </c>
      <c r="I67" s="1">
        <f t="shared" si="5"/>
        <v>3200</v>
      </c>
      <c r="J67" s="1">
        <v>1</v>
      </c>
      <c r="K67" s="33">
        <f>IF(AND(C67&lt;$D$3,D67=0,MIN($C$63)),1,IF(AND(C67&gt;$D$3,D67=0),0,IF(((NETWORKDAYS(C67,$D$3)-1+(HOUR($D$3)-HOUR(C67)-IF(AND(HOUR(C67)&lt;12.001,HOUR($D$3)&gt;12.999),1,0))/8+(MINUTE($D$3)-MINUTE(C67))/(60*8))/D67)&lt;0,0,IF((NETWORKDAYS(C67,$D$3)-1+(HOUR($D$3)-HOUR(C67)-IF(AND(HOUR(C67)&lt;12.001,HOUR($D$3)&gt;12.999),1,0))/8+(MINUTE($D$3)-MINUTE(C67))/(60*8))/D67&gt;1,1,(NETWORKDAYS(C67,$D$3)-1+(HOUR($D$3)-HOUR(C67)-IF(AND(HOUR(C67)&lt;12.001,HOUR($D$3)&gt;12.999),1,0))/8+(MINUTE($D$3)-MINUTE(C67))/(60*8))/D67))))</f>
        <v>1</v>
      </c>
      <c r="L67" s="1">
        <f t="shared" si="3"/>
        <v>3200</v>
      </c>
      <c r="M67" s="1">
        <v>5037.66</v>
      </c>
      <c r="N67" s="1">
        <f t="shared" si="4"/>
        <v>5037.66</v>
      </c>
      <c r="P67" s="7"/>
    </row>
    <row r="68" spans="2:16" x14ac:dyDescent="0.25">
      <c r="B68" s="1" t="s">
        <v>87</v>
      </c>
      <c r="C68" s="26">
        <v>44551.556944444441</v>
      </c>
      <c r="D68" s="1">
        <v>14.75</v>
      </c>
      <c r="E68" s="26">
        <v>44572.431944444441</v>
      </c>
      <c r="F68" s="1">
        <f t="shared" si="0"/>
        <v>35</v>
      </c>
      <c r="G68" s="1" t="str">
        <f t="shared" si="1"/>
        <v>Complete</v>
      </c>
      <c r="H68" s="1">
        <v>5720</v>
      </c>
      <c r="I68" s="1">
        <f t="shared" si="5"/>
        <v>5720</v>
      </c>
      <c r="J68" s="1">
        <v>1</v>
      </c>
      <c r="K68" s="33">
        <f>IF(AND(C68&lt;$D$3,D68=0,MIN($C$63)),1,IF(AND(C68&gt;$D$3,D68=0),0,IF(((NETWORKDAYS(C68,$D$3)-1+(HOUR($D$3)-HOUR(C68)-IF(AND(HOUR(C68)&lt;12.001,HOUR($D$3)&gt;12.999),1,0))/8+(MINUTE($D$3)-MINUTE(C68))/(60*8))/D68)&lt;0,0,IF((NETWORKDAYS(C68,$D$3)-1+(HOUR($D$3)-HOUR(C68)-IF(AND(HOUR(C68)&lt;12.001,HOUR($D$3)&gt;12.999),1,0))/8+(MINUTE($D$3)-MINUTE(C68))/(60*8))/D68&gt;1,1,(NETWORKDAYS(C68,$D$3)-1+(HOUR($D$3)-HOUR(C68)-IF(AND(HOUR(C68)&lt;12.001,HOUR($D$3)&gt;12.999),1,0))/8+(MINUTE($D$3)-MINUTE(C68))/(60*8))/D68))))</f>
        <v>1</v>
      </c>
      <c r="L68" s="1">
        <f t="shared" si="3"/>
        <v>5720</v>
      </c>
      <c r="M68" s="1">
        <v>11505</v>
      </c>
      <c r="N68" s="1">
        <f t="shared" si="4"/>
        <v>11505</v>
      </c>
      <c r="P68" s="7"/>
    </row>
    <row r="69" spans="2:16" x14ac:dyDescent="0.25">
      <c r="B69" s="17" t="s">
        <v>88</v>
      </c>
      <c r="C69" s="26">
        <v>44579.371527777781</v>
      </c>
      <c r="D69" s="17">
        <v>0</v>
      </c>
      <c r="E69" s="26">
        <v>44579.371527777781</v>
      </c>
      <c r="F69" s="18">
        <f t="shared" si="0"/>
        <v>15</v>
      </c>
      <c r="G69" s="18" t="str">
        <f t="shared" si="1"/>
        <v>Complete</v>
      </c>
      <c r="H69" s="17">
        <v>0</v>
      </c>
      <c r="I69" s="17">
        <f t="shared" si="5"/>
        <v>0</v>
      </c>
      <c r="J69" s="17">
        <v>1</v>
      </c>
      <c r="K69" s="17">
        <v>1</v>
      </c>
      <c r="L69" s="17">
        <f t="shared" si="3"/>
        <v>0</v>
      </c>
      <c r="M69" s="19">
        <v>40</v>
      </c>
      <c r="N69" s="17">
        <f t="shared" si="4"/>
        <v>40</v>
      </c>
    </row>
    <row r="70" spans="2:16" x14ac:dyDescent="0.25">
      <c r="B70" s="1" t="s">
        <v>89</v>
      </c>
      <c r="C70" s="26">
        <v>44579.371527777781</v>
      </c>
      <c r="D70" s="1">
        <v>1.31</v>
      </c>
      <c r="E70" s="26">
        <v>44580.474999999999</v>
      </c>
      <c r="F70" s="1">
        <f t="shared" si="0"/>
        <v>15</v>
      </c>
      <c r="G70" s="1" t="str">
        <f t="shared" si="1"/>
        <v>Complete</v>
      </c>
      <c r="H70" s="1">
        <v>800</v>
      </c>
      <c r="I70" s="1">
        <f t="shared" si="5"/>
        <v>800</v>
      </c>
      <c r="J70" s="1">
        <v>1</v>
      </c>
      <c r="K70" s="33">
        <f t="shared" ref="K70:K75" si="7">IF(AND(C70&lt;$D$3,D70=0,MIN($C$69)),1,IF(AND(C70&gt;$D$3,D70=0),0,IF(((NETWORKDAYS(C70,$D$3)-1+(HOUR($D$3)-HOUR(C70)-IF(AND(HOUR(C70)&lt;12.001,HOUR($D$3)&gt;12.999),1,0))/8+(MINUTE($D$3)-MINUTE(C70))/(60*8))/D70)&lt;0,0,IF((NETWORKDAYS(C70,$D$3)-1+(HOUR($D$3)-HOUR(C70)-IF(AND(HOUR(C70)&lt;12.001,HOUR($D$3)&gt;12.999),1,0))/8+(MINUTE($D$3)-MINUTE(C70))/(60*8))/D70&gt;1,1,(NETWORKDAYS(C70,$D$3)-1+(HOUR($D$3)-HOUR(C70)-IF(AND(HOUR(C70)&lt;12.001,HOUR($D$3)&gt;12.999),1,0))/8+(MINUTE($D$3)-MINUTE(C70))/(60*8))/D70))))</f>
        <v>1</v>
      </c>
      <c r="L70" s="1">
        <f t="shared" si="3"/>
        <v>800</v>
      </c>
      <c r="M70" s="1">
        <v>1286.42</v>
      </c>
      <c r="N70" s="1">
        <f t="shared" si="4"/>
        <v>1286.42</v>
      </c>
      <c r="P70" s="7"/>
    </row>
    <row r="71" spans="2:16" x14ac:dyDescent="0.25">
      <c r="B71" s="1" t="s">
        <v>90</v>
      </c>
      <c r="C71" s="26">
        <v>44580.474999999999</v>
      </c>
      <c r="D71" s="1">
        <v>3.19</v>
      </c>
      <c r="E71" s="26">
        <v>44585.579861111109</v>
      </c>
      <c r="F71" s="1">
        <f t="shared" si="0"/>
        <v>14</v>
      </c>
      <c r="G71" s="1" t="str">
        <f t="shared" si="1"/>
        <v>Complete</v>
      </c>
      <c r="H71" s="1">
        <v>2000</v>
      </c>
      <c r="I71" s="1">
        <f t="shared" si="5"/>
        <v>2000</v>
      </c>
      <c r="J71" s="1">
        <v>1</v>
      </c>
      <c r="K71" s="33">
        <f t="shared" si="7"/>
        <v>1</v>
      </c>
      <c r="L71" s="1">
        <f t="shared" ref="L71:L76" si="8">I71*K71</f>
        <v>2000</v>
      </c>
      <c r="M71" s="1">
        <v>3132.58</v>
      </c>
      <c r="N71" s="1">
        <f t="shared" si="4"/>
        <v>3132.58</v>
      </c>
    </row>
    <row r="72" spans="2:16" x14ac:dyDescent="0.25">
      <c r="B72" s="1" t="s">
        <v>91</v>
      </c>
      <c r="C72" s="26">
        <v>44585.579861111109</v>
      </c>
      <c r="D72" s="1">
        <v>2.44</v>
      </c>
      <c r="E72" s="26">
        <v>44588.351388888892</v>
      </c>
      <c r="F72" s="1">
        <f t="shared" si="0"/>
        <v>11</v>
      </c>
      <c r="G72" s="1" t="str">
        <f t="shared" si="1"/>
        <v>Complete</v>
      </c>
      <c r="H72" s="1">
        <v>1600</v>
      </c>
      <c r="I72" s="1">
        <f t="shared" si="5"/>
        <v>1600</v>
      </c>
      <c r="J72" s="1">
        <v>1</v>
      </c>
      <c r="K72" s="33">
        <f t="shared" si="7"/>
        <v>1</v>
      </c>
      <c r="L72" s="1">
        <f t="shared" si="8"/>
        <v>1600</v>
      </c>
      <c r="M72" s="1">
        <v>2396.08</v>
      </c>
      <c r="N72" s="1">
        <f t="shared" si="4"/>
        <v>2396.08</v>
      </c>
    </row>
    <row r="73" spans="2:16" x14ac:dyDescent="0.25">
      <c r="B73" s="1" t="s">
        <v>92</v>
      </c>
      <c r="C73" s="26">
        <v>44588.351388888892</v>
      </c>
      <c r="D73" s="1">
        <v>2</v>
      </c>
      <c r="E73" s="26">
        <v>44592.351388888892</v>
      </c>
      <c r="F73" s="1">
        <f t="shared" si="0"/>
        <v>8</v>
      </c>
      <c r="G73" s="1" t="str">
        <f t="shared" si="1"/>
        <v>Complete</v>
      </c>
      <c r="H73" s="1">
        <v>1200</v>
      </c>
      <c r="I73" s="1">
        <f t="shared" si="5"/>
        <v>1200</v>
      </c>
      <c r="J73" s="1">
        <v>1</v>
      </c>
      <c r="K73" s="33">
        <f t="shared" si="7"/>
        <v>1</v>
      </c>
      <c r="L73" s="1">
        <f t="shared" si="8"/>
        <v>1200</v>
      </c>
      <c r="M73" s="1">
        <v>1964</v>
      </c>
      <c r="N73" s="1">
        <f t="shared" si="4"/>
        <v>1964</v>
      </c>
    </row>
    <row r="74" spans="2:16" x14ac:dyDescent="0.25">
      <c r="B74" s="1" t="s">
        <v>93</v>
      </c>
      <c r="C74" s="26">
        <v>44594.498611111114</v>
      </c>
      <c r="D74" s="1">
        <v>3.38</v>
      </c>
      <c r="E74" s="27">
        <v>44599.666666666664</v>
      </c>
      <c r="F74" s="1">
        <f t="shared" si="0"/>
        <v>4</v>
      </c>
      <c r="G74" s="1" t="str">
        <f t="shared" si="1"/>
        <v>Complete</v>
      </c>
      <c r="H74" s="1">
        <v>1512</v>
      </c>
      <c r="I74" s="1">
        <f t="shared" si="5"/>
        <v>1512</v>
      </c>
      <c r="J74" s="1">
        <v>1</v>
      </c>
      <c r="K74" s="33">
        <f t="shared" si="7"/>
        <v>1</v>
      </c>
      <c r="L74" s="1">
        <f t="shared" si="8"/>
        <v>1512</v>
      </c>
      <c r="M74" s="1">
        <v>2636.4</v>
      </c>
      <c r="N74" s="1">
        <f t="shared" si="4"/>
        <v>2636.4</v>
      </c>
    </row>
    <row r="75" spans="2:16" x14ac:dyDescent="0.25">
      <c r="B75" s="1" t="s">
        <v>94</v>
      </c>
      <c r="C75" s="26">
        <v>44579.371527777781</v>
      </c>
      <c r="D75" s="1">
        <v>11.38</v>
      </c>
      <c r="E75" s="26">
        <v>44594.498611111114</v>
      </c>
      <c r="F75" s="1">
        <f t="shared" si="0"/>
        <v>15</v>
      </c>
      <c r="G75" s="1" t="str">
        <f t="shared" si="1"/>
        <v>Complete</v>
      </c>
      <c r="H75" s="1">
        <v>4400</v>
      </c>
      <c r="I75" s="1">
        <f t="shared" si="5"/>
        <v>4400</v>
      </c>
      <c r="J75" s="1">
        <v>1</v>
      </c>
      <c r="K75" s="33">
        <f t="shared" si="7"/>
        <v>1</v>
      </c>
      <c r="L75" s="1">
        <f t="shared" si="8"/>
        <v>4400</v>
      </c>
      <c r="M75" s="1">
        <v>8876.4</v>
      </c>
      <c r="N75" s="1">
        <f t="shared" si="4"/>
        <v>8876.4</v>
      </c>
      <c r="P75" s="7"/>
    </row>
    <row r="76" spans="2:16" x14ac:dyDescent="0.25">
      <c r="B76" s="17" t="s">
        <v>95</v>
      </c>
      <c r="C76" s="26">
        <v>44599.666666666664</v>
      </c>
      <c r="D76" s="17">
        <v>0</v>
      </c>
      <c r="E76" s="26">
        <v>44599.666666666664</v>
      </c>
      <c r="F76" s="18">
        <f t="shared" ref="F76" si="9">NETWORKDAYS(C76,$D$3)</f>
        <v>1</v>
      </c>
      <c r="G76" s="18" t="str">
        <f t="shared" ref="G76" si="10">IF(F76&gt;D76,"Complete","Busy")</f>
        <v>Complete</v>
      </c>
      <c r="H76" s="17">
        <v>0</v>
      </c>
      <c r="I76" s="17">
        <f t="shared" si="5"/>
        <v>0</v>
      </c>
      <c r="J76" s="17">
        <v>1</v>
      </c>
      <c r="K76" s="17">
        <v>1</v>
      </c>
      <c r="L76" s="17">
        <f t="shared" si="8"/>
        <v>0</v>
      </c>
      <c r="M76" s="19">
        <v>0</v>
      </c>
      <c r="N76" s="17">
        <f t="shared" ref="N76" si="11">M76*K76</f>
        <v>0</v>
      </c>
    </row>
    <row r="77" spans="2:16" x14ac:dyDescent="0.25">
      <c r="F77" s="1"/>
    </row>
    <row r="78" spans="2:16" x14ac:dyDescent="0.25">
      <c r="B78" s="20" t="s">
        <v>43</v>
      </c>
      <c r="C78" s="20"/>
      <c r="D78" s="20"/>
      <c r="E78" s="21"/>
      <c r="F78" s="36"/>
      <c r="G78" s="21"/>
      <c r="H78" s="20"/>
      <c r="I78" s="20">
        <f>SUM(I7:I76)</f>
        <v>296072</v>
      </c>
      <c r="J78" s="20"/>
      <c r="K78" s="20"/>
      <c r="L78" s="20">
        <f>SUM(L7:L76)</f>
        <v>296072</v>
      </c>
      <c r="M78" s="20"/>
      <c r="N78" s="20">
        <f>SUM(N7:N76)</f>
        <v>393417.71000000014</v>
      </c>
    </row>
    <row r="81" spans="2:3" x14ac:dyDescent="0.25">
      <c r="B81" s="9" t="s">
        <v>44</v>
      </c>
      <c r="C81" s="1">
        <f>ROUND(L78/N78,4)</f>
        <v>0.75260000000000005</v>
      </c>
    </row>
    <row r="82" spans="2:3" x14ac:dyDescent="0.25">
      <c r="B82" s="9" t="s">
        <v>45</v>
      </c>
      <c r="C82" s="1">
        <f>ROUND(L78/I78,4)</f>
        <v>1</v>
      </c>
    </row>
    <row r="83" spans="2:3" x14ac:dyDescent="0.25">
      <c r="B83" s="9" t="s">
        <v>46</v>
      </c>
      <c r="C83" s="1">
        <f>ROUND((296072-L78)/C81,4)</f>
        <v>0</v>
      </c>
    </row>
    <row r="84" spans="2:3" x14ac:dyDescent="0.25">
      <c r="B84" s="9" t="s">
        <v>47</v>
      </c>
      <c r="C84" s="1">
        <f>N78+C83</f>
        <v>393417.71000000014</v>
      </c>
    </row>
  </sheetData>
  <conditionalFormatting sqref="F79:G1048576 F5:G5 F1:G1 G77">
    <cfRule type="top10" dxfId="25" priority="40" rank="1"/>
  </conditionalFormatting>
  <conditionalFormatting sqref="F1 F6 F79:F1048576">
    <cfRule type="cellIs" dxfId="24" priority="39" operator="lessThan">
      <formula>0</formula>
    </cfRule>
  </conditionalFormatting>
  <conditionalFormatting sqref="F7:F16">
    <cfRule type="cellIs" dxfId="23" priority="38" operator="lessThan">
      <formula>0</formula>
    </cfRule>
  </conditionalFormatting>
  <conditionalFormatting sqref="F18">
    <cfRule type="cellIs" dxfId="22" priority="37" operator="lessThan">
      <formula>0</formula>
    </cfRule>
  </conditionalFormatting>
  <conditionalFormatting sqref="F24">
    <cfRule type="cellIs" dxfId="21" priority="36" operator="lessThan">
      <formula>0</formula>
    </cfRule>
  </conditionalFormatting>
  <conditionalFormatting sqref="G41:G44">
    <cfRule type="top10" dxfId="20" priority="41" rank="1"/>
  </conditionalFormatting>
  <conditionalFormatting sqref="F25">
    <cfRule type="cellIs" dxfId="19" priority="35" operator="lessThan">
      <formula>0</formula>
    </cfRule>
  </conditionalFormatting>
  <conditionalFormatting sqref="F26">
    <cfRule type="cellIs" dxfId="18" priority="34" operator="lessThan">
      <formula>0</formula>
    </cfRule>
  </conditionalFormatting>
  <conditionalFormatting sqref="F27">
    <cfRule type="cellIs" dxfId="17" priority="33" operator="lessThan">
      <formula>0</formula>
    </cfRule>
  </conditionalFormatting>
  <conditionalFormatting sqref="F28">
    <cfRule type="cellIs" dxfId="16" priority="32" operator="lessThan">
      <formula>0</formula>
    </cfRule>
  </conditionalFormatting>
  <conditionalFormatting sqref="F19:F23">
    <cfRule type="cellIs" dxfId="15" priority="31" operator="lessThan">
      <formula>0</formula>
    </cfRule>
  </conditionalFormatting>
  <conditionalFormatting sqref="F29">
    <cfRule type="cellIs" dxfId="14" priority="30" operator="lessThan">
      <formula>0</formula>
    </cfRule>
  </conditionalFormatting>
  <conditionalFormatting sqref="F30">
    <cfRule type="cellIs" dxfId="13" priority="29" operator="lessThan">
      <formula>0</formula>
    </cfRule>
  </conditionalFormatting>
  <conditionalFormatting sqref="F31">
    <cfRule type="cellIs" dxfId="12" priority="28" operator="lessThan">
      <formula>0</formula>
    </cfRule>
  </conditionalFormatting>
  <conditionalFormatting sqref="F32">
    <cfRule type="cellIs" dxfId="11" priority="27" operator="lessThan">
      <formula>0</formula>
    </cfRule>
  </conditionalFormatting>
  <conditionalFormatting sqref="F33">
    <cfRule type="cellIs" dxfId="10" priority="26" operator="lessThan">
      <formula>0</formula>
    </cfRule>
  </conditionalFormatting>
  <conditionalFormatting sqref="F34">
    <cfRule type="cellIs" dxfId="9" priority="25" operator="lessThan">
      <formula>0</formula>
    </cfRule>
  </conditionalFormatting>
  <conditionalFormatting sqref="F40">
    <cfRule type="cellIs" dxfId="8" priority="24" operator="lessThan">
      <formula>0</formula>
    </cfRule>
  </conditionalFormatting>
  <conditionalFormatting sqref="F45">
    <cfRule type="cellIs" dxfId="7" priority="23" operator="lessThan">
      <formula>0</formula>
    </cfRule>
  </conditionalFormatting>
  <conditionalFormatting sqref="F52">
    <cfRule type="cellIs" dxfId="6" priority="22" operator="lessThan">
      <formula>0</formula>
    </cfRule>
  </conditionalFormatting>
  <conditionalFormatting sqref="G78">
    <cfRule type="top10" dxfId="5" priority="21" rank="1"/>
  </conditionalFormatting>
  <conditionalFormatting sqref="F63">
    <cfRule type="cellIs" dxfId="4" priority="19" operator="lessThan">
      <formula>0</formula>
    </cfRule>
  </conditionalFormatting>
  <conditionalFormatting sqref="F57">
    <cfRule type="cellIs" dxfId="3" priority="12" operator="lessThan">
      <formula>0</formula>
    </cfRule>
  </conditionalFormatting>
  <conditionalFormatting sqref="F69">
    <cfRule type="cellIs" dxfId="2" priority="3" operator="lessThan">
      <formula>0</formula>
    </cfRule>
  </conditionalFormatting>
  <conditionalFormatting sqref="F76">
    <cfRule type="cellIs" dxfId="1" priority="2" operator="lessThan">
      <formula>0</formula>
    </cfRule>
  </conditionalFormatting>
  <conditionalFormatting sqref="F78">
    <cfRule type="top10" dxfId="0" priority="1" rank="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64E-EB05-45C7-8F10-4283D24F78DA}">
  <dimension ref="B5:T20"/>
  <sheetViews>
    <sheetView topLeftCell="B7" workbookViewId="0">
      <selection activeCell="L39" sqref="L39"/>
    </sheetView>
  </sheetViews>
  <sheetFormatPr defaultRowHeight="15" x14ac:dyDescent="0.25"/>
  <cols>
    <col min="3" max="3" width="14.7109375" customWidth="1"/>
    <col min="4" max="4" width="10.7109375" customWidth="1"/>
    <col min="5" max="5" width="10.42578125" customWidth="1"/>
    <col min="10" max="10" width="10.42578125" customWidth="1"/>
  </cols>
  <sheetData>
    <row r="5" spans="2:20" x14ac:dyDescent="0.25">
      <c r="M5" s="31"/>
    </row>
    <row r="6" spans="2:20" x14ac:dyDescent="0.25">
      <c r="M6" s="31"/>
    </row>
    <row r="7" spans="2:20" x14ac:dyDescent="0.25">
      <c r="M7" s="31"/>
      <c r="S7" s="1"/>
    </row>
    <row r="8" spans="2:20" x14ac:dyDescent="0.25">
      <c r="B8" t="s">
        <v>102</v>
      </c>
      <c r="C8" t="s">
        <v>110</v>
      </c>
      <c r="D8" t="s">
        <v>103</v>
      </c>
      <c r="E8" t="s">
        <v>104</v>
      </c>
      <c r="F8" t="s">
        <v>105</v>
      </c>
      <c r="G8" t="s">
        <v>44</v>
      </c>
      <c r="H8" t="s">
        <v>45</v>
      </c>
      <c r="I8" t="s">
        <v>46</v>
      </c>
      <c r="J8" t="s">
        <v>47</v>
      </c>
      <c r="M8" s="31"/>
    </row>
    <row r="9" spans="2:20" x14ac:dyDescent="0.25">
      <c r="B9">
        <v>1</v>
      </c>
      <c r="C9" s="31">
        <v>44327</v>
      </c>
      <c r="D9">
        <f>'Period 1'!I19</f>
        <v>48200.216800000002</v>
      </c>
      <c r="E9">
        <f>'Period 1'!L19</f>
        <v>41447.503709810386</v>
      </c>
      <c r="F9">
        <f>'Period 1'!N19</f>
        <v>50854.92</v>
      </c>
      <c r="G9">
        <f>'Period 1'!C21</f>
        <v>0.81499999999999995</v>
      </c>
      <c r="H9">
        <f>'Period 1'!C22</f>
        <v>0.8599</v>
      </c>
      <c r="I9">
        <f>'Period 1'!C23</f>
        <v>312422.6948</v>
      </c>
      <c r="J9">
        <f>'Period 1'!C24</f>
        <v>363277.61479999998</v>
      </c>
      <c r="M9" s="31"/>
    </row>
    <row r="10" spans="2:20" x14ac:dyDescent="0.25">
      <c r="B10">
        <v>2</v>
      </c>
      <c r="C10" s="31">
        <v>44351</v>
      </c>
      <c r="D10">
        <f>'Period 2'!I25</f>
        <v>91169.028000000006</v>
      </c>
      <c r="E10">
        <f>'Period 2'!L25</f>
        <v>73997.253333333327</v>
      </c>
      <c r="F10">
        <f>'Period 2'!N25</f>
        <v>93071.285000000003</v>
      </c>
      <c r="G10">
        <f>'Period 2'!C27</f>
        <v>0.79510000000000003</v>
      </c>
      <c r="H10">
        <f>'Period 2'!C28</f>
        <v>0.81159999999999999</v>
      </c>
      <c r="I10">
        <f>'Period 2'!C29</f>
        <v>279304.17139999999</v>
      </c>
      <c r="J10" s="33">
        <f>'Period 2'!C30</f>
        <v>372375.45640000002</v>
      </c>
      <c r="M10" s="31"/>
    </row>
    <row r="11" spans="2:20" x14ac:dyDescent="0.25">
      <c r="B11">
        <v>3</v>
      </c>
      <c r="C11" s="31">
        <v>44396</v>
      </c>
      <c r="D11">
        <f>'Period 3'!I31</f>
        <v>135916.1568</v>
      </c>
      <c r="E11">
        <f>'Period 3'!L31</f>
        <v>121281.30613979179</v>
      </c>
      <c r="F11">
        <f>'Period 3'!N31</f>
        <v>152671.48500000002</v>
      </c>
      <c r="G11">
        <f>'Period 3'!C33</f>
        <v>0.7944</v>
      </c>
      <c r="H11">
        <f>'Period 3'!C34</f>
        <v>0.89229999999999998</v>
      </c>
      <c r="I11" s="1">
        <f>'Period 3'!C35</f>
        <v>220028.5673</v>
      </c>
      <c r="J11">
        <f>'Period 3'!C36</f>
        <v>372700.05229999998</v>
      </c>
      <c r="M11" s="31"/>
    </row>
    <row r="12" spans="2:20" x14ac:dyDescent="0.25">
      <c r="B12">
        <v>4</v>
      </c>
      <c r="C12" s="31">
        <v>44417</v>
      </c>
      <c r="D12" s="32">
        <f>'Period 4'!I36</f>
        <v>156368.55599999998</v>
      </c>
      <c r="E12">
        <f>'Period 4'!L36</f>
        <v>137728.05103668262</v>
      </c>
      <c r="F12">
        <f>'Period 4'!N36</f>
        <v>172691.79</v>
      </c>
      <c r="G12">
        <f>'Period 4'!C38</f>
        <v>0.79749999999999999</v>
      </c>
      <c r="H12">
        <f>'Period 4'!C39</f>
        <v>0.88080000000000003</v>
      </c>
      <c r="I12">
        <f>'Period 4'!C40</f>
        <v>198550.4062</v>
      </c>
      <c r="J12">
        <f>'Period 4'!C41</f>
        <v>371242.19620000001</v>
      </c>
      <c r="M12" s="31"/>
    </row>
    <row r="13" spans="2:20" x14ac:dyDescent="0.25">
      <c r="B13">
        <v>5</v>
      </c>
      <c r="C13" s="31">
        <v>44440</v>
      </c>
      <c r="D13" s="32">
        <f>'Period 5'!I42</f>
        <v>188639.92</v>
      </c>
      <c r="E13">
        <f>'Period 5'!L42</f>
        <v>159835.41176470587</v>
      </c>
      <c r="F13">
        <f>'Period 5'!N42</f>
        <v>198891.19</v>
      </c>
      <c r="G13">
        <f>'Period 5'!C44</f>
        <v>0.80359999999999998</v>
      </c>
      <c r="H13">
        <f>'Period 5'!C45</f>
        <v>0.84730000000000005</v>
      </c>
      <c r="I13">
        <f>'Period 5'!C46</f>
        <v>169532.83749999999</v>
      </c>
      <c r="J13">
        <f>'Period 5'!C47</f>
        <v>368424.02749999997</v>
      </c>
      <c r="M13" s="31"/>
      <c r="T13" s="1"/>
    </row>
    <row r="14" spans="2:20" x14ac:dyDescent="0.25">
      <c r="B14">
        <v>6</v>
      </c>
      <c r="C14" s="31">
        <v>44460</v>
      </c>
      <c r="D14">
        <f>'Period 6'!I54</f>
        <v>213560.12160000001</v>
      </c>
      <c r="E14">
        <f>'Period 6'!L54</f>
        <v>187248.92322580644</v>
      </c>
      <c r="F14">
        <f>'Period 6'!N54</f>
        <v>238029.06000000003</v>
      </c>
      <c r="G14">
        <f>'Period 6'!C56</f>
        <v>0.78669999999999995</v>
      </c>
      <c r="H14">
        <f>'Period 6'!C57</f>
        <v>0.87680000000000002</v>
      </c>
      <c r="I14">
        <f>'Period 6'!C58</f>
        <v>138328.5582</v>
      </c>
      <c r="J14">
        <f>'Period 6'!C59</f>
        <v>376357.61820000003</v>
      </c>
      <c r="M14" s="31"/>
    </row>
    <row r="15" spans="2:20" x14ac:dyDescent="0.25">
      <c r="B15">
        <v>7</v>
      </c>
      <c r="C15" s="31">
        <v>44495</v>
      </c>
      <c r="D15">
        <f>'Period 7'!I65</f>
        <v>257839.92</v>
      </c>
      <c r="E15">
        <f>'Period 7'!L65</f>
        <v>209428.6740611014</v>
      </c>
      <c r="F15">
        <f>'Period 7'!N65</f>
        <v>271402.20126289164</v>
      </c>
      <c r="G15">
        <f>'Period 7'!C68</f>
        <v>0.77170000000000005</v>
      </c>
      <c r="H15">
        <f>'Period 7'!C69</f>
        <v>0.81220000000000003</v>
      </c>
      <c r="I15">
        <f>'Period 7'!C70</f>
        <v>112275.91800000001</v>
      </c>
      <c r="J15">
        <f>'Period 7'!C71</f>
        <v>383678.11926289165</v>
      </c>
      <c r="M15" s="31"/>
    </row>
    <row r="16" spans="2:20" x14ac:dyDescent="0.25">
      <c r="B16">
        <v>8</v>
      </c>
      <c r="C16" s="31">
        <v>44519</v>
      </c>
      <c r="D16">
        <f>'Period 8'!I71</f>
        <v>267119.75599999999</v>
      </c>
      <c r="E16">
        <f>'Period 8'!L71</f>
        <v>232342.09969132772</v>
      </c>
      <c r="F16">
        <f>'Period 8'!N71</f>
        <v>303330.60263752454</v>
      </c>
      <c r="G16">
        <f>'Period 8'!C74</f>
        <v>0.76600000000000001</v>
      </c>
      <c r="H16">
        <f>'Period 8'!C75</f>
        <v>0.86980000000000002</v>
      </c>
      <c r="I16">
        <f>'Period 8'!C76</f>
        <v>83198.3033</v>
      </c>
      <c r="J16">
        <f>'Period 8'!C77</f>
        <v>386528.90593752451</v>
      </c>
      <c r="M16" s="31"/>
    </row>
    <row r="17" spans="2:10" x14ac:dyDescent="0.25">
      <c r="B17">
        <v>9</v>
      </c>
      <c r="C17" s="31">
        <v>44533</v>
      </c>
      <c r="D17">
        <f>'Period 9'!I71</f>
        <v>280120.13199999998</v>
      </c>
      <c r="E17">
        <f>'Period 9'!L71</f>
        <v>243286.36908667331</v>
      </c>
      <c r="F17">
        <f>'Period 9'!N71</f>
        <v>316883.53416666668</v>
      </c>
      <c r="G17">
        <f>'Period 9'!C74</f>
        <v>0.76770000000000005</v>
      </c>
      <c r="H17">
        <f>'Period 9'!C75</f>
        <v>0.86850000000000005</v>
      </c>
      <c r="I17">
        <f>'Period 9'!C76</f>
        <v>68758.1489</v>
      </c>
      <c r="J17" s="1">
        <f>'Period 9'!C77</f>
        <v>385641.68306666671</v>
      </c>
    </row>
    <row r="18" spans="2:10" x14ac:dyDescent="0.25">
      <c r="B18">
        <v>10</v>
      </c>
      <c r="C18" s="31">
        <v>44551</v>
      </c>
      <c r="D18">
        <f>'Period 10'!I78</f>
        <v>286240</v>
      </c>
      <c r="E18">
        <f>'Period 10'!L78</f>
        <v>260163</v>
      </c>
      <c r="F18">
        <f>'Period 10'!N78</f>
        <v>337210.55666666676</v>
      </c>
      <c r="G18">
        <f>'Period 10'!C81</f>
        <v>0.77149999999999996</v>
      </c>
      <c r="H18">
        <f>'Period 10'!C82</f>
        <v>0.90890000000000004</v>
      </c>
      <c r="I18">
        <f>'Period 10'!C83</f>
        <v>46544.394</v>
      </c>
      <c r="J18">
        <f>'Period 10'!C84</f>
        <v>383754.95066666673</v>
      </c>
    </row>
    <row r="19" spans="2:10" x14ac:dyDescent="0.25">
      <c r="B19">
        <v>11</v>
      </c>
      <c r="C19" s="31">
        <v>44579</v>
      </c>
      <c r="D19">
        <f>'Period 11'!I78</f>
        <v>296072</v>
      </c>
      <c r="E19">
        <f>'Period 11'!L78</f>
        <v>282616.6601689409</v>
      </c>
      <c r="F19">
        <f>'Period 11'!N78</f>
        <v>370026.49083333346</v>
      </c>
      <c r="G19">
        <f>'Period 11'!C81</f>
        <v>0.76380000000000003</v>
      </c>
      <c r="H19">
        <f>'Period 11'!C82</f>
        <v>0.9546</v>
      </c>
      <c r="I19">
        <f>'Period 11'!C83</f>
        <v>17616.312900000001</v>
      </c>
      <c r="J19">
        <f>'Period 11'!C84</f>
        <v>387642.80373333348</v>
      </c>
    </row>
    <row r="20" spans="2:10" x14ac:dyDescent="0.25">
      <c r="B20">
        <v>12</v>
      </c>
      <c r="C20" s="31">
        <v>44599</v>
      </c>
      <c r="D20">
        <f>'Period 12'!I78</f>
        <v>296072</v>
      </c>
      <c r="E20">
        <f>'Period 12'!L78</f>
        <v>296072</v>
      </c>
      <c r="F20">
        <f>'Period 12'!N78</f>
        <v>393417.71000000014</v>
      </c>
      <c r="G20">
        <f>'Period 12'!C81</f>
        <v>0.75260000000000005</v>
      </c>
      <c r="H20">
        <f>'Period 12'!C82</f>
        <v>1</v>
      </c>
      <c r="I20">
        <f>'Period 12'!C83</f>
        <v>0</v>
      </c>
      <c r="J20">
        <f>'Period 12'!C84</f>
        <v>393417.71000000014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3B63B-6FE6-4456-9CDF-05B556F98015}">
  <dimension ref="B2:F14"/>
  <sheetViews>
    <sheetView workbookViewId="0">
      <selection activeCell="C21" sqref="C21"/>
    </sheetView>
  </sheetViews>
  <sheetFormatPr defaultRowHeight="15" x14ac:dyDescent="0.25"/>
  <cols>
    <col min="3" max="4" width="10.85546875" customWidth="1"/>
    <col min="5" max="5" width="14" customWidth="1"/>
    <col min="6" max="6" width="12.28515625" customWidth="1"/>
  </cols>
  <sheetData>
    <row r="2" spans="2:6" x14ac:dyDescent="0.25">
      <c r="B2" t="s">
        <v>102</v>
      </c>
      <c r="C2" t="s">
        <v>106</v>
      </c>
      <c r="D2" t="s">
        <v>107</v>
      </c>
      <c r="E2" t="s">
        <v>108</v>
      </c>
      <c r="F2" t="s">
        <v>109</v>
      </c>
    </row>
    <row r="3" spans="2:6" x14ac:dyDescent="0.25">
      <c r="B3">
        <v>1</v>
      </c>
      <c r="C3">
        <v>79</v>
      </c>
      <c r="D3">
        <v>94</v>
      </c>
      <c r="E3">
        <v>87</v>
      </c>
      <c r="F3">
        <v>100</v>
      </c>
    </row>
    <row r="4" spans="2:6" x14ac:dyDescent="0.25">
      <c r="B4">
        <v>2</v>
      </c>
      <c r="C4">
        <v>78</v>
      </c>
      <c r="D4">
        <v>87</v>
      </c>
      <c r="E4">
        <v>89</v>
      </c>
      <c r="F4">
        <v>76</v>
      </c>
    </row>
    <row r="5" spans="2:6" x14ac:dyDescent="0.25">
      <c r="B5">
        <v>3</v>
      </c>
      <c r="C5">
        <v>79</v>
      </c>
      <c r="D5">
        <v>85</v>
      </c>
      <c r="E5">
        <v>89</v>
      </c>
      <c r="F5">
        <v>71</v>
      </c>
    </row>
    <row r="6" spans="2:6" x14ac:dyDescent="0.25">
      <c r="B6">
        <v>4</v>
      </c>
      <c r="C6">
        <v>76</v>
      </c>
      <c r="D6">
        <v>75</v>
      </c>
      <c r="E6">
        <v>89</v>
      </c>
      <c r="F6">
        <v>63</v>
      </c>
    </row>
    <row r="7" spans="2:6" x14ac:dyDescent="0.25">
      <c r="B7">
        <v>5</v>
      </c>
      <c r="C7">
        <v>78</v>
      </c>
      <c r="D7">
        <v>75</v>
      </c>
      <c r="E7">
        <v>89</v>
      </c>
      <c r="F7">
        <v>60</v>
      </c>
    </row>
    <row r="8" spans="2:6" x14ac:dyDescent="0.25">
      <c r="B8">
        <v>6</v>
      </c>
      <c r="C8">
        <v>77</v>
      </c>
      <c r="D8">
        <v>72</v>
      </c>
      <c r="E8">
        <v>89</v>
      </c>
      <c r="F8">
        <v>46</v>
      </c>
    </row>
    <row r="9" spans="2:6" x14ac:dyDescent="0.25">
      <c r="B9">
        <v>7</v>
      </c>
      <c r="C9">
        <v>78</v>
      </c>
      <c r="D9">
        <v>69</v>
      </c>
      <c r="E9">
        <v>90</v>
      </c>
      <c r="F9">
        <v>48</v>
      </c>
    </row>
    <row r="10" spans="2:6" x14ac:dyDescent="0.25">
      <c r="B10">
        <v>8</v>
      </c>
      <c r="C10">
        <v>78</v>
      </c>
      <c r="D10">
        <v>65</v>
      </c>
      <c r="E10">
        <v>88</v>
      </c>
      <c r="F10">
        <v>44</v>
      </c>
    </row>
    <row r="11" spans="2:6" x14ac:dyDescent="0.25">
      <c r="B11">
        <v>9</v>
      </c>
      <c r="C11">
        <v>79</v>
      </c>
      <c r="D11">
        <v>66</v>
      </c>
      <c r="E11">
        <v>88</v>
      </c>
      <c r="F11">
        <v>43</v>
      </c>
    </row>
    <row r="12" spans="2:6" x14ac:dyDescent="0.25">
      <c r="B12">
        <v>10</v>
      </c>
      <c r="C12">
        <v>81</v>
      </c>
      <c r="D12">
        <v>67</v>
      </c>
      <c r="E12">
        <v>88</v>
      </c>
      <c r="F12">
        <v>41</v>
      </c>
    </row>
    <row r="13" spans="2:6" x14ac:dyDescent="0.25">
      <c r="B13">
        <v>11</v>
      </c>
      <c r="C13">
        <v>83</v>
      </c>
      <c r="D13">
        <v>68</v>
      </c>
      <c r="E13">
        <v>88</v>
      </c>
      <c r="F13">
        <v>40</v>
      </c>
    </row>
    <row r="14" spans="2:6" x14ac:dyDescent="0.25">
      <c r="B14">
        <v>12</v>
      </c>
      <c r="C14">
        <v>85</v>
      </c>
      <c r="D14">
        <v>68</v>
      </c>
      <c r="E14">
        <v>87</v>
      </c>
      <c r="F14">
        <v>38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3C14-4642-4528-B35A-96BC53387948}">
  <dimension ref="A1:R24"/>
  <sheetViews>
    <sheetView topLeftCell="B7" workbookViewId="0">
      <selection activeCell="C24" sqref="C24"/>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48</v>
      </c>
      <c r="C2" s="5"/>
      <c r="D2" s="2" t="s">
        <v>28</v>
      </c>
      <c r="E2" s="23"/>
      <c r="F2" s="23"/>
      <c r="G2" s="23"/>
      <c r="H2" s="23"/>
      <c r="J2" s="4"/>
      <c r="K2" s="13"/>
      <c r="L2" s="13"/>
      <c r="Q2" s="13"/>
      <c r="R2" s="13"/>
    </row>
    <row r="3" spans="1:18" x14ac:dyDescent="0.25">
      <c r="C3" s="3"/>
      <c r="D3" s="7">
        <f>WORKDAY(E10,-4)+(17/24)</f>
        <v>44321.708333333336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18" si="0">NETWORKDAYS(C7,$D$3)</f>
        <v>26</v>
      </c>
      <c r="G7" s="14" t="str">
        <f t="shared" ref="G7:G18"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18" si="3">I7*K7</f>
        <v>7728</v>
      </c>
      <c r="M7" s="16">
        <v>8563.2000000000007</v>
      </c>
      <c r="N7" s="1">
        <f>M7*K7</f>
        <v>8563.2000000000007</v>
      </c>
      <c r="P7" s="7"/>
    </row>
    <row r="8" spans="1:18" x14ac:dyDescent="0.25">
      <c r="B8" s="1" t="s">
        <v>2</v>
      </c>
      <c r="C8" s="26">
        <v>44294.646527777775</v>
      </c>
      <c r="D8" s="1">
        <v>8.06</v>
      </c>
      <c r="E8" s="26">
        <v>44306.666666666664</v>
      </c>
      <c r="F8" s="14">
        <f t="shared" si="0"/>
        <v>20</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16">
        <v>10316.799999999999</v>
      </c>
      <c r="N8" s="1">
        <f t="shared" ref="N8:N18" si="4">M8*K8</f>
        <v>10316.799999999999</v>
      </c>
    </row>
    <row r="9" spans="1:18" x14ac:dyDescent="0.25">
      <c r="B9" s="1" t="s">
        <v>3</v>
      </c>
      <c r="C9" s="26">
        <v>44306.666666666664</v>
      </c>
      <c r="D9" s="1">
        <v>12.13</v>
      </c>
      <c r="E9" s="26">
        <v>44323.334722222222</v>
      </c>
      <c r="F9" s="14">
        <f t="shared" si="0"/>
        <v>12</v>
      </c>
      <c r="G9" s="14" t="str">
        <f t="shared" si="1"/>
        <v>Busy</v>
      </c>
      <c r="H9" s="1">
        <v>13524</v>
      </c>
      <c r="I9" s="1">
        <f t="shared" si="2"/>
        <v>13524</v>
      </c>
      <c r="J9" s="1">
        <v>1</v>
      </c>
      <c r="K9" s="1">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0.91714756801319042</v>
      </c>
      <c r="L9" s="1">
        <f t="shared" si="3"/>
        <v>12403.503709810388</v>
      </c>
      <c r="M9" s="16">
        <v>15526.4</v>
      </c>
      <c r="N9" s="1">
        <f t="shared" si="4"/>
        <v>14240</v>
      </c>
    </row>
    <row r="10" spans="1:18" x14ac:dyDescent="0.25">
      <c r="B10" s="1" t="s">
        <v>4</v>
      </c>
      <c r="C10" s="26">
        <v>44323.334722222222</v>
      </c>
      <c r="D10" s="1">
        <v>2.38</v>
      </c>
      <c r="E10" s="27">
        <v>44327.461805555555</v>
      </c>
      <c r="F10" s="14">
        <f t="shared" si="0"/>
        <v>-3</v>
      </c>
      <c r="G10" s="14" t="str">
        <f t="shared" si="1"/>
        <v>Busy</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0</v>
      </c>
      <c r="L10" s="1">
        <f t="shared" si="3"/>
        <v>0</v>
      </c>
      <c r="M10" s="16">
        <v>3046.4</v>
      </c>
      <c r="N10" s="1">
        <f t="shared" si="4"/>
        <v>0</v>
      </c>
    </row>
    <row r="11" spans="1:18" x14ac:dyDescent="0.25">
      <c r="B11" s="1" t="s">
        <v>5</v>
      </c>
      <c r="C11" s="26">
        <v>44286.375</v>
      </c>
      <c r="D11" s="1">
        <v>18.059999999999999</v>
      </c>
      <c r="E11" s="26">
        <v>44312.395138888889</v>
      </c>
      <c r="F11" s="14">
        <f t="shared" si="0"/>
        <v>26</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16">
        <v>17734.919999999998</v>
      </c>
      <c r="N11" s="1">
        <f t="shared" si="4"/>
        <v>17734.919999999998</v>
      </c>
    </row>
    <row r="12" spans="1:18" x14ac:dyDescent="0.25">
      <c r="B12" s="17" t="s">
        <v>6</v>
      </c>
      <c r="C12" s="26">
        <v>44327.461805555555</v>
      </c>
      <c r="D12" s="17">
        <v>0</v>
      </c>
      <c r="E12" s="26">
        <v>44327.461805555555</v>
      </c>
      <c r="F12" s="18">
        <f t="shared" si="0"/>
        <v>-5</v>
      </c>
      <c r="G12" s="18" t="str">
        <f t="shared" si="1"/>
        <v>Busy</v>
      </c>
      <c r="H12" s="17">
        <v>0</v>
      </c>
      <c r="I12" s="17">
        <f t="shared" si="2"/>
        <v>0</v>
      </c>
      <c r="J12" s="17">
        <v>1</v>
      </c>
      <c r="K12" s="17">
        <v>0</v>
      </c>
      <c r="L12" s="17">
        <f t="shared" si="3"/>
        <v>0</v>
      </c>
      <c r="M12" s="19">
        <v>40</v>
      </c>
      <c r="N12" s="17">
        <f t="shared" si="4"/>
        <v>0</v>
      </c>
    </row>
    <row r="13" spans="1:18" x14ac:dyDescent="0.25">
      <c r="B13" s="1" t="s">
        <v>7</v>
      </c>
      <c r="C13" s="26">
        <v>44327.461805555555</v>
      </c>
      <c r="D13" s="1">
        <v>3.88</v>
      </c>
      <c r="E13" s="26">
        <v>44333.421527777777</v>
      </c>
      <c r="F13" s="14">
        <f t="shared" si="0"/>
        <v>-5</v>
      </c>
      <c r="G13" s="14" t="str">
        <f t="shared" si="1"/>
        <v>Busy</v>
      </c>
      <c r="H13" s="1">
        <v>2352</v>
      </c>
      <c r="I13" s="1">
        <f>J13*H13</f>
        <v>783.92160000000001</v>
      </c>
      <c r="J13" s="1">
        <f>ROUND(Q13/R13,4)</f>
        <v>0.33329999999999999</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0</v>
      </c>
      <c r="L13" s="1">
        <f t="shared" si="3"/>
        <v>0</v>
      </c>
      <c r="M13" s="16">
        <v>3585.12</v>
      </c>
      <c r="N13" s="1">
        <f t="shared" si="4"/>
        <v>0</v>
      </c>
      <c r="P13" s="7">
        <v>44321</v>
      </c>
      <c r="Q13" s="1">
        <f>NETWORKDAYS(P13,$D$3)</f>
        <v>1</v>
      </c>
      <c r="R13" s="1">
        <v>3</v>
      </c>
    </row>
    <row r="14" spans="1:18" x14ac:dyDescent="0.25">
      <c r="B14" s="1" t="s">
        <v>8</v>
      </c>
      <c r="C14" s="26">
        <v>44333.421527777777</v>
      </c>
      <c r="D14" s="1">
        <v>13.75</v>
      </c>
      <c r="E14" s="28">
        <v>44351.338194444441</v>
      </c>
      <c r="F14" s="14">
        <f t="shared" si="0"/>
        <v>-9</v>
      </c>
      <c r="G14" s="14" t="str">
        <f t="shared" si="1"/>
        <v>Busy</v>
      </c>
      <c r="H14" s="1">
        <v>8624</v>
      </c>
      <c r="I14" s="1">
        <f>J14*H14</f>
        <v>0</v>
      </c>
      <c r="J14" s="1">
        <v>0</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0</v>
      </c>
      <c r="L14" s="1">
        <f t="shared" si="3"/>
        <v>0</v>
      </c>
      <c r="M14" s="16">
        <v>12705</v>
      </c>
      <c r="N14" s="1">
        <f t="shared" si="4"/>
        <v>0</v>
      </c>
    </row>
    <row r="15" spans="1:18" x14ac:dyDescent="0.25">
      <c r="B15" s="1" t="s">
        <v>9</v>
      </c>
      <c r="C15" s="26">
        <v>44327.461805555555</v>
      </c>
      <c r="D15" s="1">
        <v>2.81</v>
      </c>
      <c r="E15" s="26">
        <v>44330.398611111108</v>
      </c>
      <c r="F15" s="14">
        <f t="shared" si="0"/>
        <v>-5</v>
      </c>
      <c r="G15" s="14" t="str">
        <f t="shared" si="1"/>
        <v>Busy</v>
      </c>
      <c r="H15" s="1">
        <v>3220</v>
      </c>
      <c r="I15" s="1">
        <f t="shared" ref="I15:I18" si="5">J15*H15</f>
        <v>1288</v>
      </c>
      <c r="J15" s="1">
        <f>ROUND(Q15/R15,4)</f>
        <v>0.4</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0</v>
      </c>
      <c r="L15" s="1">
        <f t="shared" si="3"/>
        <v>0</v>
      </c>
      <c r="M15" s="16">
        <v>3596.8</v>
      </c>
      <c r="N15" s="1">
        <f t="shared" si="4"/>
        <v>0</v>
      </c>
      <c r="P15" s="7">
        <v>44321</v>
      </c>
      <c r="Q15" s="1">
        <f>NETWORKDAYS(P15,$D$3)</f>
        <v>1</v>
      </c>
      <c r="R15" s="1">
        <v>2.5</v>
      </c>
    </row>
    <row r="16" spans="1:18" x14ac:dyDescent="0.25">
      <c r="B16" s="1" t="s">
        <v>10</v>
      </c>
      <c r="C16" s="26">
        <v>44330.398611111108</v>
      </c>
      <c r="D16" s="1">
        <v>8.44</v>
      </c>
      <c r="E16" s="26">
        <v>44342.586805555555</v>
      </c>
      <c r="F16" s="14">
        <f t="shared" si="0"/>
        <v>-8</v>
      </c>
      <c r="G16" s="14" t="str">
        <f t="shared" si="1"/>
        <v>Busy</v>
      </c>
      <c r="H16" s="1">
        <v>9660</v>
      </c>
      <c r="I16" s="1">
        <f t="shared" si="5"/>
        <v>0</v>
      </c>
      <c r="J16" s="1">
        <v>0</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0</v>
      </c>
      <c r="L16" s="1">
        <f t="shared" si="3"/>
        <v>0</v>
      </c>
      <c r="M16" s="16">
        <v>10803.2</v>
      </c>
      <c r="N16" s="1">
        <f t="shared" si="4"/>
        <v>0</v>
      </c>
    </row>
    <row r="17" spans="2:18" x14ac:dyDescent="0.25">
      <c r="B17" s="1" t="s">
        <v>11</v>
      </c>
      <c r="C17" s="26">
        <v>44327.461805555555</v>
      </c>
      <c r="D17" s="1">
        <v>10.06</v>
      </c>
      <c r="E17" s="26">
        <v>44341.481944444444</v>
      </c>
      <c r="F17" s="14">
        <f t="shared" si="0"/>
        <v>-5</v>
      </c>
      <c r="G17" s="14" t="str">
        <f t="shared" si="1"/>
        <v>Busy</v>
      </c>
      <c r="H17" s="1">
        <v>6888</v>
      </c>
      <c r="I17" s="1">
        <f t="shared" si="5"/>
        <v>984.29520000000002</v>
      </c>
      <c r="J17" s="1">
        <f>ROUND(Q17/R17,4)</f>
        <v>0.1429</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0</v>
      </c>
      <c r="L17" s="1">
        <f t="shared" si="3"/>
        <v>0</v>
      </c>
      <c r="M17" s="16">
        <v>9878.92</v>
      </c>
      <c r="N17" s="1">
        <f t="shared" si="4"/>
        <v>0</v>
      </c>
      <c r="P17" s="7">
        <v>44321</v>
      </c>
      <c r="Q17" s="1">
        <f>NETWORKDAYS(P17,$D$3)</f>
        <v>1</v>
      </c>
      <c r="R17" s="1">
        <v>7</v>
      </c>
    </row>
    <row r="18" spans="2:18" x14ac:dyDescent="0.25">
      <c r="B18" s="17" t="s">
        <v>12</v>
      </c>
      <c r="C18" s="26">
        <v>44351.338194444441</v>
      </c>
      <c r="D18" s="17">
        <v>0</v>
      </c>
      <c r="E18" s="26">
        <v>44351.338194444441</v>
      </c>
      <c r="F18" s="18">
        <f t="shared" si="0"/>
        <v>-23</v>
      </c>
      <c r="G18" s="18" t="str">
        <f t="shared" si="1"/>
        <v>Busy</v>
      </c>
      <c r="H18" s="17">
        <v>0</v>
      </c>
      <c r="I18" s="17">
        <f t="shared" si="5"/>
        <v>0</v>
      </c>
      <c r="J18" s="17">
        <v>0</v>
      </c>
      <c r="K18" s="17">
        <v>0</v>
      </c>
      <c r="L18" s="17">
        <f t="shared" si="3"/>
        <v>0</v>
      </c>
      <c r="M18" s="19">
        <v>360</v>
      </c>
      <c r="N18" s="17">
        <f t="shared" si="4"/>
        <v>0</v>
      </c>
    </row>
    <row r="19" spans="2:18" x14ac:dyDescent="0.25">
      <c r="B19" s="20" t="s">
        <v>43</v>
      </c>
      <c r="C19" s="20"/>
      <c r="D19" s="20"/>
      <c r="E19" s="21"/>
      <c r="F19" s="21"/>
      <c r="G19" s="21"/>
      <c r="H19" s="20"/>
      <c r="I19" s="20">
        <f>SUM(I7:I18)</f>
        <v>48200.216800000002</v>
      </c>
      <c r="J19" s="20"/>
      <c r="K19" s="20"/>
      <c r="L19" s="20">
        <f>SUM(L7:L18)</f>
        <v>41447.503709810386</v>
      </c>
      <c r="M19" s="20"/>
      <c r="N19" s="20">
        <f>SUM(N7:N18)</f>
        <v>50854.92</v>
      </c>
    </row>
    <row r="21" spans="2:18" x14ac:dyDescent="0.25">
      <c r="B21" s="9" t="s">
        <v>44</v>
      </c>
      <c r="C21" s="1">
        <f>ROUND(L19/N19,4)</f>
        <v>0.81499999999999995</v>
      </c>
    </row>
    <row r="22" spans="2:18" x14ac:dyDescent="0.25">
      <c r="B22" s="9" t="s">
        <v>45</v>
      </c>
      <c r="C22" s="1">
        <f>ROUND(L19/I19,4)</f>
        <v>0.8599</v>
      </c>
    </row>
    <row r="23" spans="2:18" x14ac:dyDescent="0.25">
      <c r="B23" s="9" t="s">
        <v>46</v>
      </c>
      <c r="C23" s="1">
        <f>ROUND((296072-L19)/C21,4)</f>
        <v>312422.6948</v>
      </c>
    </row>
    <row r="24" spans="2:18" x14ac:dyDescent="0.25">
      <c r="B24" s="9" t="s">
        <v>47</v>
      </c>
      <c r="C24" s="1">
        <f>N19+C23</f>
        <v>363277.61479999998</v>
      </c>
    </row>
  </sheetData>
  <conditionalFormatting sqref="F19:G1048576 F5:G5 F1:G1">
    <cfRule type="top10" dxfId="307" priority="7" rank="1"/>
  </conditionalFormatting>
  <conditionalFormatting sqref="F1 F19:F1048576 F6">
    <cfRule type="cellIs" dxfId="306" priority="6" operator="lessThan">
      <formula>0</formula>
    </cfRule>
  </conditionalFormatting>
  <conditionalFormatting sqref="F7:F16">
    <cfRule type="cellIs" dxfId="305" priority="5" operator="lessThan">
      <formula>0</formula>
    </cfRule>
  </conditionalFormatting>
  <conditionalFormatting sqref="F18">
    <cfRule type="cellIs" dxfId="304" priority="4" operator="lessThan">
      <formula>0</formula>
    </cfRule>
  </conditionalFormatting>
  <conditionalFormatting sqref="F17">
    <cfRule type="cellIs" dxfId="303"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C0926-A0D2-41BD-A840-271E53FDE580}">
  <dimension ref="A1:R30"/>
  <sheetViews>
    <sheetView topLeftCell="B19" workbookViewId="0">
      <selection activeCell="C30" sqref="C30"/>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48</v>
      </c>
      <c r="C2" s="5"/>
      <c r="D2" s="2" t="s">
        <v>28</v>
      </c>
      <c r="E2" s="23"/>
      <c r="F2" s="23"/>
      <c r="G2" s="23"/>
      <c r="H2" s="23"/>
      <c r="J2" s="4"/>
      <c r="K2" s="13"/>
      <c r="L2" s="13"/>
      <c r="Q2" s="13"/>
      <c r="R2" s="13"/>
    </row>
    <row r="3" spans="1:18" x14ac:dyDescent="0.25">
      <c r="C3" s="3"/>
      <c r="D3" s="7">
        <f>WORKDAY(E14,-4)+(17/24)</f>
        <v>44347.708333333336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24" si="0">NETWORKDAYS(C7,$D$3)</f>
        <v>44</v>
      </c>
      <c r="G7" s="14" t="str">
        <f t="shared" ref="G7:G2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24" si="3">I7*K7</f>
        <v>7728</v>
      </c>
      <c r="M7" s="34">
        <v>8563.2000000000007</v>
      </c>
      <c r="N7" s="1">
        <f>M7*K7</f>
        <v>8563.2000000000007</v>
      </c>
      <c r="P7" s="7"/>
    </row>
    <row r="8" spans="1:18" x14ac:dyDescent="0.25">
      <c r="B8" s="1" t="s">
        <v>2</v>
      </c>
      <c r="C8" s="26">
        <v>44294.646527777775</v>
      </c>
      <c r="D8" s="1">
        <v>8.06</v>
      </c>
      <c r="E8" s="26">
        <v>44306.666666666664</v>
      </c>
      <c r="F8" s="14">
        <f t="shared" si="0"/>
        <v>38</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24" si="4">M8*K8</f>
        <v>10316.799999999999</v>
      </c>
    </row>
    <row r="9" spans="1:18" x14ac:dyDescent="0.25">
      <c r="B9" s="1" t="s">
        <v>3</v>
      </c>
      <c r="C9" s="26">
        <v>44306.666666666664</v>
      </c>
      <c r="D9" s="1">
        <v>12.13</v>
      </c>
      <c r="E9" s="26">
        <v>44323.334722222222</v>
      </c>
      <c r="F9" s="14">
        <f t="shared" si="0"/>
        <v>30</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17</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44</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15</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15</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7">
        <v>44351.338194444441</v>
      </c>
      <c r="F14" s="14">
        <f t="shared" si="0"/>
        <v>11</v>
      </c>
      <c r="G14" s="14" t="str">
        <f t="shared" si="1"/>
        <v>Busy</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0.78075757575757587</v>
      </c>
      <c r="L14" s="1">
        <f t="shared" si="3"/>
        <v>6733.253333333334</v>
      </c>
      <c r="M14" s="16">
        <v>12705</v>
      </c>
      <c r="N14" s="1">
        <f t="shared" si="4"/>
        <v>9919.5250000000015</v>
      </c>
    </row>
    <row r="15" spans="1:18" x14ac:dyDescent="0.25">
      <c r="B15" s="1" t="s">
        <v>9</v>
      </c>
      <c r="C15" s="26">
        <v>44327.461805555555</v>
      </c>
      <c r="D15" s="1">
        <v>2.81</v>
      </c>
      <c r="E15" s="26">
        <v>44330.398611111108</v>
      </c>
      <c r="F15" s="14">
        <f t="shared" si="0"/>
        <v>15</v>
      </c>
      <c r="G15" s="14" t="str">
        <f t="shared" si="1"/>
        <v>Complete</v>
      </c>
      <c r="H15" s="1">
        <v>3220</v>
      </c>
      <c r="I15" s="1">
        <f t="shared" ref="I15:I23"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12</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15</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-5</v>
      </c>
      <c r="G18" s="18" t="str">
        <f t="shared" si="1"/>
        <v>Busy</v>
      </c>
      <c r="H18" s="17">
        <v>0</v>
      </c>
      <c r="I18" s="17">
        <f t="shared" si="5"/>
        <v>0</v>
      </c>
      <c r="J18" s="17">
        <v>1</v>
      </c>
      <c r="K18" s="17">
        <v>0</v>
      </c>
      <c r="L18" s="17">
        <f t="shared" si="3"/>
        <v>0</v>
      </c>
      <c r="M18" s="19">
        <v>360</v>
      </c>
      <c r="N18" s="17">
        <f t="shared" ref="N18" si="6">M18*K18</f>
        <v>0</v>
      </c>
    </row>
    <row r="19" spans="1:18" customFormat="1" x14ac:dyDescent="0.25">
      <c r="A19" s="1"/>
      <c r="B19" s="25" t="s">
        <v>13</v>
      </c>
      <c r="C19" s="26">
        <v>44351.338194444441</v>
      </c>
      <c r="D19" s="1">
        <v>6.25</v>
      </c>
      <c r="E19" s="26">
        <v>44361.421527777777</v>
      </c>
      <c r="F19" s="18">
        <f t="shared" si="0"/>
        <v>-5</v>
      </c>
      <c r="G19" s="14" t="str">
        <f t="shared" si="1"/>
        <v>Busy</v>
      </c>
      <c r="H19" s="1">
        <v>3920</v>
      </c>
      <c r="I19" s="1">
        <f t="shared" si="5"/>
        <v>3920</v>
      </c>
      <c r="J19" s="1">
        <f>ROUND(Q19/R19,4)</f>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0</v>
      </c>
      <c r="L19" s="1">
        <f t="shared" si="3"/>
        <v>0</v>
      </c>
      <c r="M19" s="1">
        <v>5775</v>
      </c>
      <c r="N19" s="1">
        <f t="shared" si="4"/>
        <v>0</v>
      </c>
      <c r="O19" s="1"/>
      <c r="P19" s="7">
        <v>44341</v>
      </c>
      <c r="Q19" s="1">
        <f>NETWORKDAYS(P19,$D$3)</f>
        <v>5</v>
      </c>
      <c r="R19" s="25">
        <v>5</v>
      </c>
    </row>
    <row r="20" spans="1:18" customFormat="1" x14ac:dyDescent="0.25">
      <c r="B20" s="1" t="s">
        <v>14</v>
      </c>
      <c r="C20" s="26">
        <v>44361.421527777777</v>
      </c>
      <c r="D20" s="1">
        <v>7.06</v>
      </c>
      <c r="E20" s="26">
        <v>44370.441666666666</v>
      </c>
      <c r="F20" s="18">
        <f t="shared" si="0"/>
        <v>-11</v>
      </c>
      <c r="G20" s="14" t="str">
        <f t="shared" si="1"/>
        <v>Busy</v>
      </c>
      <c r="H20" s="1">
        <v>3920</v>
      </c>
      <c r="I20" s="1">
        <f t="shared" si="5"/>
        <v>0</v>
      </c>
      <c r="J20" s="1">
        <v>0</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0</v>
      </c>
      <c r="L20" s="1">
        <f t="shared" si="3"/>
        <v>0</v>
      </c>
      <c r="M20" s="1">
        <v>6523.44</v>
      </c>
      <c r="N20" s="1">
        <f t="shared" si="4"/>
        <v>0</v>
      </c>
    </row>
    <row r="21" spans="1:18" x14ac:dyDescent="0.25">
      <c r="B21" s="1" t="s">
        <v>15</v>
      </c>
      <c r="C21" s="26">
        <v>44351.338194444441</v>
      </c>
      <c r="D21" s="1">
        <v>24.88</v>
      </c>
      <c r="E21" s="26">
        <v>44385.673611111109</v>
      </c>
      <c r="F21" s="18">
        <f t="shared" si="0"/>
        <v>-5</v>
      </c>
      <c r="G21" s="14" t="str">
        <f t="shared" si="1"/>
        <v>Busy</v>
      </c>
      <c r="H21" s="1">
        <v>11088</v>
      </c>
      <c r="I21" s="1">
        <f t="shared" si="5"/>
        <v>2520.3024</v>
      </c>
      <c r="J21" s="1">
        <f>ROUND(Q21/R21,4)</f>
        <v>0.2273</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0</v>
      </c>
      <c r="L21" s="1">
        <f t="shared" si="3"/>
        <v>0</v>
      </c>
      <c r="M21" s="1">
        <v>12440</v>
      </c>
      <c r="N21" s="1">
        <f t="shared" si="4"/>
        <v>0</v>
      </c>
      <c r="P21" s="7">
        <v>44341</v>
      </c>
      <c r="Q21" s="1">
        <f>NETWORKDAYS(P21,$D$3)</f>
        <v>5</v>
      </c>
      <c r="R21" s="1">
        <v>22</v>
      </c>
    </row>
    <row r="22" spans="1:18" x14ac:dyDescent="0.25">
      <c r="B22" s="1" t="s">
        <v>16</v>
      </c>
      <c r="C22" s="26">
        <v>44351.338194444441</v>
      </c>
      <c r="D22" s="1">
        <v>31.38</v>
      </c>
      <c r="E22" s="26">
        <v>44396.465277777781</v>
      </c>
      <c r="F22" s="18">
        <f t="shared" si="0"/>
        <v>-5</v>
      </c>
      <c r="G22" s="14" t="str">
        <f t="shared" si="1"/>
        <v>Busy</v>
      </c>
      <c r="H22" s="1">
        <v>21952</v>
      </c>
      <c r="I22" s="1">
        <f t="shared" si="5"/>
        <v>3920.6272000000004</v>
      </c>
      <c r="J22" s="1">
        <f>ROUND(Q22/R22,4)</f>
        <v>0.17860000000000001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0</v>
      </c>
      <c r="L22" s="1">
        <f t="shared" si="3"/>
        <v>0</v>
      </c>
      <c r="M22" s="1">
        <v>24476.400000000001</v>
      </c>
      <c r="N22" s="1">
        <f t="shared" si="4"/>
        <v>0</v>
      </c>
      <c r="P22" s="7">
        <v>44341</v>
      </c>
      <c r="Q22" s="1">
        <f>NETWORKDAYS(P22,$D$3)</f>
        <v>5</v>
      </c>
      <c r="R22" s="1">
        <v>28</v>
      </c>
    </row>
    <row r="23" spans="1:18" x14ac:dyDescent="0.25">
      <c r="B23" s="1" t="s">
        <v>17</v>
      </c>
      <c r="C23" s="26">
        <v>44351.338194444441</v>
      </c>
      <c r="D23" s="1">
        <v>10.130000000000001</v>
      </c>
      <c r="E23" s="26">
        <v>44365.381944444445</v>
      </c>
      <c r="F23" s="18">
        <f t="shared" si="0"/>
        <v>-5</v>
      </c>
      <c r="G23" s="14" t="str">
        <f t="shared" si="1"/>
        <v>Busy</v>
      </c>
      <c r="H23" s="1">
        <v>6888</v>
      </c>
      <c r="I23" s="1">
        <f t="shared" si="5"/>
        <v>4920.0984000000008</v>
      </c>
      <c r="J23" s="1">
        <f>ROUND(Q23/R23,4)</f>
        <v>0.71430000000000005</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0</v>
      </c>
      <c r="L23" s="1">
        <f t="shared" si="3"/>
        <v>0</v>
      </c>
      <c r="M23" s="1">
        <v>9947.66</v>
      </c>
      <c r="N23" s="1">
        <f t="shared" si="4"/>
        <v>0</v>
      </c>
      <c r="P23" s="7">
        <v>44341</v>
      </c>
      <c r="Q23" s="1">
        <f>NETWORKDAYS(P23,$D$3)</f>
        <v>5</v>
      </c>
      <c r="R23" s="1">
        <v>7</v>
      </c>
    </row>
    <row r="24" spans="1:18" x14ac:dyDescent="0.25">
      <c r="B24" s="17" t="s">
        <v>18</v>
      </c>
      <c r="C24" s="26">
        <v>44396.465277777781</v>
      </c>
      <c r="D24" s="17">
        <v>0</v>
      </c>
      <c r="E24" s="26">
        <v>44396.465277777781</v>
      </c>
      <c r="F24" s="18">
        <f t="shared" si="0"/>
        <v>-36</v>
      </c>
      <c r="G24" s="18" t="str">
        <f t="shared" si="1"/>
        <v>Busy</v>
      </c>
      <c r="H24" s="17">
        <v>0</v>
      </c>
      <c r="I24" s="17">
        <f t="shared" ref="I24" si="7">J24*H24</f>
        <v>0</v>
      </c>
      <c r="J24" s="17">
        <v>1</v>
      </c>
      <c r="K24" s="17">
        <v>1</v>
      </c>
      <c r="L24" s="17">
        <f t="shared" si="3"/>
        <v>0</v>
      </c>
      <c r="M24" s="19">
        <v>60</v>
      </c>
      <c r="N24" s="17">
        <f t="shared" si="4"/>
        <v>60</v>
      </c>
    </row>
    <row r="25" spans="1:18" x14ac:dyDescent="0.25">
      <c r="B25" s="20" t="s">
        <v>43</v>
      </c>
      <c r="C25" s="20"/>
      <c r="D25" s="20"/>
      <c r="E25" s="21"/>
      <c r="F25" s="21"/>
      <c r="G25" s="21"/>
      <c r="H25" s="20"/>
      <c r="I25" s="20">
        <f>SUM(I7:I24)</f>
        <v>91169.028000000006</v>
      </c>
      <c r="J25" s="20"/>
      <c r="K25" s="20"/>
      <c r="L25" s="20">
        <f>SUM(L7:L24)</f>
        <v>73997.253333333327</v>
      </c>
      <c r="M25" s="20"/>
      <c r="N25" s="20">
        <f>SUM(N7:N24)</f>
        <v>93071.285000000003</v>
      </c>
    </row>
    <row r="27" spans="1:18" x14ac:dyDescent="0.25">
      <c r="B27" s="9" t="s">
        <v>44</v>
      </c>
      <c r="C27" s="1">
        <f>ROUND(L25/N25,4)</f>
        <v>0.79510000000000003</v>
      </c>
    </row>
    <row r="28" spans="1:18" x14ac:dyDescent="0.25">
      <c r="B28" s="9" t="s">
        <v>45</v>
      </c>
      <c r="C28" s="1">
        <f>ROUND(L25/I25,4)</f>
        <v>0.81159999999999999</v>
      </c>
    </row>
    <row r="29" spans="1:18" x14ac:dyDescent="0.25">
      <c r="B29" s="9" t="s">
        <v>46</v>
      </c>
      <c r="C29" s="1">
        <f>ROUND((296072-L25)/C27,4)</f>
        <v>279304.17139999999</v>
      </c>
    </row>
    <row r="30" spans="1:18" x14ac:dyDescent="0.25">
      <c r="B30" s="9" t="s">
        <v>47</v>
      </c>
      <c r="C30" s="1">
        <f>N25+C29</f>
        <v>372375.45640000002</v>
      </c>
    </row>
  </sheetData>
  <conditionalFormatting sqref="F25:G1048576 F5:G5 F1:G1">
    <cfRule type="top10" dxfId="302" priority="18" rank="1"/>
  </conditionalFormatting>
  <conditionalFormatting sqref="F1 F25:F1048576 F6">
    <cfRule type="cellIs" dxfId="301" priority="17" operator="lessThan">
      <formula>0</formula>
    </cfRule>
  </conditionalFormatting>
  <conditionalFormatting sqref="F7:F16">
    <cfRule type="cellIs" dxfId="300" priority="13" operator="lessThan">
      <formula>0</formula>
    </cfRule>
  </conditionalFormatting>
  <conditionalFormatting sqref="F18">
    <cfRule type="cellIs" dxfId="299" priority="9" operator="lessThan">
      <formula>0</formula>
    </cfRule>
  </conditionalFormatting>
  <conditionalFormatting sqref="F19:F23">
    <cfRule type="cellIs" dxfId="298" priority="2" operator="lessThan">
      <formula>0</formula>
    </cfRule>
  </conditionalFormatting>
  <conditionalFormatting sqref="F24">
    <cfRule type="cellIs" dxfId="297" priority="5" operator="less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BB0D7-350B-4E86-BA40-BFE6A51007A7}">
  <dimension ref="A1:R36"/>
  <sheetViews>
    <sheetView topLeftCell="A19"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50</v>
      </c>
      <c r="C2" s="5"/>
      <c r="D2" s="2" t="s">
        <v>28</v>
      </c>
      <c r="E2" s="23"/>
      <c r="F2" s="23"/>
      <c r="G2" s="23"/>
      <c r="H2" s="23"/>
      <c r="J2" s="4"/>
      <c r="K2" s="13"/>
      <c r="L2" s="13"/>
      <c r="Q2" s="13"/>
      <c r="R2" s="13"/>
    </row>
    <row r="3" spans="1:18" x14ac:dyDescent="0.25">
      <c r="C3" s="3"/>
      <c r="D3" s="7">
        <f>WORKDAY(E22,-4)+(17/24)</f>
        <v>44390.708333333336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29" si="0">NETWORKDAYS(C7,$D$3)</f>
        <v>75</v>
      </c>
      <c r="G7" s="14" t="str">
        <f t="shared" ref="G7:G29"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29" si="3">I7*K7</f>
        <v>7728</v>
      </c>
      <c r="M7" s="34">
        <v>8563.2000000000007</v>
      </c>
      <c r="N7" s="1">
        <f>M7*K7</f>
        <v>8563.2000000000007</v>
      </c>
      <c r="P7" s="7"/>
    </row>
    <row r="8" spans="1:18" x14ac:dyDescent="0.25">
      <c r="B8" s="1" t="s">
        <v>2</v>
      </c>
      <c r="C8" s="26">
        <v>44294.646527777775</v>
      </c>
      <c r="D8" s="1">
        <v>8.06</v>
      </c>
      <c r="E8" s="26">
        <v>44306.666666666664</v>
      </c>
      <c r="F8" s="14">
        <f t="shared" si="0"/>
        <v>69</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28" si="4">M8*K8</f>
        <v>10316.799999999999</v>
      </c>
    </row>
    <row r="9" spans="1:18" x14ac:dyDescent="0.25">
      <c r="B9" s="1" t="s">
        <v>3</v>
      </c>
      <c r="C9" s="26">
        <v>44306.666666666664</v>
      </c>
      <c r="D9" s="1">
        <v>12.13</v>
      </c>
      <c r="E9" s="26">
        <v>44323.334722222222</v>
      </c>
      <c r="F9" s="14">
        <f t="shared" si="0"/>
        <v>61</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48</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75</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46</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46</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42</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46</v>
      </c>
      <c r="G15" s="14" t="str">
        <f t="shared" si="1"/>
        <v>Complete</v>
      </c>
      <c r="H15" s="1">
        <v>3220</v>
      </c>
      <c r="I15" s="1">
        <f t="shared" ref="I15:I28"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43</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46</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28</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28</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22</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28</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7">
        <v>44396.465277777781</v>
      </c>
      <c r="F22" s="14">
        <f t="shared" si="0"/>
        <v>28</v>
      </c>
      <c r="G22" s="14" t="str">
        <f t="shared" si="1"/>
        <v>Busy</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0.89182334820480136</v>
      </c>
      <c r="L22" s="1">
        <f t="shared" si="3"/>
        <v>19577.306139791799</v>
      </c>
      <c r="M22" s="1">
        <v>24476.400000000001</v>
      </c>
      <c r="N22" s="1">
        <f t="shared" si="4"/>
        <v>21828.625</v>
      </c>
      <c r="P22" s="7"/>
    </row>
    <row r="23" spans="1:18" x14ac:dyDescent="0.25">
      <c r="B23" s="1" t="s">
        <v>17</v>
      </c>
      <c r="C23" s="26">
        <v>44351.338194444441</v>
      </c>
      <c r="D23" s="1">
        <v>10.130000000000001</v>
      </c>
      <c r="E23" s="26">
        <v>44365.381944444445</v>
      </c>
      <c r="F23" s="14">
        <f t="shared" si="0"/>
        <v>28</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-5</v>
      </c>
      <c r="G24" s="18" t="str">
        <f t="shared" si="1"/>
        <v>Busy</v>
      </c>
      <c r="H24" s="17">
        <v>0</v>
      </c>
      <c r="I24" s="17">
        <f t="shared" si="5"/>
        <v>0</v>
      </c>
      <c r="J24" s="17">
        <v>1</v>
      </c>
      <c r="K24" s="17">
        <v>0</v>
      </c>
      <c r="L24" s="17">
        <f t="shared" si="3"/>
        <v>0</v>
      </c>
      <c r="M24" s="19">
        <v>60</v>
      </c>
      <c r="N24" s="17">
        <f t="shared" si="4"/>
        <v>0</v>
      </c>
    </row>
    <row r="25" spans="1:18" x14ac:dyDescent="0.25">
      <c r="B25" s="1" t="s">
        <v>49</v>
      </c>
      <c r="C25" s="26">
        <v>44391.338194444441</v>
      </c>
      <c r="D25" s="1">
        <v>3.25</v>
      </c>
      <c r="E25" s="26">
        <v>44396.421527777777</v>
      </c>
      <c r="F25" s="14">
        <f t="shared" si="0"/>
        <v>-2</v>
      </c>
      <c r="G25" s="14" t="str">
        <f t="shared" si="1"/>
        <v>Busy</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0</v>
      </c>
      <c r="L25" s="1">
        <f t="shared" si="3"/>
        <v>0</v>
      </c>
      <c r="M25" s="1">
        <v>3003</v>
      </c>
      <c r="N25" s="1">
        <f t="shared" si="4"/>
        <v>0</v>
      </c>
    </row>
    <row r="26" spans="1:18" x14ac:dyDescent="0.25">
      <c r="B26" s="1" t="s">
        <v>19</v>
      </c>
      <c r="C26" s="26">
        <v>44396.421527777777</v>
      </c>
      <c r="D26" s="1">
        <v>2.63</v>
      </c>
      <c r="E26" s="26">
        <v>44398.673611111109</v>
      </c>
      <c r="F26" s="14">
        <f t="shared" si="0"/>
        <v>-5</v>
      </c>
      <c r="G26" s="14" t="str">
        <f t="shared" si="1"/>
        <v>Busy</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0</v>
      </c>
      <c r="L26" s="1">
        <f t="shared" si="3"/>
        <v>0</v>
      </c>
      <c r="M26" s="1">
        <v>2430.12</v>
      </c>
      <c r="N26" s="1">
        <f t="shared" si="4"/>
        <v>0</v>
      </c>
    </row>
    <row r="27" spans="1:18" x14ac:dyDescent="0.25">
      <c r="B27" s="1" t="s">
        <v>20</v>
      </c>
      <c r="C27" s="26">
        <v>44398.673611111109</v>
      </c>
      <c r="D27" s="1">
        <v>2.88</v>
      </c>
      <c r="E27" s="26">
        <v>44403.633333333331</v>
      </c>
      <c r="F27" s="14">
        <f t="shared" si="0"/>
        <v>-7</v>
      </c>
      <c r="G27" s="14" t="str">
        <f t="shared" si="1"/>
        <v>Busy</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0</v>
      </c>
      <c r="L27" s="1">
        <f t="shared" si="3"/>
        <v>0</v>
      </c>
      <c r="M27" s="1">
        <v>2828.16</v>
      </c>
      <c r="N27" s="1">
        <f t="shared" si="4"/>
        <v>0</v>
      </c>
    </row>
    <row r="28" spans="1:18" x14ac:dyDescent="0.25">
      <c r="B28" s="1" t="s">
        <v>21</v>
      </c>
      <c r="C28" s="26">
        <v>44396.465277777781</v>
      </c>
      <c r="D28" s="1">
        <v>14.63</v>
      </c>
      <c r="E28" s="26">
        <v>44417.341666666667</v>
      </c>
      <c r="F28" s="14">
        <f t="shared" si="0"/>
        <v>-5</v>
      </c>
      <c r="G28" s="14" t="str">
        <f t="shared" si="1"/>
        <v>Busy</v>
      </c>
      <c r="H28" s="1">
        <v>10192</v>
      </c>
      <c r="I28" s="1">
        <f t="shared" si="5"/>
        <v>6272.1567999999997</v>
      </c>
      <c r="J28" s="1">
        <f>ROUND(Q28/R28,4)</f>
        <v>0.61539999999999995</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0</v>
      </c>
      <c r="L28" s="1">
        <f t="shared" si="3"/>
        <v>0</v>
      </c>
      <c r="M28" s="1">
        <v>11411.4</v>
      </c>
      <c r="N28" s="1">
        <f t="shared" si="4"/>
        <v>0</v>
      </c>
      <c r="P28" s="7">
        <v>44379</v>
      </c>
      <c r="Q28" s="1">
        <f>NETWORKDAYS(P28,$D$3)</f>
        <v>8</v>
      </c>
      <c r="R28" s="1">
        <v>13</v>
      </c>
    </row>
    <row r="29" spans="1:18" x14ac:dyDescent="0.25">
      <c r="B29" s="17" t="s">
        <v>22</v>
      </c>
      <c r="C29" s="26">
        <v>44417.341666666667</v>
      </c>
      <c r="D29" s="17">
        <v>0</v>
      </c>
      <c r="E29" s="26">
        <v>44417.341666666667</v>
      </c>
      <c r="F29" s="18">
        <f t="shared" si="0"/>
        <v>-20</v>
      </c>
      <c r="G29" s="18" t="str">
        <f t="shared" si="1"/>
        <v>Busy</v>
      </c>
      <c r="H29" s="17">
        <v>0</v>
      </c>
      <c r="I29" s="17">
        <f t="shared" ref="I29" si="6">J29*H29</f>
        <v>0</v>
      </c>
      <c r="J29" s="17">
        <v>1</v>
      </c>
      <c r="K29" s="17">
        <v>0</v>
      </c>
      <c r="L29" s="17">
        <f t="shared" si="3"/>
        <v>0</v>
      </c>
      <c r="M29" s="19">
        <v>663.75</v>
      </c>
      <c r="N29" s="17">
        <f t="shared" ref="N29" si="7">M29*K29</f>
        <v>0</v>
      </c>
    </row>
    <row r="31" spans="1:18" x14ac:dyDescent="0.25">
      <c r="B31" s="20" t="s">
        <v>43</v>
      </c>
      <c r="C31" s="20"/>
      <c r="D31" s="20"/>
      <c r="E31" s="21"/>
      <c r="F31" s="21"/>
      <c r="G31" s="21"/>
      <c r="H31" s="20"/>
      <c r="I31" s="20">
        <f>SUM(I7:I29)</f>
        <v>135916.1568</v>
      </c>
      <c r="J31" s="20"/>
      <c r="K31" s="20"/>
      <c r="L31" s="20">
        <f>SUM(L7:L29)</f>
        <v>121281.30613979179</v>
      </c>
      <c r="M31" s="20"/>
      <c r="N31" s="20">
        <f>SUM(N7:N29)</f>
        <v>152671.48500000002</v>
      </c>
    </row>
    <row r="33" spans="2:3" x14ac:dyDescent="0.25">
      <c r="B33" s="9" t="s">
        <v>44</v>
      </c>
      <c r="C33" s="1">
        <f>ROUND(L31/N31,4)</f>
        <v>0.7944</v>
      </c>
    </row>
    <row r="34" spans="2:3" x14ac:dyDescent="0.25">
      <c r="B34" s="9" t="s">
        <v>45</v>
      </c>
      <c r="C34" s="1">
        <f>ROUND(L31/I31,4)</f>
        <v>0.89229999999999998</v>
      </c>
    </row>
    <row r="35" spans="2:3" x14ac:dyDescent="0.25">
      <c r="B35" s="9" t="s">
        <v>46</v>
      </c>
      <c r="C35" s="1">
        <f>ROUND((296072-L31)/C33,4)</f>
        <v>220028.5673</v>
      </c>
    </row>
    <row r="36" spans="2:3" x14ac:dyDescent="0.25">
      <c r="B36" s="9" t="s">
        <v>47</v>
      </c>
      <c r="C36" s="1">
        <f>N31+C35</f>
        <v>372700.05229999998</v>
      </c>
    </row>
  </sheetData>
  <conditionalFormatting sqref="F31:G1048576 F5:G5 F1:G1">
    <cfRule type="top10" dxfId="296" priority="15" rank="1"/>
  </conditionalFormatting>
  <conditionalFormatting sqref="F1 F6 F30:F1048576">
    <cfRule type="cellIs" dxfId="295" priority="14" operator="lessThan">
      <formula>0</formula>
    </cfRule>
  </conditionalFormatting>
  <conditionalFormatting sqref="F7:F16">
    <cfRule type="cellIs" dxfId="294" priority="13" operator="lessThan">
      <formula>0</formula>
    </cfRule>
  </conditionalFormatting>
  <conditionalFormatting sqref="F18">
    <cfRule type="cellIs" dxfId="293" priority="12" operator="lessThan">
      <formula>0</formula>
    </cfRule>
  </conditionalFormatting>
  <conditionalFormatting sqref="F24">
    <cfRule type="cellIs" dxfId="292" priority="11" operator="lessThan">
      <formula>0</formula>
    </cfRule>
  </conditionalFormatting>
  <conditionalFormatting sqref="F30:G30">
    <cfRule type="top10" dxfId="291" priority="28" rank="1"/>
  </conditionalFormatting>
  <conditionalFormatting sqref="F25">
    <cfRule type="cellIs" dxfId="290" priority="7" operator="lessThan">
      <formula>0</formula>
    </cfRule>
  </conditionalFormatting>
  <conditionalFormatting sqref="F26">
    <cfRule type="cellIs" dxfId="289" priority="6" operator="lessThan">
      <formula>0</formula>
    </cfRule>
  </conditionalFormatting>
  <conditionalFormatting sqref="F27">
    <cfRule type="cellIs" dxfId="288" priority="5" operator="lessThan">
      <formula>0</formula>
    </cfRule>
  </conditionalFormatting>
  <conditionalFormatting sqref="F28">
    <cfRule type="cellIs" dxfId="287" priority="4" operator="lessThan">
      <formula>0</formula>
    </cfRule>
  </conditionalFormatting>
  <conditionalFormatting sqref="F19:F23">
    <cfRule type="cellIs" dxfId="286" priority="3" operator="lessThan">
      <formula>0</formula>
    </cfRule>
  </conditionalFormatting>
  <conditionalFormatting sqref="F29">
    <cfRule type="cellIs" dxfId="285"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C1008-E3EF-4B7C-A8DE-FF6AF86E2120}">
  <dimension ref="A1:R41"/>
  <sheetViews>
    <sheetView topLeftCell="A25" workbookViewId="0">
      <selection activeCell="E3" sqref="E3"/>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58</v>
      </c>
      <c r="C2" s="5"/>
      <c r="D2" s="2" t="s">
        <v>28</v>
      </c>
      <c r="E2" s="23"/>
      <c r="F2" s="23"/>
      <c r="G2" s="23"/>
      <c r="H2" s="23"/>
      <c r="J2" s="4"/>
      <c r="K2" s="13"/>
      <c r="L2" s="13"/>
      <c r="Q2" s="13"/>
      <c r="R2" s="13"/>
    </row>
    <row r="3" spans="1:18" x14ac:dyDescent="0.25">
      <c r="C3" s="3"/>
      <c r="D3" s="7">
        <f>WORKDAY(E28,-4)+(17/24)</f>
        <v>44411.708333333336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34" si="0">NETWORKDAYS(C7,$D$3)</f>
        <v>90</v>
      </c>
      <c r="G7" s="14" t="str">
        <f t="shared" ref="G7:G3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34" si="3">I7*K7</f>
        <v>7728</v>
      </c>
      <c r="M7" s="34">
        <v>8563.2000000000007</v>
      </c>
      <c r="N7" s="1">
        <f>M7*K7</f>
        <v>8563.2000000000007</v>
      </c>
      <c r="P7" s="7"/>
    </row>
    <row r="8" spans="1:18" x14ac:dyDescent="0.25">
      <c r="B8" s="1" t="s">
        <v>2</v>
      </c>
      <c r="C8" s="26">
        <v>44294.646527777775</v>
      </c>
      <c r="D8" s="1">
        <v>8.06</v>
      </c>
      <c r="E8" s="26">
        <v>44306.666666666664</v>
      </c>
      <c r="F8" s="14">
        <f t="shared" si="0"/>
        <v>84</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33" si="4">M8*K8</f>
        <v>10316.799999999999</v>
      </c>
    </row>
    <row r="9" spans="1:18" x14ac:dyDescent="0.25">
      <c r="B9" s="1" t="s">
        <v>3</v>
      </c>
      <c r="C9" s="26">
        <v>44306.666666666664</v>
      </c>
      <c r="D9" s="1">
        <v>12.13</v>
      </c>
      <c r="E9" s="26">
        <v>44323.334722222222</v>
      </c>
      <c r="F9" s="14">
        <f t="shared" si="0"/>
        <v>76</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63</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90</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61</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61</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57</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61</v>
      </c>
      <c r="G15" s="14" t="str">
        <f t="shared" si="1"/>
        <v>Complete</v>
      </c>
      <c r="H15" s="1">
        <v>3220</v>
      </c>
      <c r="I15" s="1">
        <f t="shared" ref="I15:I33"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58</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61</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43</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43</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37</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43</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43</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43</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12</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15</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12</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10</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7">
        <v>44417.341666666667</v>
      </c>
      <c r="F28" s="14">
        <f t="shared" si="0"/>
        <v>12</v>
      </c>
      <c r="G28" s="14" t="str">
        <f t="shared" si="1"/>
        <v>Busy</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0.79317612212349042</v>
      </c>
      <c r="L28" s="1">
        <f t="shared" si="3"/>
        <v>8084.0510366826147</v>
      </c>
      <c r="M28" s="1">
        <v>11411.4</v>
      </c>
      <c r="N28" s="1">
        <f t="shared" si="4"/>
        <v>9051.2499999999982</v>
      </c>
      <c r="P28" s="7"/>
    </row>
    <row r="29" spans="1:18" x14ac:dyDescent="0.25">
      <c r="B29" s="17" t="s">
        <v>22</v>
      </c>
      <c r="C29" s="26">
        <v>44417.341666666667</v>
      </c>
      <c r="D29" s="17">
        <v>0</v>
      </c>
      <c r="E29" s="26">
        <v>44417.341666666667</v>
      </c>
      <c r="F29" s="18">
        <f t="shared" si="0"/>
        <v>-5</v>
      </c>
      <c r="G29" s="18" t="str">
        <f t="shared" si="1"/>
        <v>Busy</v>
      </c>
      <c r="H29" s="17">
        <v>0</v>
      </c>
      <c r="I29" s="17">
        <f t="shared" si="5"/>
        <v>0</v>
      </c>
      <c r="J29" s="17">
        <v>1</v>
      </c>
      <c r="K29" s="17">
        <v>0</v>
      </c>
      <c r="L29" s="17">
        <f t="shared" si="3"/>
        <v>0</v>
      </c>
      <c r="M29" s="19">
        <v>663.75</v>
      </c>
      <c r="N29" s="17">
        <f t="shared" si="4"/>
        <v>0</v>
      </c>
    </row>
    <row r="30" spans="1:18" x14ac:dyDescent="0.25">
      <c r="B30" s="1" t="s">
        <v>23</v>
      </c>
      <c r="C30" s="26">
        <v>44417.341666666667</v>
      </c>
      <c r="D30" s="1">
        <v>4.1900000000000004</v>
      </c>
      <c r="E30" s="26">
        <v>44421.404861111114</v>
      </c>
      <c r="F30" s="14">
        <f t="shared" si="0"/>
        <v>-5</v>
      </c>
      <c r="G30" s="14" t="str">
        <f t="shared" si="1"/>
        <v>Busy</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0</v>
      </c>
      <c r="L30" s="1">
        <f t="shared" si="3"/>
        <v>0</v>
      </c>
      <c r="M30" s="1">
        <v>4114.58</v>
      </c>
      <c r="N30" s="1">
        <f t="shared" si="4"/>
        <v>0</v>
      </c>
    </row>
    <row r="31" spans="1:18" x14ac:dyDescent="0.25">
      <c r="B31" s="1" t="s">
        <v>24</v>
      </c>
      <c r="C31" s="26">
        <v>44421.404861111114</v>
      </c>
      <c r="D31" s="1">
        <v>2.31</v>
      </c>
      <c r="E31" s="26">
        <v>44425.55</v>
      </c>
      <c r="F31" s="14">
        <f t="shared" si="0"/>
        <v>-9</v>
      </c>
      <c r="G31" s="14" t="str">
        <f t="shared" si="1"/>
        <v>Busy</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0</v>
      </c>
      <c r="L31" s="1">
        <f t="shared" si="3"/>
        <v>0</v>
      </c>
      <c r="M31" s="1">
        <v>2268.42</v>
      </c>
      <c r="N31" s="1">
        <f t="shared" si="4"/>
        <v>0</v>
      </c>
    </row>
    <row r="32" spans="1:18" x14ac:dyDescent="0.25">
      <c r="B32" s="1" t="s">
        <v>25</v>
      </c>
      <c r="C32" s="26">
        <v>44425.55</v>
      </c>
      <c r="D32" s="1">
        <v>6</v>
      </c>
      <c r="E32" s="26">
        <v>44433.55</v>
      </c>
      <c r="F32" s="14">
        <f t="shared" si="0"/>
        <v>-11</v>
      </c>
      <c r="G32" s="14" t="str">
        <f t="shared" si="1"/>
        <v>Busy</v>
      </c>
      <c r="H32" s="1">
        <v>4920</v>
      </c>
      <c r="I32" s="1">
        <f t="shared" si="5"/>
        <v>3280.1639999999998</v>
      </c>
      <c r="J32" s="1">
        <f>ROUND(Q32/R32,4)</f>
        <v>0.66669999999999996</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0</v>
      </c>
      <c r="L32" s="1">
        <f t="shared" si="3"/>
        <v>0</v>
      </c>
      <c r="M32" s="1">
        <v>5892</v>
      </c>
      <c r="N32" s="1">
        <f t="shared" si="4"/>
        <v>0</v>
      </c>
      <c r="P32" s="7">
        <v>44406</v>
      </c>
      <c r="Q32" s="1">
        <f>NETWORKDAYS(P32,$D$3)</f>
        <v>4</v>
      </c>
      <c r="R32" s="1">
        <v>6</v>
      </c>
    </row>
    <row r="33" spans="2:18" x14ac:dyDescent="0.25">
      <c r="B33" s="1" t="s">
        <v>26</v>
      </c>
      <c r="C33" s="26">
        <v>44417.341666666667</v>
      </c>
      <c r="D33" s="1">
        <v>17</v>
      </c>
      <c r="E33" s="26">
        <v>44440.341666666667</v>
      </c>
      <c r="F33" s="14">
        <f t="shared" si="0"/>
        <v>-5</v>
      </c>
      <c r="G33" s="14" t="str">
        <f t="shared" si="1"/>
        <v>Busy</v>
      </c>
      <c r="H33" s="1">
        <v>11760</v>
      </c>
      <c r="I33" s="1">
        <f t="shared" si="5"/>
        <v>7840.3919999999998</v>
      </c>
      <c r="J33" s="1">
        <f>ROUND(Q33/R33,4)</f>
        <v>0.66669999999999996</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0</v>
      </c>
      <c r="L33" s="1">
        <f t="shared" si="3"/>
        <v>0</v>
      </c>
      <c r="M33" s="1">
        <v>13260</v>
      </c>
      <c r="N33" s="1">
        <f t="shared" si="4"/>
        <v>0</v>
      </c>
      <c r="P33" s="7">
        <v>44398</v>
      </c>
      <c r="Q33" s="1">
        <f>NETWORKDAYS(P33,$D$3)</f>
        <v>10</v>
      </c>
      <c r="R33" s="1">
        <v>15</v>
      </c>
    </row>
    <row r="34" spans="2:18" x14ac:dyDescent="0.25">
      <c r="B34" s="17" t="s">
        <v>27</v>
      </c>
      <c r="C34" s="26">
        <v>44440.341666666667</v>
      </c>
      <c r="D34" s="17">
        <v>0</v>
      </c>
      <c r="E34" s="26">
        <v>44440.341666666667</v>
      </c>
      <c r="F34" s="18">
        <f t="shared" si="0"/>
        <v>-22</v>
      </c>
      <c r="G34" s="18" t="str">
        <f t="shared" si="1"/>
        <v>Busy</v>
      </c>
      <c r="H34" s="17">
        <v>0</v>
      </c>
      <c r="I34" s="17">
        <f t="shared" ref="I34" si="6">J34*H34</f>
        <v>0</v>
      </c>
      <c r="J34" s="17">
        <v>0</v>
      </c>
      <c r="K34" s="17">
        <v>0</v>
      </c>
      <c r="L34" s="17">
        <f t="shared" si="3"/>
        <v>0</v>
      </c>
      <c r="M34" s="19">
        <v>4851</v>
      </c>
      <c r="N34" s="17">
        <f t="shared" ref="N34" si="7">M34*K34</f>
        <v>0</v>
      </c>
    </row>
    <row r="36" spans="2:18" x14ac:dyDescent="0.25">
      <c r="B36" s="20" t="s">
        <v>43</v>
      </c>
      <c r="C36" s="20"/>
      <c r="D36" s="20"/>
      <c r="E36" s="21"/>
      <c r="F36" s="21"/>
      <c r="G36" s="21"/>
      <c r="H36" s="20"/>
      <c r="I36" s="20">
        <f>SUM(I7:I34)</f>
        <v>156368.55599999998</v>
      </c>
      <c r="J36" s="20"/>
      <c r="K36" s="20"/>
      <c r="L36" s="20">
        <f>SUM(L7:L34)</f>
        <v>137728.05103668262</v>
      </c>
      <c r="M36" s="20"/>
      <c r="N36" s="20">
        <f>SUM(N7:N34)</f>
        <v>172691.79</v>
      </c>
    </row>
    <row r="38" spans="2:18" x14ac:dyDescent="0.25">
      <c r="B38" s="9" t="s">
        <v>44</v>
      </c>
      <c r="C38" s="1">
        <f>ROUND(L36/N36,4)</f>
        <v>0.79749999999999999</v>
      </c>
    </row>
    <row r="39" spans="2:18" x14ac:dyDescent="0.25">
      <c r="B39" s="9" t="s">
        <v>45</v>
      </c>
      <c r="C39" s="1">
        <f>ROUND(L36/I36,4)</f>
        <v>0.88080000000000003</v>
      </c>
    </row>
    <row r="40" spans="2:18" x14ac:dyDescent="0.25">
      <c r="B40" s="9" t="s">
        <v>46</v>
      </c>
      <c r="C40" s="1">
        <f>ROUND((296072-L36)/C38,4)</f>
        <v>198550.4062</v>
      </c>
    </row>
    <row r="41" spans="2:18" x14ac:dyDescent="0.25">
      <c r="B41" s="9" t="s">
        <v>47</v>
      </c>
      <c r="C41" s="1">
        <f>N36+C40</f>
        <v>371242.19620000001</v>
      </c>
    </row>
  </sheetData>
  <conditionalFormatting sqref="F36:G1048576 F5:G5 F1:G1">
    <cfRule type="top10" dxfId="284" priority="18" rank="1"/>
  </conditionalFormatting>
  <conditionalFormatting sqref="F1 F6 F35:F1048576">
    <cfRule type="cellIs" dxfId="283" priority="17" operator="lessThan">
      <formula>0</formula>
    </cfRule>
  </conditionalFormatting>
  <conditionalFormatting sqref="F7:F16">
    <cfRule type="cellIs" dxfId="282" priority="16" operator="lessThan">
      <formula>0</formula>
    </cfRule>
  </conditionalFormatting>
  <conditionalFormatting sqref="F18">
    <cfRule type="cellIs" dxfId="281" priority="15" operator="lessThan">
      <formula>0</formula>
    </cfRule>
  </conditionalFormatting>
  <conditionalFormatting sqref="F24">
    <cfRule type="cellIs" dxfId="280" priority="14" operator="lessThan">
      <formula>0</formula>
    </cfRule>
  </conditionalFormatting>
  <conditionalFormatting sqref="F35:G35">
    <cfRule type="top10" dxfId="279" priority="19" rank="1"/>
  </conditionalFormatting>
  <conditionalFormatting sqref="F25">
    <cfRule type="cellIs" dxfId="278" priority="13" operator="lessThan">
      <formula>0</formula>
    </cfRule>
  </conditionalFormatting>
  <conditionalFormatting sqref="F26">
    <cfRule type="cellIs" dxfId="277" priority="12" operator="lessThan">
      <formula>0</formula>
    </cfRule>
  </conditionalFormatting>
  <conditionalFormatting sqref="F27">
    <cfRule type="cellIs" dxfId="276" priority="11" operator="lessThan">
      <formula>0</formula>
    </cfRule>
  </conditionalFormatting>
  <conditionalFormatting sqref="F28">
    <cfRule type="cellIs" dxfId="275" priority="10" operator="lessThan">
      <formula>0</formula>
    </cfRule>
  </conditionalFormatting>
  <conditionalFormatting sqref="F19:F23">
    <cfRule type="cellIs" dxfId="274" priority="9" operator="lessThan">
      <formula>0</formula>
    </cfRule>
  </conditionalFormatting>
  <conditionalFormatting sqref="F29">
    <cfRule type="cellIs" dxfId="273" priority="8" operator="lessThan">
      <formula>0</formula>
    </cfRule>
  </conditionalFormatting>
  <conditionalFormatting sqref="F30">
    <cfRule type="cellIs" dxfId="272" priority="7" operator="lessThan">
      <formula>0</formula>
    </cfRule>
  </conditionalFormatting>
  <conditionalFormatting sqref="F31">
    <cfRule type="cellIs" dxfId="271" priority="6" operator="lessThan">
      <formula>0</formula>
    </cfRule>
  </conditionalFormatting>
  <conditionalFormatting sqref="F32">
    <cfRule type="cellIs" dxfId="270" priority="5" operator="lessThan">
      <formula>0</formula>
    </cfRule>
  </conditionalFormatting>
  <conditionalFormatting sqref="F33">
    <cfRule type="cellIs" dxfId="269" priority="3" operator="lessThan">
      <formula>0</formula>
    </cfRule>
  </conditionalFormatting>
  <conditionalFormatting sqref="F34">
    <cfRule type="cellIs" dxfId="268" priority="1" operator="less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3442B-36FE-4536-AF6A-F902A9F96283}">
  <dimension ref="A1:R47"/>
  <sheetViews>
    <sheetView topLeftCell="A31"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57</v>
      </c>
      <c r="C2" s="5"/>
      <c r="D2" s="2" t="s">
        <v>28</v>
      </c>
      <c r="E2" s="23"/>
      <c r="F2" s="23"/>
      <c r="G2" s="23"/>
      <c r="H2" s="23"/>
      <c r="J2" s="4"/>
      <c r="K2" s="13"/>
      <c r="L2" s="13"/>
      <c r="Q2" s="13"/>
      <c r="R2" s="13"/>
    </row>
    <row r="3" spans="1:18" x14ac:dyDescent="0.25">
      <c r="C3" s="3"/>
      <c r="D3" s="7">
        <f>WORKDAY(E33,-4)+(17/24)</f>
        <v>44434.708333333336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40" si="0">NETWORKDAYS(C7,$D$3)</f>
        <v>107</v>
      </c>
      <c r="G7" s="14" t="str">
        <f t="shared" ref="G7:G40"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40" si="3">I7*K7</f>
        <v>7728</v>
      </c>
      <c r="M7" s="34">
        <v>8563.2000000000007</v>
      </c>
      <c r="N7" s="1">
        <f>M7*K7</f>
        <v>8563.2000000000007</v>
      </c>
      <c r="P7" s="7"/>
    </row>
    <row r="8" spans="1:18" x14ac:dyDescent="0.25">
      <c r="B8" s="1" t="s">
        <v>2</v>
      </c>
      <c r="C8" s="26">
        <v>44294.646527777775</v>
      </c>
      <c r="D8" s="1">
        <v>8.06</v>
      </c>
      <c r="E8" s="26">
        <v>44306.666666666664</v>
      </c>
      <c r="F8" s="14">
        <f t="shared" si="0"/>
        <v>101</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39" si="4">M8*K8</f>
        <v>10316.799999999999</v>
      </c>
    </row>
    <row r="9" spans="1:18" x14ac:dyDescent="0.25">
      <c r="B9" s="1" t="s">
        <v>3</v>
      </c>
      <c r="C9" s="26">
        <v>44306.666666666664</v>
      </c>
      <c r="D9" s="1">
        <v>12.13</v>
      </c>
      <c r="E9" s="26">
        <v>44323.334722222222</v>
      </c>
      <c r="F9" s="14">
        <f t="shared" si="0"/>
        <v>93</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80</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107</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78</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78</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74</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78</v>
      </c>
      <c r="G15" s="14" t="str">
        <f t="shared" si="1"/>
        <v>Complete</v>
      </c>
      <c r="H15" s="1">
        <v>3220</v>
      </c>
      <c r="I15" s="1">
        <f t="shared" ref="I15:I40"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75</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78</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60</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60</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54</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60</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60</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60</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29</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32</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29</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27</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29</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14</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14</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10</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8</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8" x14ac:dyDescent="0.25">
      <c r="B33" s="1" t="s">
        <v>26</v>
      </c>
      <c r="C33" s="26">
        <v>44417.341666666667</v>
      </c>
      <c r="D33" s="1">
        <v>17</v>
      </c>
      <c r="E33" s="27">
        <v>44440.341666666667</v>
      </c>
      <c r="F33" s="14">
        <f t="shared" si="0"/>
        <v>14</v>
      </c>
      <c r="G33" s="14" t="str">
        <f t="shared" si="1"/>
        <v>Busy</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0.82205882352941173</v>
      </c>
      <c r="L33" s="1">
        <f t="shared" si="3"/>
        <v>9667.4117647058811</v>
      </c>
      <c r="M33" s="1">
        <v>13260</v>
      </c>
      <c r="N33" s="1">
        <f t="shared" si="4"/>
        <v>10900.5</v>
      </c>
      <c r="P33" s="7"/>
    </row>
    <row r="34" spans="2:18" x14ac:dyDescent="0.25">
      <c r="B34" s="17" t="s">
        <v>27</v>
      </c>
      <c r="C34" s="26">
        <v>44440.341666666667</v>
      </c>
      <c r="D34" s="17">
        <v>0</v>
      </c>
      <c r="E34" s="26">
        <v>44440.341666666667</v>
      </c>
      <c r="F34" s="18">
        <f t="shared" si="0"/>
        <v>-5</v>
      </c>
      <c r="G34" s="18" t="str">
        <f t="shared" si="1"/>
        <v>Busy</v>
      </c>
      <c r="H34" s="17">
        <v>0</v>
      </c>
      <c r="I34" s="17">
        <f t="shared" si="5"/>
        <v>0</v>
      </c>
      <c r="J34" s="17">
        <v>0</v>
      </c>
      <c r="K34" s="17">
        <v>0</v>
      </c>
      <c r="L34" s="17">
        <f t="shared" si="3"/>
        <v>0</v>
      </c>
      <c r="M34" s="19">
        <v>4851</v>
      </c>
      <c r="N34" s="17">
        <f t="shared" si="4"/>
        <v>0</v>
      </c>
    </row>
    <row r="35" spans="2:18" x14ac:dyDescent="0.25">
      <c r="B35" s="1" t="s">
        <v>51</v>
      </c>
      <c r="C35" s="26">
        <v>44440.341666666667</v>
      </c>
      <c r="D35" s="1">
        <v>4.5</v>
      </c>
      <c r="E35" s="26">
        <v>44446.55</v>
      </c>
      <c r="F35" s="18">
        <f t="shared" si="0"/>
        <v>-5</v>
      </c>
      <c r="G35" s="14" t="str">
        <f t="shared" si="1"/>
        <v>Busy</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0</v>
      </c>
      <c r="L35" s="1">
        <f t="shared" si="3"/>
        <v>0</v>
      </c>
      <c r="M35" s="1">
        <v>3528</v>
      </c>
      <c r="N35" s="1">
        <f t="shared" si="4"/>
        <v>0</v>
      </c>
    </row>
    <row r="36" spans="2:18" x14ac:dyDescent="0.25">
      <c r="B36" s="1" t="s">
        <v>52</v>
      </c>
      <c r="C36" s="26">
        <v>44446.55</v>
      </c>
      <c r="D36" s="1">
        <v>3.88</v>
      </c>
      <c r="E36" s="26">
        <v>44452.376388888886</v>
      </c>
      <c r="F36" s="18">
        <f t="shared" si="0"/>
        <v>-9</v>
      </c>
      <c r="G36" s="14" t="str">
        <f t="shared" si="1"/>
        <v>Busy</v>
      </c>
      <c r="H36" s="1">
        <v>2400</v>
      </c>
      <c r="I36" s="1">
        <f t="shared" si="5"/>
        <v>1999.92</v>
      </c>
      <c r="J36" s="1">
        <f>ROUND(Q36/R36,4)</f>
        <v>0.83330000000000004</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0</v>
      </c>
      <c r="L36" s="1">
        <f t="shared" si="3"/>
        <v>0</v>
      </c>
      <c r="M36" s="1">
        <v>3041.92</v>
      </c>
      <c r="N36" s="1">
        <f t="shared" si="4"/>
        <v>0</v>
      </c>
      <c r="P36" s="7">
        <v>44428</v>
      </c>
      <c r="Q36" s="1">
        <f>NETWORKDAYS(P36,$D$3)</f>
        <v>5</v>
      </c>
      <c r="R36" s="1">
        <v>6</v>
      </c>
    </row>
    <row r="37" spans="2:18" x14ac:dyDescent="0.25">
      <c r="B37" s="1" t="s">
        <v>53</v>
      </c>
      <c r="C37" s="26">
        <v>44440.341666666667</v>
      </c>
      <c r="D37" s="1">
        <v>11.25</v>
      </c>
      <c r="E37" s="26">
        <v>44455.425000000003</v>
      </c>
      <c r="F37" s="18">
        <f t="shared" si="0"/>
        <v>-5</v>
      </c>
      <c r="G37" s="14" t="str">
        <f t="shared" si="1"/>
        <v>Busy</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0</v>
      </c>
      <c r="L37" s="1">
        <f t="shared" si="3"/>
        <v>0</v>
      </c>
      <c r="M37" s="1">
        <v>11047.5</v>
      </c>
      <c r="N37" s="1">
        <f t="shared" si="4"/>
        <v>0</v>
      </c>
    </row>
    <row r="38" spans="2:18" x14ac:dyDescent="0.25">
      <c r="B38" s="1" t="s">
        <v>54</v>
      </c>
      <c r="C38" s="26">
        <v>44440.341666666667</v>
      </c>
      <c r="D38" s="1">
        <v>14.88</v>
      </c>
      <c r="E38" s="26">
        <v>44460.676388888889</v>
      </c>
      <c r="F38" s="18">
        <f t="shared" si="0"/>
        <v>-5</v>
      </c>
      <c r="G38" s="14" t="str">
        <f t="shared" si="1"/>
        <v>Busy</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0</v>
      </c>
      <c r="L38" s="1">
        <f t="shared" si="3"/>
        <v>0</v>
      </c>
      <c r="M38" s="1">
        <v>8928</v>
      </c>
      <c r="N38" s="1">
        <f t="shared" si="4"/>
        <v>0</v>
      </c>
    </row>
    <row r="39" spans="2:18" x14ac:dyDescent="0.25">
      <c r="B39" s="1" t="s">
        <v>55</v>
      </c>
      <c r="C39" s="26">
        <v>44440.341666666667</v>
      </c>
      <c r="D39" s="1">
        <v>10.25</v>
      </c>
      <c r="E39" s="26">
        <v>44454.425000000003</v>
      </c>
      <c r="F39" s="18">
        <f t="shared" si="0"/>
        <v>-5</v>
      </c>
      <c r="G39" s="14" t="str">
        <f t="shared" si="1"/>
        <v>Busy</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0</v>
      </c>
      <c r="L39" s="1">
        <f t="shared" si="3"/>
        <v>0</v>
      </c>
      <c r="M39" s="1">
        <v>7995</v>
      </c>
      <c r="N39" s="1">
        <f t="shared" si="4"/>
        <v>0</v>
      </c>
    </row>
    <row r="40" spans="2:18" x14ac:dyDescent="0.25">
      <c r="B40" s="17" t="s">
        <v>56</v>
      </c>
      <c r="C40" s="26">
        <v>44454.425000000003</v>
      </c>
      <c r="D40" s="17">
        <v>0</v>
      </c>
      <c r="E40" s="26">
        <v>44454.425000000003</v>
      </c>
      <c r="F40" s="18">
        <f t="shared" si="0"/>
        <v>-15</v>
      </c>
      <c r="G40" s="18" t="str">
        <f t="shared" si="1"/>
        <v>Busy</v>
      </c>
      <c r="H40" s="17">
        <v>0</v>
      </c>
      <c r="I40" s="17">
        <f t="shared" si="5"/>
        <v>0</v>
      </c>
      <c r="J40" s="17">
        <v>0</v>
      </c>
      <c r="K40" s="17">
        <v>0</v>
      </c>
      <c r="L40" s="17">
        <f t="shared" si="3"/>
        <v>0</v>
      </c>
      <c r="M40" s="19">
        <v>4638</v>
      </c>
      <c r="N40" s="17">
        <f t="shared" ref="N40" si="6">M40*K40</f>
        <v>0</v>
      </c>
    </row>
    <row r="42" spans="2:18" x14ac:dyDescent="0.25">
      <c r="B42" s="20" t="s">
        <v>43</v>
      </c>
      <c r="C42" s="20"/>
      <c r="D42" s="20"/>
      <c r="E42" s="21"/>
      <c r="F42" s="21"/>
      <c r="G42" s="21"/>
      <c r="H42" s="20"/>
      <c r="I42" s="20">
        <f>SUM(I7:I40)</f>
        <v>188639.92</v>
      </c>
      <c r="J42" s="20"/>
      <c r="K42" s="20"/>
      <c r="L42" s="20">
        <f>SUM(L7:L40)</f>
        <v>159835.41176470587</v>
      </c>
      <c r="M42" s="20"/>
      <c r="N42" s="20">
        <f>SUM(N7:N40)</f>
        <v>198891.19</v>
      </c>
    </row>
    <row r="44" spans="2:18" x14ac:dyDescent="0.25">
      <c r="B44" s="9" t="s">
        <v>44</v>
      </c>
      <c r="C44" s="1">
        <f>ROUND(L42/N42,4)</f>
        <v>0.80359999999999998</v>
      </c>
    </row>
    <row r="45" spans="2:18" x14ac:dyDescent="0.25">
      <c r="B45" s="9" t="s">
        <v>45</v>
      </c>
      <c r="C45" s="1">
        <f>ROUND(L42/I42,4)</f>
        <v>0.84730000000000005</v>
      </c>
    </row>
    <row r="46" spans="2:18" x14ac:dyDescent="0.25">
      <c r="B46" s="9" t="s">
        <v>46</v>
      </c>
      <c r="C46" s="1">
        <f>ROUND((296072-L42)/C44,4)</f>
        <v>169532.83749999999</v>
      </c>
    </row>
    <row r="47" spans="2:18" x14ac:dyDescent="0.25">
      <c r="B47" s="9" t="s">
        <v>47</v>
      </c>
      <c r="C47" s="1">
        <f>N42+C46</f>
        <v>368424.02749999997</v>
      </c>
    </row>
  </sheetData>
  <conditionalFormatting sqref="F42:G1048576 F5:G5 F1:G1">
    <cfRule type="top10" dxfId="267" priority="22" rank="1"/>
  </conditionalFormatting>
  <conditionalFormatting sqref="F1 F6 F41:F1048576">
    <cfRule type="cellIs" dxfId="266" priority="21" operator="lessThan">
      <formula>0</formula>
    </cfRule>
  </conditionalFormatting>
  <conditionalFormatting sqref="F7:F16">
    <cfRule type="cellIs" dxfId="265" priority="20" operator="lessThan">
      <formula>0</formula>
    </cfRule>
  </conditionalFormatting>
  <conditionalFormatting sqref="F18">
    <cfRule type="cellIs" dxfId="264" priority="19" operator="lessThan">
      <formula>0</formula>
    </cfRule>
  </conditionalFormatting>
  <conditionalFormatting sqref="F24">
    <cfRule type="cellIs" dxfId="263" priority="18" operator="lessThan">
      <formula>0</formula>
    </cfRule>
  </conditionalFormatting>
  <conditionalFormatting sqref="F41:G41">
    <cfRule type="top10" dxfId="262" priority="23" rank="1"/>
  </conditionalFormatting>
  <conditionalFormatting sqref="F25">
    <cfRule type="cellIs" dxfId="261" priority="17" operator="lessThan">
      <formula>0</formula>
    </cfRule>
  </conditionalFormatting>
  <conditionalFormatting sqref="F26">
    <cfRule type="cellIs" dxfId="260" priority="16" operator="lessThan">
      <formula>0</formula>
    </cfRule>
  </conditionalFormatting>
  <conditionalFormatting sqref="F27">
    <cfRule type="cellIs" dxfId="259" priority="15" operator="lessThan">
      <formula>0</formula>
    </cfRule>
  </conditionalFormatting>
  <conditionalFormatting sqref="F28">
    <cfRule type="cellIs" dxfId="258" priority="14" operator="lessThan">
      <formula>0</formula>
    </cfRule>
  </conditionalFormatting>
  <conditionalFormatting sqref="F19:F23">
    <cfRule type="cellIs" dxfId="257" priority="13" operator="lessThan">
      <formula>0</formula>
    </cfRule>
  </conditionalFormatting>
  <conditionalFormatting sqref="F29">
    <cfRule type="cellIs" dxfId="256" priority="12" operator="lessThan">
      <formula>0</formula>
    </cfRule>
  </conditionalFormatting>
  <conditionalFormatting sqref="F30">
    <cfRule type="cellIs" dxfId="255" priority="11" operator="lessThan">
      <formula>0</formula>
    </cfRule>
  </conditionalFormatting>
  <conditionalFormatting sqref="F31">
    <cfRule type="cellIs" dxfId="254" priority="10" operator="lessThan">
      <formula>0</formula>
    </cfRule>
  </conditionalFormatting>
  <conditionalFormatting sqref="F32">
    <cfRule type="cellIs" dxfId="253" priority="9" operator="lessThan">
      <formula>0</formula>
    </cfRule>
  </conditionalFormatting>
  <conditionalFormatting sqref="F33">
    <cfRule type="cellIs" dxfId="252" priority="8" operator="lessThan">
      <formula>0</formula>
    </cfRule>
  </conditionalFormatting>
  <conditionalFormatting sqref="F34">
    <cfRule type="cellIs" dxfId="251" priority="7" operator="lessThan">
      <formula>0</formula>
    </cfRule>
  </conditionalFormatting>
  <conditionalFormatting sqref="F35">
    <cfRule type="cellIs" dxfId="250" priority="6" operator="lessThan">
      <formula>0</formula>
    </cfRule>
  </conditionalFormatting>
  <conditionalFormatting sqref="F36">
    <cfRule type="cellIs" dxfId="249" priority="5" operator="lessThan">
      <formula>0</formula>
    </cfRule>
  </conditionalFormatting>
  <conditionalFormatting sqref="F37">
    <cfRule type="cellIs" dxfId="248" priority="4" operator="lessThan">
      <formula>0</formula>
    </cfRule>
  </conditionalFormatting>
  <conditionalFormatting sqref="F38">
    <cfRule type="cellIs" dxfId="247" priority="3" operator="lessThan">
      <formula>0</formula>
    </cfRule>
  </conditionalFormatting>
  <conditionalFormatting sqref="F39">
    <cfRule type="cellIs" dxfId="246" priority="2" operator="lessThan">
      <formula>0</formula>
    </cfRule>
  </conditionalFormatting>
  <conditionalFormatting sqref="F40">
    <cfRule type="cellIs" dxfId="245" priority="1" operator="lessThan">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32D3A-EC12-41E3-9777-CA462179FB45}">
  <dimension ref="A1:R59"/>
  <sheetViews>
    <sheetView topLeftCell="A46" workbookViewId="0">
      <selection activeCell="M7" sqref="M7:M11"/>
    </sheetView>
  </sheetViews>
  <sheetFormatPr defaultRowHeight="15" x14ac:dyDescent="0.25"/>
  <cols>
    <col min="1" max="1" width="6.28515625" style="1" customWidth="1"/>
    <col min="2" max="2" width="30.7109375" style="1" customWidth="1"/>
    <col min="3" max="3" width="18.42578125" style="1" customWidth="1"/>
    <col min="4" max="4" width="20.7109375" style="1" customWidth="1"/>
    <col min="5" max="5" width="23.7109375" style="3" customWidth="1"/>
    <col min="6" max="7" width="16" style="3" customWidth="1"/>
    <col min="8" max="8" width="16" style="1" bestFit="1" customWidth="1"/>
    <col min="9" max="9" width="19.42578125" style="1" customWidth="1"/>
    <col min="10" max="10" width="20.7109375" style="1" customWidth="1"/>
    <col min="11" max="11" width="15.42578125" style="1" customWidth="1"/>
    <col min="12" max="12" width="12.42578125" style="1" customWidth="1"/>
    <col min="13" max="13" width="12.5703125" style="1" customWidth="1"/>
    <col min="14" max="15" width="15.7109375" style="1" customWidth="1"/>
    <col min="16" max="16" width="18" style="1" customWidth="1"/>
    <col min="17" max="17" width="20.28515625" style="1" customWidth="1"/>
    <col min="18" max="18" width="16.28515625" style="1" customWidth="1"/>
    <col min="19" max="16384" width="9.140625" style="1"/>
  </cols>
  <sheetData>
    <row r="1" spans="1:18" x14ac:dyDescent="0.25">
      <c r="A1" s="3"/>
      <c r="B1" s="3"/>
      <c r="C1" s="5"/>
      <c r="D1" s="5"/>
      <c r="E1" s="1"/>
      <c r="F1" s="1"/>
      <c r="G1" s="1"/>
    </row>
    <row r="2" spans="1:18" x14ac:dyDescent="0.25">
      <c r="A2" s="3"/>
      <c r="B2" s="6" t="s">
        <v>59</v>
      </c>
      <c r="C2" s="5"/>
      <c r="D2" s="2" t="s">
        <v>28</v>
      </c>
      <c r="E2" s="23"/>
      <c r="F2" s="23"/>
      <c r="G2" s="23"/>
      <c r="H2" s="23"/>
      <c r="J2" s="4"/>
      <c r="K2" s="13"/>
      <c r="L2" s="13"/>
      <c r="Q2" s="13"/>
      <c r="R2" s="13"/>
    </row>
    <row r="3" spans="1:18" x14ac:dyDescent="0.25">
      <c r="C3" s="3"/>
      <c r="D3" s="7">
        <f>WORKDAY(E38,-4)+(17/24)</f>
        <v>44454.708333333336</v>
      </c>
      <c r="E3" s="24"/>
      <c r="F3" s="24"/>
      <c r="G3" s="24"/>
      <c r="H3" s="24"/>
      <c r="J3" s="4"/>
      <c r="K3" s="4"/>
      <c r="L3" s="4"/>
      <c r="M3" s="4"/>
    </row>
    <row r="4" spans="1:18" x14ac:dyDescent="0.25">
      <c r="E4" s="1"/>
      <c r="F4" s="1"/>
      <c r="G4" s="1"/>
    </row>
    <row r="5" spans="1:18" ht="30" x14ac:dyDescent="0.25">
      <c r="B5" s="2" t="s">
        <v>0</v>
      </c>
      <c r="C5" s="2" t="s">
        <v>29</v>
      </c>
      <c r="D5" s="2" t="s">
        <v>30</v>
      </c>
      <c r="E5" s="12" t="s">
        <v>31</v>
      </c>
      <c r="F5" s="11" t="s">
        <v>32</v>
      </c>
      <c r="G5" s="11" t="s">
        <v>33</v>
      </c>
      <c r="H5" s="2" t="s">
        <v>34</v>
      </c>
      <c r="I5" s="10" t="s">
        <v>36</v>
      </c>
      <c r="J5" s="8" t="s">
        <v>35</v>
      </c>
      <c r="K5" s="10" t="s">
        <v>37</v>
      </c>
      <c r="L5" s="2" t="s">
        <v>38</v>
      </c>
      <c r="M5" s="2" t="s">
        <v>39</v>
      </c>
      <c r="N5" s="10" t="s">
        <v>40</v>
      </c>
      <c r="P5" s="15" t="s">
        <v>41</v>
      </c>
      <c r="Q5" s="15" t="s">
        <v>32</v>
      </c>
      <c r="R5" s="8" t="s">
        <v>42</v>
      </c>
    </row>
    <row r="6" spans="1:18" x14ac:dyDescent="0.25">
      <c r="C6" s="3"/>
      <c r="F6" s="14"/>
      <c r="G6" s="22"/>
      <c r="H6" s="13"/>
      <c r="I6" s="13"/>
      <c r="J6" s="13"/>
      <c r="K6" s="13"/>
      <c r="L6" s="13"/>
      <c r="M6" s="16"/>
      <c r="N6" s="13"/>
      <c r="P6" s="7"/>
    </row>
    <row r="7" spans="1:18" x14ac:dyDescent="0.25">
      <c r="B7" s="1" t="s">
        <v>1</v>
      </c>
      <c r="C7" s="26">
        <v>44286.375</v>
      </c>
      <c r="D7" s="1">
        <v>6.69</v>
      </c>
      <c r="E7" s="26">
        <v>44294.646527777775</v>
      </c>
      <c r="F7" s="14">
        <f t="shared" ref="F7:F44" si="0">NETWORKDAYS(C7,$D$3)</f>
        <v>121</v>
      </c>
      <c r="G7" s="14" t="str">
        <f t="shared" ref="G7:G44" si="1">IF(F7&gt;D7,"Complete","Busy")</f>
        <v>Complete</v>
      </c>
      <c r="H7" s="1">
        <v>7728</v>
      </c>
      <c r="I7" s="1">
        <f t="shared" ref="I7:I12" si="2">J7*H7</f>
        <v>7728</v>
      </c>
      <c r="J7" s="1">
        <v>1</v>
      </c>
      <c r="K7" s="33">
        <f>IF(AND(C7&lt;$D$3,D7=0,MIN($C$7)),1,IF(AND(C7&gt;$D$3,D7=0),0,IF(((NETWORKDAYS(C7,$D$3)-1+(HOUR($D$3)-HOUR(C7)-IF(AND(HOUR(C7)&lt;12.001,HOUR($D$3)&gt;12.999),1,0))/8+(MINUTE($D$3)-MINUTE(C7))/(60*8))/D7)&lt;0,0,IF((NETWORKDAYS(C7,$D$3)-1+(HOUR($D$3)-HOUR(C7)-IF(AND(HOUR(C7)&lt;12.001,HOUR($D$3)&gt;12.999),1,0))/8+(MINUTE($D$3)-MINUTE(C7))/(60*8))/D7&gt;1,1,(NETWORKDAYS(C7,$D$3)-1+(HOUR($D$3)-HOUR(C7)-IF(AND(HOUR(C7)&lt;12.001,HOUR($D$3)&gt;12.999),1,0))/8+(MINUTE($D$3)-MINUTE(C7))/(60*8))/D7))))</f>
        <v>1</v>
      </c>
      <c r="L7" s="1">
        <f t="shared" ref="L7:L52" si="3">I7*K7</f>
        <v>7728</v>
      </c>
      <c r="M7" s="34">
        <v>8563.2000000000007</v>
      </c>
      <c r="N7" s="1">
        <f>M7*K7</f>
        <v>8563.2000000000007</v>
      </c>
      <c r="P7" s="7"/>
    </row>
    <row r="8" spans="1:18" x14ac:dyDescent="0.25">
      <c r="B8" s="1" t="s">
        <v>2</v>
      </c>
      <c r="C8" s="26">
        <v>44294.646527777775</v>
      </c>
      <c r="D8" s="1">
        <v>8.06</v>
      </c>
      <c r="E8" s="26">
        <v>44306.666666666664</v>
      </c>
      <c r="F8" s="14">
        <f t="shared" si="0"/>
        <v>115</v>
      </c>
      <c r="G8" s="14" t="str">
        <f t="shared" si="1"/>
        <v>Complete</v>
      </c>
      <c r="H8" s="1">
        <v>9016</v>
      </c>
      <c r="I8" s="1">
        <f t="shared" si="2"/>
        <v>9016</v>
      </c>
      <c r="J8" s="1">
        <v>1</v>
      </c>
      <c r="K8" s="33">
        <f>IF(AND(C8&lt;$D$3,D8=0,MIN($C$7)),1,IF(AND(C8&gt;$D$3,D8=0),0,IF(((NETWORKDAYS(C8,$D$3)-1+(HOUR($D$3)-HOUR(C8)-IF(AND(HOUR(C8)&lt;12.001,HOUR($D$3)&gt;12.999),1,0))/8+(MINUTE($D$3)-MINUTE(C8))/(60*8))/D8)&lt;0,0,IF((NETWORKDAYS(C8,$D$3)-1+(HOUR($D$3)-HOUR(C8)-IF(AND(HOUR(C8)&lt;12.001,HOUR($D$3)&gt;12.999),1,0))/8+(MINUTE($D$3)-MINUTE(C8))/(60*8))/D8&gt;1,1,(NETWORKDAYS(C8,$D$3)-1+(HOUR($D$3)-HOUR(C8)-IF(AND(HOUR(C8)&lt;12.001,HOUR($D$3)&gt;12.999),1,0))/8+(MINUTE($D$3)-MINUTE(C8))/(60*8))/D8))))</f>
        <v>1</v>
      </c>
      <c r="L8" s="1">
        <f t="shared" si="3"/>
        <v>9016</v>
      </c>
      <c r="M8" s="34">
        <v>10316.799999999999</v>
      </c>
      <c r="N8" s="1">
        <f t="shared" ref="N8:N44" si="4">M8*K8</f>
        <v>10316.799999999999</v>
      </c>
    </row>
    <row r="9" spans="1:18" x14ac:dyDescent="0.25">
      <c r="B9" s="1" t="s">
        <v>3</v>
      </c>
      <c r="C9" s="26">
        <v>44306.666666666664</v>
      </c>
      <c r="D9" s="1">
        <v>12.13</v>
      </c>
      <c r="E9" s="26">
        <v>44323.334722222222</v>
      </c>
      <c r="F9" s="14">
        <f t="shared" si="0"/>
        <v>107</v>
      </c>
      <c r="G9" s="14" t="str">
        <f t="shared" si="1"/>
        <v>Complete</v>
      </c>
      <c r="H9" s="1">
        <v>13524</v>
      </c>
      <c r="I9" s="1">
        <f t="shared" si="2"/>
        <v>13524</v>
      </c>
      <c r="J9" s="1">
        <v>1</v>
      </c>
      <c r="K9" s="33">
        <f>IF(AND(C9&lt;$D$3,D9=0,MIN($C$7)),1,IF(AND(C9&gt;$D$3,D9=0),0,IF(((NETWORKDAYS(C9,$D$3)-1+(HOUR($D$3)-HOUR(C9)-IF(AND(HOUR(C9)&lt;12.001,HOUR($D$3)&gt;12.999),1,0))/8+(MINUTE($D$3)-MINUTE(C9))/(60*8))/D9)&lt;0,0,IF((NETWORKDAYS(C9,$D$3)-1+(HOUR($D$3)-HOUR(C9)-IF(AND(HOUR(C9)&lt;12.001,HOUR($D$3)&gt;12.999),1,0))/8+(MINUTE($D$3)-MINUTE(C9))/(60*8))/D9&gt;1,1,(NETWORKDAYS(C9,$D$3)-1+(HOUR($D$3)-HOUR(C9)-IF(AND(HOUR(C9)&lt;12.001,HOUR($D$3)&gt;12.999),1,0))/8+(MINUTE($D$3)-MINUTE(C9))/(60*8))/D9))))</f>
        <v>1</v>
      </c>
      <c r="L9" s="1">
        <f t="shared" si="3"/>
        <v>13524</v>
      </c>
      <c r="M9" s="34">
        <v>15526.4</v>
      </c>
      <c r="N9" s="1">
        <f t="shared" si="4"/>
        <v>15526.4</v>
      </c>
    </row>
    <row r="10" spans="1:18" x14ac:dyDescent="0.25">
      <c r="B10" s="1" t="s">
        <v>4</v>
      </c>
      <c r="C10" s="26">
        <v>44323.334722222222</v>
      </c>
      <c r="D10" s="1">
        <v>2.38</v>
      </c>
      <c r="E10" s="26">
        <v>44327.461805555555</v>
      </c>
      <c r="F10" s="14">
        <f t="shared" si="0"/>
        <v>94</v>
      </c>
      <c r="G10" s="14" t="str">
        <f t="shared" si="1"/>
        <v>Complete</v>
      </c>
      <c r="H10" s="1">
        <v>2576</v>
      </c>
      <c r="I10" s="1">
        <f t="shared" si="2"/>
        <v>2576</v>
      </c>
      <c r="J10" s="1">
        <v>1</v>
      </c>
      <c r="K10" s="33">
        <f>IF(AND(C10&lt;$D$3,D10=0,MIN($C$7)),1,IF(AND(C10&gt;$D$3,D10=0),0,IF(((NETWORKDAYS(C10,$D$3)-1+(HOUR($D$3)-HOUR(C10)-IF(AND(HOUR(C10)&lt;12.001,HOUR($D$3)&gt;12.999),1,0))/8+(MINUTE($D$3)-MINUTE(C10))/(60*8))/D10)&lt;0,0,IF((NETWORKDAYS(C10,$D$3)-1+(HOUR($D$3)-HOUR(C10)-IF(AND(HOUR(C10)&lt;12.001,HOUR($D$3)&gt;12.999),1,0))/8+(MINUTE($D$3)-MINUTE(C10))/(60*8))/D10&gt;1,1,(NETWORKDAYS(C10,$D$3)-1+(HOUR($D$3)-HOUR(C10)-IF(AND(HOUR(C10)&lt;12.001,HOUR($D$3)&gt;12.999),1,0))/8+(MINUTE($D$3)-MINUTE(C10))/(60*8))/D10))))</f>
        <v>1</v>
      </c>
      <c r="L10" s="1">
        <f t="shared" si="3"/>
        <v>2576</v>
      </c>
      <c r="M10" s="34">
        <v>3046.4</v>
      </c>
      <c r="N10" s="1">
        <f t="shared" si="4"/>
        <v>3046.4</v>
      </c>
    </row>
    <row r="11" spans="1:18" x14ac:dyDescent="0.25">
      <c r="B11" s="1" t="s">
        <v>5</v>
      </c>
      <c r="C11" s="26">
        <v>44286.375</v>
      </c>
      <c r="D11" s="1">
        <v>18.059999999999999</v>
      </c>
      <c r="E11" s="26">
        <v>44312.395138888889</v>
      </c>
      <c r="F11" s="14">
        <f t="shared" si="0"/>
        <v>121</v>
      </c>
      <c r="G11" s="14" t="str">
        <f t="shared" si="1"/>
        <v>Complete</v>
      </c>
      <c r="H11" s="1">
        <v>12300</v>
      </c>
      <c r="I11" s="1">
        <f t="shared" si="2"/>
        <v>12300</v>
      </c>
      <c r="J11" s="1">
        <v>1</v>
      </c>
      <c r="K11" s="33">
        <f>IF(AND(C11&lt;$D$3,D11=0,MIN($C$7)),1,IF(AND(C11&gt;$D$3,D11=0),0,IF(((NETWORKDAYS(C11,$D$3)-1+(HOUR($D$3)-HOUR(C11)-IF(AND(HOUR(C11)&lt;12.001,HOUR($D$3)&gt;12.999),1,0))/8+(MINUTE($D$3)-MINUTE(C11))/(60*8))/D11)&lt;0,0,IF((NETWORKDAYS(C11,$D$3)-1+(HOUR($D$3)-HOUR(C11)-IF(AND(HOUR(C11)&lt;12.001,HOUR($D$3)&gt;12.999),1,0))/8+(MINUTE($D$3)-MINUTE(C11))/(60*8))/D11&gt;1,1,(NETWORKDAYS(C11,$D$3)-1+(HOUR($D$3)-HOUR(C11)-IF(AND(HOUR(C11)&lt;12.001,HOUR($D$3)&gt;12.999),1,0))/8+(MINUTE($D$3)-MINUTE(C11))/(60*8))/D11))))</f>
        <v>1</v>
      </c>
      <c r="L11" s="1">
        <f t="shared" si="3"/>
        <v>12300</v>
      </c>
      <c r="M11" s="34">
        <v>17734.919999999998</v>
      </c>
      <c r="N11" s="1">
        <f t="shared" si="4"/>
        <v>17734.919999999998</v>
      </c>
    </row>
    <row r="12" spans="1:18" x14ac:dyDescent="0.25">
      <c r="B12" s="17" t="s">
        <v>6</v>
      </c>
      <c r="C12" s="26">
        <v>44327.461805555555</v>
      </c>
      <c r="D12" s="17">
        <v>0</v>
      </c>
      <c r="E12" s="26">
        <v>44327.461805555555</v>
      </c>
      <c r="F12" s="18">
        <f t="shared" si="0"/>
        <v>92</v>
      </c>
      <c r="G12" s="18" t="str">
        <f t="shared" si="1"/>
        <v>Complete</v>
      </c>
      <c r="H12" s="17">
        <v>0</v>
      </c>
      <c r="I12" s="17">
        <f t="shared" si="2"/>
        <v>0</v>
      </c>
      <c r="J12" s="17">
        <v>1</v>
      </c>
      <c r="K12" s="17">
        <v>1</v>
      </c>
      <c r="L12" s="17">
        <f t="shared" si="3"/>
        <v>0</v>
      </c>
      <c r="M12" s="19">
        <v>40</v>
      </c>
      <c r="N12" s="17">
        <f t="shared" si="4"/>
        <v>40</v>
      </c>
    </row>
    <row r="13" spans="1:18" x14ac:dyDescent="0.25">
      <c r="B13" s="1" t="s">
        <v>7</v>
      </c>
      <c r="C13" s="26">
        <v>44327.461805555555</v>
      </c>
      <c r="D13" s="1">
        <v>3.88</v>
      </c>
      <c r="E13" s="26">
        <v>44333.421527777777</v>
      </c>
      <c r="F13" s="14">
        <f t="shared" si="0"/>
        <v>92</v>
      </c>
      <c r="G13" s="14" t="str">
        <f t="shared" si="1"/>
        <v>Complete</v>
      </c>
      <c r="H13" s="1">
        <v>2352</v>
      </c>
      <c r="I13" s="1">
        <f>J13*H13</f>
        <v>2352</v>
      </c>
      <c r="J13" s="1">
        <v>1</v>
      </c>
      <c r="K13" s="33">
        <f>IF(AND(C13&lt;$D$3,D13=0,MIN($C$12)),1,IF(AND(C13&gt;$D$3,D13=0),0,IF(((NETWORKDAYS(C13,$D$3)-1+(HOUR($D$3)-HOUR(C13)-IF(AND(HOUR(C13)&lt;12.001,HOUR($D$3)&gt;12.999),1,0))/8+(MINUTE($D$3)-MINUTE(C13))/(60*8))/D13)&lt;0,0,IF((NETWORKDAYS(C13,$D$3)-1+(HOUR($D$3)-HOUR(C13)-IF(AND(HOUR(C13)&lt;12.001,HOUR($D$3)&gt;12.999),1,0))/8+(MINUTE($D$3)-MINUTE(C13))/(60*8))/D13&gt;1,1,(NETWORKDAYS(C13,$D$3)-1+(HOUR($D$3)-HOUR(C13)-IF(AND(HOUR(C13)&lt;12.001,HOUR($D$3)&gt;12.999),1,0))/8+(MINUTE($D$3)-MINUTE(C13))/(60*8))/D13))))</f>
        <v>1</v>
      </c>
      <c r="L13" s="1">
        <f t="shared" si="3"/>
        <v>2352</v>
      </c>
      <c r="M13" s="16">
        <v>3585.12</v>
      </c>
      <c r="N13" s="1">
        <f t="shared" si="4"/>
        <v>3585.12</v>
      </c>
    </row>
    <row r="14" spans="1:18" x14ac:dyDescent="0.25">
      <c r="B14" s="1" t="s">
        <v>8</v>
      </c>
      <c r="C14" s="26">
        <v>44333.421527777777</v>
      </c>
      <c r="D14" s="1">
        <v>13.75</v>
      </c>
      <c r="E14" s="28">
        <v>44351.338194444441</v>
      </c>
      <c r="F14" s="14">
        <f t="shared" si="0"/>
        <v>88</v>
      </c>
      <c r="G14" s="14" t="str">
        <f t="shared" si="1"/>
        <v>Complete</v>
      </c>
      <c r="H14" s="1">
        <v>8624</v>
      </c>
      <c r="I14" s="1">
        <f>J14*H14</f>
        <v>8624</v>
      </c>
      <c r="J14" s="1">
        <v>1</v>
      </c>
      <c r="K14" s="33">
        <f>IF(AND(C14&lt;$D$3,D14=0,MIN($C$12)),1,IF(AND(C14&gt;$D$3,D14=0),0,IF(((NETWORKDAYS(C14,$D$3)-1+(HOUR($D$3)-HOUR(C14)-IF(AND(HOUR(C14)&lt;12.001,HOUR($D$3)&gt;12.999),1,0))/8+(MINUTE($D$3)-MINUTE(C14))/(60*8))/D14)&lt;0,0,IF((NETWORKDAYS(C14,$D$3)-1+(HOUR($D$3)-HOUR(C14)-IF(AND(HOUR(C14)&lt;12.001,HOUR($D$3)&gt;12.999),1,0))/8+(MINUTE($D$3)-MINUTE(C14))/(60*8))/D14&gt;1,1,(NETWORKDAYS(C14,$D$3)-1+(HOUR($D$3)-HOUR(C14)-IF(AND(HOUR(C14)&lt;12.001,HOUR($D$3)&gt;12.999),1,0))/8+(MINUTE($D$3)-MINUTE(C14))/(60*8))/D14))))</f>
        <v>1</v>
      </c>
      <c r="L14" s="1">
        <f t="shared" si="3"/>
        <v>8624</v>
      </c>
      <c r="M14" s="16">
        <v>12705</v>
      </c>
      <c r="N14" s="1">
        <f t="shared" si="4"/>
        <v>12705</v>
      </c>
    </row>
    <row r="15" spans="1:18" x14ac:dyDescent="0.25">
      <c r="B15" s="1" t="s">
        <v>9</v>
      </c>
      <c r="C15" s="26">
        <v>44327.461805555555</v>
      </c>
      <c r="D15" s="1">
        <v>2.81</v>
      </c>
      <c r="E15" s="26">
        <v>44330.398611111108</v>
      </c>
      <c r="F15" s="14">
        <f t="shared" si="0"/>
        <v>92</v>
      </c>
      <c r="G15" s="14" t="str">
        <f t="shared" si="1"/>
        <v>Complete</v>
      </c>
      <c r="H15" s="1">
        <v>3220</v>
      </c>
      <c r="I15" s="1">
        <f t="shared" ref="I15:I51" si="5">J15*H15</f>
        <v>3220</v>
      </c>
      <c r="J15" s="1">
        <v>1</v>
      </c>
      <c r="K15" s="33">
        <f>IF(AND(C15&lt;$D$3,D15=0,MIN($C$12)),1,IF(AND(C15&gt;$D$3,D15=0),0,IF(((NETWORKDAYS(C15,$D$3)-1+(HOUR($D$3)-HOUR(C15)-IF(AND(HOUR(C15)&lt;12.001,HOUR($D$3)&gt;12.999),1,0))/8+(MINUTE($D$3)-MINUTE(C15))/(60*8))/D15)&lt;0,0,IF((NETWORKDAYS(C15,$D$3)-1+(HOUR($D$3)-HOUR(C15)-IF(AND(HOUR(C15)&lt;12.001,HOUR($D$3)&gt;12.999),1,0))/8+(MINUTE($D$3)-MINUTE(C15))/(60*8))/D15&gt;1,1,(NETWORKDAYS(C15,$D$3)-1+(HOUR($D$3)-HOUR(C15)-IF(AND(HOUR(C15)&lt;12.001,HOUR($D$3)&gt;12.999),1,0))/8+(MINUTE($D$3)-MINUTE(C15))/(60*8))/D15))))</f>
        <v>1</v>
      </c>
      <c r="L15" s="1">
        <f t="shared" si="3"/>
        <v>3220</v>
      </c>
      <c r="M15" s="16">
        <v>3596.8</v>
      </c>
      <c r="N15" s="1">
        <f t="shared" si="4"/>
        <v>3596.8</v>
      </c>
    </row>
    <row r="16" spans="1:18" x14ac:dyDescent="0.25">
      <c r="B16" s="1" t="s">
        <v>10</v>
      </c>
      <c r="C16" s="26">
        <v>44330.398611111108</v>
      </c>
      <c r="D16" s="1">
        <v>8.44</v>
      </c>
      <c r="E16" s="26">
        <v>44342.586805555555</v>
      </c>
      <c r="F16" s="14">
        <f t="shared" si="0"/>
        <v>89</v>
      </c>
      <c r="G16" s="14" t="str">
        <f t="shared" si="1"/>
        <v>Complete</v>
      </c>
      <c r="H16" s="1">
        <v>9660</v>
      </c>
      <c r="I16" s="1">
        <f t="shared" si="5"/>
        <v>9660</v>
      </c>
      <c r="J16" s="1">
        <v>1</v>
      </c>
      <c r="K16" s="33">
        <f>IF(AND(C16&lt;$D$3,D16=0,MIN($C$12)),1,IF(AND(C16&gt;$D$3,D16=0),0,IF(((NETWORKDAYS(C16,$D$3)-1+(HOUR($D$3)-HOUR(C16)-IF(AND(HOUR(C16)&lt;12.001,HOUR($D$3)&gt;12.999),1,0))/8+(MINUTE($D$3)-MINUTE(C16))/(60*8))/D16)&lt;0,0,IF((NETWORKDAYS(C16,$D$3)-1+(HOUR($D$3)-HOUR(C16)-IF(AND(HOUR(C16)&lt;12.001,HOUR($D$3)&gt;12.999),1,0))/8+(MINUTE($D$3)-MINUTE(C16))/(60*8))/D16&gt;1,1,(NETWORKDAYS(C16,$D$3)-1+(HOUR($D$3)-HOUR(C16)-IF(AND(HOUR(C16)&lt;12.001,HOUR($D$3)&gt;12.999),1,0))/8+(MINUTE($D$3)-MINUTE(C16))/(60*8))/D16))))</f>
        <v>1</v>
      </c>
      <c r="L16" s="1">
        <f t="shared" si="3"/>
        <v>9660</v>
      </c>
      <c r="M16" s="16">
        <v>10803.2</v>
      </c>
      <c r="N16" s="1">
        <f t="shared" si="4"/>
        <v>10803.2</v>
      </c>
    </row>
    <row r="17" spans="1:18" x14ac:dyDescent="0.25">
      <c r="B17" s="1" t="s">
        <v>11</v>
      </c>
      <c r="C17" s="26">
        <v>44327.461805555555</v>
      </c>
      <c r="D17" s="1">
        <v>10.06</v>
      </c>
      <c r="E17" s="26">
        <v>44341.481944444444</v>
      </c>
      <c r="F17" s="1">
        <f t="shared" si="0"/>
        <v>92</v>
      </c>
      <c r="G17" s="14" t="str">
        <f t="shared" si="1"/>
        <v>Complete</v>
      </c>
      <c r="H17" s="1">
        <v>6888</v>
      </c>
      <c r="I17" s="1">
        <f t="shared" si="5"/>
        <v>6888</v>
      </c>
      <c r="J17" s="1">
        <v>1</v>
      </c>
      <c r="K17" s="33">
        <f>IF(AND(C17&lt;$D$3,D17=0,MIN($C$12)),1,IF(AND(C17&gt;$D$3,D17=0),0,IF(((NETWORKDAYS(C17,$D$3)-1+(HOUR($D$3)-HOUR(C17)-IF(AND(HOUR(C17)&lt;12.001,HOUR($D$3)&gt;12.999),1,0))/8+(MINUTE($D$3)-MINUTE(C17))/(60*8))/D17)&lt;0,0,IF((NETWORKDAYS(C17,$D$3)-1+(HOUR($D$3)-HOUR(C17)-IF(AND(HOUR(C17)&lt;12.001,HOUR($D$3)&gt;12.999),1,0))/8+(MINUTE($D$3)-MINUTE(C17))/(60*8))/D17&gt;1,1,(NETWORKDAYS(C17,$D$3)-1+(HOUR($D$3)-HOUR(C17)-IF(AND(HOUR(C17)&lt;12.001,HOUR($D$3)&gt;12.999),1,0))/8+(MINUTE($D$3)-MINUTE(C17))/(60*8))/D17))))</f>
        <v>1</v>
      </c>
      <c r="L17" s="1">
        <f t="shared" si="3"/>
        <v>6888</v>
      </c>
      <c r="M17" s="16">
        <v>9878.92</v>
      </c>
      <c r="N17" s="1">
        <f t="shared" si="4"/>
        <v>9878.92</v>
      </c>
    </row>
    <row r="18" spans="1:18" x14ac:dyDescent="0.25">
      <c r="B18" s="17" t="s">
        <v>12</v>
      </c>
      <c r="C18" s="26">
        <v>44351.338194444441</v>
      </c>
      <c r="D18" s="17">
        <v>0</v>
      </c>
      <c r="E18" s="26">
        <v>44351.338194444441</v>
      </c>
      <c r="F18" s="18">
        <f t="shared" si="0"/>
        <v>74</v>
      </c>
      <c r="G18" s="18" t="str">
        <f t="shared" si="1"/>
        <v>Complete</v>
      </c>
      <c r="H18" s="17">
        <v>0</v>
      </c>
      <c r="I18" s="17">
        <f t="shared" si="5"/>
        <v>0</v>
      </c>
      <c r="J18" s="17">
        <v>1</v>
      </c>
      <c r="K18" s="17">
        <v>1</v>
      </c>
      <c r="L18" s="17">
        <f t="shared" si="3"/>
        <v>0</v>
      </c>
      <c r="M18" s="19">
        <v>360</v>
      </c>
      <c r="N18" s="17">
        <f t="shared" si="4"/>
        <v>360</v>
      </c>
    </row>
    <row r="19" spans="1:18" customFormat="1" x14ac:dyDescent="0.25">
      <c r="A19" s="1"/>
      <c r="B19" s="25" t="s">
        <v>13</v>
      </c>
      <c r="C19" s="26">
        <v>44351.338194444441</v>
      </c>
      <c r="D19" s="1">
        <v>6.25</v>
      </c>
      <c r="E19" s="26">
        <v>44361.421527777777</v>
      </c>
      <c r="F19" s="14">
        <f t="shared" si="0"/>
        <v>74</v>
      </c>
      <c r="G19" s="14" t="str">
        <f t="shared" si="1"/>
        <v>Complete</v>
      </c>
      <c r="H19" s="1">
        <v>3920</v>
      </c>
      <c r="I19" s="1">
        <f t="shared" si="5"/>
        <v>3920</v>
      </c>
      <c r="J19" s="1">
        <v>1</v>
      </c>
      <c r="K19" s="33">
        <f>IF(AND(C19&lt;$D$3,D19=0,MIN($C$18)),1,IF(AND(C19&gt;$D$3,D19=0),0,IF(((NETWORKDAYS(C19,$D$3)-1+(HOUR($D$3)-HOUR(C19)-IF(AND(HOUR(C19)&lt;12.001,HOUR($D$3)&gt;12.999),1,0))/8+(MINUTE($D$3)-MINUTE(C19))/(60*8))/D19)&lt;0,0,IF((NETWORKDAYS(C19,$D$3)-1+(HOUR($D$3)-HOUR(C19)-IF(AND(HOUR(C19)&lt;12.001,HOUR($D$3)&gt;12.999),1,0))/8+(MINUTE($D$3)-MINUTE(C19))/(60*8))/D19&gt;1,1,(NETWORKDAYS(C19,$D$3)-1+(HOUR($D$3)-HOUR(C19)-IF(AND(HOUR(C19)&lt;12.001,HOUR($D$3)&gt;12.999),1,0))/8+(MINUTE($D$3)-MINUTE(C19))/(60*8))/D19))))</f>
        <v>1</v>
      </c>
      <c r="L19" s="1">
        <f t="shared" si="3"/>
        <v>3920</v>
      </c>
      <c r="M19" s="1">
        <v>5775</v>
      </c>
      <c r="N19" s="1">
        <f t="shared" si="4"/>
        <v>5775</v>
      </c>
      <c r="O19" s="1"/>
      <c r="P19" s="7"/>
      <c r="Q19" s="1"/>
      <c r="R19" s="25"/>
    </row>
    <row r="20" spans="1:18" customFormat="1" x14ac:dyDescent="0.25">
      <c r="B20" s="1" t="s">
        <v>14</v>
      </c>
      <c r="C20" s="26">
        <v>44361.421527777777</v>
      </c>
      <c r="D20" s="1">
        <v>7.06</v>
      </c>
      <c r="E20" s="26">
        <v>44370.441666666666</v>
      </c>
      <c r="F20" s="14">
        <f t="shared" si="0"/>
        <v>68</v>
      </c>
      <c r="G20" s="14" t="str">
        <f t="shared" si="1"/>
        <v>Complete</v>
      </c>
      <c r="H20" s="1">
        <v>3920</v>
      </c>
      <c r="I20" s="1">
        <f t="shared" si="5"/>
        <v>3920</v>
      </c>
      <c r="J20" s="1">
        <v>1</v>
      </c>
      <c r="K20" s="33">
        <f>IF(AND(C20&lt;$D$3,D20=0,MIN($C$18)),1,IF(AND(C20&gt;$D$3,D20=0),0,IF(((NETWORKDAYS(C20,$D$3)-1+(HOUR($D$3)-HOUR(C20)-IF(AND(HOUR(C20)&lt;12.001,HOUR($D$3)&gt;12.999),1,0))/8+(MINUTE($D$3)-MINUTE(C20))/(60*8))/D20)&lt;0,0,IF((NETWORKDAYS(C20,$D$3)-1+(HOUR($D$3)-HOUR(C20)-IF(AND(HOUR(C20)&lt;12.001,HOUR($D$3)&gt;12.999),1,0))/8+(MINUTE($D$3)-MINUTE(C20))/(60*8))/D20&gt;1,1,(NETWORKDAYS(C20,$D$3)-1+(HOUR($D$3)-HOUR(C20)-IF(AND(HOUR(C20)&lt;12.001,HOUR($D$3)&gt;12.999),1,0))/8+(MINUTE($D$3)-MINUTE(C20))/(60*8))/D20))))</f>
        <v>1</v>
      </c>
      <c r="L20" s="1">
        <f t="shared" si="3"/>
        <v>3920</v>
      </c>
      <c r="M20" s="1">
        <v>6523.44</v>
      </c>
      <c r="N20" s="1">
        <f t="shared" si="4"/>
        <v>6523.44</v>
      </c>
    </row>
    <row r="21" spans="1:18" x14ac:dyDescent="0.25">
      <c r="B21" s="1" t="s">
        <v>15</v>
      </c>
      <c r="C21" s="26">
        <v>44351.338194444441</v>
      </c>
      <c r="D21" s="1">
        <v>24.88</v>
      </c>
      <c r="E21" s="26">
        <v>44385.673611111109</v>
      </c>
      <c r="F21" s="14">
        <f t="shared" si="0"/>
        <v>74</v>
      </c>
      <c r="G21" s="14" t="str">
        <f t="shared" si="1"/>
        <v>Complete</v>
      </c>
      <c r="H21" s="1">
        <v>11088</v>
      </c>
      <c r="I21" s="1">
        <f t="shared" si="5"/>
        <v>11088</v>
      </c>
      <c r="J21" s="1">
        <v>1</v>
      </c>
      <c r="K21" s="33">
        <f>IF(AND(C21&lt;$D$3,D21=0,MIN($C$18)),1,IF(AND(C21&gt;$D$3,D21=0),0,IF(((NETWORKDAYS(C21,$D$3)-1+(HOUR($D$3)-HOUR(C21)-IF(AND(HOUR(C21)&lt;12.001,HOUR($D$3)&gt;12.999),1,0))/8+(MINUTE($D$3)-MINUTE(C21))/(60*8))/D21)&lt;0,0,IF((NETWORKDAYS(C21,$D$3)-1+(HOUR($D$3)-HOUR(C21)-IF(AND(HOUR(C21)&lt;12.001,HOUR($D$3)&gt;12.999),1,0))/8+(MINUTE($D$3)-MINUTE(C21))/(60*8))/D21&gt;1,1,(NETWORKDAYS(C21,$D$3)-1+(HOUR($D$3)-HOUR(C21)-IF(AND(HOUR(C21)&lt;12.001,HOUR($D$3)&gt;12.999),1,0))/8+(MINUTE($D$3)-MINUTE(C21))/(60*8))/D21))))</f>
        <v>1</v>
      </c>
      <c r="L21" s="1">
        <f t="shared" si="3"/>
        <v>11088</v>
      </c>
      <c r="M21" s="1">
        <v>12440</v>
      </c>
      <c r="N21" s="1">
        <f t="shared" si="4"/>
        <v>12440</v>
      </c>
      <c r="P21" s="7"/>
    </row>
    <row r="22" spans="1:18" x14ac:dyDescent="0.25">
      <c r="B22" s="1" t="s">
        <v>16</v>
      </c>
      <c r="C22" s="26">
        <v>44351.338194444441</v>
      </c>
      <c r="D22" s="1">
        <v>31.38</v>
      </c>
      <c r="E22" s="28">
        <v>44396.465277777781</v>
      </c>
      <c r="F22" s="14">
        <f t="shared" si="0"/>
        <v>74</v>
      </c>
      <c r="G22" s="14" t="str">
        <f t="shared" si="1"/>
        <v>Complete</v>
      </c>
      <c r="H22" s="1">
        <v>21952</v>
      </c>
      <c r="I22" s="1">
        <f t="shared" si="5"/>
        <v>21952</v>
      </c>
      <c r="J22" s="1">
        <v>1</v>
      </c>
      <c r="K22" s="33">
        <f>IF(AND(C22&lt;$D$3,D22=0,MIN($C$18)),1,IF(AND(C22&gt;$D$3,D22=0),0,IF(((NETWORKDAYS(C22,$D$3)-1+(HOUR($D$3)-HOUR(C22)-IF(AND(HOUR(C22)&lt;12.001,HOUR($D$3)&gt;12.999),1,0))/8+(MINUTE($D$3)-MINUTE(C22))/(60*8))/D22)&lt;0,0,IF((NETWORKDAYS(C22,$D$3)-1+(HOUR($D$3)-HOUR(C22)-IF(AND(HOUR(C22)&lt;12.001,HOUR($D$3)&gt;12.999),1,0))/8+(MINUTE($D$3)-MINUTE(C22))/(60*8))/D22&gt;1,1,(NETWORKDAYS(C22,$D$3)-1+(HOUR($D$3)-HOUR(C22)-IF(AND(HOUR(C22)&lt;12.001,HOUR($D$3)&gt;12.999),1,0))/8+(MINUTE($D$3)-MINUTE(C22))/(60*8))/D22))))</f>
        <v>1</v>
      </c>
      <c r="L22" s="1">
        <f t="shared" si="3"/>
        <v>21952</v>
      </c>
      <c r="M22" s="1">
        <v>24476.400000000001</v>
      </c>
      <c r="N22" s="1">
        <f t="shared" si="4"/>
        <v>24476.400000000001</v>
      </c>
      <c r="P22" s="7"/>
    </row>
    <row r="23" spans="1:18" x14ac:dyDescent="0.25">
      <c r="B23" s="1" t="s">
        <v>17</v>
      </c>
      <c r="C23" s="26">
        <v>44351.338194444441</v>
      </c>
      <c r="D23" s="1">
        <v>10.130000000000001</v>
      </c>
      <c r="E23" s="26">
        <v>44365.381944444445</v>
      </c>
      <c r="F23" s="14">
        <f t="shared" si="0"/>
        <v>74</v>
      </c>
      <c r="G23" s="14" t="str">
        <f t="shared" si="1"/>
        <v>Complete</v>
      </c>
      <c r="H23" s="1">
        <v>6888</v>
      </c>
      <c r="I23" s="1">
        <f t="shared" si="5"/>
        <v>6888</v>
      </c>
      <c r="J23" s="1">
        <v>1</v>
      </c>
      <c r="K23" s="33">
        <f>IF(AND(C23&lt;$D$3,D23=0,MIN($C$18)),1,IF(AND(C23&gt;$D$3,D23=0),0,IF(((NETWORKDAYS(C23,$D$3)-1+(HOUR($D$3)-HOUR(C23)-IF(AND(HOUR(C23)&lt;12.001,HOUR($D$3)&gt;12.999),1,0))/8+(MINUTE($D$3)-MINUTE(C23))/(60*8))/D23)&lt;0,0,IF((NETWORKDAYS(C23,$D$3)-1+(HOUR($D$3)-HOUR(C23)-IF(AND(HOUR(C23)&lt;12.001,HOUR($D$3)&gt;12.999),1,0))/8+(MINUTE($D$3)-MINUTE(C23))/(60*8))/D23&gt;1,1,(NETWORKDAYS(C23,$D$3)-1+(HOUR($D$3)-HOUR(C23)-IF(AND(HOUR(C23)&lt;12.001,HOUR($D$3)&gt;12.999),1,0))/8+(MINUTE($D$3)-MINUTE(C23))/(60*8))/D23))))</f>
        <v>1</v>
      </c>
      <c r="L23" s="1">
        <f t="shared" si="3"/>
        <v>6888</v>
      </c>
      <c r="M23" s="1">
        <v>9947.66</v>
      </c>
      <c r="N23" s="1">
        <f t="shared" si="4"/>
        <v>9947.66</v>
      </c>
      <c r="P23" s="7"/>
    </row>
    <row r="24" spans="1:18" x14ac:dyDescent="0.25">
      <c r="B24" s="17" t="s">
        <v>18</v>
      </c>
      <c r="C24" s="26">
        <v>44396.465277777781</v>
      </c>
      <c r="D24" s="17">
        <v>0</v>
      </c>
      <c r="E24" s="26">
        <v>44396.465277777781</v>
      </c>
      <c r="F24" s="18">
        <f t="shared" si="0"/>
        <v>43</v>
      </c>
      <c r="G24" s="18" t="str">
        <f t="shared" si="1"/>
        <v>Complete</v>
      </c>
      <c r="H24" s="17">
        <v>0</v>
      </c>
      <c r="I24" s="17">
        <f t="shared" si="5"/>
        <v>0</v>
      </c>
      <c r="J24" s="17">
        <v>1</v>
      </c>
      <c r="K24" s="17">
        <v>1</v>
      </c>
      <c r="L24" s="17">
        <f t="shared" si="3"/>
        <v>0</v>
      </c>
      <c r="M24" s="19">
        <v>60</v>
      </c>
      <c r="N24" s="17">
        <f t="shared" si="4"/>
        <v>60</v>
      </c>
    </row>
    <row r="25" spans="1:18" x14ac:dyDescent="0.25">
      <c r="B25" s="1" t="s">
        <v>49</v>
      </c>
      <c r="C25" s="26">
        <v>44391.338194444441</v>
      </c>
      <c r="D25" s="1">
        <v>3.25</v>
      </c>
      <c r="E25" s="26">
        <v>44396.421527777777</v>
      </c>
      <c r="F25" s="14">
        <f t="shared" si="0"/>
        <v>46</v>
      </c>
      <c r="G25" s="14" t="str">
        <f t="shared" si="1"/>
        <v>Complete</v>
      </c>
      <c r="H25" s="1">
        <v>1960</v>
      </c>
      <c r="I25" s="1">
        <f t="shared" si="5"/>
        <v>1960</v>
      </c>
      <c r="J25" s="1">
        <v>1</v>
      </c>
      <c r="K25" s="33">
        <f>IF(AND(C25&lt;$D$3,D25=0,MIN($C$24)),1,IF(AND(C25&gt;$D$3,D25=0),0,IF(((NETWORKDAYS(C25,$D$3)-1+(HOUR($D$3)-HOUR(C25)-IF(AND(HOUR(C25)&lt;12.001,HOUR($D$3)&gt;12.999),1,0))/8+(MINUTE($D$3)-MINUTE(C25))/(60*8))/D25)&lt;0,0,IF((NETWORKDAYS(C25,$D$3)-1+(HOUR($D$3)-HOUR(C25)-IF(AND(HOUR(C25)&lt;12.001,HOUR($D$3)&gt;12.999),1,0))/8+(MINUTE($D$3)-MINUTE(C25))/(60*8))/D25&gt;1,1,(NETWORKDAYS(C25,$D$3)-1+(HOUR($D$3)-HOUR(C25)-IF(AND(HOUR(C25)&lt;12.001,HOUR($D$3)&gt;12.999),1,0))/8+(MINUTE($D$3)-MINUTE(C25))/(60*8))/D25))))</f>
        <v>1</v>
      </c>
      <c r="L25" s="1">
        <f t="shared" si="3"/>
        <v>1960</v>
      </c>
      <c r="M25" s="1">
        <v>3003</v>
      </c>
      <c r="N25" s="1">
        <f t="shared" si="4"/>
        <v>3003</v>
      </c>
    </row>
    <row r="26" spans="1:18" x14ac:dyDescent="0.25">
      <c r="B26" s="1" t="s">
        <v>19</v>
      </c>
      <c r="C26" s="26">
        <v>44396.421527777777</v>
      </c>
      <c r="D26" s="1">
        <v>2.63</v>
      </c>
      <c r="E26" s="26">
        <v>44398.673611111109</v>
      </c>
      <c r="F26" s="14">
        <f t="shared" si="0"/>
        <v>43</v>
      </c>
      <c r="G26" s="14" t="str">
        <f t="shared" si="1"/>
        <v>Complete</v>
      </c>
      <c r="H26" s="1">
        <v>1568</v>
      </c>
      <c r="I26" s="1">
        <f t="shared" si="5"/>
        <v>1568</v>
      </c>
      <c r="J26" s="1">
        <v>1</v>
      </c>
      <c r="K26" s="33">
        <f>IF(AND(C26&lt;$D$3,D26=0,MIN($C$24)),1,IF(AND(C26&gt;$D$3,D26=0),0,IF(((NETWORKDAYS(C26,$D$3)-1+(HOUR($D$3)-HOUR(C26)-IF(AND(HOUR(C26)&lt;12.001,HOUR($D$3)&gt;12.999),1,0))/8+(MINUTE($D$3)-MINUTE(C26))/(60*8))/D26)&lt;0,0,IF((NETWORKDAYS(C26,$D$3)-1+(HOUR($D$3)-HOUR(C26)-IF(AND(HOUR(C26)&lt;12.001,HOUR($D$3)&gt;12.999),1,0))/8+(MINUTE($D$3)-MINUTE(C26))/(60*8))/D26&gt;1,1,(NETWORKDAYS(C26,$D$3)-1+(HOUR($D$3)-HOUR(C26)-IF(AND(HOUR(C26)&lt;12.001,HOUR($D$3)&gt;12.999),1,0))/8+(MINUTE($D$3)-MINUTE(C26))/(60*8))/D26))))</f>
        <v>1</v>
      </c>
      <c r="L26" s="1">
        <f t="shared" si="3"/>
        <v>1568</v>
      </c>
      <c r="M26" s="1">
        <v>2430.12</v>
      </c>
      <c r="N26" s="1">
        <f t="shared" si="4"/>
        <v>2430.12</v>
      </c>
    </row>
    <row r="27" spans="1:18" x14ac:dyDescent="0.25">
      <c r="B27" s="1" t="s">
        <v>20</v>
      </c>
      <c r="C27" s="26">
        <v>44398.673611111109</v>
      </c>
      <c r="D27" s="1">
        <v>2.88</v>
      </c>
      <c r="E27" s="26">
        <v>44403.633333333331</v>
      </c>
      <c r="F27" s="14">
        <f t="shared" si="0"/>
        <v>41</v>
      </c>
      <c r="G27" s="14" t="str">
        <f t="shared" si="1"/>
        <v>Complete</v>
      </c>
      <c r="H27" s="1">
        <v>2460</v>
      </c>
      <c r="I27" s="1">
        <f t="shared" si="5"/>
        <v>2460</v>
      </c>
      <c r="J27" s="1">
        <v>1</v>
      </c>
      <c r="K27" s="33">
        <f>IF(AND(C27&lt;$D$3,D27=0,MIN($C$24)),1,IF(AND(C27&gt;$D$3,D27=0),0,IF(((NETWORKDAYS(C27,$D$3)-1+(HOUR($D$3)-HOUR(C27)-IF(AND(HOUR(C27)&lt;12.001,HOUR($D$3)&gt;12.999),1,0))/8+(MINUTE($D$3)-MINUTE(C27))/(60*8))/D27)&lt;0,0,IF((NETWORKDAYS(C27,$D$3)-1+(HOUR($D$3)-HOUR(C27)-IF(AND(HOUR(C27)&lt;12.001,HOUR($D$3)&gt;12.999),1,0))/8+(MINUTE($D$3)-MINUTE(C27))/(60*8))/D27&gt;1,1,(NETWORKDAYS(C27,$D$3)-1+(HOUR($D$3)-HOUR(C27)-IF(AND(HOUR(C27)&lt;12.001,HOUR($D$3)&gt;12.999),1,0))/8+(MINUTE($D$3)-MINUTE(C27))/(60*8))/D27))))</f>
        <v>1</v>
      </c>
      <c r="L27" s="1">
        <f t="shared" si="3"/>
        <v>2460</v>
      </c>
      <c r="M27" s="1">
        <v>2828.16</v>
      </c>
      <c r="N27" s="1">
        <f t="shared" si="4"/>
        <v>2828.16</v>
      </c>
    </row>
    <row r="28" spans="1:18" x14ac:dyDescent="0.25">
      <c r="B28" s="1" t="s">
        <v>21</v>
      </c>
      <c r="C28" s="26">
        <v>44396.465277777781</v>
      </c>
      <c r="D28" s="1">
        <v>14.63</v>
      </c>
      <c r="E28" s="28">
        <v>44417.341666666667</v>
      </c>
      <c r="F28" s="14">
        <f t="shared" si="0"/>
        <v>43</v>
      </c>
      <c r="G28" s="14" t="str">
        <f t="shared" si="1"/>
        <v>Complete</v>
      </c>
      <c r="H28" s="1">
        <v>10192</v>
      </c>
      <c r="I28" s="1">
        <f t="shared" si="5"/>
        <v>10192</v>
      </c>
      <c r="J28" s="1">
        <v>1</v>
      </c>
      <c r="K28" s="33">
        <f>IF(AND(C28&lt;$D$3,D28=0,MIN($C$24)),1,IF(AND(C28&gt;$D$3,D28=0),0,IF(((NETWORKDAYS(C28,$D$3)-1+(HOUR($D$3)-HOUR(C28)-IF(AND(HOUR(C28)&lt;12.001,HOUR($D$3)&gt;12.999),1,0))/8+(MINUTE($D$3)-MINUTE(C28))/(60*8))/D28)&lt;0,0,IF((NETWORKDAYS(C28,$D$3)-1+(HOUR($D$3)-HOUR(C28)-IF(AND(HOUR(C28)&lt;12.001,HOUR($D$3)&gt;12.999),1,0))/8+(MINUTE($D$3)-MINUTE(C28))/(60*8))/D28&gt;1,1,(NETWORKDAYS(C28,$D$3)-1+(HOUR($D$3)-HOUR(C28)-IF(AND(HOUR(C28)&lt;12.001,HOUR($D$3)&gt;12.999),1,0))/8+(MINUTE($D$3)-MINUTE(C28))/(60*8))/D28))))</f>
        <v>1</v>
      </c>
      <c r="L28" s="1">
        <f t="shared" si="3"/>
        <v>10192</v>
      </c>
      <c r="M28" s="1">
        <v>11411.4</v>
      </c>
      <c r="N28" s="1">
        <f t="shared" si="4"/>
        <v>11411.4</v>
      </c>
      <c r="P28" s="7"/>
    </row>
    <row r="29" spans="1:18" x14ac:dyDescent="0.25">
      <c r="B29" s="17" t="s">
        <v>22</v>
      </c>
      <c r="C29" s="26">
        <v>44417.341666666667</v>
      </c>
      <c r="D29" s="17">
        <v>0</v>
      </c>
      <c r="E29" s="26">
        <v>44417.341666666667</v>
      </c>
      <c r="F29" s="18">
        <f t="shared" si="0"/>
        <v>28</v>
      </c>
      <c r="G29" s="18" t="str">
        <f t="shared" si="1"/>
        <v>Complete</v>
      </c>
      <c r="H29" s="17">
        <v>0</v>
      </c>
      <c r="I29" s="17">
        <f t="shared" si="5"/>
        <v>0</v>
      </c>
      <c r="J29" s="17">
        <v>1</v>
      </c>
      <c r="K29" s="17">
        <v>1</v>
      </c>
      <c r="L29" s="17">
        <f t="shared" si="3"/>
        <v>0</v>
      </c>
      <c r="M29" s="19">
        <v>663.75</v>
      </c>
      <c r="N29" s="17">
        <f t="shared" si="4"/>
        <v>663.75</v>
      </c>
    </row>
    <row r="30" spans="1:18" x14ac:dyDescent="0.25">
      <c r="B30" s="1" t="s">
        <v>23</v>
      </c>
      <c r="C30" s="26">
        <v>44417.341666666667</v>
      </c>
      <c r="D30" s="1">
        <v>4.1900000000000004</v>
      </c>
      <c r="E30" s="26">
        <v>44421.404861111114</v>
      </c>
      <c r="F30" s="14">
        <f t="shared" si="0"/>
        <v>28</v>
      </c>
      <c r="G30" s="14" t="str">
        <f t="shared" si="1"/>
        <v>Complete</v>
      </c>
      <c r="H30" s="14">
        <v>3444</v>
      </c>
      <c r="I30" s="1">
        <f t="shared" si="5"/>
        <v>3444</v>
      </c>
      <c r="J30" s="1">
        <v>1</v>
      </c>
      <c r="K30" s="33">
        <f>IF(AND(C30&lt;$D$3,D30=0,MIN($C$29)),1,IF(AND(C30&gt;$D$3,D30=0),0,IF(((NETWORKDAYS(C30,$D$3)-1+(HOUR($D$3)-HOUR(C30)-IF(AND(HOUR(C30)&lt;12.001,HOUR($D$3)&gt;12.999),1,0))/8+(MINUTE($D$3)-MINUTE(C30))/(60*8))/D30)&lt;0,0,IF((NETWORKDAYS(C30,$D$3)-1+(HOUR($D$3)-HOUR(C30)-IF(AND(HOUR(C30)&lt;12.001,HOUR($D$3)&gt;12.999),1,0))/8+(MINUTE($D$3)-MINUTE(C30))/(60*8))/D30&gt;1,1,(NETWORKDAYS(C30,$D$3)-1+(HOUR($D$3)-HOUR(C30)-IF(AND(HOUR(C30)&lt;12.001,HOUR($D$3)&gt;12.999),1,0))/8+(MINUTE($D$3)-MINUTE(C30))/(60*8))/D30))))</f>
        <v>1</v>
      </c>
      <c r="L30" s="1">
        <f t="shared" si="3"/>
        <v>3444</v>
      </c>
      <c r="M30" s="1">
        <v>4114.58</v>
      </c>
      <c r="N30" s="1">
        <f t="shared" si="4"/>
        <v>4114.58</v>
      </c>
    </row>
    <row r="31" spans="1:18" x14ac:dyDescent="0.25">
      <c r="B31" s="1" t="s">
        <v>24</v>
      </c>
      <c r="C31" s="26">
        <v>44421.404861111114</v>
      </c>
      <c r="D31" s="1">
        <v>2.31</v>
      </c>
      <c r="E31" s="26">
        <v>44425.55</v>
      </c>
      <c r="F31" s="14">
        <f t="shared" si="0"/>
        <v>24</v>
      </c>
      <c r="G31" s="14" t="str">
        <f t="shared" si="1"/>
        <v>Complete</v>
      </c>
      <c r="H31" s="1">
        <v>1968</v>
      </c>
      <c r="I31" s="1">
        <f t="shared" si="5"/>
        <v>1968</v>
      </c>
      <c r="J31" s="1">
        <v>1</v>
      </c>
      <c r="K31" s="33">
        <f>IF(AND(C31&lt;$D$3,D31=0,MIN($C$29)),1,IF(AND(C31&gt;$D$3,D31=0),0,IF(((NETWORKDAYS(C31,$D$3)-1+(HOUR($D$3)-HOUR(C31)-IF(AND(HOUR(C31)&lt;12.001,HOUR($D$3)&gt;12.999),1,0))/8+(MINUTE($D$3)-MINUTE(C31))/(60*8))/D31)&lt;0,0,IF((NETWORKDAYS(C31,$D$3)-1+(HOUR($D$3)-HOUR(C31)-IF(AND(HOUR(C31)&lt;12.001,HOUR($D$3)&gt;12.999),1,0))/8+(MINUTE($D$3)-MINUTE(C31))/(60*8))/D31&gt;1,1,(NETWORKDAYS(C31,$D$3)-1+(HOUR($D$3)-HOUR(C31)-IF(AND(HOUR(C31)&lt;12.001,HOUR($D$3)&gt;12.999),1,0))/8+(MINUTE($D$3)-MINUTE(C31))/(60*8))/D31))))</f>
        <v>1</v>
      </c>
      <c r="L31" s="1">
        <f t="shared" si="3"/>
        <v>1968</v>
      </c>
      <c r="M31" s="1">
        <v>2268.42</v>
      </c>
      <c r="N31" s="1">
        <f t="shared" si="4"/>
        <v>2268.42</v>
      </c>
    </row>
    <row r="32" spans="1:18" x14ac:dyDescent="0.25">
      <c r="B32" s="1" t="s">
        <v>25</v>
      </c>
      <c r="C32" s="26">
        <v>44425.55</v>
      </c>
      <c r="D32" s="1">
        <v>6</v>
      </c>
      <c r="E32" s="26">
        <v>44433.55</v>
      </c>
      <c r="F32" s="14">
        <f t="shared" si="0"/>
        <v>22</v>
      </c>
      <c r="G32" s="14" t="str">
        <f t="shared" si="1"/>
        <v>Complete</v>
      </c>
      <c r="H32" s="1">
        <v>4920</v>
      </c>
      <c r="I32" s="1">
        <f t="shared" si="5"/>
        <v>4920</v>
      </c>
      <c r="J32" s="1">
        <v>1</v>
      </c>
      <c r="K32" s="33">
        <f>IF(AND(C32&lt;$D$3,D32=0,MIN($C$29)),1,IF(AND(C32&gt;$D$3,D32=0),0,IF(((NETWORKDAYS(C32,$D$3)-1+(HOUR($D$3)-HOUR(C32)-IF(AND(HOUR(C32)&lt;12.001,HOUR($D$3)&gt;12.999),1,0))/8+(MINUTE($D$3)-MINUTE(C32))/(60*8))/D32)&lt;0,0,IF((NETWORKDAYS(C32,$D$3)-1+(HOUR($D$3)-HOUR(C32)-IF(AND(HOUR(C32)&lt;12.001,HOUR($D$3)&gt;12.999),1,0))/8+(MINUTE($D$3)-MINUTE(C32))/(60*8))/D32&gt;1,1,(NETWORKDAYS(C32,$D$3)-1+(HOUR($D$3)-HOUR(C32)-IF(AND(HOUR(C32)&lt;12.001,HOUR($D$3)&gt;12.999),1,0))/8+(MINUTE($D$3)-MINUTE(C32))/(60*8))/D32))))</f>
        <v>1</v>
      </c>
      <c r="L32" s="1">
        <f t="shared" si="3"/>
        <v>4920</v>
      </c>
      <c r="M32" s="1">
        <v>5892</v>
      </c>
      <c r="N32" s="1">
        <f t="shared" si="4"/>
        <v>5892</v>
      </c>
      <c r="P32" s="7"/>
    </row>
    <row r="33" spans="2:18" x14ac:dyDescent="0.25">
      <c r="B33" s="1" t="s">
        <v>26</v>
      </c>
      <c r="C33" s="26">
        <v>44417.341666666667</v>
      </c>
      <c r="D33" s="1">
        <v>17</v>
      </c>
      <c r="E33" s="28">
        <v>44440.341666666667</v>
      </c>
      <c r="F33" s="14">
        <f t="shared" si="0"/>
        <v>28</v>
      </c>
      <c r="G33" s="14" t="str">
        <f t="shared" si="1"/>
        <v>Complete</v>
      </c>
      <c r="H33" s="1">
        <v>11760</v>
      </c>
      <c r="I33" s="1">
        <f t="shared" si="5"/>
        <v>11760</v>
      </c>
      <c r="J33" s="1">
        <v>1</v>
      </c>
      <c r="K33" s="33">
        <f>IF(AND(C33&lt;$D$3,D33=0,MIN($C$29)),1,IF(AND(C33&gt;$D$3,D33=0),0,IF(((NETWORKDAYS(C33,$D$3)-1+(HOUR($D$3)-HOUR(C33)-IF(AND(HOUR(C33)&lt;12.001,HOUR($D$3)&gt;12.999),1,0))/8+(MINUTE($D$3)-MINUTE(C33))/(60*8))/D33)&lt;0,0,IF((NETWORKDAYS(C33,$D$3)-1+(HOUR($D$3)-HOUR(C33)-IF(AND(HOUR(C33)&lt;12.001,HOUR($D$3)&gt;12.999),1,0))/8+(MINUTE($D$3)-MINUTE(C33))/(60*8))/D33&gt;1,1,(NETWORKDAYS(C33,$D$3)-1+(HOUR($D$3)-HOUR(C33)-IF(AND(HOUR(C33)&lt;12.001,HOUR($D$3)&gt;12.999),1,0))/8+(MINUTE($D$3)-MINUTE(C33))/(60*8))/D33))))</f>
        <v>1</v>
      </c>
      <c r="L33" s="1">
        <f t="shared" si="3"/>
        <v>11760</v>
      </c>
      <c r="M33" s="1">
        <v>13260</v>
      </c>
      <c r="N33" s="1">
        <f t="shared" si="4"/>
        <v>13260</v>
      </c>
      <c r="P33" s="7"/>
    </row>
    <row r="34" spans="2:18" x14ac:dyDescent="0.25">
      <c r="B34" s="17" t="s">
        <v>27</v>
      </c>
      <c r="C34" s="26">
        <v>44440.341666666667</v>
      </c>
      <c r="D34" s="17">
        <v>0</v>
      </c>
      <c r="E34" s="26">
        <v>44440.341666666667</v>
      </c>
      <c r="F34" s="18">
        <f t="shared" si="0"/>
        <v>11</v>
      </c>
      <c r="G34" s="18" t="str">
        <f t="shared" si="1"/>
        <v>Complete</v>
      </c>
      <c r="H34" s="17">
        <v>0</v>
      </c>
      <c r="I34" s="17">
        <f t="shared" si="5"/>
        <v>0</v>
      </c>
      <c r="J34" s="17">
        <v>1</v>
      </c>
      <c r="K34" s="17">
        <v>1</v>
      </c>
      <c r="L34" s="17">
        <f t="shared" si="3"/>
        <v>0</v>
      </c>
      <c r="M34" s="19">
        <v>4851</v>
      </c>
      <c r="N34" s="17">
        <f t="shared" si="4"/>
        <v>4851</v>
      </c>
    </row>
    <row r="35" spans="2:18" x14ac:dyDescent="0.25">
      <c r="B35" s="1" t="s">
        <v>51</v>
      </c>
      <c r="C35" s="26">
        <v>44440.341666666667</v>
      </c>
      <c r="D35" s="1">
        <v>4.5</v>
      </c>
      <c r="E35" s="26">
        <v>44446.55</v>
      </c>
      <c r="F35" s="1">
        <f t="shared" si="0"/>
        <v>11</v>
      </c>
      <c r="G35" s="14" t="str">
        <f t="shared" si="1"/>
        <v>Complete</v>
      </c>
      <c r="H35" s="1">
        <v>2800</v>
      </c>
      <c r="I35" s="1">
        <f t="shared" si="5"/>
        <v>2800</v>
      </c>
      <c r="J35" s="1">
        <v>1</v>
      </c>
      <c r="K35" s="33">
        <f>IF(AND(C35&lt;$D$3,D35=0,MIN($C$34)),1,IF(AND(C35&gt;$D$3,D35=0),0,IF(((NETWORKDAYS(C35,$D$3)-1+(HOUR($D$3)-HOUR(C35)-IF(AND(HOUR(C35)&lt;12.001,HOUR($D$3)&gt;12.999),1,0))/8+(MINUTE($D$3)-MINUTE(C35))/(60*8))/D35)&lt;0,0,IF((NETWORKDAYS(C35,$D$3)-1+(HOUR($D$3)-HOUR(C35)-IF(AND(HOUR(C35)&lt;12.001,HOUR($D$3)&gt;12.999),1,0))/8+(MINUTE($D$3)-MINUTE(C35))/(60*8))/D35&gt;1,1,(NETWORKDAYS(C35,$D$3)-1+(HOUR($D$3)-HOUR(C35)-IF(AND(HOUR(C35)&lt;12.001,HOUR($D$3)&gt;12.999),1,0))/8+(MINUTE($D$3)-MINUTE(C35))/(60*8))/D35))))</f>
        <v>1</v>
      </c>
      <c r="L35" s="1">
        <f t="shared" si="3"/>
        <v>2800</v>
      </c>
      <c r="M35" s="1">
        <v>3528</v>
      </c>
      <c r="N35" s="1">
        <f t="shared" si="4"/>
        <v>3528</v>
      </c>
    </row>
    <row r="36" spans="2:18" x14ac:dyDescent="0.25">
      <c r="B36" s="1" t="s">
        <v>52</v>
      </c>
      <c r="C36" s="26">
        <v>44446.55</v>
      </c>
      <c r="D36" s="1">
        <v>3.88</v>
      </c>
      <c r="E36" s="26">
        <v>44452.376388888886</v>
      </c>
      <c r="F36" s="1">
        <f t="shared" si="0"/>
        <v>7</v>
      </c>
      <c r="G36" s="14" t="str">
        <f t="shared" si="1"/>
        <v>Complete</v>
      </c>
      <c r="H36" s="1">
        <v>2400</v>
      </c>
      <c r="I36" s="1">
        <f t="shared" si="5"/>
        <v>2400</v>
      </c>
      <c r="J36" s="1">
        <v>1</v>
      </c>
      <c r="K36" s="33">
        <f>IF(AND(C36&lt;$D$3,D36=0,MIN($C$34)),1,IF(AND(C36&gt;$D$3,D36=0),0,IF(((NETWORKDAYS(C36,$D$3)-1+(HOUR($D$3)-HOUR(C36)-IF(AND(HOUR(C36)&lt;12.001,HOUR($D$3)&gt;12.999),1,0))/8+(MINUTE($D$3)-MINUTE(C36))/(60*8))/D36)&lt;0,0,IF((NETWORKDAYS(C36,$D$3)-1+(HOUR($D$3)-HOUR(C36)-IF(AND(HOUR(C36)&lt;12.001,HOUR($D$3)&gt;12.999),1,0))/8+(MINUTE($D$3)-MINUTE(C36))/(60*8))/D36&gt;1,1,(NETWORKDAYS(C36,$D$3)-1+(HOUR($D$3)-HOUR(C36)-IF(AND(HOUR(C36)&lt;12.001,HOUR($D$3)&gt;12.999),1,0))/8+(MINUTE($D$3)-MINUTE(C36))/(60*8))/D36))))</f>
        <v>1</v>
      </c>
      <c r="L36" s="1">
        <f t="shared" si="3"/>
        <v>2400</v>
      </c>
      <c r="M36" s="1">
        <v>3041.92</v>
      </c>
      <c r="N36" s="1">
        <f t="shared" si="4"/>
        <v>3041.92</v>
      </c>
      <c r="P36" s="7"/>
    </row>
    <row r="37" spans="2:18" x14ac:dyDescent="0.25">
      <c r="B37" s="1" t="s">
        <v>53</v>
      </c>
      <c r="C37" s="26">
        <v>44440.341666666667</v>
      </c>
      <c r="D37" s="1">
        <v>11.25</v>
      </c>
      <c r="E37" s="26">
        <v>44455.425000000003</v>
      </c>
      <c r="F37" s="1">
        <f t="shared" si="0"/>
        <v>11</v>
      </c>
      <c r="G37" s="14" t="str">
        <f t="shared" si="1"/>
        <v>Busy</v>
      </c>
      <c r="H37" s="1">
        <v>8856</v>
      </c>
      <c r="I37" s="1">
        <f t="shared" si="5"/>
        <v>8856</v>
      </c>
      <c r="J37" s="1">
        <v>1</v>
      </c>
      <c r="K37" s="33">
        <f>IF(AND(C37&lt;$D$3,D37=0,MIN($C$34)),1,IF(AND(C37&gt;$D$3,D37=0),0,IF(((NETWORKDAYS(C37,$D$3)-1+(HOUR($D$3)-HOUR(C37)-IF(AND(HOUR(C37)&lt;12.001,HOUR($D$3)&gt;12.999),1,0))/8+(MINUTE($D$3)-MINUTE(C37))/(60*8))/D37)&lt;0,0,IF((NETWORKDAYS(C37,$D$3)-1+(HOUR($D$3)-HOUR(C37)-IF(AND(HOUR(C37)&lt;12.001,HOUR($D$3)&gt;12.999),1,0))/8+(MINUTE($D$3)-MINUTE(C37))/(60*8))/D37&gt;1,1,(NETWORKDAYS(C37,$D$3)-1+(HOUR($D$3)-HOUR(C37)-IF(AND(HOUR(C37)&lt;12.001,HOUR($D$3)&gt;12.999),1,0))/8+(MINUTE($D$3)-MINUTE(C37))/(60*8))/D37))))</f>
        <v>0.97555555555555551</v>
      </c>
      <c r="L37" s="1">
        <f t="shared" si="3"/>
        <v>8639.52</v>
      </c>
      <c r="M37" s="1">
        <v>11047.5</v>
      </c>
      <c r="N37" s="1">
        <f t="shared" si="4"/>
        <v>10777.449999999999</v>
      </c>
    </row>
    <row r="38" spans="2:18" x14ac:dyDescent="0.25">
      <c r="B38" s="1" t="s">
        <v>54</v>
      </c>
      <c r="C38" s="26">
        <v>44440.341666666667</v>
      </c>
      <c r="D38" s="1">
        <v>14.88</v>
      </c>
      <c r="E38" s="27">
        <v>44460.676388888889</v>
      </c>
      <c r="F38" s="1">
        <f t="shared" si="0"/>
        <v>11</v>
      </c>
      <c r="G38" s="14" t="str">
        <f t="shared" si="1"/>
        <v>Busy</v>
      </c>
      <c r="H38" s="1">
        <v>6000</v>
      </c>
      <c r="I38" s="1">
        <f t="shared" si="5"/>
        <v>6000</v>
      </c>
      <c r="J38" s="1">
        <v>1</v>
      </c>
      <c r="K38" s="33">
        <f>IF(AND(C38&lt;$D$3,D38=0,MIN($C$34)),1,IF(AND(C38&gt;$D$3,D38=0),0,IF(((NETWORKDAYS(C38,$D$3)-1+(HOUR($D$3)-HOUR(C38)-IF(AND(HOUR(C38)&lt;12.001,HOUR($D$3)&gt;12.999),1,0))/8+(MINUTE($D$3)-MINUTE(C38))/(60*8))/D38)&lt;0,0,IF((NETWORKDAYS(C38,$D$3)-1+(HOUR($D$3)-HOUR(C38)-IF(AND(HOUR(C38)&lt;12.001,HOUR($D$3)&gt;12.999),1,0))/8+(MINUTE($D$3)-MINUTE(C38))/(60*8))/D38&gt;1,1,(NETWORKDAYS(C38,$D$3)-1+(HOUR($D$3)-HOUR(C38)-IF(AND(HOUR(C38)&lt;12.001,HOUR($D$3)&gt;12.999),1,0))/8+(MINUTE($D$3)-MINUTE(C38))/(60*8))/D38))))</f>
        <v>0.73756720430107525</v>
      </c>
      <c r="L38" s="1">
        <f t="shared" si="3"/>
        <v>4425.4032258064517</v>
      </c>
      <c r="M38" s="1">
        <v>8928</v>
      </c>
      <c r="N38" s="1">
        <f t="shared" si="4"/>
        <v>6585</v>
      </c>
    </row>
    <row r="39" spans="2:18" x14ac:dyDescent="0.25">
      <c r="B39" s="1" t="s">
        <v>55</v>
      </c>
      <c r="C39" s="26">
        <v>44440.341666666667</v>
      </c>
      <c r="D39" s="1">
        <v>10.25</v>
      </c>
      <c r="E39" s="26">
        <v>44454.425000000003</v>
      </c>
      <c r="F39" s="1">
        <f t="shared" si="0"/>
        <v>11</v>
      </c>
      <c r="G39" s="14" t="str">
        <f t="shared" si="1"/>
        <v>Complete</v>
      </c>
      <c r="H39" s="1">
        <v>7056</v>
      </c>
      <c r="I39" s="1">
        <f t="shared" si="5"/>
        <v>7056</v>
      </c>
      <c r="J39" s="1">
        <v>1</v>
      </c>
      <c r="K39" s="33">
        <f>IF(AND(C39&lt;$D$3,D39=0,MIN($C$34)),1,IF(AND(C39&gt;$D$3,D39=0),0,IF(((NETWORKDAYS(C39,$D$3)-1+(HOUR($D$3)-HOUR(C39)-IF(AND(HOUR(C39)&lt;12.001,HOUR($D$3)&gt;12.999),1,0))/8+(MINUTE($D$3)-MINUTE(C39))/(60*8))/D39)&lt;0,0,IF((NETWORKDAYS(C39,$D$3)-1+(HOUR($D$3)-HOUR(C39)-IF(AND(HOUR(C39)&lt;12.001,HOUR($D$3)&gt;12.999),1,0))/8+(MINUTE($D$3)-MINUTE(C39))/(60*8))/D39&gt;1,1,(NETWORKDAYS(C39,$D$3)-1+(HOUR($D$3)-HOUR(C39)-IF(AND(HOUR(C39)&lt;12.001,HOUR($D$3)&gt;12.999),1,0))/8+(MINUTE($D$3)-MINUTE(C39))/(60*8))/D39))))</f>
        <v>1</v>
      </c>
      <c r="L39" s="1">
        <f t="shared" si="3"/>
        <v>7056</v>
      </c>
      <c r="M39" s="1">
        <v>7995</v>
      </c>
      <c r="N39" s="1">
        <f t="shared" si="4"/>
        <v>7995</v>
      </c>
    </row>
    <row r="40" spans="2:18" x14ac:dyDescent="0.25">
      <c r="B40" s="17" t="s">
        <v>56</v>
      </c>
      <c r="C40" s="28">
        <v>44460.676388888889</v>
      </c>
      <c r="D40" s="17">
        <v>0</v>
      </c>
      <c r="E40" s="28">
        <v>44460.676388888889</v>
      </c>
      <c r="F40" s="18">
        <f t="shared" si="0"/>
        <v>-5</v>
      </c>
      <c r="G40" s="18" t="str">
        <f t="shared" si="1"/>
        <v>Busy</v>
      </c>
      <c r="H40" s="17">
        <v>0</v>
      </c>
      <c r="I40" s="17">
        <f t="shared" si="5"/>
        <v>0</v>
      </c>
      <c r="J40" s="17">
        <v>1</v>
      </c>
      <c r="K40" s="17">
        <v>0</v>
      </c>
      <c r="L40" s="17">
        <f t="shared" si="3"/>
        <v>0</v>
      </c>
      <c r="M40" s="19">
        <v>4638</v>
      </c>
      <c r="N40" s="17">
        <f t="shared" si="4"/>
        <v>0</v>
      </c>
    </row>
    <row r="41" spans="2:18" x14ac:dyDescent="0.25">
      <c r="B41" s="1" t="s">
        <v>60</v>
      </c>
      <c r="C41" s="26">
        <v>44460.676388888889</v>
      </c>
      <c r="D41" s="1">
        <v>7.5</v>
      </c>
      <c r="E41" s="26">
        <v>44470.468055555553</v>
      </c>
      <c r="F41" s="18">
        <f t="shared" si="0"/>
        <v>-5</v>
      </c>
      <c r="G41" s="3" t="str">
        <f t="shared" si="1"/>
        <v>Busy</v>
      </c>
      <c r="H41" s="1">
        <v>3000</v>
      </c>
      <c r="I41" s="1">
        <f t="shared" si="5"/>
        <v>3000</v>
      </c>
      <c r="J41" s="1">
        <v>1</v>
      </c>
      <c r="K41" s="33">
        <f>IF(AND(C41&lt;$D$3,D41=0,MIN($C$40)),1,IF(AND(C41&gt;$D$3,D41=0),0,IF(((NETWORKDAYS(C41,$D$3)-1+(HOUR($D$3)-HOUR(C41)-IF(AND(HOUR(C41)&lt;12.001,HOUR($D$3)&gt;12.999),1,0))/8+(MINUTE($D$3)-MINUTE(C41))/(60*8))/D41)&lt;0,0,IF((NETWORKDAYS(C41,$D$3)-1+(HOUR($D$3)-HOUR(C41)-IF(AND(HOUR(C41)&lt;12.001,HOUR($D$3)&gt;12.999),1,0))/8+(MINUTE($D$3)-MINUTE(C41))/(60*8))/D41&gt;1,1,(NETWORKDAYS(C41,$D$3)-1+(HOUR($D$3)-HOUR(C41)-IF(AND(HOUR(C41)&lt;12.001,HOUR($D$3)&gt;12.999),1,0))/8+(MINUTE($D$3)-MINUTE(C41))/(60*8))/D41))))</f>
        <v>0</v>
      </c>
      <c r="L41" s="1">
        <f t="shared" si="3"/>
        <v>0</v>
      </c>
      <c r="M41" s="1">
        <v>4500</v>
      </c>
      <c r="N41" s="1">
        <f t="shared" si="4"/>
        <v>0</v>
      </c>
    </row>
    <row r="42" spans="2:18" x14ac:dyDescent="0.25">
      <c r="B42" s="1" t="s">
        <v>61</v>
      </c>
      <c r="C42" s="26">
        <v>44470.468055555553</v>
      </c>
      <c r="D42" s="1">
        <v>17.13</v>
      </c>
      <c r="E42" s="28">
        <v>44495.553472222222</v>
      </c>
      <c r="F42" s="18">
        <f t="shared" si="0"/>
        <v>-13</v>
      </c>
      <c r="G42" s="3" t="str">
        <f t="shared" si="1"/>
        <v>Busy</v>
      </c>
      <c r="H42" s="1">
        <v>6608</v>
      </c>
      <c r="I42" s="1">
        <f t="shared" si="5"/>
        <v>6608</v>
      </c>
      <c r="J42" s="1">
        <v>1</v>
      </c>
      <c r="K42" s="33">
        <f>IF(AND(C42&lt;$D$3,D42=0,MIN($C$40)),1,IF(AND(C42&gt;$D$3,D42=0),0,IF(((NETWORKDAYS(C42,$D$3)-1+(HOUR($D$3)-HOUR(C42)-IF(AND(HOUR(C42)&lt;12.001,HOUR($D$3)&gt;12.999),1,0))/8+(MINUTE($D$3)-MINUTE(C42))/(60*8))/D42)&lt;0,0,IF((NETWORKDAYS(C42,$D$3)-1+(HOUR($D$3)-HOUR(C42)-IF(AND(HOUR(C42)&lt;12.001,HOUR($D$3)&gt;12.999),1,0))/8+(MINUTE($D$3)-MINUTE(C42))/(60*8))/D42&gt;1,1,(NETWORKDAYS(C42,$D$3)-1+(HOUR($D$3)-HOUR(C42)-IF(AND(HOUR(C42)&lt;12.001,HOUR($D$3)&gt;12.999),1,0))/8+(MINUTE($D$3)-MINUTE(C42))/(60*8))/D42))))</f>
        <v>0</v>
      </c>
      <c r="L42" s="1">
        <f t="shared" si="3"/>
        <v>0</v>
      </c>
      <c r="M42" s="1">
        <v>9250</v>
      </c>
      <c r="N42" s="1">
        <f t="shared" si="4"/>
        <v>0</v>
      </c>
    </row>
    <row r="43" spans="2:18" x14ac:dyDescent="0.25">
      <c r="B43" s="1" t="s">
        <v>63</v>
      </c>
      <c r="C43" s="26">
        <v>44460.676388888889</v>
      </c>
      <c r="D43" s="1">
        <v>10.25</v>
      </c>
      <c r="E43" s="26">
        <v>44475.384722222225</v>
      </c>
      <c r="F43" s="18">
        <f t="shared" si="0"/>
        <v>-5</v>
      </c>
      <c r="G43" s="3" t="str">
        <f t="shared" si="1"/>
        <v>Busy</v>
      </c>
      <c r="H43" s="1">
        <v>3520</v>
      </c>
      <c r="I43" s="1">
        <f t="shared" si="5"/>
        <v>3520</v>
      </c>
      <c r="J43" s="1">
        <v>1</v>
      </c>
      <c r="K43" s="33">
        <f>IF(AND(C43&lt;$D$3,D43=0,MIN($C$40)),1,IF(AND(C43&gt;$D$3,D43=0),0,IF(((NETWORKDAYS(C43,$D$3)-1+(HOUR($D$3)-HOUR(C43)-IF(AND(HOUR(C43)&lt;12.001,HOUR($D$3)&gt;12.999),1,0))/8+(MINUTE($D$3)-MINUTE(C43))/(60*8))/D43)&lt;0,0,IF((NETWORKDAYS(C43,$D$3)-1+(HOUR($D$3)-HOUR(C43)-IF(AND(HOUR(C43)&lt;12.001,HOUR($D$3)&gt;12.999),1,0))/8+(MINUTE($D$3)-MINUTE(C43))/(60*8))/D43&gt;1,1,(NETWORKDAYS(C43,$D$3)-1+(HOUR($D$3)-HOUR(C43)-IF(AND(HOUR(C43)&lt;12.001,HOUR($D$3)&gt;12.999),1,0))/8+(MINUTE($D$3)-MINUTE(C43))/(60*8))/D43))))</f>
        <v>0</v>
      </c>
      <c r="L43" s="1">
        <f t="shared" si="3"/>
        <v>0</v>
      </c>
      <c r="M43" s="1">
        <v>4530.5</v>
      </c>
      <c r="N43" s="1">
        <f t="shared" si="4"/>
        <v>0</v>
      </c>
    </row>
    <row r="44" spans="2:18" x14ac:dyDescent="0.25">
      <c r="B44" s="1" t="s">
        <v>64</v>
      </c>
      <c r="C44" s="26">
        <v>44460.676388888889</v>
      </c>
      <c r="D44" s="1">
        <v>12.5</v>
      </c>
      <c r="E44" s="26">
        <v>44477.468055555553</v>
      </c>
      <c r="F44" s="18">
        <f t="shared" si="0"/>
        <v>-5</v>
      </c>
      <c r="G44" s="3" t="str">
        <f t="shared" si="1"/>
        <v>Busy</v>
      </c>
      <c r="H44" s="1">
        <v>8624</v>
      </c>
      <c r="I44" s="1">
        <f t="shared" si="5"/>
        <v>8624</v>
      </c>
      <c r="J44" s="1">
        <v>1</v>
      </c>
      <c r="K44" s="33">
        <f>IF(AND(C44&lt;$D$3,D44=0,MIN($C$40)),1,IF(AND(C44&gt;$D$3,D44=0),0,IF(((NETWORKDAYS(C44,$D$3)-1+(HOUR($D$3)-HOUR(C44)-IF(AND(HOUR(C44)&lt;12.001,HOUR($D$3)&gt;12.999),1,0))/8+(MINUTE($D$3)-MINUTE(C44))/(60*8))/D44)&lt;0,0,IF((NETWORKDAYS(C44,$D$3)-1+(HOUR($D$3)-HOUR(C44)-IF(AND(HOUR(C44)&lt;12.001,HOUR($D$3)&gt;12.999),1,0))/8+(MINUTE($D$3)-MINUTE(C44))/(60*8))/D44&gt;1,1,(NETWORKDAYS(C44,$D$3)-1+(HOUR($D$3)-HOUR(C44)-IF(AND(HOUR(C44)&lt;12.001,HOUR($D$3)&gt;12.999),1,0))/8+(MINUTE($D$3)-MINUTE(C44))/(60*8))/D44))))</f>
        <v>0</v>
      </c>
      <c r="L44" s="1">
        <f t="shared" si="3"/>
        <v>0</v>
      </c>
      <c r="M44" s="1">
        <v>9750</v>
      </c>
      <c r="N44" s="1">
        <f t="shared" si="4"/>
        <v>0</v>
      </c>
    </row>
    <row r="45" spans="2:18" x14ac:dyDescent="0.25">
      <c r="B45" s="17" t="s">
        <v>65</v>
      </c>
      <c r="C45" s="28">
        <v>44460.676388888889</v>
      </c>
      <c r="D45" s="17">
        <v>0</v>
      </c>
      <c r="E45" s="28">
        <v>44460.676388888889</v>
      </c>
      <c r="F45" s="18">
        <f t="shared" ref="F45:F51" si="6">NETWORKDAYS(C45,$D$3)</f>
        <v>-5</v>
      </c>
      <c r="G45" s="18" t="str">
        <f t="shared" ref="G45:G51" si="7">IF(F45&gt;D45,"Complete","Busy")</f>
        <v>Busy</v>
      </c>
      <c r="H45" s="17">
        <v>0</v>
      </c>
      <c r="I45" s="17">
        <f t="shared" ref="I45" si="8">J45*H45</f>
        <v>0</v>
      </c>
      <c r="J45" s="17">
        <v>1</v>
      </c>
      <c r="K45" s="17">
        <v>0</v>
      </c>
      <c r="L45" s="17">
        <f t="shared" si="3"/>
        <v>0</v>
      </c>
      <c r="M45" s="19">
        <v>4449</v>
      </c>
      <c r="N45" s="17">
        <f t="shared" ref="N45:N51" si="9">M45*K45</f>
        <v>0</v>
      </c>
    </row>
    <row r="46" spans="2:18" x14ac:dyDescent="0.25">
      <c r="B46" s="1" t="s">
        <v>66</v>
      </c>
      <c r="C46" s="26">
        <v>44495.553472222222</v>
      </c>
      <c r="D46" s="1">
        <v>10.130000000000001</v>
      </c>
      <c r="E46" s="26">
        <v>44509.59652777778</v>
      </c>
      <c r="F46" s="18">
        <f t="shared" si="6"/>
        <v>-30</v>
      </c>
      <c r="G46" s="1" t="str">
        <f t="shared" si="7"/>
        <v>Busy</v>
      </c>
      <c r="H46" s="1">
        <v>4352</v>
      </c>
      <c r="I46" s="1">
        <f t="shared" si="5"/>
        <v>544</v>
      </c>
      <c r="J46" s="1">
        <f>ROUND(Q46/R46,4)</f>
        <v>0.125</v>
      </c>
      <c r="K46" s="33">
        <f t="shared" ref="K46:K51" si="10">IF(AND(C46&lt;$D$3,D46=0,MIN($C$45)),1,IF(AND(C46&gt;$D$3,D46=0),0,IF(((NETWORKDAYS(C46,$D$3)-1+(HOUR($D$3)-HOUR(C46)-IF(AND(HOUR(C46)&lt;12.001,HOUR($D$3)&gt;12.999),1,0))/8+(MINUTE($D$3)-MINUTE(C46))/(60*8))/D46)&lt;0,0,IF((NETWORKDAYS(C46,$D$3)-1+(HOUR($D$3)-HOUR(C46)-IF(AND(HOUR(C46)&lt;12.001,HOUR($D$3)&gt;12.999),1,0))/8+(MINUTE($D$3)-MINUTE(C46))/(60*8))/D46&gt;1,1,(NETWORKDAYS(C46,$D$3)-1+(HOUR($D$3)-HOUR(C46)-IF(AND(HOUR(C46)&lt;12.001,HOUR($D$3)&gt;12.999),1,0))/8+(MINUTE($D$3)-MINUTE(C46))/(60*8))/D46))))</f>
        <v>0</v>
      </c>
      <c r="L46" s="1">
        <f t="shared" si="3"/>
        <v>0</v>
      </c>
      <c r="M46" s="1">
        <v>6078</v>
      </c>
      <c r="N46" s="1">
        <f t="shared" si="9"/>
        <v>0</v>
      </c>
      <c r="P46" s="7">
        <v>44454</v>
      </c>
      <c r="Q46" s="1">
        <f>NETWORKDAYS(P46,$D$3)</f>
        <v>1</v>
      </c>
      <c r="R46" s="1">
        <v>8</v>
      </c>
    </row>
    <row r="47" spans="2:18" x14ac:dyDescent="0.25">
      <c r="B47" s="1" t="s">
        <v>67</v>
      </c>
      <c r="C47" s="26">
        <v>44512.428472222222</v>
      </c>
      <c r="D47" s="1">
        <v>3.06</v>
      </c>
      <c r="E47" s="26">
        <v>44516.668055555558</v>
      </c>
      <c r="F47" s="18">
        <f t="shared" si="6"/>
        <v>-43</v>
      </c>
      <c r="G47" s="1" t="str">
        <f t="shared" si="7"/>
        <v>Busy</v>
      </c>
      <c r="H47" s="1">
        <v>2200</v>
      </c>
      <c r="I47" s="1">
        <f t="shared" si="5"/>
        <v>440</v>
      </c>
      <c r="J47" s="1">
        <f>ROUND(Q47/R47,4)</f>
        <v>0.2</v>
      </c>
      <c r="K47" s="33">
        <f t="shared" si="10"/>
        <v>0</v>
      </c>
      <c r="L47" s="1">
        <f t="shared" si="3"/>
        <v>0</v>
      </c>
      <c r="M47" s="1">
        <v>5635.52</v>
      </c>
      <c r="N47" s="1">
        <f t="shared" si="9"/>
        <v>0</v>
      </c>
      <c r="P47" s="7">
        <v>44454</v>
      </c>
      <c r="Q47" s="1">
        <f>NETWORKDAYS(P47,$D$3)</f>
        <v>1</v>
      </c>
      <c r="R47" s="1">
        <v>5</v>
      </c>
    </row>
    <row r="48" spans="2:18" x14ac:dyDescent="0.25">
      <c r="B48" s="1" t="s">
        <v>62</v>
      </c>
      <c r="C48" s="26">
        <v>44495.553472222222</v>
      </c>
      <c r="D48" s="1">
        <v>12.75</v>
      </c>
      <c r="E48" s="26">
        <v>44512.428472222222</v>
      </c>
      <c r="F48" s="18">
        <f t="shared" si="6"/>
        <v>-30</v>
      </c>
      <c r="G48" s="1" t="str">
        <f t="shared" si="7"/>
        <v>Busy</v>
      </c>
      <c r="H48" s="1">
        <v>6000</v>
      </c>
      <c r="I48" s="1">
        <f t="shared" si="5"/>
        <v>600</v>
      </c>
      <c r="J48" s="1">
        <f>ROUND(Q48/R48,4)</f>
        <v>0.1</v>
      </c>
      <c r="K48" s="33">
        <f t="shared" si="10"/>
        <v>0</v>
      </c>
      <c r="L48" s="1">
        <f t="shared" si="3"/>
        <v>0</v>
      </c>
      <c r="M48" s="1">
        <v>5635.5</v>
      </c>
      <c r="N48" s="1">
        <f t="shared" si="9"/>
        <v>0</v>
      </c>
      <c r="P48" s="7">
        <v>44454</v>
      </c>
      <c r="Q48" s="1">
        <f>NETWORKDAYS(P48,$D$3)</f>
        <v>1</v>
      </c>
      <c r="R48" s="1">
        <v>10</v>
      </c>
    </row>
    <row r="49" spans="2:18" x14ac:dyDescent="0.25">
      <c r="B49" s="1" t="s">
        <v>68</v>
      </c>
      <c r="C49" s="26">
        <v>44495.553472222222</v>
      </c>
      <c r="D49" s="1">
        <v>17.63</v>
      </c>
      <c r="E49" s="26">
        <v>44519.388194444444</v>
      </c>
      <c r="F49" s="18">
        <f t="shared" si="6"/>
        <v>-30</v>
      </c>
      <c r="G49" s="1" t="str">
        <f t="shared" si="7"/>
        <v>Busy</v>
      </c>
      <c r="H49" s="1">
        <v>6000</v>
      </c>
      <c r="I49" s="1">
        <f t="shared" si="5"/>
        <v>400.2</v>
      </c>
      <c r="J49" s="1">
        <f>ROUND(Q49/R49,4)</f>
        <v>6.6699999999999995E-2</v>
      </c>
      <c r="K49" s="33">
        <f t="shared" si="10"/>
        <v>0</v>
      </c>
      <c r="L49" s="1">
        <f t="shared" si="3"/>
        <v>0</v>
      </c>
      <c r="M49" s="1">
        <v>7811.1</v>
      </c>
      <c r="N49" s="1">
        <f t="shared" si="9"/>
        <v>0</v>
      </c>
      <c r="P49" s="7">
        <v>44454</v>
      </c>
      <c r="Q49" s="1">
        <f>NETWORKDAYS(P49,$D$3)</f>
        <v>1</v>
      </c>
      <c r="R49" s="1">
        <v>15</v>
      </c>
    </row>
    <row r="50" spans="2:18" x14ac:dyDescent="0.25">
      <c r="B50" s="1" t="s">
        <v>69</v>
      </c>
      <c r="C50" s="26">
        <v>44501.333333333336</v>
      </c>
      <c r="D50" s="1">
        <v>3.25</v>
      </c>
      <c r="E50" s="26">
        <v>44504.416666666664</v>
      </c>
      <c r="F50" s="18">
        <f t="shared" si="6"/>
        <v>-34</v>
      </c>
      <c r="G50" s="1" t="str">
        <f t="shared" si="7"/>
        <v>Busy</v>
      </c>
      <c r="H50" s="1">
        <v>2352</v>
      </c>
      <c r="I50" s="1">
        <f t="shared" si="5"/>
        <v>0</v>
      </c>
      <c r="J50" s="1">
        <v>0</v>
      </c>
      <c r="K50" s="33">
        <f t="shared" si="10"/>
        <v>0</v>
      </c>
      <c r="L50" s="1">
        <f t="shared" si="3"/>
        <v>0</v>
      </c>
      <c r="M50" s="1">
        <v>2535</v>
      </c>
      <c r="N50" s="1">
        <f t="shared" si="9"/>
        <v>0</v>
      </c>
      <c r="P50" s="7"/>
    </row>
    <row r="51" spans="2:18" x14ac:dyDescent="0.25">
      <c r="B51" s="1" t="s">
        <v>70</v>
      </c>
      <c r="C51" s="26">
        <v>44495.553472222222</v>
      </c>
      <c r="D51" s="1">
        <v>3.38</v>
      </c>
      <c r="E51" s="26">
        <v>44498.679861111108</v>
      </c>
      <c r="F51" s="18">
        <f t="shared" si="6"/>
        <v>-30</v>
      </c>
      <c r="G51" s="1" t="str">
        <f t="shared" si="7"/>
        <v>Busy</v>
      </c>
      <c r="H51" s="1">
        <v>2352</v>
      </c>
      <c r="I51" s="1">
        <f t="shared" si="5"/>
        <v>783.92160000000001</v>
      </c>
      <c r="J51" s="1">
        <f>ROUND(Q51/R51,4)</f>
        <v>0.33329999999999999</v>
      </c>
      <c r="K51" s="33">
        <f t="shared" si="10"/>
        <v>0</v>
      </c>
      <c r="L51" s="1">
        <f t="shared" si="3"/>
        <v>0</v>
      </c>
      <c r="M51" s="1">
        <v>2636.4</v>
      </c>
      <c r="N51" s="1">
        <f t="shared" si="9"/>
        <v>0</v>
      </c>
      <c r="P51" s="7">
        <v>44454</v>
      </c>
      <c r="Q51" s="1">
        <f>NETWORKDAYS(P51,$D$3)</f>
        <v>1</v>
      </c>
      <c r="R51" s="1">
        <v>3</v>
      </c>
    </row>
    <row r="52" spans="2:18" x14ac:dyDescent="0.25">
      <c r="B52" s="17" t="s">
        <v>71</v>
      </c>
      <c r="C52" s="26">
        <v>44519.388194444444</v>
      </c>
      <c r="D52" s="17">
        <v>0</v>
      </c>
      <c r="E52" s="26">
        <v>44519.388194444444</v>
      </c>
      <c r="F52" s="18">
        <f t="shared" ref="F52" si="11">NETWORKDAYS(C52,$D$3)</f>
        <v>-48</v>
      </c>
      <c r="G52" s="18" t="str">
        <f t="shared" ref="G52" si="12">IF(F52&gt;D52,"Complete","Busy")</f>
        <v>Busy</v>
      </c>
      <c r="H52" s="17">
        <v>0</v>
      </c>
      <c r="I52" s="17">
        <f t="shared" ref="I52" si="13">J52*H52</f>
        <v>0</v>
      </c>
      <c r="J52" s="17">
        <v>0</v>
      </c>
      <c r="K52" s="17">
        <v>0</v>
      </c>
      <c r="L52" s="17">
        <f t="shared" si="3"/>
        <v>0</v>
      </c>
      <c r="M52" s="19">
        <v>40</v>
      </c>
      <c r="N52" s="17">
        <f t="shared" ref="N52" si="14">M52*K52</f>
        <v>0</v>
      </c>
    </row>
    <row r="54" spans="2:18" x14ac:dyDescent="0.25">
      <c r="B54" s="20" t="s">
        <v>43</v>
      </c>
      <c r="C54" s="20"/>
      <c r="D54" s="20"/>
      <c r="E54" s="21"/>
      <c r="F54" s="21"/>
      <c r="G54" s="21"/>
      <c r="H54" s="20"/>
      <c r="I54" s="20">
        <f>SUM(I7:I52)</f>
        <v>213560.12160000001</v>
      </c>
      <c r="J54" s="20"/>
      <c r="K54" s="20"/>
      <c r="L54" s="20">
        <f>SUM(L7:L52)</f>
        <v>187248.92322580644</v>
      </c>
      <c r="M54" s="20"/>
      <c r="N54" s="20">
        <f>SUM(N7:N52)</f>
        <v>238029.06000000003</v>
      </c>
    </row>
    <row r="56" spans="2:18" x14ac:dyDescent="0.25">
      <c r="B56" s="9" t="s">
        <v>44</v>
      </c>
      <c r="C56" s="1">
        <f>ROUND(L54/N54,4)</f>
        <v>0.78669999999999995</v>
      </c>
    </row>
    <row r="57" spans="2:18" x14ac:dyDescent="0.25">
      <c r="B57" s="9" t="s">
        <v>45</v>
      </c>
      <c r="C57" s="1">
        <f>ROUND(L54/I54,4)</f>
        <v>0.87680000000000002</v>
      </c>
    </row>
    <row r="58" spans="2:18" x14ac:dyDescent="0.25">
      <c r="B58" s="9" t="s">
        <v>46</v>
      </c>
      <c r="C58" s="1">
        <f>ROUND((296072-L54)/C56,4)</f>
        <v>138328.5582</v>
      </c>
    </row>
    <row r="59" spans="2:18" x14ac:dyDescent="0.25">
      <c r="B59" s="9" t="s">
        <v>47</v>
      </c>
      <c r="C59" s="1">
        <f>N54+C58</f>
        <v>376357.61820000003</v>
      </c>
    </row>
  </sheetData>
  <conditionalFormatting sqref="F54:G1048576 F5:G5 F1:G1">
    <cfRule type="top10" dxfId="244" priority="32" rank="1"/>
  </conditionalFormatting>
  <conditionalFormatting sqref="F1 F6 F53:F1048576">
    <cfRule type="cellIs" dxfId="243" priority="31" operator="lessThan">
      <formula>0</formula>
    </cfRule>
  </conditionalFormatting>
  <conditionalFormatting sqref="F7:F16">
    <cfRule type="cellIs" dxfId="242" priority="30" operator="lessThan">
      <formula>0</formula>
    </cfRule>
  </conditionalFormatting>
  <conditionalFormatting sqref="F18">
    <cfRule type="cellIs" dxfId="241" priority="29" operator="lessThan">
      <formula>0</formula>
    </cfRule>
  </conditionalFormatting>
  <conditionalFormatting sqref="F24">
    <cfRule type="cellIs" dxfId="240" priority="28" operator="lessThan">
      <formula>0</formula>
    </cfRule>
  </conditionalFormatting>
  <conditionalFormatting sqref="G41:G44 F53:G53">
    <cfRule type="top10" dxfId="239" priority="33" rank="1"/>
  </conditionalFormatting>
  <conditionalFormatting sqref="F25">
    <cfRule type="cellIs" dxfId="238" priority="27" operator="lessThan">
      <formula>0</formula>
    </cfRule>
  </conditionalFormatting>
  <conditionalFormatting sqref="F26">
    <cfRule type="cellIs" dxfId="237" priority="26" operator="lessThan">
      <formula>0</formula>
    </cfRule>
  </conditionalFormatting>
  <conditionalFormatting sqref="F27">
    <cfRule type="cellIs" dxfId="236" priority="25" operator="lessThan">
      <formula>0</formula>
    </cfRule>
  </conditionalFormatting>
  <conditionalFormatting sqref="F28">
    <cfRule type="cellIs" dxfId="235" priority="24" operator="lessThan">
      <formula>0</formula>
    </cfRule>
  </conditionalFormatting>
  <conditionalFormatting sqref="F19:F23">
    <cfRule type="cellIs" dxfId="234" priority="23" operator="lessThan">
      <formula>0</formula>
    </cfRule>
  </conditionalFormatting>
  <conditionalFormatting sqref="F29">
    <cfRule type="cellIs" dxfId="233" priority="22" operator="lessThan">
      <formula>0</formula>
    </cfRule>
  </conditionalFormatting>
  <conditionalFormatting sqref="F30">
    <cfRule type="cellIs" dxfId="232" priority="21" operator="lessThan">
      <formula>0</formula>
    </cfRule>
  </conditionalFormatting>
  <conditionalFormatting sqref="F31">
    <cfRule type="cellIs" dxfId="231" priority="20" operator="lessThan">
      <formula>0</formula>
    </cfRule>
  </conditionalFormatting>
  <conditionalFormatting sqref="F32">
    <cfRule type="cellIs" dxfId="230" priority="19" operator="lessThan">
      <formula>0</formula>
    </cfRule>
  </conditionalFormatting>
  <conditionalFormatting sqref="F33">
    <cfRule type="cellIs" dxfId="229" priority="18" operator="lessThan">
      <formula>0</formula>
    </cfRule>
  </conditionalFormatting>
  <conditionalFormatting sqref="F34">
    <cfRule type="cellIs" dxfId="228" priority="17" operator="lessThan">
      <formula>0</formula>
    </cfRule>
  </conditionalFormatting>
  <conditionalFormatting sqref="F40:F44">
    <cfRule type="cellIs" dxfId="227" priority="11" operator="lessThan">
      <formula>0</formula>
    </cfRule>
  </conditionalFormatting>
  <conditionalFormatting sqref="F45">
    <cfRule type="cellIs" dxfId="226" priority="9" operator="lessThan">
      <formula>0</formula>
    </cfRule>
  </conditionalFormatting>
  <conditionalFormatting sqref="F51">
    <cfRule type="cellIs" dxfId="225" priority="1" operator="lessThan">
      <formula>0</formula>
    </cfRule>
  </conditionalFormatting>
  <conditionalFormatting sqref="F52">
    <cfRule type="cellIs" dxfId="224" priority="7" operator="lessThan">
      <formula>0</formula>
    </cfRule>
  </conditionalFormatting>
  <conditionalFormatting sqref="F46">
    <cfRule type="cellIs" dxfId="223" priority="6" operator="lessThan">
      <formula>0</formula>
    </cfRule>
  </conditionalFormatting>
  <conditionalFormatting sqref="F47">
    <cfRule type="cellIs" dxfId="222" priority="5" operator="lessThan">
      <formula>0</formula>
    </cfRule>
  </conditionalFormatting>
  <conditionalFormatting sqref="F48">
    <cfRule type="cellIs" dxfId="221" priority="4" operator="lessThan">
      <formula>0</formula>
    </cfRule>
  </conditionalFormatting>
  <conditionalFormatting sqref="F49">
    <cfRule type="cellIs" dxfId="220" priority="3" operator="lessThan">
      <formula>0</formula>
    </cfRule>
  </conditionalFormatting>
  <conditionalFormatting sqref="F50">
    <cfRule type="cellIs" dxfId="219" priority="2" operator="lessThan">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653D7A7AD0F042B81CC9D7104BD79A" ma:contentTypeVersion="9" ma:contentTypeDescription="Create a new document." ma:contentTypeScope="" ma:versionID="53cf290c298691ee1eefd73e74fdead6">
  <xsd:schema xmlns:xsd="http://www.w3.org/2001/XMLSchema" xmlns:xs="http://www.w3.org/2001/XMLSchema" xmlns:p="http://schemas.microsoft.com/office/2006/metadata/properties" xmlns:ns2="d6c70525-6c7a-4f52-b73c-2c8400edbf08" targetNamespace="http://schemas.microsoft.com/office/2006/metadata/properties" ma:root="true" ma:fieldsID="65d72cc0c5b6c426c55d70069f464dc3" ns2:_="">
    <xsd:import namespace="d6c70525-6c7a-4f52-b73c-2c8400edbf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70525-6c7a-4f52-b73c-2c8400edbf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440079-3730-432A-B1FC-864C0EBAE3CE}">
  <ds:schemaRefs>
    <ds:schemaRef ds:uri="http://schemas.microsoft.com/sharepoint/v3/contenttype/forms"/>
  </ds:schemaRefs>
</ds:datastoreItem>
</file>

<file path=customXml/itemProps2.xml><?xml version="1.0" encoding="utf-8"?>
<ds:datastoreItem xmlns:ds="http://schemas.openxmlformats.org/officeDocument/2006/customXml" ds:itemID="{7CA3C3E4-7362-49E3-85D1-432ABD3BF72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F13AC17-8982-4195-84C9-077EA8A26B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70525-6c7a-4f52-b73c-2c8400edb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Full Analysis</vt:lpstr>
      <vt:lpstr>Team Performance</vt:lpstr>
      <vt:lpstr>Period 1</vt:lpstr>
      <vt:lpstr>Period 2</vt:lpstr>
      <vt:lpstr>Period 3</vt:lpstr>
      <vt:lpstr>Period 4</vt:lpstr>
      <vt:lpstr>Period 5</vt:lpstr>
      <vt:lpstr>Period 6</vt:lpstr>
      <vt:lpstr>Period 7</vt:lpstr>
      <vt:lpstr>Period 8</vt:lpstr>
      <vt:lpstr>Period 9</vt:lpstr>
      <vt:lpstr>Period 10</vt:lpstr>
      <vt:lpstr>Period 11</vt:lpstr>
      <vt:lpstr>Period 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emile</cp:lastModifiedBy>
  <cp:revision/>
  <dcterms:created xsi:type="dcterms:W3CDTF">2021-05-14T13:36:12Z</dcterms:created>
  <dcterms:modified xsi:type="dcterms:W3CDTF">2021-05-27T20:15:59Z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0x01010071653D7A7AD0F042B81CC9D7104BD79A</vt:lpwstr>
  </property>
</Properties>
</file>