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stellenbosch-my.sharepoint.com/personal/21642818_sun_ac_za/Documents/3rd Year EE/E Design 344/E344/Python/Assignment3/"/>
    </mc:Choice>
  </mc:AlternateContent>
  <xr:revisionPtr revIDLastSave="371" documentId="8_{DA5A3A63-BFF6-44F1-9A77-C33E9A7AD195}" xr6:coauthVersionLast="45" xr6:coauthVersionMax="45" xr10:uidLastSave="{CA46F1D3-AE11-4DFD-80A6-5BAA0EDAD82C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lpha">Sheet1!$B$7</definedName>
    <definedName name="CONST">Sheet1!$I$28</definedName>
    <definedName name="gain">Sheet1!$B$8</definedName>
    <definedName name="M">Sheet1!$H$28</definedName>
    <definedName name="vgnd">Sheet1!$B$4</definedName>
    <definedName name="voffset">Sheet1!$B$5</definedName>
    <definedName name="vso">Sheet1!$B$6</definedName>
    <definedName name="vso_38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" l="1" a="1"/>
  <c r="H28" i="1" s="1"/>
  <c r="H19" i="1" a="1"/>
  <c r="H19" i="1" s="1"/>
  <c r="H18" i="1" a="1"/>
  <c r="H18" i="1" s="1"/>
  <c r="E13" i="1"/>
  <c r="E14" i="1"/>
  <c r="E15" i="1"/>
  <c r="E16" i="1"/>
  <c r="E17" i="1"/>
  <c r="E18" i="1"/>
  <c r="E19" i="1"/>
  <c r="E20" i="1"/>
  <c r="E12" i="1"/>
  <c r="A13" i="1"/>
  <c r="A14" i="1"/>
  <c r="A15" i="1"/>
  <c r="A16" i="1"/>
  <c r="A17" i="1"/>
  <c r="A18" i="1"/>
  <c r="A19" i="1"/>
  <c r="A20" i="1"/>
  <c r="D12" i="1" l="1"/>
  <c r="B12" i="1" s="1"/>
  <c r="A12" i="1" l="1"/>
  <c r="H15" i="1" a="1"/>
  <c r="H15" i="1" s="1"/>
  <c r="B8" i="1"/>
  <c r="B4" i="1"/>
  <c r="B9" i="1"/>
  <c r="F28" i="1" l="1"/>
  <c r="F29" i="1"/>
  <c r="F30" i="1"/>
  <c r="F31" i="1"/>
  <c r="F32" i="1"/>
  <c r="F33" i="1"/>
  <c r="F34" i="1"/>
  <c r="F35" i="1"/>
  <c r="F36" i="1"/>
  <c r="F37" i="1"/>
  <c r="F27" i="1"/>
  <c r="H16" i="1" l="1" a="1"/>
  <c r="H16" i="1" s="1"/>
  <c r="I9" i="1"/>
  <c r="I8" i="1"/>
  <c r="I7" i="1"/>
  <c r="I6" i="1"/>
  <c r="I5" i="1"/>
  <c r="H36" i="1" l="1" a="1"/>
  <c r="H36" i="1" s="1"/>
  <c r="H32" i="1" a="1"/>
  <c r="H32" i="1" s="1"/>
  <c r="D14" i="1" l="1"/>
  <c r="B14" i="1" s="1"/>
  <c r="D15" i="1"/>
  <c r="B15" i="1" s="1"/>
  <c r="D16" i="1"/>
  <c r="B16" i="1" s="1"/>
  <c r="D17" i="1"/>
  <c r="B17" i="1" s="1"/>
  <c r="D18" i="1"/>
  <c r="B18" i="1" s="1"/>
  <c r="D19" i="1"/>
  <c r="B19" i="1" s="1"/>
  <c r="D20" i="1"/>
  <c r="B20" i="1" s="1"/>
  <c r="D13" i="1"/>
  <c r="B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<sst xmlns="http://schemas.openxmlformats.org/spreadsheetml/2006/main" count="35" uniqueCount="32">
  <si>
    <t>Temperature Calibration</t>
  </si>
  <si>
    <t>Vgnd</t>
  </si>
  <si>
    <t>Voffset</t>
  </si>
  <si>
    <t>Vso</t>
  </si>
  <si>
    <t>alpha</t>
  </si>
  <si>
    <t>G</t>
  </si>
  <si>
    <t>Vso38</t>
  </si>
  <si>
    <t>Temp</t>
  </si>
  <si>
    <t>Vsense</t>
  </si>
  <si>
    <t>Heartbeat Calibration</t>
  </si>
  <si>
    <t>BPM In</t>
  </si>
  <si>
    <t>BPM Out</t>
  </si>
  <si>
    <t>Linear error function</t>
  </si>
  <si>
    <t>mx+c</t>
  </si>
  <si>
    <t>ax^2+bx+c</t>
  </si>
  <si>
    <t>ln() error function</t>
  </si>
  <si>
    <t>m*ln(x)+c</t>
  </si>
  <si>
    <t>parabolic error function</t>
  </si>
  <si>
    <t>Vout</t>
  </si>
  <si>
    <t>Bit Resolution</t>
  </si>
  <si>
    <t>Voltage range</t>
  </si>
  <si>
    <t>Temp range</t>
  </si>
  <si>
    <t>10-bit ADC</t>
  </si>
  <si>
    <t>Voltage per bit</t>
  </si>
  <si>
    <t>Deg per bit</t>
  </si>
  <si>
    <t>V</t>
  </si>
  <si>
    <t>°C</t>
  </si>
  <si>
    <t>Bits</t>
  </si>
  <si>
    <t>mV</t>
  </si>
  <si>
    <t>Linear calibration function</t>
  </si>
  <si>
    <t>BPM Calibrated</t>
  </si>
  <si>
    <t>Vout_analytical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</si>
</sst>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1" formatCode="0.0000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/>
    <xf numFmtId="0" fontId="3" fillId="0" borderId="0" xfId="0" applyFont="1"/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469816272965882E-2"/>
          <c:y val="5.5555555555555552E-2"/>
          <c:w val="0.89019685039370078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BPM 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Sheet1!$B$27:$B$37</c:f>
              <c:numCache>
                <c:formatCode>General</c:formatCode>
                <c:ptCount val="11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</c:numCache>
            </c:numRef>
          </c:cat>
          <c:val>
            <c:numRef>
              <c:f>Sheet1!$B$27:$B$37</c:f>
              <c:numCache>
                <c:formatCode>General</c:formatCode>
                <c:ptCount val="11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C-406F-AF07-483996698DE8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BPM Out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Sheet1!$B$27:$B$37</c:f>
              <c:numCache>
                <c:formatCode>General</c:formatCode>
                <c:ptCount val="11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</c:numCache>
            </c:numRef>
          </c:cat>
          <c:val>
            <c:numRef>
              <c:f>Sheet1!$D$27:$D$37</c:f>
              <c:numCache>
                <c:formatCode>0.0000</c:formatCode>
                <c:ptCount val="11"/>
                <c:pt idx="0">
                  <c:v>51.3347022587269</c:v>
                </c:pt>
                <c:pt idx="1">
                  <c:v>60.749240634491997</c:v>
                </c:pt>
                <c:pt idx="2">
                  <c:v>70.754716981132006</c:v>
                </c:pt>
                <c:pt idx="3">
                  <c:v>80.567811241127899</c:v>
                </c:pt>
                <c:pt idx="4">
                  <c:v>90.073184462375593</c:v>
                </c:pt>
                <c:pt idx="5">
                  <c:v>99.889012208656993</c:v>
                </c:pt>
                <c:pt idx="6">
                  <c:v>109.70927043335099</c:v>
                </c:pt>
                <c:pt idx="7">
                  <c:v>120.174799708667</c:v>
                </c:pt>
                <c:pt idx="8">
                  <c:v>129.70635921455499</c:v>
                </c:pt>
                <c:pt idx="9">
                  <c:v>139.65980304386699</c:v>
                </c:pt>
                <c:pt idx="10">
                  <c:v>149.43960149439599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3C-406F-AF07-483996698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4784544"/>
        <c:axId val="1813544448"/>
      </c:lineChart>
      <c:catAx>
        <c:axId val="203478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544448"/>
        <c:crosses val="autoZero"/>
        <c:auto val="1"/>
        <c:lblAlgn val="ctr"/>
        <c:lblOffset val="100"/>
        <c:noMultiLvlLbl val="0"/>
      </c:catAx>
      <c:valAx>
        <c:axId val="181354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8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108705161854773E-2"/>
          <c:y val="4.6296296296296294E-2"/>
          <c:w val="0.89655796150481193"/>
          <c:h val="0.8416746864975212"/>
        </c:manualLayout>
      </c:layout>
      <c:lineChart>
        <c:grouping val="standard"/>
        <c:varyColors val="0"/>
        <c:ser>
          <c:idx val="1"/>
          <c:order val="0"/>
          <c:tx>
            <c:strRef>
              <c:f>Sheet1!$D$11</c:f>
              <c:strCache>
                <c:ptCount val="1"/>
                <c:pt idx="0">
                  <c:v>Vsense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Sheet1!$C$12:$C$20</c:f>
              <c:numCache>
                <c:formatCode>General</c:formatCode>
                <c:ptCount val="9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42</c:v>
                </c:pt>
              </c:numCache>
            </c:numRef>
          </c:cat>
          <c:val>
            <c:numRef>
              <c:f>Sheet1!$D$12:$D$20</c:f>
              <c:numCache>
                <c:formatCode>General</c:formatCode>
                <c:ptCount val="9"/>
                <c:pt idx="0">
                  <c:v>1.3</c:v>
                </c:pt>
                <c:pt idx="1">
                  <c:v>1.32</c:v>
                </c:pt>
                <c:pt idx="2">
                  <c:v>1.3399999999999999</c:v>
                </c:pt>
                <c:pt idx="3">
                  <c:v>1.3599999999999999</c:v>
                </c:pt>
                <c:pt idx="4">
                  <c:v>1.38</c:v>
                </c:pt>
                <c:pt idx="5">
                  <c:v>1.4</c:v>
                </c:pt>
                <c:pt idx="6">
                  <c:v>1.42</c:v>
                </c:pt>
                <c:pt idx="7">
                  <c:v>1.44</c:v>
                </c:pt>
                <c:pt idx="8">
                  <c:v>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99-4EF2-BD5D-021DF88F4274}"/>
            </c:ext>
          </c:extLst>
        </c:ser>
        <c:ser>
          <c:idx val="2"/>
          <c:order val="1"/>
          <c:tx>
            <c:strRef>
              <c:f>Sheet1!$F$11</c:f>
              <c:strCache>
                <c:ptCount val="1"/>
                <c:pt idx="0">
                  <c:v>Vout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Sheet1!$C$12:$C$20</c:f>
              <c:numCache>
                <c:formatCode>General</c:formatCode>
                <c:ptCount val="9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42</c:v>
                </c:pt>
              </c:numCache>
            </c:numRef>
          </c:cat>
          <c:val>
            <c:numRef>
              <c:f>Sheet1!$F$12:$F$20</c:f>
              <c:numCache>
                <c:formatCode>General</c:formatCode>
                <c:ptCount val="9"/>
                <c:pt idx="0">
                  <c:v>0.19708341375392399</c:v>
                </c:pt>
                <c:pt idx="1">
                  <c:v>0.65423196615385204</c:v>
                </c:pt>
                <c:pt idx="2">
                  <c:v>1.1113789875304401</c:v>
                </c:pt>
                <c:pt idx="3">
                  <c:v>1.5685279369354199</c:v>
                </c:pt>
                <c:pt idx="4">
                  <c:v>2.0256764888763401</c:v>
                </c:pt>
                <c:pt idx="5">
                  <c:v>2.48282623291015</c:v>
                </c:pt>
                <c:pt idx="6">
                  <c:v>2.9399735927581698</c:v>
                </c:pt>
                <c:pt idx="7">
                  <c:v>3.39712214469909</c:v>
                </c:pt>
                <c:pt idx="8">
                  <c:v>3.8542718887329102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99-4EF2-BD5D-021DF88F4274}"/>
            </c:ext>
          </c:extLst>
        </c:ser>
        <c:ser>
          <c:idx val="0"/>
          <c:order val="2"/>
          <c:tx>
            <c:strRef>
              <c:f>Sheet1!$B$11</c:f>
              <c:strCache>
                <c:ptCount val="1"/>
                <c:pt idx="0">
                  <c:v>Vout_analytical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Sheet1!$B$12:$B$20</c:f>
              <c:numCache>
                <c:formatCode>General</c:formatCode>
                <c:ptCount val="9"/>
                <c:pt idx="0">
                  <c:v>0.6000000000000032</c:v>
                </c:pt>
                <c:pt idx="1">
                  <c:v>1.0000000000000036</c:v>
                </c:pt>
                <c:pt idx="2">
                  <c:v>1.3999999999999995</c:v>
                </c:pt>
                <c:pt idx="3">
                  <c:v>1.7999999999999998</c:v>
                </c:pt>
                <c:pt idx="4">
                  <c:v>2.2000000000000002</c:v>
                </c:pt>
                <c:pt idx="5">
                  <c:v>2.6000000000000005</c:v>
                </c:pt>
                <c:pt idx="6">
                  <c:v>3.0000000000000009</c:v>
                </c:pt>
                <c:pt idx="7">
                  <c:v>3.4000000000000012</c:v>
                </c:pt>
                <c:pt idx="8">
                  <c:v>3.8000000000000016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E-42BA-A520-F5DBE7E60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532992"/>
        <c:axId val="592612800"/>
      </c:lineChart>
      <c:catAx>
        <c:axId val="60153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612800"/>
        <c:crosses val="autoZero"/>
        <c:auto val="1"/>
        <c:lblAlgn val="ctr"/>
        <c:lblOffset val="100"/>
        <c:noMultiLvlLbl val="0"/>
      </c:catAx>
      <c:valAx>
        <c:axId val="59261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53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142875</xdr:colOff>
      <xdr:row>21</xdr:row>
      <xdr:rowOff>123825</xdr:rowOff>
    </xdr:from>
    <xdr:to>
      <xdr:col>18</xdr:col>
      <xdr:colOff>304800</xdr:colOff>
      <xdr:row>37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E66C6-61A5-4E13-9DE6-7C3BF3BCD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461962</xdr:colOff>
      <xdr:row>5</xdr:row>
      <xdr:rowOff>100012</xdr:rowOff>
    </xdr:from>
    <xdr:to>
      <xdr:col>18</xdr:col>
      <xdr:colOff>157162</xdr:colOff>
      <xdr:row>19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8DC5DC-B5D1-4F4B-8DB1-011DC8588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7"/>
  <sheetViews>
    <sheetView tabSelected="1" zoomScaleNormal="100" workbookViewId="0">
      <selection activeCell="H28" sqref="H28"/>
    </sheetView>
  </sheetViews>
  <sheetFormatPr defaultRowHeight="15" x14ac:dyDescent="0.25"/>
  <cols>
    <col min="3" max="3" width="18.85546875" customWidth="1"/>
    <col min="4" max="5" width="18.5703125" customWidth="1"/>
    <col min="6" max="6" width="15.85546875" customWidth="1"/>
  </cols>
  <sheetData>
    <row r="2" spans="1:10" x14ac:dyDescent="0.25">
      <c r="B2" s="8" t="s">
        <v>0</v>
      </c>
      <c r="C2" s="8"/>
      <c r="D2" s="8"/>
      <c r="E2" s="6"/>
    </row>
    <row r="4" spans="1:10" x14ac:dyDescent="0.25">
      <c r="A4" s="4" t="s">
        <v>1</v>
      </c>
      <c r="B4" s="5">
        <f>2.2</f>
        <v>2.2000000000000002</v>
      </c>
      <c r="C4" s="1"/>
      <c r="G4" s="8" t="s">
        <v>19</v>
      </c>
      <c r="H4" s="8"/>
      <c r="I4" s="8"/>
    </row>
    <row r="5" spans="1:10" x14ac:dyDescent="0.25">
      <c r="A5" s="4" t="s">
        <v>2</v>
      </c>
      <c r="B5" s="5">
        <v>1.38</v>
      </c>
      <c r="C5" s="1"/>
      <c r="G5" s="2" t="s">
        <v>20</v>
      </c>
      <c r="H5" s="2"/>
      <c r="I5">
        <f>F20-F12</f>
        <v>3.657188474978986</v>
      </c>
      <c r="J5" t="s">
        <v>25</v>
      </c>
    </row>
    <row r="6" spans="1:10" x14ac:dyDescent="0.25">
      <c r="A6" s="4" t="s">
        <v>3</v>
      </c>
      <c r="B6" s="5">
        <v>0.62</v>
      </c>
      <c r="C6" s="1"/>
      <c r="G6" t="s">
        <v>21</v>
      </c>
      <c r="I6">
        <f>C20-C12</f>
        <v>8</v>
      </c>
      <c r="J6" s="3" t="s">
        <v>26</v>
      </c>
    </row>
    <row r="7" spans="1:10" x14ac:dyDescent="0.25">
      <c r="A7" s="4" t="s">
        <v>4</v>
      </c>
      <c r="B7" s="5">
        <v>0.02</v>
      </c>
      <c r="C7" s="1"/>
      <c r="G7" t="s">
        <v>22</v>
      </c>
      <c r="I7">
        <f>POWER(2,10)</f>
        <v>1024</v>
      </c>
      <c r="J7" t="s">
        <v>27</v>
      </c>
    </row>
    <row r="8" spans="1:10" x14ac:dyDescent="0.25">
      <c r="A8" s="4" t="s">
        <v>5</v>
      </c>
      <c r="B8" s="5">
        <f>20</f>
        <v>20</v>
      </c>
      <c r="C8" s="1"/>
      <c r="G8" t="s">
        <v>23</v>
      </c>
      <c r="I8">
        <f>I5*1000/I7</f>
        <v>3.5714731200966661</v>
      </c>
      <c r="J8" t="s">
        <v>28</v>
      </c>
    </row>
    <row r="9" spans="1:10" x14ac:dyDescent="0.25">
      <c r="A9" s="4" t="s">
        <v>6</v>
      </c>
      <c r="B9" s="5">
        <f>alpha*38+vso</f>
        <v>1.38</v>
      </c>
      <c r="G9" t="s">
        <v>24</v>
      </c>
      <c r="I9">
        <f>I6/I7</f>
        <v>7.8125E-3</v>
      </c>
      <c r="J9" s="3" t="s">
        <v>26</v>
      </c>
    </row>
    <row r="11" spans="1:10" x14ac:dyDescent="0.25">
      <c r="B11" s="4" t="s">
        <v>31</v>
      </c>
      <c r="C11" s="4" t="s">
        <v>7</v>
      </c>
      <c r="D11" s="4" t="s">
        <v>8</v>
      </c>
      <c r="E11" s="4"/>
      <c r="F11" s="4" t="s">
        <v>18</v>
      </c>
    </row>
    <row r="12" spans="1:10" x14ac:dyDescent="0.25">
      <c r="A12">
        <f>FLOOR((B12*POWER(2,10)/5),1)</f>
        <v>122</v>
      </c>
      <c r="B12">
        <f>gain*(D12-voffset)+vgnd</f>
        <v>0.6000000000000032</v>
      </c>
      <c r="C12">
        <v>34</v>
      </c>
      <c r="D12">
        <f>alpha*C12+vso</f>
        <v>1.3</v>
      </c>
      <c r="E12">
        <f>FLOOR((F12*POWER(2,10)/5),1)</f>
        <v>40</v>
      </c>
      <c r="F12">
        <v>0.19708341375392399</v>
      </c>
    </row>
    <row r="13" spans="1:10" x14ac:dyDescent="0.25">
      <c r="A13">
        <f t="shared" ref="A13:A20" si="0">FLOOR((B13*POWER(2,10)/5),1)</f>
        <v>204</v>
      </c>
      <c r="B13">
        <f t="shared" ref="B13:B20" si="1">gain*(D13-voffset)+vgnd</f>
        <v>1.0000000000000036</v>
      </c>
      <c r="C13">
        <v>35</v>
      </c>
      <c r="D13">
        <f t="shared" ref="D13:D20" si="2">alpha*C13+vso</f>
        <v>1.32</v>
      </c>
      <c r="E13">
        <f t="shared" ref="E13:E20" si="3">FLOOR((F13*POWER(2,10)/5),1)</f>
        <v>133</v>
      </c>
      <c r="F13">
        <v>0.65423196615385204</v>
      </c>
      <c r="H13" s="8" t="s">
        <v>29</v>
      </c>
      <c r="I13" s="8"/>
      <c r="J13" s="8"/>
    </row>
    <row r="14" spans="1:10" x14ac:dyDescent="0.25">
      <c r="A14">
        <f t="shared" si="0"/>
        <v>286</v>
      </c>
      <c r="B14">
        <f t="shared" si="1"/>
        <v>1.3999999999999995</v>
      </c>
      <c r="C14">
        <v>36</v>
      </c>
      <c r="D14">
        <f t="shared" si="2"/>
        <v>1.3399999999999999</v>
      </c>
      <c r="E14">
        <f t="shared" si="3"/>
        <v>227</v>
      </c>
      <c r="F14">
        <v>1.1113789875304401</v>
      </c>
      <c r="H14" s="9" t="s">
        <v>13</v>
      </c>
      <c r="I14" s="9"/>
    </row>
    <row r="15" spans="1:10" x14ac:dyDescent="0.25">
      <c r="A15">
        <f t="shared" si="0"/>
        <v>368</v>
      </c>
      <c r="B15">
        <f t="shared" si="1"/>
        <v>1.7999999999999998</v>
      </c>
      <c r="C15">
        <v>37</v>
      </c>
      <c r="D15">
        <f t="shared" si="2"/>
        <v>1.3599999999999999</v>
      </c>
      <c r="E15">
        <f t="shared" si="3"/>
        <v>321</v>
      </c>
      <c r="F15">
        <v>1.5685279369354199</v>
      </c>
      <c r="H15" cm="1">
        <f t="array" ref="H15:I15">LINEST(C12:C20,B12:B20,TRUE,)</f>
        <v>2.5000000000000004</v>
      </c>
      <c r="I15">
        <v>32.5</v>
      </c>
    </row>
    <row r="16" spans="1:10" x14ac:dyDescent="0.25">
      <c r="A16">
        <f t="shared" si="0"/>
        <v>450</v>
      </c>
      <c r="B16">
        <f t="shared" si="1"/>
        <v>2.2000000000000002</v>
      </c>
      <c r="C16">
        <v>38</v>
      </c>
      <c r="D16">
        <f t="shared" si="2"/>
        <v>1.38</v>
      </c>
      <c r="E16">
        <f t="shared" si="3"/>
        <v>414</v>
      </c>
      <c r="F16">
        <v>2.0256764888763401</v>
      </c>
      <c r="H16" cm="1">
        <f t="array" ref="H16:I16">LINEST(C12:C20,F12:F20,TRUE,FALSE)</f>
        <v>2.1874728435052844</v>
      </c>
      <c r="I16">
        <v>33.56888665728389</v>
      </c>
    </row>
    <row r="17" spans="1:10" x14ac:dyDescent="0.25">
      <c r="A17">
        <f t="shared" si="0"/>
        <v>532</v>
      </c>
      <c r="B17">
        <f t="shared" si="1"/>
        <v>2.6000000000000005</v>
      </c>
      <c r="C17">
        <v>39</v>
      </c>
      <c r="D17">
        <f t="shared" si="2"/>
        <v>1.4</v>
      </c>
      <c r="E17">
        <f t="shared" si="3"/>
        <v>508</v>
      </c>
      <c r="F17">
        <v>2.48282623291015</v>
      </c>
    </row>
    <row r="18" spans="1:10" x14ac:dyDescent="0.25">
      <c r="A18">
        <f t="shared" si="0"/>
        <v>614</v>
      </c>
      <c r="B18">
        <f t="shared" si="1"/>
        <v>3.0000000000000009</v>
      </c>
      <c r="C18">
        <v>40</v>
      </c>
      <c r="D18">
        <f t="shared" si="2"/>
        <v>1.42</v>
      </c>
      <c r="E18">
        <f t="shared" si="3"/>
        <v>602</v>
      </c>
      <c r="F18">
        <v>2.9399735927581698</v>
      </c>
      <c r="H18" cm="1">
        <f t="array" ref="H18:I18">LINEST(C12:C20,A12:A20,TRUE,FALSE)</f>
        <v>1.2195121951219514E-2</v>
      </c>
      <c r="I18">
        <v>32.512195121951216</v>
      </c>
    </row>
    <row r="19" spans="1:10" x14ac:dyDescent="0.25">
      <c r="A19">
        <f t="shared" si="0"/>
        <v>696</v>
      </c>
      <c r="B19">
        <f t="shared" si="1"/>
        <v>3.4000000000000012</v>
      </c>
      <c r="C19">
        <v>41</v>
      </c>
      <c r="D19">
        <f t="shared" si="2"/>
        <v>1.44</v>
      </c>
      <c r="E19">
        <f t="shared" si="3"/>
        <v>695</v>
      </c>
      <c r="F19">
        <v>3.39712214469909</v>
      </c>
      <c r="H19" cm="1">
        <f t="array" ref="H19:I19">LINEST(C12:C20,E12:E20,TRUE,FALSE)</f>
        <v>1.0678043403899511E-2</v>
      </c>
      <c r="I19">
        <v>33.5757306829843</v>
      </c>
    </row>
    <row r="20" spans="1:10" x14ac:dyDescent="0.25">
      <c r="A20">
        <f t="shared" si="0"/>
        <v>778</v>
      </c>
      <c r="B20">
        <f t="shared" si="1"/>
        <v>3.8000000000000016</v>
      </c>
      <c r="C20">
        <v>42</v>
      </c>
      <c r="D20">
        <f t="shared" si="2"/>
        <v>1.46</v>
      </c>
      <c r="E20">
        <f t="shared" si="3"/>
        <v>789</v>
      </c>
      <c r="F20">
        <v>3.8542718887329102</v>
      </c>
    </row>
    <row r="24" spans="1:10" x14ac:dyDescent="0.25">
      <c r="B24" s="8" t="s">
        <v>9</v>
      </c>
      <c r="C24" s="8"/>
      <c r="D24" s="8"/>
      <c r="E24" s="6"/>
    </row>
    <row r="26" spans="1:10" x14ac:dyDescent="0.25">
      <c r="B26" s="4" t="s">
        <v>10</v>
      </c>
      <c r="C26" s="4" t="s">
        <v>11</v>
      </c>
      <c r="D26" s="4" t="s">
        <v>11</v>
      </c>
      <c r="E26" s="4"/>
      <c r="F26" s="4" t="s">
        <v>30</v>
      </c>
      <c r="H26" s="8" t="s">
        <v>12</v>
      </c>
      <c r="I26" s="8"/>
      <c r="J26" s="8"/>
    </row>
    <row r="27" spans="1:10" x14ac:dyDescent="0.25">
      <c r="B27">
        <v>50</v>
      </c>
      <c r="C27">
        <v>55.452865064694997</v>
      </c>
      <c r="D27" s="10">
        <v>51.3347022587269</v>
      </c>
      <c r="F27">
        <f t="shared" ref="F27:F37" si="4">(M*D27)+CONST</f>
        <v>50.331359470635469</v>
      </c>
      <c r="H27" s="7" t="s">
        <v>13</v>
      </c>
      <c r="I27" s="7"/>
    </row>
    <row r="28" spans="1:10" x14ac:dyDescent="0.25">
      <c r="B28">
        <v>60</v>
      </c>
      <c r="C28">
        <v>62.532569046378299</v>
      </c>
      <c r="D28" s="10">
        <v>60.749240634491997</v>
      </c>
      <c r="F28">
        <f t="shared" si="4"/>
        <v>59.903192060769172</v>
      </c>
      <c r="H28" cm="1">
        <f t="array" ref="H28:I28">LINEST(B27:B37,D27:D37,TRUE,FALSE)</f>
        <v>1.0167075865104034</v>
      </c>
      <c r="I28">
        <v>-1.8610217670649121</v>
      </c>
    </row>
    <row r="29" spans="1:10" x14ac:dyDescent="0.25">
      <c r="B29">
        <v>70</v>
      </c>
      <c r="C29">
        <v>71.428571428571402</v>
      </c>
      <c r="D29" s="10">
        <v>70.754716981132006</v>
      </c>
      <c r="F29">
        <f t="shared" si="4"/>
        <v>70.075835769048467</v>
      </c>
    </row>
    <row r="30" spans="1:10" x14ac:dyDescent="0.25">
      <c r="B30">
        <v>80</v>
      </c>
      <c r="C30">
        <v>82.023239917976696</v>
      </c>
      <c r="D30" s="10">
        <v>80.567811241127899</v>
      </c>
      <c r="F30">
        <f t="shared" si="4"/>
        <v>80.052883150327986</v>
      </c>
      <c r="H30" s="8" t="s">
        <v>15</v>
      </c>
      <c r="I30" s="8"/>
      <c r="J30" s="8"/>
    </row>
    <row r="31" spans="1:10" x14ac:dyDescent="0.25">
      <c r="B31">
        <v>90</v>
      </c>
      <c r="C31">
        <v>89.485458612975293</v>
      </c>
      <c r="D31" s="10">
        <v>90.073184462375593</v>
      </c>
      <c r="F31">
        <f t="shared" si="4"/>
        <v>89.71706821698335</v>
      </c>
      <c r="H31" s="7" t="s">
        <v>16</v>
      </c>
      <c r="I31" s="7"/>
      <c r="J31" s="7"/>
    </row>
    <row r="32" spans="1:10" x14ac:dyDescent="0.25">
      <c r="B32">
        <v>100</v>
      </c>
      <c r="C32">
        <v>99.557522123893804</v>
      </c>
      <c r="D32" s="10">
        <v>99.889012208656993</v>
      </c>
      <c r="F32">
        <f t="shared" si="4"/>
        <v>99.696894754506957</v>
      </c>
      <c r="H32" cm="1">
        <f t="array" ref="H32:I32">LINEST(B27:B37,LN(C27:C37),TRUE,FALSE)</f>
        <v>99.573393999906429</v>
      </c>
      <c r="I32">
        <v>-354.5555182811716</v>
      </c>
    </row>
    <row r="33" spans="2:10" x14ac:dyDescent="0.25">
      <c r="B33">
        <v>110</v>
      </c>
      <c r="C33">
        <v>109.09090909090899</v>
      </c>
      <c r="D33" s="10">
        <v>109.70927043335099</v>
      </c>
      <c r="F33">
        <f t="shared" si="4"/>
        <v>109.68122579304453</v>
      </c>
    </row>
    <row r="34" spans="2:10" x14ac:dyDescent="0.25">
      <c r="B34">
        <v>120</v>
      </c>
      <c r="C34">
        <v>120.643431635388</v>
      </c>
      <c r="D34" s="10">
        <v>120.174799708667</v>
      </c>
      <c r="F34">
        <f t="shared" si="4"/>
        <v>120.32160880410504</v>
      </c>
      <c r="H34" s="8" t="s">
        <v>17</v>
      </c>
      <c r="I34" s="8"/>
      <c r="J34" s="8"/>
    </row>
    <row r="35" spans="2:10" x14ac:dyDescent="0.25">
      <c r="B35">
        <v>130</v>
      </c>
      <c r="C35">
        <v>129.65964343598</v>
      </c>
      <c r="D35" s="10">
        <v>129.70635921455499</v>
      </c>
      <c r="F35">
        <f t="shared" si="4"/>
        <v>130.0124176650167</v>
      </c>
      <c r="H35" s="7" t="s">
        <v>14</v>
      </c>
      <c r="I35" s="7"/>
      <c r="J35" s="7"/>
    </row>
    <row r="36" spans="2:10" x14ac:dyDescent="0.25">
      <c r="B36">
        <v>140</v>
      </c>
      <c r="C36">
        <v>140.18691588785001</v>
      </c>
      <c r="D36" s="10">
        <v>139.65980304386699</v>
      </c>
      <c r="F36">
        <f t="shared" si="4"/>
        <v>140.13215951818336</v>
      </c>
      <c r="H36" cm="1">
        <f t="array" ref="H36:J36">LINEST(B27:B37,C27:C37^{1,2},TRUE,FALSE)</f>
        <v>-1.0293313143591167E-3</v>
      </c>
      <c r="I36">
        <v>1.2581610621435411</v>
      </c>
      <c r="J36">
        <v>-15.407847973961244</v>
      </c>
    </row>
    <row r="37" spans="2:10" x14ac:dyDescent="0.25">
      <c r="B37">
        <v>150</v>
      </c>
      <c r="C37">
        <v>148.514851485148</v>
      </c>
      <c r="D37" s="10">
        <v>149.43960149439599</v>
      </c>
      <c r="F37">
        <f t="shared" si="4"/>
        <v>150.07535479737891</v>
      </c>
    </row>
  </sheetData>
  <mergeCells count="11">
    <mergeCell ref="H31:J31"/>
    <mergeCell ref="H34:J34"/>
    <mergeCell ref="H35:J35"/>
    <mergeCell ref="B2:D2"/>
    <mergeCell ref="B24:D24"/>
    <mergeCell ref="H26:J26"/>
    <mergeCell ref="H27:I27"/>
    <mergeCell ref="H30:J30"/>
    <mergeCell ref="G4:I4"/>
    <mergeCell ref="H13:J13"/>
    <mergeCell ref="H14:I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alpha</vt:lpstr>
      <vt:lpstr>CONST</vt:lpstr>
      <vt:lpstr>gain</vt:lpstr>
      <vt:lpstr>M</vt:lpstr>
      <vt:lpstr>vgnd</vt:lpstr>
      <vt:lpstr>voffset</vt:lpstr>
      <vt:lpstr>vso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</dc:creator>
  <cp:lastModifiedBy>Gerthardus Marais</cp:lastModifiedBy>
  <dcterms:created xsi:type="dcterms:W3CDTF">2015-06-05T18:17:20Z</dcterms:created>
  <dcterms:modified xsi:type="dcterms:W3CDTF">2020-10-25T14:45:39Z</dcterms:modified>
</cp:coreProperties>
</file>