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esktop\"/>
    </mc:Choice>
  </mc:AlternateContent>
  <xr:revisionPtr revIDLastSave="0" documentId="13_ncr:1_{79B9B0E3-3E24-4C41-BC62-2E92937365BD}" xr6:coauthVersionLast="47" xr6:coauthVersionMax="47" xr10:uidLastSave="{00000000-0000-0000-0000-000000000000}"/>
  <bookViews>
    <workbookView xWindow="-120" yWindow="-120" windowWidth="29040" windowHeight="16440" xr2:uid="{80329470-0C59-4BE8-847F-58D59B3E62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" l="1"/>
  <c r="B28" i="1"/>
  <c r="F25" i="1"/>
  <c r="B25" i="1"/>
  <c r="I7" i="1"/>
  <c r="I6" i="1"/>
  <c r="I5" i="1"/>
  <c r="F12" i="1" s="1"/>
  <c r="F2" i="1"/>
  <c r="B2" i="1"/>
  <c r="F13" i="1" l="1"/>
  <c r="B9" i="1" s="1"/>
  <c r="A9" i="1" l="1"/>
  <c r="F9" i="1"/>
  <c r="E9" i="1"/>
  <c r="B11" i="1" l="1"/>
  <c r="B13" i="1" s="1"/>
</calcChain>
</file>

<file path=xl/sharedStrings.xml><?xml version="1.0" encoding="utf-8"?>
<sst xmlns="http://schemas.openxmlformats.org/spreadsheetml/2006/main" count="34" uniqueCount="26">
  <si>
    <t>UniSwap V2 Borrow Side</t>
  </si>
  <si>
    <t>Exchange Rate</t>
  </si>
  <si>
    <t>SushiSwap Swap Side</t>
  </si>
  <si>
    <t>Token1 Reserves(a1)</t>
  </si>
  <si>
    <t>Token2 Reserves(b1)</t>
  </si>
  <si>
    <t>Token1 Reserves(a2)</t>
  </si>
  <si>
    <t>Token2 Reserves(b2)</t>
  </si>
  <si>
    <t>WETH</t>
  </si>
  <si>
    <t>DAI</t>
  </si>
  <si>
    <t>a</t>
  </si>
  <si>
    <t>b</t>
  </si>
  <si>
    <t>c</t>
  </si>
  <si>
    <t>Pay Back WETH</t>
  </si>
  <si>
    <t>Borrow DAI</t>
  </si>
  <si>
    <t>Withdraw WETH</t>
  </si>
  <si>
    <t>Deposit Borrowed DAI</t>
  </si>
  <si>
    <t>Profit</t>
  </si>
  <si>
    <t>Optimal Amount</t>
  </si>
  <si>
    <t>DAI to Borrow</t>
  </si>
  <si>
    <t>Converted Profit</t>
  </si>
  <si>
    <t>UniSwap V2 Basic Swap Calculator</t>
  </si>
  <si>
    <t>SushiSwap V2 Basic Swap Calculator</t>
  </si>
  <si>
    <t>AmountIn Token1</t>
  </si>
  <si>
    <t>AmountOut Token2</t>
  </si>
  <si>
    <t>AmountIn Token2</t>
  </si>
  <si>
    <t>AmountOut Token1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</si>
</sst>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&quot;$&quot;#,##0.00000"/>
    <numFmt numFmtId="166" formatCode="0.0000000000"/>
  </numFmts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/>
      <top/>
      <bottom style="thick">
        <color rgb="FF00B050"/>
      </bottom>
      <diagonal/>
    </border>
    <border>
      <left/>
      <right style="medium">
        <color rgb="FF0070C0"/>
      </right>
      <top/>
      <bottom style="thick">
        <color rgb="FF00B050"/>
      </bottom>
      <diagonal/>
    </border>
    <border>
      <left style="medium">
        <color rgb="FF0070C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FF0000"/>
      </left>
      <right style="medium">
        <color rgb="FF0070C0"/>
      </right>
      <top style="thick">
        <color rgb="FF00B050"/>
      </top>
      <bottom style="thick">
        <color rgb="FF00B050"/>
      </bottom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/>
      <top/>
      <bottom style="thick">
        <color rgb="FF0070C0"/>
      </bottom>
      <diagonal/>
    </border>
    <border>
      <left style="thick">
        <color rgb="FF00B050"/>
      </left>
      <right style="thick">
        <color rgb="FF0070C0"/>
      </right>
      <top style="thick">
        <color rgb="FF0070C0"/>
      </top>
      <bottom style="thick">
        <color rgb="FF0070C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3" borderId="1" xfId="0" applyFont="1" applyFill="1" applyBorder="1"/>
    <xf numFmtId="3" fontId="1" fillId="3" borderId="0" xfId="0" applyNumberFormat="1" applyFont="1" applyFill="1"/>
    <xf numFmtId="0" fontId="1" fillId="3" borderId="0" xfId="0" applyFont="1" applyFill="1" applyAlignment="1">
      <alignment horizontal="right"/>
    </xf>
    <xf numFmtId="3" fontId="1" fillId="3" borderId="2" xfId="0" applyNumberFormat="1" applyFont="1" applyFill="1" applyBorder="1"/>
    <xf numFmtId="0" fontId="1" fillId="3" borderId="2" xfId="0" applyFont="1" applyFill="1" applyBorder="1"/>
    <xf numFmtId="1" fontId="1" fillId="3" borderId="0" xfId="0" applyNumberFormat="1" applyFont="1" applyFill="1"/>
    <xf numFmtId="164" fontId="1" fillId="3" borderId="3" xfId="0" applyNumberFormat="1" applyFont="1" applyFill="1" applyBorder="1"/>
    <xf numFmtId="0" fontId="1" fillId="3" borderId="4" xfId="0" applyFont="1" applyFill="1" applyBorder="1"/>
    <xf numFmtId="165" fontId="1" fillId="3" borderId="3" xfId="0" applyNumberFormat="1" applyFont="1" applyFill="1" applyBorder="1"/>
    <xf numFmtId="166" fontId="1" fillId="3" borderId="0" xfId="0" applyNumberFormat="1" applyFont="1" applyFill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0" fillId="3" borderId="0" xfId="0" applyFill="1"/>
    <xf numFmtId="0" fontId="1" fillId="3" borderId="18" xfId="0" applyFont="1" applyFill="1" applyBorder="1"/>
    <xf numFmtId="0" fontId="1" fillId="2" borderId="1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F497-55F5-4F57-8F8A-5170A4C0B102}">
  <dimension ref="A1:I29"/>
  <sheetViews>
    <sheetView tabSelected="1" workbookViewId="0">
      <selection activeCell="I19" sqref="I19"/>
    </sheetView>
  </sheetViews>
  <sheetFormatPr defaultRowHeight="15" x14ac:dyDescent="0.25"/>
  <cols>
    <col min="1" max="1" width="22.5703125" style="27" customWidth="1"/>
    <col min="2" max="2" width="19" style="27" customWidth="1"/>
    <col min="3" max="4" width="9.140625" style="27"/>
    <col min="5" max="5" width="19.7109375" style="27" customWidth="1"/>
    <col min="6" max="6" width="20.28515625" style="27" customWidth="1"/>
    <col min="7" max="8" width="9.140625" style="27"/>
    <col min="9" max="9" width="27.5703125" style="27" customWidth="1"/>
    <col min="10" max="16384" width="9.140625" style="27"/>
  </cols>
  <sheetData>
    <row r="1" spans="1:9" ht="15.75" thickBot="1" x14ac:dyDescent="0.3">
      <c r="A1" s="1" t="s">
        <v>0</v>
      </c>
      <c r="B1" s="2" t="s">
        <v>1</v>
      </c>
      <c r="C1" s="3"/>
      <c r="D1" s="3"/>
      <c r="E1" s="1" t="s">
        <v>2</v>
      </c>
      <c r="F1" s="2" t="s">
        <v>1</v>
      </c>
      <c r="G1" s="3"/>
      <c r="H1" s="3"/>
      <c r="I1" s="3"/>
    </row>
    <row r="2" spans="1:9" ht="16.5" thickTop="1" thickBot="1" x14ac:dyDescent="0.3">
      <c r="A2" s="3"/>
      <c r="B2" s="4">
        <f>B6/A6</f>
        <v>1284.5108175378134</v>
      </c>
      <c r="C2" s="3"/>
      <c r="D2" s="3"/>
      <c r="E2" s="3"/>
      <c r="F2" s="4">
        <f>F6/E6</f>
        <v>1270.8042938165836</v>
      </c>
      <c r="G2" s="3"/>
      <c r="H2" s="3"/>
      <c r="I2" s="3"/>
    </row>
    <row r="3" spans="1:9" ht="15.75" thickTop="1" x14ac:dyDescent="0.25">
      <c r="A3" s="3"/>
      <c r="B3" s="3"/>
      <c r="C3" s="3"/>
      <c r="D3" s="3"/>
      <c r="E3" s="3"/>
      <c r="F3" s="5"/>
      <c r="G3" s="3"/>
      <c r="H3" s="3"/>
      <c r="I3" s="3"/>
    </row>
    <row r="4" spans="1:9" x14ac:dyDescent="0.25">
      <c r="A4" s="3" t="s">
        <v>3</v>
      </c>
      <c r="B4" s="3" t="s">
        <v>4</v>
      </c>
      <c r="C4" s="3"/>
      <c r="D4" s="3"/>
      <c r="E4" s="3" t="s">
        <v>5</v>
      </c>
      <c r="F4" s="3" t="s">
        <v>6</v>
      </c>
      <c r="G4" s="3"/>
      <c r="H4" s="3"/>
      <c r="I4" s="3"/>
    </row>
    <row r="5" spans="1:9" ht="15.75" thickBot="1" x14ac:dyDescent="0.3">
      <c r="A5" s="3" t="s">
        <v>7</v>
      </c>
      <c r="B5" s="3" t="s">
        <v>8</v>
      </c>
      <c r="C5" s="3"/>
      <c r="D5" s="3"/>
      <c r="E5" s="3" t="s">
        <v>7</v>
      </c>
      <c r="F5" s="3" t="s">
        <v>8</v>
      </c>
      <c r="G5" s="3"/>
      <c r="H5" s="6" t="s">
        <v>9</v>
      </c>
      <c r="I5" s="3">
        <f>(A6*B6) - (E6*F6)</f>
        <v>23801254761.783516</v>
      </c>
    </row>
    <row r="6" spans="1:9" ht="16.5" thickTop="1" thickBot="1" x14ac:dyDescent="0.3">
      <c r="A6" s="7">
        <v>5223</v>
      </c>
      <c r="B6" s="7">
        <v>6709000</v>
      </c>
      <c r="C6" s="3"/>
      <c r="D6" s="3"/>
      <c r="E6" s="8">
        <v>2974</v>
      </c>
      <c r="F6" s="7">
        <v>3779371.9698105198</v>
      </c>
      <c r="G6" s="3"/>
      <c r="H6" s="6" t="s">
        <v>10</v>
      </c>
      <c r="I6" s="9">
        <f>(2*B6*F6)*(A6+E6)</f>
        <v>4.156830925062512E+17</v>
      </c>
    </row>
    <row r="7" spans="1:9" ht="15.75" thickTop="1" x14ac:dyDescent="0.25">
      <c r="A7" s="3"/>
      <c r="B7" s="3"/>
      <c r="C7" s="3"/>
      <c r="D7" s="3"/>
      <c r="E7" s="3"/>
      <c r="F7" s="3"/>
      <c r="G7" s="3"/>
      <c r="H7" s="6" t="s">
        <v>11</v>
      </c>
      <c r="I7" s="9">
        <f>(B6*F6)*((A6*F6)-(E6*B6))</f>
        <v>-5.3984084621177158E+21</v>
      </c>
    </row>
    <row r="8" spans="1:9" ht="15.75" thickBot="1" x14ac:dyDescent="0.3">
      <c r="A8" s="3" t="s">
        <v>12</v>
      </c>
      <c r="B8" s="28" t="s">
        <v>13</v>
      </c>
      <c r="C8" s="3"/>
      <c r="D8" s="3"/>
      <c r="E8" s="3" t="s">
        <v>14</v>
      </c>
      <c r="F8" s="3" t="s">
        <v>15</v>
      </c>
      <c r="G8" s="3"/>
      <c r="H8" s="3"/>
      <c r="I8" s="3"/>
    </row>
    <row r="9" spans="1:9" ht="16.5" thickTop="1" thickBot="1" x14ac:dyDescent="0.3">
      <c r="A9" s="4">
        <f>(B9*A6)/(B6-B9)</f>
        <v>10.122409441697057</v>
      </c>
      <c r="B9" s="29">
        <f>MAX(F12,F13)</f>
        <v>12977.194040372306</v>
      </c>
      <c r="C9" s="3"/>
      <c r="D9" s="3"/>
      <c r="E9" s="4">
        <f>(997*B9*E6)/(1000*F6+B9*997)</f>
        <v>10.146425317060393</v>
      </c>
      <c r="F9" s="4">
        <f>B9</f>
        <v>12977.194040372306</v>
      </c>
      <c r="G9" s="3"/>
      <c r="H9" s="3"/>
      <c r="I9" s="3"/>
    </row>
    <row r="10" spans="1:9" ht="16.5" thickTop="1" thickBot="1" x14ac:dyDescent="0.3">
      <c r="A10" s="3"/>
      <c r="B10" s="3"/>
      <c r="C10" s="3"/>
      <c r="D10" s="3"/>
      <c r="E10" s="3"/>
      <c r="F10" s="5"/>
      <c r="G10" s="3"/>
      <c r="H10" s="3"/>
      <c r="I10" s="3"/>
    </row>
    <row r="11" spans="1:9" ht="16.5" thickTop="1" thickBot="1" x14ac:dyDescent="0.3">
      <c r="A11" s="3" t="s">
        <v>16</v>
      </c>
      <c r="B11" s="10">
        <f>E9-A9</f>
        <v>2.4015875363335937E-2</v>
      </c>
      <c r="C11" s="3"/>
      <c r="D11" s="3"/>
      <c r="E11" s="3" t="s">
        <v>17</v>
      </c>
      <c r="F11" s="3"/>
      <c r="G11" s="3"/>
      <c r="H11" s="3"/>
      <c r="I11" s="3"/>
    </row>
    <row r="12" spans="1:9" ht="16.5" thickTop="1" thickBot="1" x14ac:dyDescent="0.3">
      <c r="A12" s="3"/>
      <c r="B12" s="3"/>
      <c r="C12" s="3"/>
      <c r="D12" s="3"/>
      <c r="E12" s="3" t="s">
        <v>18</v>
      </c>
      <c r="F12" s="11">
        <f>(-I6 + SQRT((I6*I6) - (4*I5*I7)))/(2*I5)</f>
        <v>12977.194040372306</v>
      </c>
      <c r="G12" s="3"/>
      <c r="H12" s="3"/>
      <c r="I12" s="3"/>
    </row>
    <row r="13" spans="1:9" ht="16.5" thickTop="1" thickBot="1" x14ac:dyDescent="0.3">
      <c r="A13" s="3" t="s">
        <v>19</v>
      </c>
      <c r="B13" s="12">
        <f>(B6*B11*0.997)/(A6+B11*0.997)</f>
        <v>30.755964747015344</v>
      </c>
      <c r="C13" s="3"/>
      <c r="D13" s="3"/>
      <c r="E13" s="3" t="s">
        <v>18</v>
      </c>
      <c r="F13" s="11">
        <f>(-I6 - SQRT((I6*I6) - (4*I5*I7)))/(2*I5)</f>
        <v>-17477732.588940509</v>
      </c>
      <c r="G13" s="3"/>
      <c r="H13" s="3"/>
      <c r="I13" s="3"/>
    </row>
    <row r="14" spans="1:9" ht="15.75" thickTop="1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1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ht="15.75" thickBot="1" x14ac:dyDescent="0.3">
      <c r="A22" s="1" t="s">
        <v>20</v>
      </c>
      <c r="B22" s="1"/>
      <c r="C22" s="3"/>
      <c r="D22" s="3"/>
      <c r="E22" s="1" t="s">
        <v>21</v>
      </c>
      <c r="F22" s="1"/>
      <c r="G22" s="3"/>
      <c r="H22" s="3"/>
      <c r="I22" s="3"/>
    </row>
    <row r="23" spans="1:9" x14ac:dyDescent="0.25">
      <c r="A23" s="14"/>
      <c r="B23" s="15"/>
      <c r="C23" s="15"/>
      <c r="D23" s="15"/>
      <c r="E23" s="15"/>
      <c r="F23" s="16"/>
      <c r="G23" s="3"/>
      <c r="H23" s="3"/>
      <c r="I23" s="3"/>
    </row>
    <row r="24" spans="1:9" ht="15.75" thickBot="1" x14ac:dyDescent="0.3">
      <c r="A24" s="17" t="s">
        <v>22</v>
      </c>
      <c r="B24" s="18" t="s">
        <v>23</v>
      </c>
      <c r="C24" s="3"/>
      <c r="D24" s="3"/>
      <c r="E24" s="3" t="s">
        <v>22</v>
      </c>
      <c r="F24" s="19" t="s">
        <v>23</v>
      </c>
      <c r="G24" s="3"/>
      <c r="H24" s="3"/>
      <c r="I24" s="3"/>
    </row>
    <row r="25" spans="1:9" ht="16.5" thickTop="1" thickBot="1" x14ac:dyDescent="0.3">
      <c r="A25" s="20">
        <v>1</v>
      </c>
      <c r="B25" s="21">
        <f>(B6*A25*0.997)/(A6+A25*0.997)</f>
        <v>1280.4128716000409</v>
      </c>
      <c r="C25" s="3"/>
      <c r="D25" s="3"/>
      <c r="E25" s="8">
        <v>1</v>
      </c>
      <c r="F25" s="22">
        <f>(F6*E25*0.997)/(E6+E25*0.997)</f>
        <v>1266.5672785219913</v>
      </c>
      <c r="G25" s="3"/>
      <c r="H25" s="3"/>
      <c r="I25" s="3"/>
    </row>
    <row r="26" spans="1:9" ht="15.75" thickTop="1" x14ac:dyDescent="0.25">
      <c r="A26" s="17"/>
      <c r="B26" s="3"/>
      <c r="C26" s="3"/>
      <c r="D26" s="3"/>
      <c r="E26" s="3"/>
      <c r="F26" s="23"/>
      <c r="G26" s="3"/>
      <c r="H26" s="3"/>
      <c r="I26" s="3"/>
    </row>
    <row r="27" spans="1:9" ht="15.75" thickBot="1" x14ac:dyDescent="0.3">
      <c r="A27" s="17" t="s">
        <v>24</v>
      </c>
      <c r="B27" s="18" t="s">
        <v>25</v>
      </c>
      <c r="C27" s="3"/>
      <c r="D27" s="3"/>
      <c r="E27" s="3" t="s">
        <v>24</v>
      </c>
      <c r="F27" s="19" t="s">
        <v>25</v>
      </c>
      <c r="G27" s="3"/>
      <c r="H27" s="3"/>
      <c r="I27" s="3"/>
    </row>
    <row r="28" spans="1:9" ht="16.5" thickTop="1" thickBot="1" x14ac:dyDescent="0.3">
      <c r="A28" s="20">
        <v>1300</v>
      </c>
      <c r="B28" s="21">
        <f>(A6*A28*0.997)/(B6+A28*0.997)</f>
        <v>1.0088273600922022</v>
      </c>
      <c r="C28" s="3"/>
      <c r="D28" s="3"/>
      <c r="E28" s="8">
        <v>1300</v>
      </c>
      <c r="F28" s="22">
        <f>(E6*E28*0.997)/(F6+E28*0.997)</f>
        <v>1.0195556258376275</v>
      </c>
      <c r="G28" s="3"/>
      <c r="H28" s="3"/>
      <c r="I28" s="3"/>
    </row>
    <row r="29" spans="1:9" ht="16.5" thickTop="1" thickBot="1" x14ac:dyDescent="0.3">
      <c r="A29" s="24"/>
      <c r="B29" s="25"/>
      <c r="C29" s="25"/>
      <c r="D29" s="25"/>
      <c r="E29" s="25"/>
      <c r="F29" s="26"/>
      <c r="G29" s="3"/>
      <c r="H29" s="3"/>
      <c r="I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2022-12-02T05:50:28Z</dcterms:created>
  <dcterms:modified xsi:type="dcterms:W3CDTF">2022-12-02T05:54:28Z</dcterms:modified>
</cp:coreProperties>
</file>