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9425" windowHeight="6975" firstSheet="3" activeTab="3"/>
  </bookViews>
  <sheets>
    <sheet name="Bieu 2 DT NS 2018" sheetId="2" r:id="rId1"/>
    <sheet name="Quỹ ngoài NS" sheetId="26" r:id="rId2"/>
    <sheet name="Quỹ ngoài NS Năm 16-17" sheetId="36" r:id="rId3"/>
    <sheet name="Quỹ ngoài NS   18-19 " sheetId="40" r:id="rId4"/>
  </sheets>
  <definedNames>
    <definedName name="_xlnm.Print_Titles" localSheetId="0">'Bieu 2 DT NS 2018'!$8:$8</definedName>
  </definedNames>
  <calcPr calcId="124519"/>
</workbook>
</file>

<file path=xl/calcChain.xml><?xml version="1.0" encoding="utf-8"?>
<calcChain xmlns="http://schemas.openxmlformats.org/spreadsheetml/2006/main">
  <c r="C33" i="2"/>
  <c r="C51"/>
  <c r="C35"/>
  <c r="C37" i="40"/>
  <c r="C27"/>
  <c r="C57"/>
  <c r="C32"/>
  <c r="C81"/>
  <c r="C74"/>
  <c r="C73"/>
  <c r="C63"/>
  <c r="C64"/>
  <c r="C56"/>
  <c r="C88" s="1"/>
  <c r="C38"/>
  <c r="C51"/>
  <c r="C80"/>
  <c r="C76"/>
  <c r="C94" s="1"/>
  <c r="C70"/>
  <c r="C92" s="1"/>
  <c r="C68"/>
  <c r="C91" s="1"/>
  <c r="C67"/>
  <c r="C66"/>
  <c r="C61"/>
  <c r="C89" s="1"/>
  <c r="C41"/>
  <c r="C87" s="1"/>
  <c r="C9"/>
  <c r="C8" s="1"/>
  <c r="C72" l="1"/>
  <c r="C93" s="1"/>
  <c r="C23"/>
  <c r="C22" s="1"/>
  <c r="F85" s="1"/>
  <c r="C86"/>
  <c r="C79"/>
  <c r="C95" s="1"/>
  <c r="C65"/>
  <c r="C90" s="1"/>
  <c r="C85" l="1"/>
  <c r="C21" i="36" l="1"/>
  <c r="G75" s="1"/>
  <c r="G76" s="1"/>
  <c r="C75"/>
  <c r="C60"/>
  <c r="C85"/>
  <c r="C84"/>
  <c r="C83"/>
  <c r="C82"/>
  <c r="C78"/>
  <c r="C69"/>
  <c r="C81" s="1"/>
  <c r="C67"/>
  <c r="C80" s="1"/>
  <c r="C56"/>
  <c r="C49"/>
  <c r="C43"/>
  <c r="C79" s="1"/>
  <c r="C24"/>
  <c r="C22" s="1"/>
  <c r="C76" s="1"/>
  <c r="C71"/>
  <c r="C63"/>
  <c r="C61"/>
  <c r="C9"/>
  <c r="C8" s="1"/>
  <c r="C59" l="1"/>
  <c r="C77" s="1"/>
  <c r="C34" i="2" l="1"/>
</calcChain>
</file>

<file path=xl/sharedStrings.xml><?xml version="1.0" encoding="utf-8"?>
<sst xmlns="http://schemas.openxmlformats.org/spreadsheetml/2006/main" count="394" uniqueCount="199">
  <si>
    <t>I</t>
  </si>
  <si>
    <t>II</t>
  </si>
  <si>
    <t>B</t>
  </si>
  <si>
    <t>Nội dung</t>
  </si>
  <si>
    <t>Dự toán được giao</t>
  </si>
  <si>
    <t>Tổng số thu, chi, nộp ngân sách phí, lệ phí</t>
  </si>
  <si>
    <t>1.1</t>
  </si>
  <si>
    <t>1.2</t>
  </si>
  <si>
    <t>Chi từ nguồn thu phí được để lại</t>
  </si>
  <si>
    <t xml:space="preserve"> Số phí, lệ phí nộp NSNN</t>
  </si>
  <si>
    <t>Dự toán chi ngân sách nhà nước</t>
  </si>
  <si>
    <t>Chi sự nghiệp giáo dục, đào tạo, dạy nghề</t>
  </si>
  <si>
    <t xml:space="preserve">Chương: 622 </t>
  </si>
  <si>
    <t xml:space="preserve">Kinh phí thực hiện chế độ tự chủ </t>
  </si>
  <si>
    <t>Học phí</t>
  </si>
  <si>
    <t>Trong đó: 40% nguồn cải cách tiền lương</t>
  </si>
  <si>
    <t xml:space="preserve">                60% để lại chi tại đơn vị</t>
  </si>
  <si>
    <t>Phí gửi xe</t>
  </si>
  <si>
    <t>1.3</t>
  </si>
  <si>
    <t>Tổng cộng: (1.1+1.2)</t>
  </si>
  <si>
    <t xml:space="preserve"> 40% nguồn cải cách tiền lương</t>
  </si>
  <si>
    <t xml:space="preserve">  60% để lại chi tại đơn vị</t>
  </si>
  <si>
    <t>Xe đạp</t>
  </si>
  <si>
    <t>40% nguồn cải cách tiền lương</t>
  </si>
  <si>
    <t>60% để lại chi tại đơn vị</t>
  </si>
  <si>
    <t>Phí (Xe đạp)</t>
  </si>
  <si>
    <t xml:space="preserve">Kinh phí thực hiện chế độ không tự chủ </t>
  </si>
  <si>
    <t>..</t>
  </si>
  <si>
    <t>...</t>
  </si>
  <si>
    <t>....</t>
  </si>
  <si>
    <t>ĐVT: đồng</t>
  </si>
  <si>
    <t xml:space="preserve">TT </t>
  </si>
  <si>
    <t>(Ban hành kèm theo Thông tư số 61/2017/TT-BTC ngày 15 tháng 6 năm 2017 của Bộ Tài chính)</t>
  </si>
  <si>
    <t>Mục: 6550 - Vật tư văn phòng</t>
  </si>
  <si>
    <t>Mục: 6100 - Phụ cấp lương</t>
  </si>
  <si>
    <t xml:space="preserve"> </t>
  </si>
  <si>
    <t>ĐVT: Đồng</t>
  </si>
  <si>
    <t> TT</t>
  </si>
  <si>
    <t>Ghi chú</t>
  </si>
  <si>
    <t>Tổng số tiền huy động được</t>
  </si>
  <si>
    <t>Của tổ chức</t>
  </si>
  <si>
    <t>Của cá nhân</t>
  </si>
  <si>
    <t>2.1</t>
  </si>
  <si>
    <t>Tiền bán trú</t>
  </si>
  <si>
    <t>2.2</t>
  </si>
  <si>
    <t>2.3</t>
  </si>
  <si>
    <t>Tiền nước uống tinh khiết</t>
  </si>
  <si>
    <t>2.4</t>
  </si>
  <si>
    <t>Mua sắm DCBT</t>
  </si>
  <si>
    <t>2.5</t>
  </si>
  <si>
    <t>Tiền Ngoại Ngữ K1+K2</t>
  </si>
  <si>
    <t>2.6</t>
  </si>
  <si>
    <t>Tiền BHTT+BHYT</t>
  </si>
  <si>
    <t>Sử dụng số tiền huy động được</t>
  </si>
  <si>
    <t>Thanh toán tiền ăn</t>
  </si>
  <si>
    <t>Tiền học môn Tin học K3+4+5</t>
  </si>
  <si>
    <t>Thanh toán tiền lương+BH trích nộp</t>
  </si>
  <si>
    <t>Thanh toán tiền VPP, ngày lễ tết cho GV</t>
  </si>
  <si>
    <t>Thanh toán tiền điện</t>
  </si>
  <si>
    <t>Thanh toán tiền cước mạng Internet</t>
  </si>
  <si>
    <t>Thanh toán tiền nước uống tinh khiết</t>
  </si>
  <si>
    <t>Tiền mua sắm DCBT</t>
  </si>
  <si>
    <t>Thanh toán tiền lương</t>
  </si>
  <si>
    <t>Thanh toán tiền hỗ trợ ngày 20/11; Ngày lễ tết</t>
  </si>
  <si>
    <t>III</t>
  </si>
  <si>
    <t>Số tiền huy động được còn dư</t>
  </si>
  <si>
    <t xml:space="preserve">Đơn vị: </t>
  </si>
  <si>
    <t>CÁC KHOẢN ĐÓNG GÓP CỦA TỔ CHỨC, CÁ NHÂN NĂM 2017</t>
  </si>
  <si>
    <t>Thủ trưởng đơn vị</t>
  </si>
  <si>
    <t>Số liệu 
báo cáo 
quyết toán</t>
  </si>
  <si>
    <t>Số liệu 
quyết toán
được duyệt</t>
  </si>
  <si>
    <t xml:space="preserve"> QUYẾT TOÁN THU - CHI </t>
  </si>
  <si>
    <t>Số dư năm trước chuyển sang</t>
  </si>
  <si>
    <t>IV</t>
  </si>
  <si>
    <t>Tiền Tin học K3+4+5</t>
  </si>
  <si>
    <t xml:space="preserve">Chương :                                                  </t>
  </si>
  <si>
    <t>Mục: 6250 - Phúc lợi tập thể</t>
  </si>
  <si>
    <t>Mục: 6300 - Các khoản đóng góp</t>
  </si>
  <si>
    <t>Mục: 6500 - Thanh toán dịch vụ công cộng</t>
  </si>
  <si>
    <t>Mục: 7750 - Chi khác</t>
  </si>
  <si>
    <t>Mục: 6400 - Các khoản thanh toán khác cho cá nhân</t>
  </si>
  <si>
    <t>Mục: 6000 - Tiền lương</t>
  </si>
  <si>
    <t>Ngày 09 tháng  02 năm  2018</t>
  </si>
  <si>
    <t>Mục: 6600 - Thông tin liên lạc</t>
  </si>
  <si>
    <t>Mục: 6700 - Công tác phí</t>
  </si>
  <si>
    <t>Mục 6750 - Chi phí thuê mướn</t>
  </si>
  <si>
    <t>Mục: 6900 - Sửa chữa, duy tu tài sản phục vụ công tác chuyên môn và các công trình cơ sở hạ tầng</t>
  </si>
  <si>
    <t>Mục: 6950 - Mua sắm tài sản phục vụ công tác chuyên môn</t>
  </si>
  <si>
    <t>Mục: 7000 - Chi phí chuyên môn nghiệp vụ của từng nghành</t>
  </si>
  <si>
    <t>Đơn vị: TRƯỜNG TIỂU HỌC NHA TRANG</t>
  </si>
  <si>
    <t>2.7</t>
  </si>
  <si>
    <t>Tiền khuyến học</t>
  </si>
  <si>
    <t>CÁC KHOẢN ĐÓNG GÓP CỦA TỔ CHỨC, CÁ NHÂN</t>
  </si>
  <si>
    <t>Khuyến học</t>
  </si>
  <si>
    <t>Đội</t>
  </si>
  <si>
    <t>Xã hội hóa</t>
  </si>
  <si>
    <t>2.8</t>
  </si>
  <si>
    <t>2.9</t>
  </si>
  <si>
    <t>2.10</t>
  </si>
  <si>
    <t>Tiền Đội</t>
  </si>
  <si>
    <t>Tiền Khuyến học</t>
  </si>
  <si>
    <t>Thanh toán tiền nước</t>
  </si>
  <si>
    <t>Thanh toán tiền điện bán trú</t>
  </si>
  <si>
    <t>Thanh toán tiền hỗ trợ giáo viên kiêm nhiệm công tác bán trú</t>
  </si>
  <si>
    <t>Thanh toán tiền công trông trưa</t>
  </si>
  <si>
    <t>Thanh toán tiền công CBQL, nhân viên kiêm nhiệm công tác bán trú</t>
  </si>
  <si>
    <t>Thanh toán tiền mua giấy vệ sinh, xà phòng</t>
  </si>
  <si>
    <t>Chi giặt chăn gối bán trú</t>
  </si>
  <si>
    <t>Chi phô tô phiếu báo cơm</t>
  </si>
  <si>
    <t>Trả lại tiền học sinh chuyển trường</t>
  </si>
  <si>
    <t>Thanh toán tiền nước tinh khiết</t>
  </si>
  <si>
    <t>Thanh toán tiền lương + nộp BHXH</t>
  </si>
  <si>
    <t>BHYT</t>
  </si>
  <si>
    <t>Trả học sinh chuyển trường</t>
  </si>
  <si>
    <t>Chi thưởng học sinh đạt giải các cuộc thi cấp trường</t>
  </si>
  <si>
    <t>Chi thưởng học sinh đạt giải các cuộc thi cấp Quốc gia</t>
  </si>
  <si>
    <t>Chi thưởng học sinh đạt giải các cuộc thi cấp Tỉnh</t>
  </si>
  <si>
    <t>Chi thưởng học sinh đạt giải các cuộc thi cấp Thành phố</t>
  </si>
  <si>
    <t>Chi khen thưởng cuối năm</t>
  </si>
  <si>
    <t>Tiền quỹ Đội</t>
  </si>
  <si>
    <t>Tiền xã hội hóa giáo dục</t>
  </si>
  <si>
    <t>Thanh toán tiền mua thiết bị sửa chữa máy vi tính phòng tin học</t>
  </si>
  <si>
    <t>Thanh toán tiền sửa điện phòng tin học</t>
  </si>
  <si>
    <t xml:space="preserve">II </t>
  </si>
  <si>
    <t>Tiền Bảo hiểm y tế</t>
  </si>
  <si>
    <t xml:space="preserve">Mua chăn băng lông, chăn nỷ, gối </t>
  </si>
  <si>
    <t>Chi nộp tiền học sinh tham gia BHYT</t>
  </si>
  <si>
    <t>Chi mua văn phòng phẩm, cơ sở vật chất phòng đội, phô tô tài liệu đội</t>
  </si>
  <si>
    <t>Chi hoạt động đội</t>
  </si>
  <si>
    <t>Trả lại học sinh chuyển trường</t>
  </si>
  <si>
    <t xml:space="preserve">Chương :  622                                            </t>
  </si>
  <si>
    <t>Đơn vị: Trường Tiểu học Nha Trang</t>
  </si>
  <si>
    <t xml:space="preserve">Chương : 622                                              </t>
  </si>
  <si>
    <t>Ngày 29 tháng  5 năm  2017</t>
  </si>
  <si>
    <t>2.11</t>
  </si>
  <si>
    <t>Tiền sổ liên lạc điện tử</t>
  </si>
  <si>
    <t>Chi trả lại tiền phục vụ tháng 5</t>
  </si>
  <si>
    <t>Chi thưởng học sinh đạt danh hiệu HTXS, TBVB, CNBH cuối năm học</t>
  </si>
  <si>
    <t>Trả tiền cho học sinh chuyển trường</t>
  </si>
  <si>
    <t>Thanh toán tiền phun muỗi, men xử lý bể phốt</t>
  </si>
  <si>
    <t>Hiệu trưởng</t>
  </si>
  <si>
    <t>Phạm Thị Bích</t>
  </si>
  <si>
    <t>Người lập</t>
  </si>
  <si>
    <t>Lưu Thị Hồng Thủy</t>
  </si>
  <si>
    <t>Tiền BHYT + TT</t>
  </si>
  <si>
    <t>Thanh toán tiền điện nước</t>
  </si>
  <si>
    <t>NĂM HỌC 2016 - 2017</t>
  </si>
  <si>
    <t>Tiền quỹ đội</t>
  </si>
  <si>
    <t>Trả lại tiền ăn bán trú còn thừa cho học sinh</t>
  </si>
  <si>
    <t>Chi thuê người trông trưa</t>
  </si>
  <si>
    <t>Chi tiền điện bán trú</t>
  </si>
  <si>
    <t>Chi hỗ trợ tiền nước bán trú</t>
  </si>
  <si>
    <t>Chi mua khăn mặt 2 lần( kỳ I, kỳ II)</t>
  </si>
  <si>
    <t>Chi kiểm kê tài sản bán trú 2 lần (kỳ I, Kỳ II)</t>
  </si>
  <si>
    <t>Chi mua giấy vệ sinh, xà phòng</t>
  </si>
  <si>
    <t>Chi mua bổ sung giá phơi khăn mặt</t>
  </si>
  <si>
    <t>Chi sửa đường điện</t>
  </si>
  <si>
    <t>Chi giặt khăn, gối  2 lần</t>
  </si>
  <si>
    <t>Chi mua bổ sung cốc uống nước</t>
  </si>
  <si>
    <t>Chi mua cây lau nhà ( 2 kỳ)</t>
  </si>
  <si>
    <t>Chi mua men xử lý bể phốt</t>
  </si>
  <si>
    <t>Chi mua gối, nước xả thơm, nước tẩy rửa</t>
  </si>
  <si>
    <t>Chi mua bổ sung thìa</t>
  </si>
  <si>
    <t>Chi phun thuốc muỗi, diệt côn trùng</t>
  </si>
  <si>
    <t>Chi mua bát, thùng Inox đựng cơm canh</t>
  </si>
  <si>
    <t>Chi trả lại tiền học sinh không ăn bán trú</t>
  </si>
  <si>
    <t>Chi mua gối, mắc áo</t>
  </si>
  <si>
    <t>Mua giá phơi khăn mặt, bàn chia cơm</t>
  </si>
  <si>
    <t>Chi mua chăn phục vụ bán trú</t>
  </si>
  <si>
    <t>Quỹ đội</t>
  </si>
  <si>
    <t>Chi mua văn phòng phẩm cơ sở vật chất phòng đội, phô tô tài liệu</t>
  </si>
  <si>
    <t>Mua thuốc, vật tư y tế phục vụ công tác chăm sóc sức khỏa ban đầu cho học sinh</t>
  </si>
  <si>
    <t>Mẫu số: 02</t>
  </si>
  <si>
    <t>Trả tiền điện, tiền nước</t>
  </si>
  <si>
    <t>Tiền ăn bán trú</t>
  </si>
  <si>
    <t>Tiền phục vụ bán trú</t>
  </si>
  <si>
    <t>Chi mua chổi, cây lau nhà, hót rác, sô, chậu</t>
  </si>
  <si>
    <t>Chi mua khăn mặt</t>
  </si>
  <si>
    <t>Mua mắc áo, khay cơm</t>
  </si>
  <si>
    <t>Tiền chăm sóc sức khỏe ban đầu</t>
  </si>
  <si>
    <t>Tiền bảo hiểm y tế</t>
  </si>
  <si>
    <t>Bảo hiểm y tế</t>
  </si>
  <si>
    <t>Thanh toán tiền mua thuốc, vật tư y tế</t>
  </si>
  <si>
    <t>Chi phô tô giấy kiểm tra</t>
  </si>
  <si>
    <t>2.12</t>
  </si>
  <si>
    <t>NĂM HỌC 2018 - 2019</t>
  </si>
  <si>
    <t>Mua văn phòng phẩm</t>
  </si>
  <si>
    <t>Chi kiểm kê cuối năm</t>
  </si>
  <si>
    <t>Trả lại tiền ăn bán trú cho học sinh</t>
  </si>
  <si>
    <t>Chi hỗ trợ tiền điện</t>
  </si>
  <si>
    <t>Chi khám sức khỏe</t>
  </si>
  <si>
    <t>Chi thưởng học sinh đạt giải cấp cơ sở</t>
  </si>
  <si>
    <t>Chi phô tô tài liệu</t>
  </si>
  <si>
    <t>DỰ TOÁN THU- CHI NGÂN SÁCH NHÀ NƯỚC NĂM 2019</t>
  </si>
  <si>
    <t>(Kèm theo Quyết định số: 01d /QĐ-THNT ngày…  /…   /… .của trường Tiểu học Nha Trang )</t>
  </si>
  <si>
    <t>Số dư năm 2018 chuyển sang</t>
  </si>
  <si>
    <t>Số thu trong năm 2019</t>
  </si>
  <si>
    <t>Mục : 7950 - Chi lập các quỹ của đơn vị thực hiện khoán chi và đơn vị sự nghiệp có thu theo chế độ quy định</t>
  </si>
  <si>
    <t>Ngày 06 tháng  6 năm 2019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</si>
</sst>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49">
    <font>
      <sz val="11"/>
      <color theme="1"/>
      <name val="Calibri"/>
      <family val="2"/>
      <charset val="163"/>
      <scheme val="minor"/>
    </font>
    <font>
      <sz val="11"/>
      <color indexed="8"/>
      <name val="Cambria"/>
      <family val="1"/>
      <charset val="163"/>
    </font>
    <font>
      <sz val="12"/>
      <color indexed="8"/>
      <name val="Cambria"/>
      <family val="1"/>
      <charset val="163"/>
    </font>
    <font>
      <sz val="14"/>
      <color indexed="8"/>
      <name val="Cambria"/>
      <family val="1"/>
      <charset val="163"/>
    </font>
    <font>
      <sz val="10"/>
      <name val="Arial"/>
      <family val="2"/>
    </font>
    <font>
      <sz val="8"/>
      <name val="Calibri"/>
      <family val="2"/>
      <charset val="163"/>
    </font>
    <font>
      <sz val="11"/>
      <color indexed="8"/>
      <name val="Calibri"/>
      <family val="2"/>
      <charset val="163"/>
    </font>
    <font>
      <b/>
      <sz val="11"/>
      <color indexed="8"/>
      <name val="Cambria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4"/>
      <color indexed="8"/>
      <name val="Times New Roman"/>
      <family val="1"/>
      <charset val="163"/>
    </font>
    <font>
      <b/>
      <sz val="14"/>
      <color indexed="8"/>
      <name val="Cambria"/>
      <family val="1"/>
      <charset val="163"/>
    </font>
    <font>
      <b/>
      <sz val="14"/>
      <name val="Times New Roman"/>
      <family val="1"/>
    </font>
    <font>
      <sz val="14"/>
      <color indexed="8"/>
      <name val="Times New Roman"/>
      <family val="1"/>
      <charset val="163"/>
    </font>
    <font>
      <sz val="14"/>
      <name val="Times New Roman"/>
      <family val="1"/>
    </font>
    <font>
      <i/>
      <sz val="11"/>
      <color theme="1"/>
      <name val="Cambria"/>
      <family val="1"/>
      <charset val="163"/>
      <scheme val="major"/>
    </font>
    <font>
      <i/>
      <sz val="14"/>
      <color theme="1"/>
      <name val="Times New Roman"/>
      <family val="1"/>
      <charset val="163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i/>
      <sz val="14"/>
      <name val="Times New Roman"/>
      <family val="1"/>
    </font>
    <font>
      <sz val="11"/>
      <name val="Arial"/>
      <family val="2"/>
    </font>
    <font>
      <sz val="13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charset val="163"/>
      <scheme val="minor"/>
    </font>
    <font>
      <b/>
      <sz val="14"/>
      <name val=".VnArial Narrow"/>
      <family val="2"/>
    </font>
    <font>
      <sz val="14"/>
      <name val="Arial"/>
      <family val="2"/>
    </font>
    <font>
      <b/>
      <i/>
      <sz val="14"/>
      <name val="Times New Roman"/>
      <family val="1"/>
    </font>
    <font>
      <sz val="14"/>
      <name val=".VnArial Narrow"/>
      <family val="2"/>
    </font>
    <font>
      <b/>
      <i/>
      <sz val="14"/>
      <name val=".VnArial Narrow"/>
      <family val="2"/>
    </font>
    <font>
      <b/>
      <i/>
      <sz val="14"/>
      <name val="Arial"/>
      <family val="2"/>
    </font>
    <font>
      <b/>
      <sz val="12"/>
      <color theme="1"/>
      <name val="Cambria"/>
      <family val="1"/>
      <charset val="163"/>
      <scheme val="major"/>
    </font>
    <font>
      <b/>
      <i/>
      <sz val="12"/>
      <name val="Times New Roman"/>
      <family val="1"/>
    </font>
    <font>
      <sz val="12"/>
      <color theme="1"/>
      <name val="Cambria"/>
      <family val="1"/>
      <scheme val="major"/>
    </font>
    <font>
      <b/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sz val="14"/>
      <color rgb="FFFF0000"/>
      <name val=".VnArial Narrow"/>
      <family val="2"/>
    </font>
    <font>
      <sz val="14"/>
      <color rgb="FFFF0000"/>
      <name val="Arial"/>
      <family val="2"/>
    </font>
    <font>
      <sz val="14"/>
      <color rgb="FFFF0000"/>
      <name val="Calibri"/>
      <family val="2"/>
      <charset val="163"/>
      <scheme val="minor"/>
    </font>
    <font>
      <b/>
      <sz val="14"/>
      <color theme="1"/>
      <name val="Cambria"/>
      <family val="1"/>
      <charset val="163"/>
      <scheme val="maj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3"/>
      <color theme="1"/>
      <name val="Cambria"/>
      <family val="1"/>
      <charset val="163"/>
      <scheme val="major"/>
    </font>
    <font>
      <b/>
      <i/>
      <sz val="14"/>
      <color theme="1"/>
      <name val="Calibri"/>
      <family val="2"/>
      <charset val="163"/>
      <scheme val="minor"/>
    </font>
    <font>
      <sz val="14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4" fillId="0" borderId="0"/>
    <xf numFmtId="0" fontId="20" fillId="0" borderId="0"/>
    <xf numFmtId="43" fontId="20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41" fontId="0" fillId="0" borderId="0" xfId="0" applyNumberFormat="1"/>
    <xf numFmtId="0" fontId="2" fillId="0" borderId="0" xfId="0" applyFont="1" applyFill="1"/>
    <xf numFmtId="3" fontId="2" fillId="0" borderId="0" xfId="0" applyNumberFormat="1" applyFont="1" applyFill="1" applyAlignment="1">
      <alignment horizontal="right"/>
    </xf>
    <xf numFmtId="0" fontId="10" fillId="0" borderId="1" xfId="0" applyFont="1" applyFill="1" applyBorder="1" applyAlignment="1">
      <alignment horizontal="center" vertical="center"/>
    </xf>
    <xf numFmtId="164" fontId="10" fillId="0" borderId="1" xfId="1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2" xfId="0" applyFont="1" applyFill="1" applyBorder="1" applyAlignment="1">
      <alignment horizontal="right" vertical="center"/>
    </xf>
    <xf numFmtId="0" fontId="10" fillId="0" borderId="2" xfId="0" applyFont="1" applyFill="1" applyBorder="1" applyAlignment="1">
      <alignment vertical="center" wrapText="1"/>
    </xf>
    <xf numFmtId="164" fontId="11" fillId="0" borderId="2" xfId="1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164" fontId="12" fillId="0" borderId="2" xfId="1" applyNumberFormat="1" applyFont="1" applyFill="1" applyBorder="1" applyAlignment="1">
      <alignment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 wrapText="1"/>
    </xf>
    <xf numFmtId="164" fontId="14" fillId="0" borderId="2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0" fontId="13" fillId="0" borderId="2" xfId="0" applyFont="1" applyFill="1" applyBorder="1" applyAlignment="1">
      <alignment horizontal="right" vertical="center"/>
    </xf>
    <xf numFmtId="0" fontId="15" fillId="0" borderId="0" xfId="0" applyFont="1" applyAlignment="1"/>
    <xf numFmtId="0" fontId="7" fillId="0" borderId="0" xfId="0" applyFont="1" applyFill="1" applyAlignment="1">
      <alignment horizontal="center" wrapText="1"/>
    </xf>
    <xf numFmtId="0" fontId="3" fillId="0" borderId="0" xfId="0" applyFont="1" applyFill="1"/>
    <xf numFmtId="0" fontId="18" fillId="0" borderId="2" xfId="0" applyFont="1" applyFill="1" applyBorder="1" applyAlignment="1">
      <alignment vertical="center" wrapText="1"/>
    </xf>
    <xf numFmtId="0" fontId="19" fillId="0" borderId="0" xfId="0" applyFont="1" applyFill="1" applyAlignment="1">
      <alignment horizontal="right"/>
    </xf>
    <xf numFmtId="0" fontId="20" fillId="0" borderId="0" xfId="3"/>
    <xf numFmtId="0" fontId="8" fillId="0" borderId="0" xfId="3" applyFont="1" applyAlignment="1"/>
    <xf numFmtId="0" fontId="22" fillId="0" borderId="0" xfId="3" applyFont="1"/>
    <xf numFmtId="0" fontId="8" fillId="0" borderId="0" xfId="3" applyFont="1" applyAlignment="1">
      <alignment horizontal="center"/>
    </xf>
    <xf numFmtId="0" fontId="23" fillId="0" borderId="0" xfId="3" applyFont="1"/>
    <xf numFmtId="0" fontId="25" fillId="0" borderId="0" xfId="3" applyFont="1"/>
    <xf numFmtId="0" fontId="26" fillId="0" borderId="0" xfId="3" applyFont="1" applyAlignment="1">
      <alignment horizontal="center"/>
    </xf>
    <xf numFmtId="0" fontId="26" fillId="0" borderId="0" xfId="3" applyFont="1"/>
    <xf numFmtId="0" fontId="26" fillId="0" borderId="0" xfId="3" applyFont="1" applyBorder="1"/>
    <xf numFmtId="0" fontId="12" fillId="0" borderId="2" xfId="3" applyFont="1" applyBorder="1" applyAlignment="1">
      <alignment horizontal="center" vertical="center" wrapText="1"/>
    </xf>
    <xf numFmtId="0" fontId="27" fillId="0" borderId="0" xfId="3" applyFont="1" applyAlignment="1">
      <alignment horizontal="center" vertical="center"/>
    </xf>
    <xf numFmtId="0" fontId="28" fillId="0" borderId="0" xfId="0" applyFont="1"/>
    <xf numFmtId="0" fontId="27" fillId="0" borderId="0" xfId="3" applyFont="1" applyAlignment="1">
      <alignment vertical="center" wrapText="1"/>
    </xf>
    <xf numFmtId="3" fontId="27" fillId="0" borderId="0" xfId="3" applyNumberFormat="1" applyFont="1" applyAlignment="1">
      <alignment vertical="center" wrapText="1"/>
    </xf>
    <xf numFmtId="0" fontId="30" fillId="0" borderId="0" xfId="3" applyFont="1" applyAlignment="1">
      <alignment vertical="center" wrapText="1"/>
    </xf>
    <xf numFmtId="0" fontId="34" fillId="0" borderId="0" xfId="3" applyFont="1" applyAlignment="1">
      <alignment vertical="center" wrapText="1"/>
    </xf>
    <xf numFmtId="0" fontId="14" fillId="0" borderId="0" xfId="3" applyFont="1" applyAlignment="1">
      <alignment vertical="center" wrapText="1"/>
    </xf>
    <xf numFmtId="0" fontId="30" fillId="0" borderId="0" xfId="3" applyFont="1" applyAlignment="1">
      <alignment horizontal="center"/>
    </xf>
    <xf numFmtId="0" fontId="30" fillId="0" borderId="0" xfId="3" applyFont="1"/>
    <xf numFmtId="0" fontId="35" fillId="0" borderId="2" xfId="0" applyFont="1" applyBorder="1" applyAlignment="1">
      <alignment horizontal="center" vertical="center" wrapText="1"/>
    </xf>
    <xf numFmtId="0" fontId="12" fillId="0" borderId="2" xfId="3" applyFont="1" applyBorder="1" applyAlignment="1">
      <alignment vertical="center" wrapText="1"/>
    </xf>
    <xf numFmtId="3" fontId="12" fillId="0" borderId="2" xfId="3" applyNumberFormat="1" applyFont="1" applyBorder="1" applyAlignment="1">
      <alignment horizontal="center" vertical="center" wrapText="1"/>
    </xf>
    <xf numFmtId="3" fontId="29" fillId="0" borderId="2" xfId="3" applyNumberFormat="1" applyFont="1" applyBorder="1" applyAlignment="1">
      <alignment vertical="center" wrapText="1"/>
    </xf>
    <xf numFmtId="0" fontId="27" fillId="0" borderId="2" xfId="3" applyFont="1" applyBorder="1" applyAlignment="1">
      <alignment vertical="center" wrapText="1"/>
    </xf>
    <xf numFmtId="0" fontId="14" fillId="0" borderId="2" xfId="3" applyFont="1" applyBorder="1" applyAlignment="1">
      <alignment horizontal="center" vertical="center" wrapText="1"/>
    </xf>
    <xf numFmtId="0" fontId="14" fillId="0" borderId="2" xfId="3" applyFont="1" applyBorder="1" applyAlignment="1">
      <alignment vertical="center" wrapText="1"/>
    </xf>
    <xf numFmtId="3" fontId="14" fillId="0" borderId="2" xfId="3" applyNumberFormat="1" applyFont="1" applyBorder="1" applyAlignment="1">
      <alignment horizontal="center" vertical="center" wrapText="1"/>
    </xf>
    <xf numFmtId="0" fontId="30" fillId="0" borderId="2" xfId="3" applyFont="1" applyBorder="1" applyAlignment="1">
      <alignment vertical="center" wrapText="1"/>
    </xf>
    <xf numFmtId="0" fontId="31" fillId="0" borderId="2" xfId="3" applyFont="1" applyBorder="1" applyAlignment="1">
      <alignment horizontal="center" vertical="center" wrapText="1"/>
    </xf>
    <xf numFmtId="0" fontId="31" fillId="0" borderId="2" xfId="3" applyFont="1" applyBorder="1" applyAlignment="1">
      <alignment vertical="center" wrapText="1"/>
    </xf>
    <xf numFmtId="3" fontId="31" fillId="0" borderId="2" xfId="3" applyNumberFormat="1" applyFont="1" applyBorder="1" applyAlignment="1">
      <alignment horizontal="center" vertical="center" wrapText="1"/>
    </xf>
    <xf numFmtId="3" fontId="32" fillId="0" borderId="2" xfId="3" applyNumberFormat="1" applyFont="1" applyBorder="1" applyAlignment="1">
      <alignment vertical="center" wrapText="1"/>
    </xf>
    <xf numFmtId="3" fontId="33" fillId="0" borderId="2" xfId="3" applyNumberFormat="1" applyFont="1" applyBorder="1" applyAlignment="1">
      <alignment vertical="center" wrapText="1"/>
    </xf>
    <xf numFmtId="164" fontId="14" fillId="0" borderId="2" xfId="4" applyNumberFormat="1" applyFont="1" applyBorder="1" applyAlignment="1">
      <alignment horizontal="center" vertical="center" wrapText="1"/>
    </xf>
    <xf numFmtId="0" fontId="12" fillId="0" borderId="0" xfId="3" applyFont="1" applyAlignment="1"/>
    <xf numFmtId="0" fontId="36" fillId="0" borderId="0" xfId="3" applyFont="1" applyAlignment="1">
      <alignment horizontal="right"/>
    </xf>
    <xf numFmtId="0" fontId="12" fillId="0" borderId="3" xfId="3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2" xfId="0" applyFont="1" applyBorder="1" applyAlignment="1">
      <alignment vertical="center" wrapText="1"/>
    </xf>
    <xf numFmtId="0" fontId="28" fillId="0" borderId="0" xfId="0" applyFont="1" applyAlignment="1">
      <alignment vertical="center"/>
    </xf>
    <xf numFmtId="164" fontId="37" fillId="0" borderId="2" xfId="1" applyNumberFormat="1" applyFont="1" applyBorder="1" applyAlignment="1">
      <alignment horizontal="center" vertical="center" wrapText="1"/>
    </xf>
    <xf numFmtId="164" fontId="35" fillId="0" borderId="1" xfId="1" applyNumberFormat="1" applyFont="1" applyBorder="1" applyAlignment="1">
      <alignment horizontal="center" vertical="center" wrapText="1"/>
    </xf>
    <xf numFmtId="164" fontId="35" fillId="0" borderId="2" xfId="1" applyNumberFormat="1" applyFont="1" applyBorder="1" applyAlignment="1">
      <alignment horizontal="center" vertical="center" wrapText="1"/>
    </xf>
    <xf numFmtId="164" fontId="12" fillId="0" borderId="2" xfId="1" applyNumberFormat="1" applyFont="1" applyBorder="1" applyAlignment="1">
      <alignment vertical="center" wrapText="1"/>
    </xf>
    <xf numFmtId="164" fontId="14" fillId="0" borderId="2" xfId="1" applyNumberFormat="1" applyFont="1" applyBorder="1" applyAlignment="1">
      <alignment vertical="center" wrapText="1"/>
    </xf>
    <xf numFmtId="164" fontId="31" fillId="0" borderId="2" xfId="1" applyNumberFormat="1" applyFont="1" applyBorder="1" applyAlignment="1">
      <alignment vertical="center" wrapText="1"/>
    </xf>
    <xf numFmtId="0" fontId="38" fillId="0" borderId="0" xfId="0" applyFont="1"/>
    <xf numFmtId="0" fontId="39" fillId="0" borderId="2" xfId="3" applyFont="1" applyBorder="1" applyAlignment="1">
      <alignment horizontal="center" vertical="center" wrapText="1"/>
    </xf>
    <xf numFmtId="0" fontId="39" fillId="0" borderId="2" xfId="3" applyFont="1" applyBorder="1" applyAlignment="1">
      <alignment vertical="center" wrapText="1"/>
    </xf>
    <xf numFmtId="3" fontId="39" fillId="0" borderId="2" xfId="3" applyNumberFormat="1" applyFont="1" applyBorder="1" applyAlignment="1">
      <alignment horizontal="center" vertical="center" wrapText="1"/>
    </xf>
    <xf numFmtId="3" fontId="40" fillId="0" borderId="2" xfId="3" applyNumberFormat="1" applyFont="1" applyBorder="1" applyAlignment="1">
      <alignment vertical="center" wrapText="1"/>
    </xf>
    <xf numFmtId="0" fontId="41" fillId="0" borderId="0" xfId="3" applyFont="1" applyAlignment="1">
      <alignment vertical="center" wrapText="1"/>
    </xf>
    <xf numFmtId="0" fontId="42" fillId="0" borderId="0" xfId="0" applyFont="1"/>
    <xf numFmtId="0" fontId="43" fillId="0" borderId="2" xfId="0" applyFont="1" applyBorder="1" applyAlignment="1">
      <alignment horizontal="center" vertical="center" wrapText="1"/>
    </xf>
    <xf numFmtId="164" fontId="44" fillId="0" borderId="2" xfId="1" applyNumberFormat="1" applyFont="1" applyBorder="1" applyAlignment="1">
      <alignment vertical="center" wrapText="1"/>
    </xf>
    <xf numFmtId="164" fontId="45" fillId="0" borderId="2" xfId="1" applyNumberFormat="1" applyFont="1" applyBorder="1" applyAlignment="1">
      <alignment horizontal="center" vertical="center" wrapText="1"/>
    </xf>
    <xf numFmtId="164" fontId="44" fillId="0" borderId="1" xfId="1" applyNumberFormat="1" applyFont="1" applyBorder="1" applyAlignment="1">
      <alignment horizontal="center" vertical="center" wrapText="1"/>
    </xf>
    <xf numFmtId="164" fontId="44" fillId="0" borderId="2" xfId="1" applyNumberFormat="1" applyFont="1" applyBorder="1" applyAlignment="1">
      <alignment horizontal="center" vertical="center" wrapText="1"/>
    </xf>
    <xf numFmtId="164" fontId="28" fillId="0" borderId="0" xfId="0" applyNumberFormat="1" applyFont="1"/>
    <xf numFmtId="0" fontId="44" fillId="0" borderId="0" xfId="0" applyFont="1"/>
    <xf numFmtId="0" fontId="12" fillId="0" borderId="3" xfId="3" applyFont="1" applyBorder="1" applyAlignment="1">
      <alignment horizontal="left" vertical="center" wrapText="1"/>
    </xf>
    <xf numFmtId="0" fontId="46" fillId="0" borderId="2" xfId="0" applyFont="1" applyBorder="1" applyAlignment="1">
      <alignment horizontal="center" vertical="center" wrapText="1"/>
    </xf>
    <xf numFmtId="0" fontId="12" fillId="0" borderId="0" xfId="3" applyFont="1"/>
    <xf numFmtId="0" fontId="27" fillId="0" borderId="0" xfId="3" applyFont="1" applyAlignment="1">
      <alignment horizontal="center"/>
    </xf>
    <xf numFmtId="0" fontId="27" fillId="0" borderId="0" xfId="3" applyFont="1"/>
    <xf numFmtId="0" fontId="47" fillId="0" borderId="0" xfId="0" applyFont="1"/>
    <xf numFmtId="0" fontId="12" fillId="0" borderId="0" xfId="3" applyFont="1" applyAlignment="1">
      <alignment horizontal="center"/>
    </xf>
    <xf numFmtId="0" fontId="14" fillId="2" borderId="2" xfId="3" applyFont="1" applyFill="1" applyBorder="1" applyAlignment="1">
      <alignment horizontal="center" vertical="center" wrapText="1"/>
    </xf>
    <xf numFmtId="0" fontId="14" fillId="2" borderId="2" xfId="3" applyFont="1" applyFill="1" applyBorder="1" applyAlignment="1">
      <alignment vertical="center" wrapText="1"/>
    </xf>
    <xf numFmtId="164" fontId="14" fillId="2" borderId="2" xfId="1" applyNumberFormat="1" applyFont="1" applyFill="1" applyBorder="1" applyAlignment="1">
      <alignment vertical="center" wrapText="1"/>
    </xf>
    <xf numFmtId="164" fontId="14" fillId="2" borderId="2" xfId="4" applyNumberFormat="1" applyFont="1" applyFill="1" applyBorder="1" applyAlignment="1">
      <alignment horizontal="center" vertical="center" wrapText="1"/>
    </xf>
    <xf numFmtId="0" fontId="30" fillId="2" borderId="2" xfId="3" applyFont="1" applyFill="1" applyBorder="1" applyAlignment="1">
      <alignment vertical="center" wrapText="1"/>
    </xf>
    <xf numFmtId="0" fontId="30" fillId="2" borderId="0" xfId="3" applyFont="1" applyFill="1" applyAlignment="1">
      <alignment vertical="center" wrapText="1"/>
    </xf>
    <xf numFmtId="0" fontId="48" fillId="2" borderId="0" xfId="0" applyFont="1" applyFill="1"/>
    <xf numFmtId="164" fontId="27" fillId="0" borderId="0" xfId="3" applyNumberFormat="1" applyFont="1" applyAlignment="1">
      <alignment vertical="center" wrapText="1"/>
    </xf>
    <xf numFmtId="0" fontId="8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21" fillId="0" borderId="0" xfId="3" applyFont="1" applyAlignment="1">
      <alignment horizontal="center"/>
    </xf>
    <xf numFmtId="0" fontId="21" fillId="0" borderId="0" xfId="3" applyFont="1" applyBorder="1" applyAlignment="1">
      <alignment horizontal="center" wrapText="1"/>
    </xf>
    <xf numFmtId="0" fontId="21" fillId="0" borderId="0" xfId="3" applyFont="1" applyAlignment="1">
      <alignment horizontal="center" wrapText="1"/>
    </xf>
    <xf numFmtId="0" fontId="12" fillId="0" borderId="0" xfId="3" applyFont="1" applyAlignment="1">
      <alignment horizontal="center" wrapText="1"/>
    </xf>
    <xf numFmtId="0" fontId="12" fillId="0" borderId="0" xfId="3" applyFont="1" applyAlignment="1">
      <alignment horizontal="center"/>
    </xf>
    <xf numFmtId="0" fontId="24" fillId="0" borderId="0" xfId="3" applyFont="1" applyBorder="1" applyAlignment="1">
      <alignment horizontal="center" wrapText="1"/>
    </xf>
    <xf numFmtId="0" fontId="26" fillId="0" borderId="0" xfId="3" applyFont="1" applyBorder="1" applyAlignment="1">
      <alignment horizontal="center"/>
    </xf>
    <xf numFmtId="0" fontId="27" fillId="0" borderId="0" xfId="3" applyFont="1" applyBorder="1" applyAlignment="1">
      <alignment horizontal="center"/>
    </xf>
  </cellXfs>
  <cellStyles count="5">
    <cellStyle name="Comma" xfId="1" builtinId="3"/>
    <cellStyle name="Comma 2" xfId="4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5"/>
  <sheetViews>
    <sheetView topLeftCell="A28" workbookViewId="0">
      <selection activeCell="H31" sqref="H31"/>
    </sheetView>
  </sheetViews>
  <sheetFormatPr defaultColWidth="9" defaultRowHeight="14.25"/>
  <cols>
    <col min="1" max="1" width="6.5703125" style="3" customWidth="1"/>
    <col min="2" max="2" width="52.5703125" style="1" customWidth="1"/>
    <col min="3" max="3" width="32.42578125" style="1" customWidth="1"/>
    <col min="4" max="4" width="9" style="1" customWidth="1"/>
    <col min="5" max="16384" width="9" style="1"/>
  </cols>
  <sheetData>
    <row r="1" spans="1:5" ht="19.5" customHeight="1">
      <c r="A1" s="106" t="s">
        <v>89</v>
      </c>
      <c r="B1" s="106"/>
      <c r="C1" s="25" t="s">
        <v>172</v>
      </c>
    </row>
    <row r="2" spans="1:5" ht="19.5" customHeight="1">
      <c r="A2" s="106" t="s">
        <v>12</v>
      </c>
      <c r="B2" s="106"/>
      <c r="C2" s="110" t="s">
        <v>32</v>
      </c>
    </row>
    <row r="3" spans="1:5" ht="24" customHeight="1">
      <c r="A3" s="106"/>
      <c r="B3" s="106"/>
      <c r="C3" s="110"/>
      <c r="D3" s="24"/>
      <c r="E3" s="24"/>
    </row>
    <row r="4" spans="1:5" ht="6.75" customHeight="1">
      <c r="C4" s="26"/>
    </row>
    <row r="5" spans="1:5" ht="18.75">
      <c r="A5" s="105" t="s">
        <v>193</v>
      </c>
      <c r="B5" s="105"/>
      <c r="C5" s="105"/>
    </row>
    <row r="6" spans="1:5" s="2" customFormat="1" ht="44.25" customHeight="1">
      <c r="A6" s="107" t="s">
        <v>194</v>
      </c>
      <c r="B6" s="107"/>
      <c r="C6" s="107"/>
    </row>
    <row r="7" spans="1:5" ht="15.75">
      <c r="A7" s="7"/>
      <c r="B7" s="6"/>
      <c r="C7" s="28" t="s">
        <v>30</v>
      </c>
    </row>
    <row r="8" spans="1:5" s="11" customFormat="1" ht="24.95" customHeight="1">
      <c r="A8" s="10" t="s">
        <v>31</v>
      </c>
      <c r="B8" s="8" t="s">
        <v>3</v>
      </c>
      <c r="C8" s="9" t="s">
        <v>4</v>
      </c>
    </row>
    <row r="9" spans="1:5" s="15" customFormat="1" ht="24.95" customHeight="1">
      <c r="A9" s="12" t="s">
        <v>0</v>
      </c>
      <c r="B9" s="13" t="s">
        <v>5</v>
      </c>
      <c r="C9" s="14"/>
    </row>
    <row r="10" spans="1:5" s="15" customFormat="1" ht="24.95" customHeight="1">
      <c r="A10" s="16">
        <v>1</v>
      </c>
      <c r="B10" s="13" t="s">
        <v>14</v>
      </c>
      <c r="C10" s="17"/>
    </row>
    <row r="11" spans="1:5" s="15" customFormat="1" ht="24.95" customHeight="1">
      <c r="A11" s="16" t="s">
        <v>6</v>
      </c>
      <c r="B11" s="13" t="s">
        <v>195</v>
      </c>
      <c r="C11" s="17"/>
    </row>
    <row r="12" spans="1:5" s="21" customFormat="1" ht="24.95" customHeight="1">
      <c r="A12" s="18"/>
      <c r="B12" s="19" t="s">
        <v>15</v>
      </c>
      <c r="C12" s="20"/>
    </row>
    <row r="13" spans="1:5" s="21" customFormat="1" ht="24.95" customHeight="1">
      <c r="A13" s="18"/>
      <c r="B13" s="19" t="s">
        <v>16</v>
      </c>
      <c r="C13" s="20"/>
    </row>
    <row r="14" spans="1:5" s="15" customFormat="1" ht="24.95" customHeight="1">
      <c r="A14" s="16" t="s">
        <v>7</v>
      </c>
      <c r="B14" s="13" t="s">
        <v>196</v>
      </c>
      <c r="C14" s="17"/>
    </row>
    <row r="15" spans="1:5" s="21" customFormat="1" ht="24.95" customHeight="1">
      <c r="A15" s="18"/>
      <c r="B15" s="19" t="s">
        <v>15</v>
      </c>
      <c r="C15" s="20"/>
    </row>
    <row r="16" spans="1:5" s="21" customFormat="1" ht="24.95" customHeight="1">
      <c r="A16" s="18"/>
      <c r="B16" s="19" t="s">
        <v>16</v>
      </c>
      <c r="C16" s="20"/>
    </row>
    <row r="17" spans="1:4" s="15" customFormat="1" ht="24.95" customHeight="1">
      <c r="A17" s="16" t="s">
        <v>18</v>
      </c>
      <c r="B17" s="13" t="s">
        <v>19</v>
      </c>
      <c r="C17" s="17"/>
    </row>
    <row r="18" spans="1:4" s="21" customFormat="1" ht="24.95" customHeight="1">
      <c r="A18" s="18"/>
      <c r="B18" s="19" t="s">
        <v>23</v>
      </c>
      <c r="C18" s="20"/>
    </row>
    <row r="19" spans="1:4" s="21" customFormat="1" ht="24.95" customHeight="1">
      <c r="A19" s="18"/>
      <c r="B19" s="19" t="s">
        <v>24</v>
      </c>
      <c r="C19" s="20"/>
    </row>
    <row r="20" spans="1:4" s="15" customFormat="1" ht="24.95" customHeight="1">
      <c r="A20" s="16">
        <v>2</v>
      </c>
      <c r="B20" s="13" t="s">
        <v>17</v>
      </c>
      <c r="C20" s="17"/>
    </row>
    <row r="21" spans="1:4" s="21" customFormat="1" ht="24.95" customHeight="1">
      <c r="A21" s="18"/>
      <c r="B21" s="19" t="s">
        <v>195</v>
      </c>
      <c r="C21" s="20"/>
    </row>
    <row r="22" spans="1:4" s="21" customFormat="1" ht="24.95" customHeight="1">
      <c r="A22" s="18"/>
      <c r="B22" s="19" t="s">
        <v>196</v>
      </c>
      <c r="C22" s="20"/>
    </row>
    <row r="23" spans="1:4" s="15" customFormat="1" ht="24.95" customHeight="1">
      <c r="A23" s="12" t="s">
        <v>2</v>
      </c>
      <c r="B23" s="13" t="s">
        <v>8</v>
      </c>
      <c r="C23" s="14"/>
    </row>
    <row r="24" spans="1:4" s="15" customFormat="1" ht="24.95" customHeight="1">
      <c r="A24" s="16">
        <v>1</v>
      </c>
      <c r="B24" s="13" t="s">
        <v>14</v>
      </c>
      <c r="C24" s="17"/>
    </row>
    <row r="25" spans="1:4" s="15" customFormat="1" ht="24.95" customHeight="1">
      <c r="A25" s="16" t="s">
        <v>6</v>
      </c>
      <c r="B25" s="13" t="s">
        <v>20</v>
      </c>
      <c r="C25" s="17"/>
    </row>
    <row r="26" spans="1:4" s="21" customFormat="1" ht="24.95" customHeight="1">
      <c r="A26" s="18"/>
      <c r="B26" s="27" t="s">
        <v>29</v>
      </c>
      <c r="C26" s="20"/>
    </row>
    <row r="27" spans="1:4" s="15" customFormat="1" ht="24.95" customHeight="1">
      <c r="A27" s="16" t="s">
        <v>7</v>
      </c>
      <c r="B27" s="13" t="s">
        <v>21</v>
      </c>
      <c r="C27" s="17"/>
    </row>
    <row r="28" spans="1:4" s="21" customFormat="1" ht="24.95" customHeight="1">
      <c r="A28" s="18"/>
      <c r="B28" s="27" t="s">
        <v>29</v>
      </c>
      <c r="C28" s="20"/>
    </row>
    <row r="29" spans="1:4" s="15" customFormat="1" ht="24.95" customHeight="1">
      <c r="A29" s="16">
        <v>2</v>
      </c>
      <c r="B29" s="13" t="s">
        <v>22</v>
      </c>
      <c r="C29" s="17"/>
    </row>
    <row r="30" spans="1:4" s="21" customFormat="1" ht="24.95" customHeight="1">
      <c r="A30" s="18"/>
      <c r="B30" s="19" t="s">
        <v>29</v>
      </c>
      <c r="C30" s="20"/>
    </row>
    <row r="31" spans="1:4" s="15" customFormat="1" ht="24.95" customHeight="1">
      <c r="A31" s="16">
        <v>3</v>
      </c>
      <c r="B31" s="13" t="s">
        <v>9</v>
      </c>
      <c r="C31" s="14"/>
    </row>
    <row r="32" spans="1:4" s="21" customFormat="1" ht="24.95" customHeight="1">
      <c r="A32" s="23"/>
      <c r="B32" s="19" t="s">
        <v>25</v>
      </c>
      <c r="C32" s="22"/>
      <c r="D32" s="21">
        <v>1</v>
      </c>
    </row>
    <row r="33" spans="1:3" s="15" customFormat="1" ht="24.95" customHeight="1">
      <c r="A33" s="12" t="s">
        <v>1</v>
      </c>
      <c r="B33" s="13" t="s">
        <v>10</v>
      </c>
      <c r="C33" s="17">
        <f>C34+C51</f>
        <v>5096292000</v>
      </c>
    </row>
    <row r="34" spans="1:3" s="15" customFormat="1" ht="24.95" customHeight="1">
      <c r="A34" s="12">
        <v>1</v>
      </c>
      <c r="B34" s="13" t="s">
        <v>11</v>
      </c>
      <c r="C34" s="17">
        <f>C35</f>
        <v>5006292000</v>
      </c>
    </row>
    <row r="35" spans="1:3" s="15" customFormat="1" ht="24.95" customHeight="1">
      <c r="A35" s="12" t="s">
        <v>6</v>
      </c>
      <c r="B35" s="13" t="s">
        <v>13</v>
      </c>
      <c r="C35" s="17">
        <f>SUM(C36:C50)</f>
        <v>5006292000</v>
      </c>
    </row>
    <row r="36" spans="1:3" s="21" customFormat="1" ht="24.95" customHeight="1">
      <c r="A36" s="23"/>
      <c r="B36" s="19" t="s">
        <v>81</v>
      </c>
      <c r="C36" s="20">
        <v>2656503000</v>
      </c>
    </row>
    <row r="37" spans="1:3" s="21" customFormat="1" ht="24.95" customHeight="1">
      <c r="A37" s="23"/>
      <c r="B37" s="19" t="s">
        <v>34</v>
      </c>
      <c r="C37" s="20">
        <v>1279556244</v>
      </c>
    </row>
    <row r="38" spans="1:3" s="21" customFormat="1" ht="24.95" customHeight="1">
      <c r="A38" s="23"/>
      <c r="B38" s="19" t="s">
        <v>76</v>
      </c>
      <c r="C38" s="20">
        <v>4800000</v>
      </c>
    </row>
    <row r="39" spans="1:3" s="21" customFormat="1" ht="24.95" customHeight="1">
      <c r="A39" s="23"/>
      <c r="B39" s="19" t="s">
        <v>77</v>
      </c>
      <c r="C39" s="20">
        <v>669040756</v>
      </c>
    </row>
    <row r="40" spans="1:3" s="21" customFormat="1" ht="41.25" customHeight="1">
      <c r="A40" s="23"/>
      <c r="B40" s="19" t="s">
        <v>80</v>
      </c>
      <c r="C40" s="20">
        <v>19000000</v>
      </c>
    </row>
    <row r="41" spans="1:3" s="21" customFormat="1" ht="24.95" customHeight="1">
      <c r="A41" s="23"/>
      <c r="B41" s="19" t="s">
        <v>78</v>
      </c>
      <c r="C41" s="20">
        <v>45500000</v>
      </c>
    </row>
    <row r="42" spans="1:3" s="21" customFormat="1" ht="24.95" customHeight="1">
      <c r="A42" s="23"/>
      <c r="B42" s="19" t="s">
        <v>33</v>
      </c>
      <c r="C42" s="20">
        <v>41400000</v>
      </c>
    </row>
    <row r="43" spans="1:3" s="21" customFormat="1" ht="24.95" customHeight="1">
      <c r="A43" s="23"/>
      <c r="B43" s="19" t="s">
        <v>83</v>
      </c>
      <c r="C43" s="20">
        <v>27000000</v>
      </c>
    </row>
    <row r="44" spans="1:3" s="21" customFormat="1" ht="24.95" customHeight="1">
      <c r="A44" s="23"/>
      <c r="B44" s="19" t="s">
        <v>84</v>
      </c>
      <c r="C44" s="20">
        <v>30000000</v>
      </c>
    </row>
    <row r="45" spans="1:3" s="21" customFormat="1" ht="24.95" customHeight="1">
      <c r="A45" s="23"/>
      <c r="B45" s="19" t="s">
        <v>85</v>
      </c>
      <c r="C45" s="20">
        <v>124000000</v>
      </c>
    </row>
    <row r="46" spans="1:3" s="21" customFormat="1" ht="60.75" customHeight="1">
      <c r="A46" s="23"/>
      <c r="B46" s="19" t="s">
        <v>86</v>
      </c>
      <c r="C46" s="20">
        <v>8000000</v>
      </c>
    </row>
    <row r="47" spans="1:3" s="21" customFormat="1" ht="42.75" customHeight="1">
      <c r="A47" s="23"/>
      <c r="B47" s="19" t="s">
        <v>87</v>
      </c>
      <c r="C47" s="20">
        <v>12000000</v>
      </c>
    </row>
    <row r="48" spans="1:3" s="21" customFormat="1" ht="39" customHeight="1">
      <c r="A48" s="23"/>
      <c r="B48" s="19" t="s">
        <v>88</v>
      </c>
      <c r="C48" s="20">
        <v>46692000</v>
      </c>
    </row>
    <row r="49" spans="1:3" s="21" customFormat="1" ht="24.95" customHeight="1">
      <c r="A49" s="23"/>
      <c r="B49" s="19" t="s">
        <v>79</v>
      </c>
      <c r="C49" s="20">
        <v>14000000</v>
      </c>
    </row>
    <row r="50" spans="1:3" s="21" customFormat="1" ht="57" customHeight="1">
      <c r="A50" s="23"/>
      <c r="B50" s="19" t="s">
        <v>197</v>
      </c>
      <c r="C50" s="20">
        <v>28800000</v>
      </c>
    </row>
    <row r="51" spans="1:3" s="15" customFormat="1" ht="24.95" customHeight="1">
      <c r="A51" s="12" t="s">
        <v>7</v>
      </c>
      <c r="B51" s="13" t="s">
        <v>26</v>
      </c>
      <c r="C51" s="17">
        <f>C53+C52</f>
        <v>90000000</v>
      </c>
    </row>
    <row r="52" spans="1:3" s="15" customFormat="1" ht="24.95" customHeight="1">
      <c r="A52" s="12"/>
      <c r="B52" s="19" t="s">
        <v>33</v>
      </c>
      <c r="C52" s="20">
        <v>26800000</v>
      </c>
    </row>
    <row r="53" spans="1:3" s="21" customFormat="1" ht="63" customHeight="1">
      <c r="A53" s="23"/>
      <c r="B53" s="19" t="s">
        <v>86</v>
      </c>
      <c r="C53" s="20">
        <v>63200000</v>
      </c>
    </row>
    <row r="54" spans="1:3" ht="15.75" customHeight="1"/>
    <row r="55" spans="1:3" customFormat="1" ht="15">
      <c r="B55" s="108"/>
      <c r="C55" s="108"/>
    </row>
    <row r="56" spans="1:3" customFormat="1" ht="15">
      <c r="B56" s="109"/>
      <c r="C56" s="109"/>
    </row>
    <row r="57" spans="1:3" customFormat="1" ht="15">
      <c r="C57" s="4"/>
    </row>
    <row r="58" spans="1:3" customFormat="1" ht="15">
      <c r="C58" s="4"/>
    </row>
    <row r="59" spans="1:3" customFormat="1" ht="15">
      <c r="C59" s="4"/>
    </row>
    <row r="60" spans="1:3" customFormat="1" ht="15">
      <c r="B60" s="5"/>
      <c r="C60" s="4"/>
    </row>
    <row r="61" spans="1:3" customFormat="1" ht="15">
      <c r="B61" s="5"/>
      <c r="C61" s="4"/>
    </row>
    <row r="62" spans="1:3" customFormat="1" ht="15.75">
      <c r="B62" s="104"/>
      <c r="C62" s="104"/>
    </row>
    <row r="65" spans="4:4">
      <c r="D65" s="1">
        <v>2</v>
      </c>
    </row>
  </sheetData>
  <mergeCells count="9">
    <mergeCell ref="B62:C62"/>
    <mergeCell ref="A5:C5"/>
    <mergeCell ref="A1:B1"/>
    <mergeCell ref="A3:B3"/>
    <mergeCell ref="A6:C6"/>
    <mergeCell ref="B55:C55"/>
    <mergeCell ref="B56:C56"/>
    <mergeCell ref="C2:C3"/>
    <mergeCell ref="A2:B2"/>
  </mergeCells>
  <phoneticPr fontId="5" type="noConversion"/>
  <pageMargins left="0.51181102362204722" right="0.11811023622047245" top="0.76" bottom="0.28000000000000003" header="0.22" footer="0.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70"/>
  <sheetViews>
    <sheetView workbookViewId="0">
      <selection activeCell="H36" sqref="H36"/>
    </sheetView>
  </sheetViews>
  <sheetFormatPr defaultRowHeight="15"/>
  <cols>
    <col min="1" max="1" width="6.7109375" customWidth="1"/>
    <col min="2" max="2" width="37.7109375" customWidth="1"/>
    <col min="3" max="3" width="20.85546875" customWidth="1"/>
    <col min="4" max="4" width="19.140625" customWidth="1"/>
    <col min="5" max="5" width="19.42578125" customWidth="1"/>
  </cols>
  <sheetData>
    <row r="1" spans="1:32" ht="21" customHeight="1">
      <c r="A1" s="63" t="s">
        <v>66</v>
      </c>
      <c r="B1" s="30"/>
      <c r="C1" s="30"/>
      <c r="D1" s="31"/>
      <c r="E1" s="32"/>
      <c r="F1" s="33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</row>
    <row r="2" spans="1:32" ht="21.6" customHeight="1">
      <c r="A2" s="63" t="s">
        <v>75</v>
      </c>
      <c r="B2" s="30"/>
      <c r="C2" s="30"/>
      <c r="D2" s="34" t="s">
        <v>35</v>
      </c>
      <c r="E2" s="29"/>
      <c r="F2" s="33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</row>
    <row r="3" spans="1:32" ht="27" customHeight="1">
      <c r="A3" s="114" t="s">
        <v>71</v>
      </c>
      <c r="B3" s="115"/>
      <c r="C3" s="115"/>
      <c r="D3" s="115"/>
      <c r="E3" s="115"/>
      <c r="F3" s="29" t="s">
        <v>35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</row>
    <row r="4" spans="1:32" ht="24.6" customHeight="1">
      <c r="A4" s="114" t="s">
        <v>67</v>
      </c>
      <c r="B4" s="114"/>
      <c r="C4" s="114"/>
      <c r="D4" s="114"/>
      <c r="E4" s="114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</row>
    <row r="5" spans="1:32" ht="16.5">
      <c r="A5" s="113"/>
      <c r="B5" s="113"/>
      <c r="C5" s="113"/>
      <c r="D5" s="113"/>
      <c r="E5" s="113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</row>
    <row r="6" spans="1:32" ht="15.75">
      <c r="A6" s="29"/>
      <c r="B6" s="29"/>
      <c r="C6" s="29"/>
      <c r="D6" s="29"/>
      <c r="E6" s="64" t="s">
        <v>36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</row>
    <row r="7" spans="1:32" s="68" customFormat="1" ht="51.75" customHeight="1">
      <c r="A7" s="38" t="s">
        <v>37</v>
      </c>
      <c r="B7" s="38" t="s">
        <v>3</v>
      </c>
      <c r="C7" s="48" t="s">
        <v>69</v>
      </c>
      <c r="D7" s="48" t="s">
        <v>70</v>
      </c>
      <c r="E7" s="38" t="s">
        <v>38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s="40" customFormat="1" ht="24.95" customHeight="1">
      <c r="A8" s="65" t="s">
        <v>0</v>
      </c>
      <c r="B8" s="65" t="s">
        <v>72</v>
      </c>
      <c r="C8" s="66"/>
      <c r="D8" s="66"/>
      <c r="E8" s="65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s="40" customFormat="1" ht="24.95" customHeight="1">
      <c r="A9" s="38">
        <v>1</v>
      </c>
      <c r="B9" s="49" t="s">
        <v>40</v>
      </c>
      <c r="C9" s="48"/>
      <c r="D9" s="48"/>
      <c r="E9" s="3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s="40" customFormat="1" ht="24.95" customHeight="1">
      <c r="A10" s="38">
        <v>2</v>
      </c>
      <c r="B10" s="49" t="s">
        <v>41</v>
      </c>
      <c r="C10" s="48"/>
      <c r="D10" s="48"/>
      <c r="E10" s="38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s="40" customFormat="1" ht="24.95" customHeight="1">
      <c r="A11" s="53" t="s">
        <v>42</v>
      </c>
      <c r="B11" s="54" t="s">
        <v>43</v>
      </c>
      <c r="C11" s="48"/>
      <c r="D11" s="48"/>
      <c r="E11" s="38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s="40" customFormat="1" ht="24.95" customHeight="1">
      <c r="A12" s="53" t="s">
        <v>44</v>
      </c>
      <c r="B12" s="54" t="s">
        <v>74</v>
      </c>
      <c r="C12" s="48"/>
      <c r="D12" s="48"/>
      <c r="E12" s="38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s="40" customFormat="1" ht="24.95" customHeight="1">
      <c r="A13" s="53" t="s">
        <v>45</v>
      </c>
      <c r="B13" s="54" t="s">
        <v>46</v>
      </c>
      <c r="C13" s="48"/>
      <c r="D13" s="48"/>
      <c r="E13" s="38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s="40" customFormat="1" ht="24.95" customHeight="1">
      <c r="A14" s="53" t="s">
        <v>47</v>
      </c>
      <c r="B14" s="54" t="s">
        <v>48</v>
      </c>
      <c r="C14" s="48"/>
      <c r="D14" s="48"/>
      <c r="E14" s="38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s="40" customFormat="1" ht="24.95" customHeight="1">
      <c r="A15" s="53" t="s">
        <v>49</v>
      </c>
      <c r="B15" s="54" t="s">
        <v>50</v>
      </c>
      <c r="C15" s="48"/>
      <c r="D15" s="48"/>
      <c r="E15" s="38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s="40" customFormat="1" ht="24.95" customHeight="1">
      <c r="A16" s="53" t="s">
        <v>51</v>
      </c>
      <c r="B16" s="54" t="s">
        <v>52</v>
      </c>
      <c r="C16" s="48"/>
      <c r="D16" s="48"/>
      <c r="E16" s="38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s="40" customFormat="1" ht="24.95" customHeight="1">
      <c r="A17" s="38" t="s">
        <v>1</v>
      </c>
      <c r="B17" s="49" t="s">
        <v>39</v>
      </c>
      <c r="C17" s="67"/>
      <c r="D17" s="67"/>
      <c r="E17" s="5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s="40" customFormat="1" ht="24.95" customHeight="1">
      <c r="A18" s="38">
        <v>1</v>
      </c>
      <c r="B18" s="49" t="s">
        <v>40</v>
      </c>
      <c r="C18" s="49"/>
      <c r="D18" s="50"/>
      <c r="E18" s="5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</row>
    <row r="19" spans="1:32" s="40" customFormat="1" ht="24.95" customHeight="1">
      <c r="A19" s="38">
        <v>2</v>
      </c>
      <c r="B19" s="49" t="s">
        <v>41</v>
      </c>
      <c r="C19" s="49"/>
      <c r="D19" s="50"/>
      <c r="E19" s="52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2"/>
    </row>
    <row r="20" spans="1:32" s="40" customFormat="1" ht="24.95" customHeight="1">
      <c r="A20" s="53" t="s">
        <v>42</v>
      </c>
      <c r="B20" s="54" t="s">
        <v>43</v>
      </c>
      <c r="C20" s="54"/>
      <c r="D20" s="55"/>
      <c r="E20" s="56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</row>
    <row r="21" spans="1:32" s="40" customFormat="1" ht="24.95" customHeight="1">
      <c r="A21" s="53" t="s">
        <v>44</v>
      </c>
      <c r="B21" s="54" t="s">
        <v>74</v>
      </c>
      <c r="C21" s="54"/>
      <c r="D21" s="55"/>
      <c r="E21" s="56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</row>
    <row r="22" spans="1:32" s="40" customFormat="1" ht="24.95" customHeight="1">
      <c r="A22" s="53" t="s">
        <v>45</v>
      </c>
      <c r="B22" s="54" t="s">
        <v>46</v>
      </c>
      <c r="C22" s="54"/>
      <c r="D22" s="55"/>
      <c r="E22" s="56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</row>
    <row r="23" spans="1:32" s="40" customFormat="1" ht="24.95" customHeight="1">
      <c r="A23" s="53" t="s">
        <v>47</v>
      </c>
      <c r="B23" s="54" t="s">
        <v>48</v>
      </c>
      <c r="C23" s="54"/>
      <c r="D23" s="55"/>
      <c r="E23" s="56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</row>
    <row r="24" spans="1:32" s="40" customFormat="1" ht="24.95" customHeight="1">
      <c r="A24" s="53" t="s">
        <v>49</v>
      </c>
      <c r="B24" s="54" t="s">
        <v>50</v>
      </c>
      <c r="C24" s="54"/>
      <c r="D24" s="55"/>
      <c r="E24" s="56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</row>
    <row r="25" spans="1:32" s="40" customFormat="1" ht="24.95" customHeight="1">
      <c r="A25" s="53" t="s">
        <v>51</v>
      </c>
      <c r="B25" s="54" t="s">
        <v>52</v>
      </c>
      <c r="C25" s="54"/>
      <c r="D25" s="55"/>
      <c r="E25" s="56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</row>
    <row r="26" spans="1:32" s="40" customFormat="1" ht="24.95" customHeight="1">
      <c r="A26" s="38" t="s">
        <v>64</v>
      </c>
      <c r="B26" s="49" t="s">
        <v>53</v>
      </c>
      <c r="C26" s="49"/>
      <c r="D26" s="50"/>
      <c r="E26" s="5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 t="s">
        <v>35</v>
      </c>
    </row>
    <row r="27" spans="1:32" s="40" customFormat="1" ht="24.95" customHeight="1">
      <c r="A27" s="57">
        <v>1</v>
      </c>
      <c r="B27" s="58" t="s">
        <v>43</v>
      </c>
      <c r="C27" s="58"/>
      <c r="D27" s="59"/>
      <c r="E27" s="5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1:32" s="40" customFormat="1" ht="35.1" customHeight="1">
      <c r="A28" s="53"/>
      <c r="B28" s="54" t="s">
        <v>54</v>
      </c>
      <c r="C28" s="54"/>
      <c r="D28" s="55"/>
      <c r="E28" s="60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1:32" s="40" customFormat="1" ht="18.75">
      <c r="A29" s="53"/>
      <c r="B29" s="54" t="s">
        <v>28</v>
      </c>
      <c r="C29" s="54"/>
      <c r="D29" s="55"/>
      <c r="E29" s="60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1:32" s="40" customFormat="1" ht="18.75">
      <c r="A30" s="53"/>
      <c r="B30" s="54" t="s">
        <v>28</v>
      </c>
      <c r="C30" s="54"/>
      <c r="D30" s="55"/>
      <c r="E30" s="60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1:32" s="40" customFormat="1" ht="24.95" customHeight="1">
      <c r="A31" s="53"/>
      <c r="B31" s="54" t="s">
        <v>28</v>
      </c>
      <c r="C31" s="54"/>
      <c r="D31" s="55"/>
      <c r="E31" s="60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1:32" s="40" customFormat="1" ht="18.75">
      <c r="A32" s="53"/>
      <c r="B32" s="54" t="s">
        <v>28</v>
      </c>
      <c r="C32" s="54"/>
      <c r="D32" s="55"/>
      <c r="E32" s="60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1:32" s="40" customFormat="1" ht="24.95" customHeight="1">
      <c r="A33" s="57">
        <v>2</v>
      </c>
      <c r="B33" s="58" t="s">
        <v>55</v>
      </c>
      <c r="C33" s="58"/>
      <c r="D33" s="59"/>
      <c r="E33" s="5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1:32" s="40" customFormat="1" ht="37.5">
      <c r="A34" s="53"/>
      <c r="B34" s="54" t="s">
        <v>56</v>
      </c>
      <c r="C34" s="54"/>
      <c r="D34" s="55"/>
      <c r="E34" s="5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1:32" s="40" customFormat="1" ht="37.5">
      <c r="A35" s="53"/>
      <c r="B35" s="54" t="s">
        <v>57</v>
      </c>
      <c r="C35" s="54"/>
      <c r="D35" s="55"/>
      <c r="E35" s="5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1:32" s="40" customFormat="1" ht="24.95" customHeight="1">
      <c r="A36" s="53"/>
      <c r="B36" s="54" t="s">
        <v>58</v>
      </c>
      <c r="C36" s="54"/>
      <c r="D36" s="55"/>
      <c r="E36" s="5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1:32" s="40" customFormat="1" ht="34.5" customHeight="1">
      <c r="A37" s="53"/>
      <c r="B37" s="54" t="s">
        <v>59</v>
      </c>
      <c r="C37" s="54"/>
      <c r="D37" s="55"/>
      <c r="E37" s="5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1:32" s="40" customFormat="1" ht="18.75">
      <c r="A38" s="53"/>
      <c r="B38" s="54" t="s">
        <v>28</v>
      </c>
      <c r="C38" s="54"/>
      <c r="D38" s="55"/>
      <c r="E38" s="5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1:32" s="40" customFormat="1" ht="24.95" customHeight="1">
      <c r="A39" s="57">
        <v>3</v>
      </c>
      <c r="B39" s="58" t="s">
        <v>46</v>
      </c>
      <c r="C39" s="58"/>
      <c r="D39" s="59"/>
      <c r="E39" s="61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</row>
    <row r="40" spans="1:32" s="40" customFormat="1" ht="34.5" customHeight="1">
      <c r="A40" s="53"/>
      <c r="B40" s="54" t="s">
        <v>60</v>
      </c>
      <c r="C40" s="54"/>
      <c r="D40" s="55"/>
      <c r="E40" s="51"/>
      <c r="F40" s="41"/>
    </row>
    <row r="41" spans="1:32" s="40" customFormat="1" ht="24.95" customHeight="1">
      <c r="A41" s="57">
        <v>4</v>
      </c>
      <c r="B41" s="58" t="s">
        <v>61</v>
      </c>
      <c r="C41" s="58"/>
      <c r="D41" s="59"/>
      <c r="E41" s="51"/>
      <c r="F41" s="41"/>
    </row>
    <row r="42" spans="1:32" s="40" customFormat="1" ht="18.75">
      <c r="A42" s="53"/>
      <c r="B42" s="54" t="s">
        <v>28</v>
      </c>
      <c r="C42" s="54"/>
      <c r="D42" s="55"/>
      <c r="E42" s="60"/>
      <c r="F42" s="43"/>
    </row>
    <row r="43" spans="1:32" s="40" customFormat="1" ht="18.75">
      <c r="A43" s="53"/>
      <c r="B43" s="54" t="s">
        <v>27</v>
      </c>
      <c r="C43" s="54"/>
      <c r="D43" s="55"/>
      <c r="E43" s="60"/>
      <c r="F43" s="43"/>
    </row>
    <row r="44" spans="1:32" s="40" customFormat="1" ht="18.75">
      <c r="A44" s="53"/>
      <c r="B44" s="54" t="s">
        <v>27</v>
      </c>
      <c r="C44" s="54"/>
      <c r="D44" s="55"/>
      <c r="E44" s="60"/>
      <c r="F44" s="43"/>
    </row>
    <row r="45" spans="1:32" s="40" customFormat="1" ht="18.75">
      <c r="A45" s="53"/>
      <c r="B45" s="54" t="s">
        <v>27</v>
      </c>
      <c r="C45" s="54"/>
      <c r="D45" s="55"/>
      <c r="E45" s="60"/>
      <c r="F45" s="43"/>
    </row>
    <row r="46" spans="1:32" s="40" customFormat="1" ht="24.95" customHeight="1">
      <c r="A46" s="57">
        <v>5</v>
      </c>
      <c r="B46" s="58" t="s">
        <v>50</v>
      </c>
      <c r="C46" s="58"/>
      <c r="D46" s="59"/>
      <c r="E46" s="61"/>
      <c r="F46" s="44"/>
    </row>
    <row r="47" spans="1:32" s="40" customFormat="1" ht="24.95" customHeight="1">
      <c r="A47" s="53"/>
      <c r="B47" s="54" t="s">
        <v>62</v>
      </c>
      <c r="C47" s="54"/>
      <c r="D47" s="55"/>
      <c r="E47" s="60"/>
      <c r="F47" s="43"/>
    </row>
    <row r="48" spans="1:32" s="40" customFormat="1" ht="34.5" customHeight="1">
      <c r="A48" s="53"/>
      <c r="B48" s="54" t="s">
        <v>63</v>
      </c>
      <c r="C48" s="54"/>
      <c r="D48" s="55"/>
      <c r="E48" s="60"/>
      <c r="F48" s="43"/>
    </row>
    <row r="49" spans="1:6" s="40" customFormat="1" ht="24.95" customHeight="1">
      <c r="A49" s="38">
        <v>6</v>
      </c>
      <c r="B49" s="49" t="s">
        <v>52</v>
      </c>
      <c r="C49" s="49"/>
      <c r="D49" s="50"/>
      <c r="E49" s="51"/>
      <c r="F49" s="41"/>
    </row>
    <row r="50" spans="1:6" s="40" customFormat="1" ht="32.450000000000003" customHeight="1">
      <c r="A50" s="53"/>
      <c r="B50" s="54" t="s">
        <v>28</v>
      </c>
      <c r="C50" s="54"/>
      <c r="D50" s="55"/>
      <c r="E50" s="60"/>
      <c r="F50" s="43"/>
    </row>
    <row r="51" spans="1:6" s="40" customFormat="1" ht="32.450000000000003" customHeight="1">
      <c r="A51" s="53"/>
      <c r="B51" s="54" t="s">
        <v>28</v>
      </c>
      <c r="C51" s="54"/>
      <c r="D51" s="55"/>
      <c r="E51" s="60"/>
      <c r="F51" s="43"/>
    </row>
    <row r="52" spans="1:6" s="40" customFormat="1" ht="24.95" customHeight="1">
      <c r="A52" s="53"/>
      <c r="B52" s="54" t="s">
        <v>27</v>
      </c>
      <c r="C52" s="54"/>
      <c r="D52" s="55"/>
      <c r="E52" s="60"/>
      <c r="F52" s="43"/>
    </row>
    <row r="53" spans="1:6" s="40" customFormat="1" ht="24.95" customHeight="1">
      <c r="A53" s="53"/>
      <c r="B53" s="54" t="s">
        <v>27</v>
      </c>
      <c r="C53" s="54"/>
      <c r="D53" s="55"/>
      <c r="E53" s="60"/>
      <c r="F53" s="43"/>
    </row>
    <row r="54" spans="1:6" s="40" customFormat="1" ht="24.95" customHeight="1">
      <c r="A54" s="53"/>
      <c r="B54" s="54" t="s">
        <v>27</v>
      </c>
      <c r="C54" s="54"/>
      <c r="D54" s="55"/>
      <c r="E54" s="60"/>
      <c r="F54" s="43"/>
    </row>
    <row r="55" spans="1:6" s="40" customFormat="1" ht="24.95" customHeight="1">
      <c r="A55" s="38" t="s">
        <v>73</v>
      </c>
      <c r="B55" s="49" t="s">
        <v>65</v>
      </c>
      <c r="C55" s="49"/>
      <c r="D55" s="50"/>
      <c r="E55" s="51"/>
      <c r="F55" s="41"/>
    </row>
    <row r="56" spans="1:6" s="40" customFormat="1" ht="24.95" customHeight="1">
      <c r="A56" s="53">
        <v>1</v>
      </c>
      <c r="B56" s="54" t="s">
        <v>43</v>
      </c>
      <c r="C56" s="54"/>
      <c r="D56" s="55"/>
      <c r="E56" s="60"/>
      <c r="F56" s="43"/>
    </row>
    <row r="57" spans="1:6" s="40" customFormat="1" ht="24.95" customHeight="1">
      <c r="A57" s="53">
        <v>2</v>
      </c>
      <c r="B57" s="54" t="s">
        <v>74</v>
      </c>
      <c r="C57" s="54"/>
      <c r="D57" s="55"/>
      <c r="E57" s="60"/>
      <c r="F57" s="43"/>
    </row>
    <row r="58" spans="1:6" s="40" customFormat="1" ht="24.95" customHeight="1">
      <c r="A58" s="53">
        <v>3</v>
      </c>
      <c r="B58" s="54" t="s">
        <v>46</v>
      </c>
      <c r="C58" s="54"/>
      <c r="D58" s="62"/>
      <c r="E58" s="60"/>
      <c r="F58" s="43"/>
    </row>
    <row r="59" spans="1:6" s="40" customFormat="1" ht="24.95" customHeight="1">
      <c r="A59" s="53">
        <v>4</v>
      </c>
      <c r="B59" s="54" t="s">
        <v>48</v>
      </c>
      <c r="C59" s="54"/>
      <c r="D59" s="55"/>
      <c r="E59" s="60"/>
      <c r="F59" s="43"/>
    </row>
    <row r="60" spans="1:6" s="40" customFormat="1" ht="24.95" customHeight="1">
      <c r="A60" s="53">
        <v>5</v>
      </c>
      <c r="B60" s="54" t="s">
        <v>50</v>
      </c>
      <c r="C60" s="54"/>
      <c r="D60" s="62"/>
      <c r="E60" s="56"/>
      <c r="F60" s="43"/>
    </row>
    <row r="61" spans="1:6" s="40" customFormat="1" ht="24.95" customHeight="1">
      <c r="A61" s="53">
        <v>6</v>
      </c>
      <c r="B61" s="54" t="s">
        <v>52</v>
      </c>
      <c r="C61" s="54"/>
      <c r="D61" s="55"/>
      <c r="E61" s="54"/>
      <c r="F61" s="45"/>
    </row>
    <row r="62" spans="1:6" s="40" customFormat="1" ht="43.5" customHeight="1">
      <c r="A62" s="46"/>
      <c r="B62" s="47"/>
      <c r="C62" s="47"/>
      <c r="D62" s="116" t="s">
        <v>82</v>
      </c>
      <c r="E62" s="116"/>
      <c r="F62" s="47"/>
    </row>
    <row r="63" spans="1:6" ht="16.5">
      <c r="A63" s="35"/>
      <c r="B63" s="36"/>
      <c r="C63" s="36"/>
      <c r="D63" s="112" t="s">
        <v>68</v>
      </c>
      <c r="E63" s="112"/>
      <c r="F63" s="36" t="s">
        <v>35</v>
      </c>
    </row>
    <row r="64" spans="1:6" ht="16.5">
      <c r="A64" s="35"/>
      <c r="B64" s="36"/>
      <c r="C64" s="36"/>
      <c r="D64" s="37"/>
      <c r="E64" s="37"/>
      <c r="F64" s="36"/>
    </row>
    <row r="65" spans="1:6" ht="16.5">
      <c r="A65" s="35"/>
      <c r="B65" s="36"/>
      <c r="C65" s="36"/>
      <c r="D65" s="117"/>
      <c r="E65" s="117"/>
      <c r="F65" s="36"/>
    </row>
    <row r="66" spans="1:6" ht="16.5">
      <c r="A66" s="35"/>
      <c r="B66" s="36"/>
      <c r="C66" s="36"/>
      <c r="D66" s="36"/>
      <c r="E66" s="36"/>
      <c r="F66" s="36"/>
    </row>
    <row r="67" spans="1:6" ht="16.5">
      <c r="A67" s="35"/>
      <c r="B67" s="36"/>
      <c r="C67" s="36"/>
      <c r="D67" s="36"/>
      <c r="E67" s="36"/>
      <c r="F67" s="36"/>
    </row>
    <row r="68" spans="1:6" ht="16.5">
      <c r="A68" s="35"/>
      <c r="B68" s="36"/>
      <c r="C68" s="36"/>
      <c r="D68" s="111"/>
      <c r="E68" s="111"/>
      <c r="F68" s="36"/>
    </row>
    <row r="69" spans="1:6" ht="16.5">
      <c r="A69" s="35"/>
      <c r="B69" s="36"/>
      <c r="C69" s="36"/>
      <c r="D69" s="36"/>
      <c r="E69" s="36"/>
      <c r="F69" s="36"/>
    </row>
    <row r="70" spans="1:6" ht="16.5">
      <c r="A70" s="35"/>
      <c r="B70" s="36"/>
      <c r="C70" s="36"/>
      <c r="D70" s="36"/>
      <c r="E70" s="36"/>
      <c r="F70" s="36"/>
    </row>
  </sheetData>
  <mergeCells count="7">
    <mergeCell ref="D68:E68"/>
    <mergeCell ref="D63:E63"/>
    <mergeCell ref="A5:E5"/>
    <mergeCell ref="A3:E3"/>
    <mergeCell ref="A4:E4"/>
    <mergeCell ref="D62:E62"/>
    <mergeCell ref="D65:E6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100"/>
  <sheetViews>
    <sheetView workbookViewId="0">
      <selection activeCell="G81" sqref="G81"/>
    </sheetView>
  </sheetViews>
  <sheetFormatPr defaultRowHeight="15"/>
  <cols>
    <col min="1" max="1" width="6.7109375" customWidth="1"/>
    <col min="2" max="2" width="49.28515625" customWidth="1"/>
    <col min="3" max="3" width="20" customWidth="1"/>
    <col min="4" max="4" width="15.28515625" customWidth="1"/>
    <col min="5" max="5" width="7" customWidth="1"/>
    <col min="7" max="7" width="28" customWidth="1"/>
  </cols>
  <sheetData>
    <row r="1" spans="1:32" ht="21" customHeight="1">
      <c r="A1" s="63" t="s">
        <v>131</v>
      </c>
      <c r="B1" s="30"/>
      <c r="C1" s="30"/>
      <c r="D1" s="31"/>
      <c r="E1" s="32"/>
      <c r="F1" s="33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</row>
    <row r="2" spans="1:32" ht="21.6" customHeight="1">
      <c r="A2" s="63" t="s">
        <v>132</v>
      </c>
      <c r="B2" s="30"/>
      <c r="C2" s="30"/>
      <c r="D2" s="34" t="s">
        <v>35</v>
      </c>
      <c r="E2" s="29"/>
      <c r="F2" s="33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</row>
    <row r="3" spans="1:32" ht="27" customHeight="1">
      <c r="A3" s="114" t="s">
        <v>71</v>
      </c>
      <c r="B3" s="115"/>
      <c r="C3" s="115"/>
      <c r="D3" s="115"/>
      <c r="E3" s="115"/>
      <c r="F3" s="29" t="s">
        <v>35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</row>
    <row r="4" spans="1:32" ht="24.6" customHeight="1">
      <c r="A4" s="114" t="s">
        <v>92</v>
      </c>
      <c r="B4" s="114"/>
      <c r="C4" s="114"/>
      <c r="D4" s="114"/>
      <c r="E4" s="114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</row>
    <row r="5" spans="1:32" ht="20.25" customHeight="1">
      <c r="A5" s="113" t="s">
        <v>146</v>
      </c>
      <c r="B5" s="113"/>
      <c r="C5" s="113"/>
      <c r="D5" s="113"/>
      <c r="E5" s="113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</row>
    <row r="6" spans="1:32" ht="20.25" customHeight="1">
      <c r="A6" s="29"/>
      <c r="B6" s="29"/>
      <c r="C6" s="29"/>
      <c r="D6" s="29"/>
      <c r="E6" s="64" t="s">
        <v>36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</row>
    <row r="7" spans="1:32" s="68" customFormat="1" ht="51.75" customHeight="1">
      <c r="A7" s="38" t="s">
        <v>37</v>
      </c>
      <c r="B7" s="38" t="s">
        <v>3</v>
      </c>
      <c r="C7" s="48" t="s">
        <v>69</v>
      </c>
      <c r="D7" s="48" t="s">
        <v>70</v>
      </c>
      <c r="E7" s="38" t="s">
        <v>38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s="40" customFormat="1" ht="24.95" customHeight="1">
      <c r="A8" s="65" t="s">
        <v>0</v>
      </c>
      <c r="B8" s="89" t="s">
        <v>39</v>
      </c>
      <c r="C8" s="70">
        <f>C9</f>
        <v>3918565823</v>
      </c>
      <c r="D8" s="66"/>
      <c r="E8" s="65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s="40" customFormat="1" ht="24.95" customHeight="1">
      <c r="A9" s="38">
        <v>1</v>
      </c>
      <c r="B9" s="49" t="s">
        <v>40</v>
      </c>
      <c r="C9" s="71">
        <f>SUM(C10:C20)</f>
        <v>3918565823</v>
      </c>
      <c r="D9" s="48"/>
      <c r="E9" s="3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s="40" customFormat="1" ht="24.95" customHeight="1">
      <c r="A10" s="38">
        <v>2</v>
      </c>
      <c r="B10" s="49" t="s">
        <v>41</v>
      </c>
      <c r="C10" s="71"/>
      <c r="D10" s="48"/>
      <c r="E10" s="38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s="40" customFormat="1" ht="24.95" customHeight="1">
      <c r="A11" s="53" t="s">
        <v>42</v>
      </c>
      <c r="B11" s="54" t="s">
        <v>43</v>
      </c>
      <c r="C11" s="69">
        <v>3115848000</v>
      </c>
      <c r="D11" s="48"/>
      <c r="E11" s="38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s="40" customFormat="1" ht="24.95" customHeight="1">
      <c r="A12" s="53" t="s">
        <v>44</v>
      </c>
      <c r="B12" s="54" t="s">
        <v>48</v>
      </c>
      <c r="C12" s="69">
        <v>80012000</v>
      </c>
      <c r="D12" s="48"/>
      <c r="E12" s="38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s="40" customFormat="1" ht="24.95" customHeight="1">
      <c r="A13" s="53" t="s">
        <v>45</v>
      </c>
      <c r="B13" s="54" t="s">
        <v>100</v>
      </c>
      <c r="C13" s="69">
        <v>79078000</v>
      </c>
      <c r="D13" s="48"/>
      <c r="E13" s="38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s="40" customFormat="1" ht="24.95" customHeight="1">
      <c r="A14" s="53" t="s">
        <v>47</v>
      </c>
      <c r="B14" s="54" t="s">
        <v>147</v>
      </c>
      <c r="C14" s="69">
        <v>70678000</v>
      </c>
      <c r="D14" s="48"/>
      <c r="E14" s="38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s="40" customFormat="1" ht="24.95" customHeight="1">
      <c r="A15" s="53" t="s">
        <v>49</v>
      </c>
      <c r="B15" s="54" t="s">
        <v>74</v>
      </c>
      <c r="C15" s="69">
        <v>98790000</v>
      </c>
      <c r="D15" s="48"/>
      <c r="E15" s="38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s="40" customFormat="1" ht="24.95" customHeight="1">
      <c r="A16" s="53" t="s">
        <v>51</v>
      </c>
      <c r="B16" s="54" t="s">
        <v>46</v>
      </c>
      <c r="C16" s="69">
        <v>110784000</v>
      </c>
      <c r="D16" s="48"/>
      <c r="E16" s="38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s="40" customFormat="1" ht="24.95" customHeight="1">
      <c r="A17" s="53" t="s">
        <v>90</v>
      </c>
      <c r="B17" s="54" t="s">
        <v>50</v>
      </c>
      <c r="C17" s="69">
        <v>47957880</v>
      </c>
      <c r="D17" s="48"/>
      <c r="E17" s="38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s="40" customFormat="1" ht="24.95" customHeight="1">
      <c r="A18" s="53" t="s">
        <v>96</v>
      </c>
      <c r="B18" s="54" t="s">
        <v>144</v>
      </c>
      <c r="C18" s="69">
        <v>26037943</v>
      </c>
      <c r="D18" s="48"/>
      <c r="E18" s="38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s="40" customFormat="1" ht="24.95" customHeight="1">
      <c r="A19" s="53" t="s">
        <v>97</v>
      </c>
      <c r="B19" s="54" t="s">
        <v>135</v>
      </c>
      <c r="C19" s="69">
        <v>115500000</v>
      </c>
      <c r="D19" s="48"/>
      <c r="E19" s="38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s="40" customFormat="1" ht="24.95" customHeight="1">
      <c r="A20" s="53" t="s">
        <v>98</v>
      </c>
      <c r="B20" s="54" t="s">
        <v>120</v>
      </c>
      <c r="C20" s="69">
        <v>173880000</v>
      </c>
      <c r="D20" s="48"/>
      <c r="E20" s="38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s="40" customFormat="1" ht="24.95" customHeight="1">
      <c r="A21" s="38" t="s">
        <v>1</v>
      </c>
      <c r="B21" s="49" t="s">
        <v>53</v>
      </c>
      <c r="C21" s="72">
        <f>C22+C43+C56+C59+C63+C67+C69+C71+C74+C49</f>
        <v>3828567398</v>
      </c>
      <c r="D21" s="50"/>
      <c r="E21" s="5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 t="s">
        <v>35</v>
      </c>
    </row>
    <row r="22" spans="1:32" s="40" customFormat="1" ht="24.95" customHeight="1">
      <c r="A22" s="57">
        <v>1</v>
      </c>
      <c r="B22" s="58" t="s">
        <v>43</v>
      </c>
      <c r="C22" s="74">
        <f>SUM(C23:C42)</f>
        <v>3115848000</v>
      </c>
      <c r="D22" s="59"/>
      <c r="E22" s="5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1:32" s="40" customFormat="1" ht="26.25" customHeight="1">
      <c r="A23" s="53"/>
      <c r="B23" s="54" t="s">
        <v>54</v>
      </c>
      <c r="C23" s="73">
        <v>2349720000</v>
      </c>
      <c r="D23" s="55"/>
      <c r="E23" s="60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1:32" s="40" customFormat="1" ht="25.5" customHeight="1">
      <c r="A24" s="53"/>
      <c r="B24" s="54" t="s">
        <v>148</v>
      </c>
      <c r="C24" s="73">
        <f>13392000+842000</f>
        <v>14234000</v>
      </c>
      <c r="D24" s="55"/>
      <c r="E24" s="60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1:32" s="40" customFormat="1" ht="24" customHeight="1">
      <c r="A25" s="53"/>
      <c r="B25" s="54" t="s">
        <v>149</v>
      </c>
      <c r="C25" s="73">
        <v>281550000</v>
      </c>
      <c r="D25" s="55"/>
      <c r="E25" s="60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1:32" s="40" customFormat="1" ht="38.25" customHeight="1">
      <c r="A26" s="53"/>
      <c r="B26" s="54" t="s">
        <v>103</v>
      </c>
      <c r="C26" s="73">
        <v>64110000</v>
      </c>
      <c r="D26" s="55"/>
      <c r="E26" s="60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1:32" s="40" customFormat="1" ht="43.5" customHeight="1">
      <c r="A27" s="53"/>
      <c r="B27" s="54" t="s">
        <v>105</v>
      </c>
      <c r="C27" s="73">
        <v>128700000</v>
      </c>
      <c r="D27" s="55"/>
      <c r="E27" s="60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1:32" s="40" customFormat="1" ht="23.25" customHeight="1">
      <c r="A28" s="53"/>
      <c r="B28" s="54" t="s">
        <v>150</v>
      </c>
      <c r="C28" s="73">
        <v>19348120</v>
      </c>
      <c r="D28" s="55"/>
      <c r="E28" s="60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1:32" s="40" customFormat="1" ht="18.75">
      <c r="A29" s="53"/>
      <c r="B29" s="54" t="s">
        <v>151</v>
      </c>
      <c r="C29" s="73">
        <v>24771985</v>
      </c>
      <c r="D29" s="55"/>
      <c r="E29" s="60"/>
      <c r="F29" s="41">
        <v>1</v>
      </c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1:32" s="40" customFormat="1" ht="25.5" customHeight="1">
      <c r="A30" s="53"/>
      <c r="B30" s="54" t="s">
        <v>153</v>
      </c>
      <c r="C30" s="73">
        <v>5800000</v>
      </c>
      <c r="D30" s="55"/>
      <c r="E30" s="60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1:32" s="40" customFormat="1" ht="24" customHeight="1">
      <c r="A31" s="53"/>
      <c r="B31" s="54" t="s">
        <v>152</v>
      </c>
      <c r="C31" s="73">
        <v>48850000</v>
      </c>
      <c r="D31" s="55"/>
      <c r="E31" s="60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1:32" s="40" customFormat="1" ht="24.95" customHeight="1">
      <c r="A32" s="53"/>
      <c r="B32" s="54" t="s">
        <v>154</v>
      </c>
      <c r="C32" s="73">
        <v>19568000</v>
      </c>
      <c r="D32" s="55"/>
      <c r="E32" s="60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1:32" s="40" customFormat="1" ht="24.95" customHeight="1">
      <c r="A33" s="53"/>
      <c r="B33" s="54" t="s">
        <v>155</v>
      </c>
      <c r="C33" s="73">
        <v>21120000</v>
      </c>
      <c r="D33" s="55"/>
      <c r="E33" s="60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1:32" s="40" customFormat="1" ht="24.95" customHeight="1">
      <c r="A34" s="53"/>
      <c r="B34" s="54" t="s">
        <v>156</v>
      </c>
      <c r="C34" s="73">
        <v>19529000</v>
      </c>
      <c r="D34" s="55"/>
      <c r="E34" s="60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1:32" s="40" customFormat="1" ht="28.5" customHeight="1">
      <c r="A35" s="53"/>
      <c r="B35" s="54" t="s">
        <v>157</v>
      </c>
      <c r="C35" s="73">
        <v>44357100</v>
      </c>
      <c r="D35" s="55"/>
      <c r="E35" s="60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1:32" s="40" customFormat="1" ht="24.95" customHeight="1">
      <c r="A36" s="53"/>
      <c r="B36" s="54" t="s">
        <v>158</v>
      </c>
      <c r="C36" s="73">
        <v>1740000</v>
      </c>
      <c r="D36" s="55"/>
      <c r="E36" s="60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1:32" s="40" customFormat="1" ht="18.75">
      <c r="A37" s="53"/>
      <c r="B37" s="54" t="s">
        <v>159</v>
      </c>
      <c r="C37" s="73">
        <v>11500000</v>
      </c>
      <c r="D37" s="55"/>
      <c r="E37" s="60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1:32" s="40" customFormat="1" ht="18.75">
      <c r="A38" s="53"/>
      <c r="B38" s="54" t="s">
        <v>160</v>
      </c>
      <c r="C38" s="73">
        <v>14204000</v>
      </c>
      <c r="D38" s="55"/>
      <c r="E38" s="60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1:32" s="40" customFormat="1" ht="18.75">
      <c r="A39" s="53"/>
      <c r="B39" s="54" t="s">
        <v>161</v>
      </c>
      <c r="C39" s="73">
        <v>27506000</v>
      </c>
      <c r="D39" s="55"/>
      <c r="E39" s="60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1:32" s="40" customFormat="1" ht="18.75">
      <c r="A40" s="53"/>
      <c r="B40" s="54" t="s">
        <v>162</v>
      </c>
      <c r="C40" s="73">
        <v>2100000</v>
      </c>
      <c r="D40" s="55"/>
      <c r="E40" s="60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1:32" s="40" customFormat="1" ht="18.75">
      <c r="A41" s="53"/>
      <c r="B41" s="54" t="s">
        <v>163</v>
      </c>
      <c r="C41" s="73">
        <v>16428500</v>
      </c>
      <c r="D41" s="55"/>
      <c r="E41" s="60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1:32" s="40" customFormat="1" ht="18.75">
      <c r="A42" s="53"/>
      <c r="B42" s="54" t="s">
        <v>108</v>
      </c>
      <c r="C42" s="73">
        <v>711295</v>
      </c>
      <c r="D42" s="55"/>
      <c r="E42" s="60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1:32" s="94" customFormat="1" ht="19.5">
      <c r="A43" s="57">
        <v>2</v>
      </c>
      <c r="B43" s="58" t="s">
        <v>48</v>
      </c>
      <c r="C43" s="74">
        <f>SUM(C44:C48)</f>
        <v>79775000</v>
      </c>
      <c r="D43" s="59"/>
      <c r="E43" s="61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</row>
    <row r="44" spans="1:32" s="40" customFormat="1" ht="18.75">
      <c r="A44" s="53"/>
      <c r="B44" s="54" t="s">
        <v>164</v>
      </c>
      <c r="C44" s="73">
        <v>10100000</v>
      </c>
      <c r="D44" s="55"/>
      <c r="E44" s="60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1:32" s="40" customFormat="1" ht="18.75">
      <c r="A45" s="53"/>
      <c r="B45" s="54" t="s">
        <v>165</v>
      </c>
      <c r="C45" s="73">
        <v>800000</v>
      </c>
      <c r="D45" s="55"/>
      <c r="E45" s="60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1:32" s="40" customFormat="1" ht="18.75">
      <c r="A46" s="53"/>
      <c r="B46" s="54" t="s">
        <v>166</v>
      </c>
      <c r="C46" s="73">
        <v>8250000</v>
      </c>
      <c r="D46" s="55"/>
      <c r="E46" s="60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1:32" s="40" customFormat="1" ht="18.75">
      <c r="A47" s="53"/>
      <c r="B47" s="54" t="s">
        <v>167</v>
      </c>
      <c r="C47" s="73">
        <v>18125000</v>
      </c>
      <c r="D47" s="55"/>
      <c r="E47" s="60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1:32" s="40" customFormat="1" ht="18.75">
      <c r="A48" s="53"/>
      <c r="B48" s="54" t="s">
        <v>168</v>
      </c>
      <c r="C48" s="73">
        <v>42500000</v>
      </c>
      <c r="D48" s="55"/>
      <c r="E48" s="60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1:32" s="40" customFormat="1" ht="18.75">
      <c r="A49" s="53">
        <v>3</v>
      </c>
      <c r="B49" s="49" t="s">
        <v>91</v>
      </c>
      <c r="C49" s="72">
        <f>SUM(C50:C55)</f>
        <v>79038000</v>
      </c>
      <c r="D49" s="55"/>
      <c r="E49" s="60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1:32" s="40" customFormat="1" ht="18.75">
      <c r="A50" s="53"/>
      <c r="B50" s="54" t="s">
        <v>113</v>
      </c>
      <c r="C50" s="73">
        <v>40000</v>
      </c>
      <c r="D50" s="55"/>
      <c r="E50" s="60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1:32" s="40" customFormat="1" ht="37.5">
      <c r="A51" s="53"/>
      <c r="B51" s="54" t="s">
        <v>114</v>
      </c>
      <c r="C51" s="73">
        <v>1730000</v>
      </c>
      <c r="D51" s="55"/>
      <c r="E51" s="60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1:32" s="40" customFormat="1" ht="37.5">
      <c r="A52" s="53"/>
      <c r="B52" s="54" t="s">
        <v>117</v>
      </c>
      <c r="C52" s="73">
        <v>11290000</v>
      </c>
      <c r="D52" s="55"/>
      <c r="E52" s="60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1:32" s="40" customFormat="1" ht="37.5">
      <c r="A53" s="53"/>
      <c r="B53" s="54" t="s">
        <v>116</v>
      </c>
      <c r="C53" s="73">
        <v>3150000</v>
      </c>
      <c r="D53" s="55"/>
      <c r="E53" s="60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1:32" s="40" customFormat="1" ht="37.5">
      <c r="A54" s="53"/>
      <c r="B54" s="54" t="s">
        <v>115</v>
      </c>
      <c r="C54" s="73">
        <v>1420000</v>
      </c>
      <c r="D54" s="55"/>
      <c r="E54" s="60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</row>
    <row r="55" spans="1:32" s="40" customFormat="1" ht="18.75">
      <c r="A55" s="53"/>
      <c r="B55" s="54" t="s">
        <v>118</v>
      </c>
      <c r="C55" s="73">
        <v>61408000</v>
      </c>
      <c r="D55" s="55"/>
      <c r="E55" s="60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</row>
    <row r="56" spans="1:32" s="75" customFormat="1" ht="18.75">
      <c r="A56" s="38">
        <v>4</v>
      </c>
      <c r="B56" s="49" t="s">
        <v>169</v>
      </c>
      <c r="C56" s="72">
        <f>C57+C58</f>
        <v>70677600</v>
      </c>
      <c r="D56" s="50"/>
      <c r="E56" s="5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</row>
    <row r="57" spans="1:32" s="40" customFormat="1" ht="37.5">
      <c r="A57" s="53"/>
      <c r="B57" s="54" t="s">
        <v>170</v>
      </c>
      <c r="C57" s="73">
        <v>14715000</v>
      </c>
      <c r="D57" s="55"/>
      <c r="E57" s="60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</row>
    <row r="58" spans="1:32" s="40" customFormat="1" ht="18.75">
      <c r="A58" s="53"/>
      <c r="B58" s="54" t="s">
        <v>128</v>
      </c>
      <c r="C58" s="73">
        <v>55962600</v>
      </c>
      <c r="D58" s="55"/>
      <c r="E58" s="60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</row>
    <row r="59" spans="1:32" s="40" customFormat="1" ht="24.95" customHeight="1">
      <c r="A59" s="38">
        <v>5</v>
      </c>
      <c r="B59" s="49" t="s">
        <v>55</v>
      </c>
      <c r="C59" s="72">
        <f>SUM(C60:C62)</f>
        <v>92462826</v>
      </c>
      <c r="D59" s="50"/>
      <c r="E59" s="5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</row>
    <row r="60" spans="1:32" s="40" customFormat="1" ht="18.75">
      <c r="A60" s="53"/>
      <c r="B60" s="54" t="s">
        <v>56</v>
      </c>
      <c r="C60" s="73">
        <f>69035483+6027343</f>
        <v>75062826</v>
      </c>
      <c r="D60" s="55"/>
      <c r="E60" s="5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</row>
    <row r="61" spans="1:32" s="40" customFormat="1" ht="18.75">
      <c r="A61" s="53"/>
      <c r="B61" s="54" t="s">
        <v>57</v>
      </c>
      <c r="C61" s="73">
        <f>1200000</f>
        <v>1200000</v>
      </c>
      <c r="D61" s="55"/>
      <c r="E61" s="51"/>
      <c r="F61" s="41">
        <v>2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</row>
    <row r="62" spans="1:32" s="40" customFormat="1" ht="24.95" customHeight="1">
      <c r="A62" s="53"/>
      <c r="B62" s="54" t="s">
        <v>58</v>
      </c>
      <c r="C62" s="73">
        <v>16200000</v>
      </c>
      <c r="D62" s="55"/>
      <c r="E62" s="5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</row>
    <row r="63" spans="1:32" s="40" customFormat="1" ht="24.95" customHeight="1">
      <c r="A63" s="57">
        <v>6</v>
      </c>
      <c r="B63" s="58" t="s">
        <v>46</v>
      </c>
      <c r="C63" s="74">
        <f>SUM(C64:C66)</f>
        <v>110039750</v>
      </c>
      <c r="D63" s="59"/>
      <c r="E63" s="61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</row>
    <row r="64" spans="1:32" s="40" customFormat="1" ht="24.95" customHeight="1">
      <c r="A64" s="53"/>
      <c r="B64" s="54" t="s">
        <v>109</v>
      </c>
      <c r="C64" s="73">
        <v>50000</v>
      </c>
      <c r="D64" s="55"/>
      <c r="E64" s="60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</row>
    <row r="65" spans="1:32" s="40" customFormat="1" ht="24.95" customHeight="1">
      <c r="A65" s="53"/>
      <c r="B65" s="54" t="s">
        <v>110</v>
      </c>
      <c r="C65" s="73">
        <v>104470000</v>
      </c>
      <c r="D65" s="55"/>
      <c r="E65" s="60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</row>
    <row r="66" spans="1:32" s="40" customFormat="1" ht="24.95" customHeight="1">
      <c r="A66" s="53"/>
      <c r="B66" s="54" t="s">
        <v>145</v>
      </c>
      <c r="C66" s="73">
        <v>5519750</v>
      </c>
      <c r="D66" s="55"/>
      <c r="E66" s="60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</row>
    <row r="67" spans="1:32" s="40" customFormat="1" ht="24.95" customHeight="1">
      <c r="A67" s="38">
        <v>7</v>
      </c>
      <c r="B67" s="49" t="s">
        <v>50</v>
      </c>
      <c r="C67" s="72">
        <f>C68</f>
        <v>47897222</v>
      </c>
      <c r="D67" s="50"/>
      <c r="E67" s="51"/>
      <c r="F67" s="41"/>
    </row>
    <row r="68" spans="1:32" s="40" customFormat="1" ht="24.95" customHeight="1">
      <c r="A68" s="53"/>
      <c r="B68" s="54" t="s">
        <v>111</v>
      </c>
      <c r="C68" s="73">
        <v>47897222</v>
      </c>
      <c r="D68" s="55"/>
      <c r="E68" s="60"/>
      <c r="F68" s="43"/>
    </row>
    <row r="69" spans="1:32" s="40" customFormat="1" ht="24.95" customHeight="1">
      <c r="A69" s="38">
        <v>8</v>
      </c>
      <c r="B69" s="49" t="s">
        <v>112</v>
      </c>
      <c r="C69" s="72">
        <f>C70</f>
        <v>14964000</v>
      </c>
      <c r="D69" s="50"/>
      <c r="E69" s="51"/>
      <c r="F69" s="41"/>
    </row>
    <row r="70" spans="1:32" s="40" customFormat="1" ht="36.75" customHeight="1">
      <c r="A70" s="53"/>
      <c r="B70" s="54" t="s">
        <v>171</v>
      </c>
      <c r="C70" s="73">
        <v>14964000</v>
      </c>
      <c r="D70" s="55"/>
      <c r="E70" s="60"/>
      <c r="F70" s="43"/>
    </row>
    <row r="71" spans="1:32" s="75" customFormat="1" ht="29.25" customHeight="1">
      <c r="A71" s="38">
        <v>9</v>
      </c>
      <c r="B71" s="49" t="s">
        <v>120</v>
      </c>
      <c r="C71" s="72">
        <f>C72+C73</f>
        <v>102365000</v>
      </c>
      <c r="D71" s="50"/>
      <c r="E71" s="51"/>
      <c r="F71" s="41"/>
    </row>
    <row r="72" spans="1:32" s="40" customFormat="1" ht="37.5" customHeight="1">
      <c r="A72" s="53"/>
      <c r="B72" s="54" t="s">
        <v>121</v>
      </c>
      <c r="C72" s="73">
        <v>97325000</v>
      </c>
      <c r="D72" s="55"/>
      <c r="E72" s="60"/>
      <c r="F72" s="43"/>
    </row>
    <row r="73" spans="1:32" s="40" customFormat="1" ht="25.5" customHeight="1">
      <c r="A73" s="53"/>
      <c r="B73" s="54" t="s">
        <v>122</v>
      </c>
      <c r="C73" s="73">
        <v>5040000</v>
      </c>
      <c r="D73" s="55"/>
      <c r="E73" s="60"/>
      <c r="F73" s="43"/>
    </row>
    <row r="74" spans="1:32" s="75" customFormat="1" ht="26.25" customHeight="1">
      <c r="A74" s="38">
        <v>10</v>
      </c>
      <c r="B74" s="49" t="s">
        <v>135</v>
      </c>
      <c r="C74" s="72">
        <v>115500000</v>
      </c>
      <c r="D74" s="50"/>
      <c r="E74" s="51"/>
      <c r="F74" s="41"/>
    </row>
    <row r="75" spans="1:32" s="40" customFormat="1" ht="24.95" customHeight="1">
      <c r="A75" s="38" t="s">
        <v>73</v>
      </c>
      <c r="B75" s="49" t="s">
        <v>65</v>
      </c>
      <c r="C75" s="72">
        <f>SUM(C76:C85)</f>
        <v>89998425</v>
      </c>
      <c r="D75" s="50"/>
      <c r="E75" s="51"/>
      <c r="F75" s="41"/>
      <c r="G75" s="87">
        <f>C8-C21</f>
        <v>89998425</v>
      </c>
    </row>
    <row r="76" spans="1:32" s="40" customFormat="1" ht="24.95" customHeight="1">
      <c r="A76" s="53">
        <v>1</v>
      </c>
      <c r="B76" s="54" t="s">
        <v>43</v>
      </c>
      <c r="C76" s="73">
        <f>C11-C22</f>
        <v>0</v>
      </c>
      <c r="D76" s="55"/>
      <c r="E76" s="60"/>
      <c r="F76" s="43"/>
      <c r="G76" s="87">
        <f>G75-C75</f>
        <v>0</v>
      </c>
    </row>
    <row r="77" spans="1:32" s="40" customFormat="1" ht="24.95" customHeight="1">
      <c r="A77" s="53">
        <v>2</v>
      </c>
      <c r="B77" s="54" t="s">
        <v>74</v>
      </c>
      <c r="C77" s="73">
        <f>C15-C59</f>
        <v>6327174</v>
      </c>
      <c r="D77" s="55"/>
      <c r="E77" s="60"/>
      <c r="F77" s="43"/>
    </row>
    <row r="78" spans="1:32" s="40" customFormat="1" ht="24.95" customHeight="1">
      <c r="A78" s="53">
        <v>3</v>
      </c>
      <c r="B78" s="54" t="s">
        <v>46</v>
      </c>
      <c r="C78" s="73">
        <f>C16-C63</f>
        <v>744250</v>
      </c>
      <c r="D78" s="62"/>
      <c r="E78" s="60"/>
      <c r="F78" s="43"/>
    </row>
    <row r="79" spans="1:32" s="40" customFormat="1" ht="24.95" customHeight="1">
      <c r="A79" s="53">
        <v>4</v>
      </c>
      <c r="B79" s="54" t="s">
        <v>48</v>
      </c>
      <c r="C79" s="73">
        <f>C12-C43</f>
        <v>237000</v>
      </c>
      <c r="D79" s="55"/>
      <c r="E79" s="60"/>
      <c r="F79" s="43"/>
    </row>
    <row r="80" spans="1:32" s="40" customFormat="1" ht="24.95" customHeight="1">
      <c r="A80" s="53">
        <v>5</v>
      </c>
      <c r="B80" s="54" t="s">
        <v>50</v>
      </c>
      <c r="C80" s="73">
        <f>C17-C67</f>
        <v>60658</v>
      </c>
      <c r="D80" s="62"/>
      <c r="E80" s="56"/>
      <c r="F80" s="43"/>
    </row>
    <row r="81" spans="1:6" s="40" customFormat="1" ht="24.95" customHeight="1">
      <c r="A81" s="53">
        <v>6</v>
      </c>
      <c r="B81" s="54" t="s">
        <v>112</v>
      </c>
      <c r="C81" s="73">
        <f>C18-C69</f>
        <v>11073943</v>
      </c>
      <c r="D81" s="62"/>
      <c r="E81" s="56"/>
      <c r="F81" s="43"/>
    </row>
    <row r="82" spans="1:6" s="40" customFormat="1" ht="24.95" customHeight="1">
      <c r="A82" s="53">
        <v>7</v>
      </c>
      <c r="B82" s="54" t="s">
        <v>93</v>
      </c>
      <c r="C82" s="73">
        <f>C13-C49</f>
        <v>40000</v>
      </c>
      <c r="D82" s="62"/>
      <c r="E82" s="56"/>
      <c r="F82" s="43"/>
    </row>
    <row r="83" spans="1:6" s="40" customFormat="1" ht="24.95" customHeight="1">
      <c r="A83" s="53">
        <v>8</v>
      </c>
      <c r="B83" s="54" t="s">
        <v>94</v>
      </c>
      <c r="C83" s="73">
        <f>C14-C56</f>
        <v>400</v>
      </c>
      <c r="D83" s="62"/>
      <c r="E83" s="56"/>
      <c r="F83" s="43"/>
    </row>
    <row r="84" spans="1:6" s="40" customFormat="1" ht="24.95" customHeight="1">
      <c r="A84" s="53">
        <v>9</v>
      </c>
      <c r="B84" s="54" t="s">
        <v>95</v>
      </c>
      <c r="C84" s="73">
        <f>C20-C71</f>
        <v>71515000</v>
      </c>
      <c r="D84" s="55"/>
      <c r="E84" s="54"/>
      <c r="F84" s="45"/>
    </row>
    <row r="85" spans="1:6" s="40" customFormat="1" ht="24.95" customHeight="1">
      <c r="A85" s="53">
        <v>10</v>
      </c>
      <c r="B85" s="54" t="s">
        <v>135</v>
      </c>
      <c r="C85" s="73">
        <f>C19-C74</f>
        <v>0</v>
      </c>
      <c r="D85" s="55"/>
      <c r="E85" s="54"/>
      <c r="F85" s="45"/>
    </row>
    <row r="86" spans="1:6" s="40" customFormat="1" ht="27" customHeight="1">
      <c r="A86" s="46"/>
      <c r="B86" s="47"/>
      <c r="C86" s="116" t="s">
        <v>133</v>
      </c>
      <c r="D86" s="116"/>
      <c r="E86" s="116"/>
      <c r="F86" s="47"/>
    </row>
    <row r="87" spans="1:6" ht="16.5" customHeight="1">
      <c r="A87" s="35"/>
      <c r="B87" s="36"/>
      <c r="C87" s="112" t="s">
        <v>68</v>
      </c>
      <c r="D87" s="112"/>
      <c r="E87" s="112"/>
      <c r="F87" s="36" t="s">
        <v>35</v>
      </c>
    </row>
    <row r="88" spans="1:6" ht="16.5">
      <c r="A88" s="35"/>
      <c r="B88" s="36"/>
      <c r="C88" s="36"/>
      <c r="D88" s="37"/>
      <c r="E88" s="37"/>
      <c r="F88" s="36"/>
    </row>
    <row r="89" spans="1:6" ht="16.5">
      <c r="A89" s="35"/>
      <c r="B89" s="36"/>
      <c r="C89" s="36"/>
      <c r="D89" s="117"/>
      <c r="E89" s="117"/>
      <c r="F89" s="36"/>
    </row>
    <row r="90" spans="1:6" ht="16.5">
      <c r="A90" s="35"/>
      <c r="B90" s="36"/>
      <c r="C90" s="36"/>
      <c r="D90" s="36"/>
      <c r="E90" s="36"/>
      <c r="F90" s="36"/>
    </row>
    <row r="91" spans="1:6" ht="16.5">
      <c r="A91" s="35"/>
      <c r="B91" s="36"/>
      <c r="C91" s="36"/>
      <c r="D91" s="36"/>
      <c r="E91" s="36"/>
      <c r="F91" s="36"/>
    </row>
    <row r="92" spans="1:6" ht="16.5">
      <c r="A92" s="35"/>
      <c r="B92" s="36"/>
      <c r="C92" s="36"/>
      <c r="D92" s="111"/>
      <c r="E92" s="111"/>
      <c r="F92" s="36"/>
    </row>
    <row r="93" spans="1:6" ht="16.5">
      <c r="A93" s="35"/>
      <c r="B93" s="36"/>
      <c r="C93" s="36"/>
      <c r="D93" s="36"/>
      <c r="E93" s="36"/>
      <c r="F93" s="36"/>
    </row>
    <row r="94" spans="1:6" ht="16.5">
      <c r="A94" s="35"/>
      <c r="B94" s="36"/>
      <c r="C94" s="36"/>
      <c r="D94" s="36"/>
      <c r="E94" s="36"/>
      <c r="F94" s="36"/>
    </row>
    <row r="95" spans="1:6">
      <c r="F95">
        <v>3</v>
      </c>
    </row>
    <row r="100" spans="6:6">
      <c r="F100">
        <v>4</v>
      </c>
    </row>
  </sheetData>
  <mergeCells count="7">
    <mergeCell ref="D92:E92"/>
    <mergeCell ref="A3:E3"/>
    <mergeCell ref="A4:E4"/>
    <mergeCell ref="A5:E5"/>
    <mergeCell ref="C86:E86"/>
    <mergeCell ref="C87:E87"/>
    <mergeCell ref="D89:E89"/>
  </mergeCells>
  <pageMargins left="0.24" right="0.28000000000000003" top="0.75" bottom="0.4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131"/>
  <sheetViews>
    <sheetView tabSelected="1" topLeftCell="A91" workbookViewId="0">
      <selection activeCell="H98" sqref="H98"/>
    </sheetView>
  </sheetViews>
  <sheetFormatPr defaultRowHeight="18.75"/>
  <cols>
    <col min="1" max="1" width="6.28515625" customWidth="1"/>
    <col min="2" max="2" width="40.28515625" customWidth="1"/>
    <col min="3" max="3" width="20.42578125" style="40" customWidth="1"/>
    <col min="4" max="4" width="14.7109375" customWidth="1"/>
    <col min="5" max="5" width="8.28515625" customWidth="1"/>
    <col min="6" max="6" width="16.7109375" customWidth="1"/>
  </cols>
  <sheetData>
    <row r="1" spans="1:32" ht="21" customHeight="1">
      <c r="A1" s="63" t="s">
        <v>89</v>
      </c>
      <c r="B1" s="30"/>
      <c r="C1" s="63"/>
      <c r="D1" s="31"/>
      <c r="E1" s="32"/>
      <c r="F1" s="33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</row>
    <row r="2" spans="1:32" ht="21.6" customHeight="1">
      <c r="A2" s="63" t="s">
        <v>130</v>
      </c>
      <c r="B2" s="30"/>
      <c r="C2" s="63"/>
      <c r="D2" s="34" t="s">
        <v>35</v>
      </c>
      <c r="E2" s="29"/>
      <c r="F2" s="33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</row>
    <row r="3" spans="1:32" ht="24" customHeight="1">
      <c r="A3" s="114" t="s">
        <v>71</v>
      </c>
      <c r="B3" s="115"/>
      <c r="C3" s="115"/>
      <c r="D3" s="115"/>
      <c r="E3" s="115"/>
      <c r="F3" s="29" t="s">
        <v>35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</row>
    <row r="4" spans="1:32" ht="24.6" customHeight="1">
      <c r="A4" s="114" t="s">
        <v>92</v>
      </c>
      <c r="B4" s="114"/>
      <c r="C4" s="114"/>
      <c r="D4" s="114"/>
      <c r="E4" s="114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</row>
    <row r="5" spans="1:32" ht="20.25" customHeight="1">
      <c r="A5" s="113" t="s">
        <v>185</v>
      </c>
      <c r="B5" s="113"/>
      <c r="C5" s="113"/>
      <c r="D5" s="113"/>
      <c r="E5" s="113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</row>
    <row r="6" spans="1:32" ht="9.75" customHeight="1">
      <c r="A6" s="29"/>
      <c r="B6" s="29"/>
      <c r="C6" s="47"/>
      <c r="D6" s="29"/>
      <c r="E6" s="64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</row>
    <row r="7" spans="1:32" s="68" customFormat="1" ht="57" customHeight="1">
      <c r="A7" s="38" t="s">
        <v>37</v>
      </c>
      <c r="B7" s="38" t="s">
        <v>3</v>
      </c>
      <c r="C7" s="82" t="s">
        <v>69</v>
      </c>
      <c r="D7" s="90" t="s">
        <v>70</v>
      </c>
      <c r="E7" s="38" t="s">
        <v>38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s="40" customFormat="1" ht="21.95" customHeight="1">
      <c r="A8" s="65" t="s">
        <v>0</v>
      </c>
      <c r="B8" s="89" t="s">
        <v>72</v>
      </c>
      <c r="C8" s="85">
        <f>C9</f>
        <v>107722345</v>
      </c>
      <c r="D8" s="66"/>
      <c r="E8" s="65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s="40" customFormat="1" ht="21.95" customHeight="1">
      <c r="A9" s="38">
        <v>1</v>
      </c>
      <c r="B9" s="49" t="s">
        <v>40</v>
      </c>
      <c r="C9" s="86">
        <f>SUM(C11:C20)</f>
        <v>107722345</v>
      </c>
      <c r="D9" s="48"/>
      <c r="E9" s="3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s="40" customFormat="1" ht="21.95" customHeight="1">
      <c r="A10" s="38">
        <v>2</v>
      </c>
      <c r="B10" s="49" t="s">
        <v>41</v>
      </c>
      <c r="C10" s="86"/>
      <c r="D10" s="48"/>
      <c r="E10" s="38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s="40" customFormat="1" ht="21.95" customHeight="1">
      <c r="A11" s="53" t="s">
        <v>42</v>
      </c>
      <c r="B11" s="54" t="s">
        <v>43</v>
      </c>
      <c r="C11" s="84">
        <v>0</v>
      </c>
      <c r="D11" s="48"/>
      <c r="E11" s="38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s="40" customFormat="1" ht="21.95" customHeight="1">
      <c r="A12" s="53" t="s">
        <v>44</v>
      </c>
      <c r="B12" s="54" t="s">
        <v>74</v>
      </c>
      <c r="C12" s="84">
        <v>3576256</v>
      </c>
      <c r="D12" s="48"/>
      <c r="E12" s="38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s="40" customFormat="1" ht="21.95" customHeight="1">
      <c r="A13" s="53" t="s">
        <v>45</v>
      </c>
      <c r="B13" s="54" t="s">
        <v>46</v>
      </c>
      <c r="C13" s="84"/>
      <c r="D13" s="48"/>
      <c r="E13" s="38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s="40" customFormat="1" ht="21.95" customHeight="1">
      <c r="A14" s="53" t="s">
        <v>47</v>
      </c>
      <c r="B14" s="54" t="s">
        <v>48</v>
      </c>
      <c r="C14" s="84"/>
      <c r="D14" s="48"/>
      <c r="E14" s="38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s="40" customFormat="1" ht="21.95" customHeight="1">
      <c r="A15" s="53" t="s">
        <v>49</v>
      </c>
      <c r="B15" s="54" t="s">
        <v>50</v>
      </c>
      <c r="C15" s="84">
        <v>60658</v>
      </c>
      <c r="D15" s="48"/>
      <c r="E15" s="38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s="40" customFormat="1" ht="21.95" customHeight="1">
      <c r="A16" s="53" t="s">
        <v>51</v>
      </c>
      <c r="B16" s="54" t="s">
        <v>180</v>
      </c>
      <c r="C16" s="84"/>
      <c r="D16" s="48"/>
      <c r="E16" s="38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s="40" customFormat="1" ht="21.95" customHeight="1">
      <c r="A17" s="53" t="s">
        <v>90</v>
      </c>
      <c r="B17" s="54" t="s">
        <v>179</v>
      </c>
      <c r="C17" s="84">
        <v>32363431</v>
      </c>
      <c r="D17" s="48"/>
      <c r="E17" s="38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s="40" customFormat="1" ht="21.95" customHeight="1">
      <c r="A18" s="53" t="s">
        <v>96</v>
      </c>
      <c r="B18" s="54" t="s">
        <v>100</v>
      </c>
      <c r="C18" s="84">
        <v>207000</v>
      </c>
      <c r="D18" s="48"/>
      <c r="E18" s="38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s="40" customFormat="1" ht="21.95" customHeight="1">
      <c r="A19" s="53" t="s">
        <v>97</v>
      </c>
      <c r="B19" s="54" t="s">
        <v>99</v>
      </c>
      <c r="C19" s="84"/>
      <c r="D19" s="48"/>
      <c r="E19" s="38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s="40" customFormat="1" ht="21.95" customHeight="1">
      <c r="A20" s="53" t="s">
        <v>98</v>
      </c>
      <c r="B20" s="54" t="s">
        <v>120</v>
      </c>
      <c r="C20" s="84">
        <v>71515000</v>
      </c>
      <c r="D20" s="48"/>
      <c r="E20" s="38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s="40" customFormat="1" ht="21.95" customHeight="1">
      <c r="A21" s="53" t="s">
        <v>134</v>
      </c>
      <c r="B21" s="54" t="s">
        <v>135</v>
      </c>
      <c r="C21" s="84"/>
      <c r="D21" s="48"/>
      <c r="E21" s="38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s="40" customFormat="1" ht="21.95" customHeight="1">
      <c r="A22" s="38" t="s">
        <v>123</v>
      </c>
      <c r="B22" s="49" t="s">
        <v>39</v>
      </c>
      <c r="C22" s="83">
        <f>C23</f>
        <v>4370686788</v>
      </c>
      <c r="D22" s="67"/>
      <c r="E22" s="5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1:32" s="40" customFormat="1" ht="21.95" customHeight="1">
      <c r="A23" s="38">
        <v>1</v>
      </c>
      <c r="B23" s="49" t="s">
        <v>40</v>
      </c>
      <c r="C23" s="72">
        <f>SUM(C25:C36)</f>
        <v>4370686788</v>
      </c>
      <c r="D23" s="50"/>
      <c r="E23" s="5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1:32" s="40" customFormat="1" ht="21.95" customHeight="1">
      <c r="A24" s="38">
        <v>2</v>
      </c>
      <c r="B24" s="49" t="s">
        <v>41</v>
      </c>
      <c r="C24" s="72"/>
      <c r="D24" s="50"/>
      <c r="E24" s="52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2"/>
    </row>
    <row r="25" spans="1:32" s="40" customFormat="1" ht="21.95" customHeight="1">
      <c r="A25" s="53" t="s">
        <v>42</v>
      </c>
      <c r="B25" s="54" t="s">
        <v>174</v>
      </c>
      <c r="C25" s="73">
        <v>2440314000</v>
      </c>
      <c r="D25" s="55"/>
      <c r="E25" s="56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</row>
    <row r="26" spans="1:32" s="40" customFormat="1" ht="21.95" customHeight="1">
      <c r="A26" s="53" t="s">
        <v>44</v>
      </c>
      <c r="B26" s="54" t="s">
        <v>175</v>
      </c>
      <c r="C26" s="73">
        <v>816298416</v>
      </c>
      <c r="D26" s="55"/>
      <c r="E26" s="56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</row>
    <row r="27" spans="1:32" s="40" customFormat="1" ht="21.95" customHeight="1">
      <c r="A27" s="53" t="s">
        <v>45</v>
      </c>
      <c r="B27" s="54" t="s">
        <v>74</v>
      </c>
      <c r="C27" s="73">
        <f>47040000+37940000</f>
        <v>84980000</v>
      </c>
      <c r="D27" s="55"/>
      <c r="E27" s="56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</row>
    <row r="28" spans="1:32" s="40" customFormat="1" ht="21.95" customHeight="1">
      <c r="A28" s="53" t="s">
        <v>47</v>
      </c>
      <c r="B28" s="54" t="s">
        <v>46</v>
      </c>
      <c r="C28" s="73">
        <v>117051668</v>
      </c>
      <c r="D28" s="55"/>
      <c r="E28" s="56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</row>
    <row r="29" spans="1:32" s="40" customFormat="1" ht="21.95" customHeight="1">
      <c r="A29" s="53" t="s">
        <v>49</v>
      </c>
      <c r="B29" s="54" t="s">
        <v>48</v>
      </c>
      <c r="C29" s="73">
        <v>70000000</v>
      </c>
      <c r="D29" s="55"/>
      <c r="E29" s="56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</row>
    <row r="30" spans="1:32" s="40" customFormat="1" ht="21.95" customHeight="1">
      <c r="A30" s="53" t="s">
        <v>51</v>
      </c>
      <c r="B30" s="54" t="s">
        <v>50</v>
      </c>
      <c r="C30" s="73"/>
      <c r="D30" s="55"/>
      <c r="E30" s="56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</row>
    <row r="31" spans="1:32" s="40" customFormat="1" ht="21.95" customHeight="1">
      <c r="A31" s="53" t="s">
        <v>90</v>
      </c>
      <c r="B31" s="54" t="s">
        <v>124</v>
      </c>
      <c r="C31" s="73">
        <v>597490110</v>
      </c>
      <c r="D31" s="55"/>
      <c r="E31" s="56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</row>
    <row r="32" spans="1:32" s="40" customFormat="1" ht="21.95" customHeight="1">
      <c r="A32" s="53" t="s">
        <v>96</v>
      </c>
      <c r="B32" s="54" t="s">
        <v>179</v>
      </c>
      <c r="C32" s="73">
        <f>3342235+16253359</f>
        <v>19595594</v>
      </c>
      <c r="D32" s="55"/>
      <c r="E32" s="56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</row>
    <row r="33" spans="1:32" s="40" customFormat="1" ht="21.95" customHeight="1">
      <c r="A33" s="53" t="s">
        <v>97</v>
      </c>
      <c r="B33" s="54" t="s">
        <v>100</v>
      </c>
      <c r="C33" s="73">
        <v>74640000</v>
      </c>
      <c r="D33" s="55"/>
      <c r="E33" s="56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</row>
    <row r="34" spans="1:32" s="40" customFormat="1" ht="21.95" customHeight="1">
      <c r="A34" s="53" t="s">
        <v>98</v>
      </c>
      <c r="B34" s="54" t="s">
        <v>99</v>
      </c>
      <c r="C34" s="73">
        <v>27540000</v>
      </c>
      <c r="D34" s="55"/>
      <c r="E34" s="56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</row>
    <row r="35" spans="1:32" s="40" customFormat="1" ht="21.95" customHeight="1">
      <c r="A35" s="53" t="s">
        <v>134</v>
      </c>
      <c r="B35" s="54" t="s">
        <v>120</v>
      </c>
      <c r="C35" s="73"/>
      <c r="D35" s="55"/>
      <c r="E35" s="56"/>
      <c r="F35" s="43">
        <v>1</v>
      </c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</row>
    <row r="36" spans="1:32" s="40" customFormat="1" ht="21.95" customHeight="1">
      <c r="A36" s="53" t="s">
        <v>184</v>
      </c>
      <c r="B36" s="54" t="s">
        <v>135</v>
      </c>
      <c r="C36" s="73">
        <v>122777000</v>
      </c>
      <c r="D36" s="55"/>
      <c r="E36" s="56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</row>
    <row r="37" spans="1:32" s="40" customFormat="1" ht="21.95" customHeight="1">
      <c r="A37" s="38" t="s">
        <v>64</v>
      </c>
      <c r="B37" s="49" t="s">
        <v>53</v>
      </c>
      <c r="C37" s="72">
        <f>C38+C41+C56+C61+C65+C68+C70+C72+C76+C79+C83+C84</f>
        <v>4477302908</v>
      </c>
      <c r="D37" s="50"/>
      <c r="E37" s="5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 t="s">
        <v>35</v>
      </c>
    </row>
    <row r="38" spans="1:32" s="40" customFormat="1" ht="21.95" customHeight="1">
      <c r="A38" s="38">
        <v>1</v>
      </c>
      <c r="B38" s="49" t="s">
        <v>43</v>
      </c>
      <c r="C38" s="72">
        <f>C39+C40</f>
        <v>2440314000</v>
      </c>
      <c r="D38" s="50"/>
      <c r="E38" s="5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1:32" s="40" customFormat="1" ht="21.95" customHeight="1">
      <c r="A39" s="53"/>
      <c r="B39" s="54" t="s">
        <v>54</v>
      </c>
      <c r="C39" s="73">
        <v>2425392000</v>
      </c>
      <c r="D39" s="55"/>
      <c r="E39" s="60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1:32" s="40" customFormat="1" ht="21.95" customHeight="1">
      <c r="A40" s="53"/>
      <c r="B40" s="54" t="s">
        <v>188</v>
      </c>
      <c r="C40" s="73">
        <v>14922000</v>
      </c>
      <c r="D40" s="55"/>
      <c r="E40" s="60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1:32" s="75" customFormat="1" ht="21.95" customHeight="1">
      <c r="A41" s="38">
        <v>2</v>
      </c>
      <c r="B41" s="49" t="s">
        <v>175</v>
      </c>
      <c r="C41" s="72">
        <f>SUM(C42:C55)</f>
        <v>816298416</v>
      </c>
      <c r="D41" s="50"/>
      <c r="E41" s="5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1:32" s="40" customFormat="1" ht="21.95" customHeight="1">
      <c r="A42" s="53"/>
      <c r="B42" s="54" t="s">
        <v>101</v>
      </c>
      <c r="C42" s="73">
        <v>16490100</v>
      </c>
      <c r="D42" s="55"/>
      <c r="E42" s="60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1:32" s="40" customFormat="1" ht="21.95" customHeight="1">
      <c r="A43" s="53"/>
      <c r="B43" s="54" t="s">
        <v>102</v>
      </c>
      <c r="C43" s="73">
        <v>22768316</v>
      </c>
      <c r="D43" s="55"/>
      <c r="E43" s="60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s="40" customFormat="1" ht="40.5" customHeight="1">
      <c r="A44" s="53"/>
      <c r="B44" s="54" t="s">
        <v>106</v>
      </c>
      <c r="C44" s="73">
        <v>38460000</v>
      </c>
      <c r="D44" s="55"/>
      <c r="E44" s="60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1:32" s="40" customFormat="1" ht="37.5">
      <c r="A45" s="53"/>
      <c r="B45" s="54" t="s">
        <v>103</v>
      </c>
      <c r="C45" s="73">
        <v>80750000</v>
      </c>
      <c r="D45" s="55"/>
      <c r="E45" s="60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1:32" s="40" customFormat="1">
      <c r="A46" s="53"/>
      <c r="B46" s="54" t="s">
        <v>104</v>
      </c>
      <c r="C46" s="73">
        <v>390500000</v>
      </c>
      <c r="D46" s="55"/>
      <c r="E46" s="60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1:32" s="40" customFormat="1" ht="39" customHeight="1">
      <c r="A47" s="53"/>
      <c r="B47" s="54" t="s">
        <v>105</v>
      </c>
      <c r="C47" s="73">
        <v>124200000</v>
      </c>
      <c r="D47" s="55"/>
      <c r="E47" s="60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1:32" s="40" customFormat="1" ht="39" customHeight="1">
      <c r="A48" s="53"/>
      <c r="B48" s="54" t="s">
        <v>176</v>
      </c>
      <c r="C48" s="73">
        <v>12780000</v>
      </c>
      <c r="D48" s="55"/>
      <c r="E48" s="60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1:32" s="40" customFormat="1" ht="21.95" customHeight="1">
      <c r="A49" s="53"/>
      <c r="B49" s="54" t="s">
        <v>177</v>
      </c>
      <c r="C49" s="73">
        <v>51250000</v>
      </c>
      <c r="D49" s="55"/>
      <c r="E49" s="60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1:32" s="40" customFormat="1" ht="21.95" customHeight="1">
      <c r="A50" s="53"/>
      <c r="B50" s="54" t="s">
        <v>107</v>
      </c>
      <c r="C50" s="73">
        <v>43559000</v>
      </c>
      <c r="D50" s="55"/>
      <c r="E50" s="60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1:32" s="40" customFormat="1" ht="39" customHeight="1">
      <c r="A51" s="53"/>
      <c r="B51" s="54" t="s">
        <v>139</v>
      </c>
      <c r="C51" s="73">
        <f>18324000+6480000</f>
        <v>24804000</v>
      </c>
      <c r="D51" s="55"/>
      <c r="E51" s="60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1:32" s="40" customFormat="1" ht="21.95" customHeight="1">
      <c r="A52" s="53"/>
      <c r="B52" s="54" t="s">
        <v>186</v>
      </c>
      <c r="C52" s="73">
        <v>3142000</v>
      </c>
      <c r="D52" s="55"/>
      <c r="E52" s="60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1:32" s="40" customFormat="1" ht="21.95" customHeight="1">
      <c r="A53" s="53"/>
      <c r="B53" s="54" t="s">
        <v>108</v>
      </c>
      <c r="C53" s="73">
        <v>1655000</v>
      </c>
      <c r="D53" s="55"/>
      <c r="E53" s="60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1:32" s="40" customFormat="1" ht="21.95" customHeight="1">
      <c r="A54" s="53"/>
      <c r="B54" s="54" t="s">
        <v>187</v>
      </c>
      <c r="C54" s="73">
        <v>3000000</v>
      </c>
      <c r="D54" s="55"/>
      <c r="E54" s="60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</row>
    <row r="55" spans="1:32" s="40" customFormat="1" ht="21.95" customHeight="1">
      <c r="A55" s="53"/>
      <c r="B55" s="54" t="s">
        <v>136</v>
      </c>
      <c r="C55" s="73">
        <v>2940000</v>
      </c>
      <c r="D55" s="55"/>
      <c r="E55" s="60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</row>
    <row r="56" spans="1:32" s="40" customFormat="1" ht="23.1" customHeight="1">
      <c r="A56" s="38">
        <v>3</v>
      </c>
      <c r="B56" s="49" t="s">
        <v>55</v>
      </c>
      <c r="C56" s="72">
        <f>SUM(C57:C60)</f>
        <v>88556256</v>
      </c>
      <c r="D56" s="50"/>
      <c r="E56" s="5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</row>
    <row r="57" spans="1:32" s="40" customFormat="1" ht="21.95" customHeight="1">
      <c r="A57" s="53"/>
      <c r="B57" s="54" t="s">
        <v>56</v>
      </c>
      <c r="C57" s="73">
        <f>5632809+7468809+6928809+9670000+6118809+6388809+4228809+7036809+6118809+12086000+7252000+5038809</f>
        <v>83969281</v>
      </c>
      <c r="D57" s="55"/>
      <c r="E57" s="5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</row>
    <row r="58" spans="1:32" s="40" customFormat="1" ht="37.5">
      <c r="A58" s="53"/>
      <c r="B58" s="54" t="s">
        <v>57</v>
      </c>
      <c r="C58" s="73">
        <v>1600000</v>
      </c>
      <c r="D58" s="55"/>
      <c r="E58" s="5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</row>
    <row r="59" spans="1:32" s="40" customFormat="1" ht="21.95" customHeight="1">
      <c r="A59" s="53"/>
      <c r="B59" s="54" t="s">
        <v>189</v>
      </c>
      <c r="C59" s="73">
        <v>2958975</v>
      </c>
      <c r="D59" s="55"/>
      <c r="E59" s="5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</row>
    <row r="60" spans="1:32" s="40" customFormat="1" ht="21.95" customHeight="1">
      <c r="A60" s="53"/>
      <c r="B60" s="54" t="s">
        <v>138</v>
      </c>
      <c r="C60" s="73">
        <v>28000</v>
      </c>
      <c r="D60" s="55"/>
      <c r="E60" s="5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</row>
    <row r="61" spans="1:32" s="40" customFormat="1" ht="21.95" customHeight="1">
      <c r="A61" s="38">
        <v>4</v>
      </c>
      <c r="B61" s="49" t="s">
        <v>46</v>
      </c>
      <c r="C61" s="72">
        <f>SUM(C62:C64)</f>
        <v>117051668</v>
      </c>
      <c r="D61" s="50"/>
      <c r="E61" s="5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</row>
    <row r="62" spans="1:32" s="40" customFormat="1" ht="21.95" customHeight="1">
      <c r="A62" s="53"/>
      <c r="B62" s="54" t="s">
        <v>109</v>
      </c>
      <c r="C62" s="73">
        <v>20000</v>
      </c>
      <c r="D62" s="55"/>
      <c r="E62" s="60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</row>
    <row r="63" spans="1:32" s="40" customFormat="1" ht="21.95" customHeight="1">
      <c r="A63" s="53"/>
      <c r="B63" s="54" t="s">
        <v>110</v>
      </c>
      <c r="C63" s="73">
        <f>49740000+62050000</f>
        <v>111790000</v>
      </c>
      <c r="D63" s="55"/>
      <c r="E63" s="60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</row>
    <row r="64" spans="1:32" s="40" customFormat="1" ht="21.95" customHeight="1">
      <c r="A64" s="53"/>
      <c r="B64" s="54" t="s">
        <v>173</v>
      </c>
      <c r="C64" s="73">
        <f>3435409+1806259</f>
        <v>5241668</v>
      </c>
      <c r="D64" s="55"/>
      <c r="E64" s="60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</row>
    <row r="65" spans="1:6" s="40" customFormat="1" ht="21.95" customHeight="1">
      <c r="A65" s="38">
        <v>5</v>
      </c>
      <c r="B65" s="49" t="s">
        <v>61</v>
      </c>
      <c r="C65" s="72">
        <f>SUM(C66:C67)</f>
        <v>70000000</v>
      </c>
      <c r="D65" s="50"/>
      <c r="E65" s="51"/>
      <c r="F65" s="41"/>
    </row>
    <row r="66" spans="1:6" s="40" customFormat="1" ht="21.95" customHeight="1">
      <c r="A66" s="53"/>
      <c r="B66" s="54" t="s">
        <v>178</v>
      </c>
      <c r="C66" s="73">
        <f>11760000+4400000</f>
        <v>16160000</v>
      </c>
      <c r="D66" s="55"/>
      <c r="E66" s="60"/>
      <c r="F66" s="43"/>
    </row>
    <row r="67" spans="1:6" s="40" customFormat="1" ht="21.95" customHeight="1">
      <c r="A67" s="53"/>
      <c r="B67" s="54" t="s">
        <v>125</v>
      </c>
      <c r="C67" s="73">
        <f>10640000+12000000+31200000</f>
        <v>53840000</v>
      </c>
      <c r="D67" s="55"/>
      <c r="E67" s="60"/>
      <c r="F67" s="43"/>
    </row>
    <row r="68" spans="1:6" s="40" customFormat="1" ht="21.95" customHeight="1">
      <c r="A68" s="38">
        <v>6</v>
      </c>
      <c r="B68" s="49" t="s">
        <v>50</v>
      </c>
      <c r="C68" s="72">
        <f>C69</f>
        <v>60658</v>
      </c>
      <c r="D68" s="50"/>
      <c r="E68" s="51"/>
      <c r="F68" s="41">
        <v>2</v>
      </c>
    </row>
    <row r="69" spans="1:6" s="40" customFormat="1" ht="21.95" customHeight="1">
      <c r="A69" s="53"/>
      <c r="B69" s="54" t="s">
        <v>183</v>
      </c>
      <c r="C69" s="73">
        <v>60658</v>
      </c>
      <c r="D69" s="55"/>
      <c r="E69" s="60"/>
      <c r="F69" s="43"/>
    </row>
    <row r="70" spans="1:6" s="40" customFormat="1" ht="21.95" customHeight="1">
      <c r="A70" s="38">
        <v>7</v>
      </c>
      <c r="B70" s="49" t="s">
        <v>181</v>
      </c>
      <c r="C70" s="72">
        <f>SUM(C71:C71)</f>
        <v>597490110</v>
      </c>
      <c r="D70" s="50"/>
      <c r="E70" s="51"/>
      <c r="F70" s="41"/>
    </row>
    <row r="71" spans="1:6" s="81" customFormat="1" ht="41.25" customHeight="1">
      <c r="A71" s="76"/>
      <c r="B71" s="77" t="s">
        <v>126</v>
      </c>
      <c r="C71" s="73">
        <v>597490110</v>
      </c>
      <c r="D71" s="78"/>
      <c r="E71" s="79"/>
      <c r="F71" s="80"/>
    </row>
    <row r="72" spans="1:6" s="75" customFormat="1" ht="21.95" customHeight="1">
      <c r="A72" s="38">
        <v>8</v>
      </c>
      <c r="B72" s="49" t="s">
        <v>179</v>
      </c>
      <c r="C72" s="72">
        <f>C73+C74+C75</f>
        <v>50942600</v>
      </c>
      <c r="D72" s="50"/>
      <c r="E72" s="51"/>
      <c r="F72" s="41"/>
    </row>
    <row r="73" spans="1:6" s="40" customFormat="1" ht="42" customHeight="1">
      <c r="A73" s="53"/>
      <c r="B73" s="54" t="s">
        <v>182</v>
      </c>
      <c r="C73" s="73">
        <f>7460000+1425000+19584000+9699000+9950000</f>
        <v>48118000</v>
      </c>
      <c r="D73" s="55"/>
      <c r="E73" s="60"/>
      <c r="F73" s="43"/>
    </row>
    <row r="74" spans="1:6" s="40" customFormat="1" ht="21.95" customHeight="1">
      <c r="A74" s="53"/>
      <c r="B74" s="54" t="s">
        <v>190</v>
      </c>
      <c r="C74" s="73">
        <f>1800000+360000</f>
        <v>2160000</v>
      </c>
      <c r="D74" s="55"/>
      <c r="E74" s="60"/>
      <c r="F74" s="43"/>
    </row>
    <row r="75" spans="1:6" s="40" customFormat="1" ht="21.95" customHeight="1">
      <c r="A75" s="53"/>
      <c r="B75" s="54" t="s">
        <v>192</v>
      </c>
      <c r="C75" s="73">
        <v>664600</v>
      </c>
      <c r="D75" s="55"/>
      <c r="E75" s="60"/>
      <c r="F75" s="43"/>
    </row>
    <row r="76" spans="1:6" s="75" customFormat="1" ht="21.95" customHeight="1">
      <c r="A76" s="38">
        <v>9</v>
      </c>
      <c r="B76" s="49" t="s">
        <v>91</v>
      </c>
      <c r="C76" s="72">
        <f>SUM(C77:C78)</f>
        <v>74757200</v>
      </c>
      <c r="D76" s="50"/>
      <c r="E76" s="51"/>
      <c r="F76" s="41"/>
    </row>
    <row r="77" spans="1:6" s="40" customFormat="1" ht="41.25" customHeight="1">
      <c r="A77" s="53"/>
      <c r="B77" s="54" t="s">
        <v>137</v>
      </c>
      <c r="C77" s="73">
        <v>73857200</v>
      </c>
      <c r="D77" s="55"/>
      <c r="E77" s="60"/>
      <c r="F77" s="43"/>
    </row>
    <row r="78" spans="1:6" s="40" customFormat="1" ht="39" customHeight="1">
      <c r="A78" s="53"/>
      <c r="B78" s="54" t="s">
        <v>191</v>
      </c>
      <c r="C78" s="73">
        <v>900000</v>
      </c>
      <c r="D78" s="55"/>
      <c r="E78" s="60"/>
      <c r="F78" s="43"/>
    </row>
    <row r="79" spans="1:6" s="75" customFormat="1" ht="21.95" customHeight="1">
      <c r="A79" s="38">
        <v>10</v>
      </c>
      <c r="B79" s="49" t="s">
        <v>119</v>
      </c>
      <c r="C79" s="72">
        <f>SUM(C80:C82)</f>
        <v>27540000</v>
      </c>
      <c r="D79" s="50"/>
      <c r="E79" s="51"/>
      <c r="F79" s="41"/>
    </row>
    <row r="80" spans="1:6" s="40" customFormat="1" ht="38.25" customHeight="1">
      <c r="A80" s="53"/>
      <c r="B80" s="54" t="s">
        <v>127</v>
      </c>
      <c r="C80" s="73">
        <f>5600000+5036000+7798500+1705000</f>
        <v>20139500</v>
      </c>
      <c r="D80" s="55"/>
      <c r="E80" s="60"/>
      <c r="F80" s="43"/>
    </row>
    <row r="81" spans="1:6" s="40" customFormat="1" ht="23.1" customHeight="1">
      <c r="A81" s="53"/>
      <c r="B81" s="54" t="s">
        <v>128</v>
      </c>
      <c r="C81" s="73">
        <f>3330000+1475500+2535000</f>
        <v>7340500</v>
      </c>
      <c r="D81" s="55"/>
      <c r="E81" s="60"/>
      <c r="F81" s="43"/>
    </row>
    <row r="82" spans="1:6" s="40" customFormat="1" ht="21.95" customHeight="1">
      <c r="A82" s="53"/>
      <c r="B82" s="54" t="s">
        <v>129</v>
      </c>
      <c r="C82" s="73">
        <v>60000</v>
      </c>
      <c r="D82" s="55"/>
      <c r="E82" s="60"/>
      <c r="F82" s="43"/>
    </row>
    <row r="83" spans="1:6" s="75" customFormat="1" ht="21.95" customHeight="1">
      <c r="A83" s="38">
        <v>11</v>
      </c>
      <c r="B83" s="49" t="s">
        <v>135</v>
      </c>
      <c r="C83" s="72">
        <v>122777000</v>
      </c>
      <c r="D83" s="50"/>
      <c r="E83" s="51"/>
      <c r="F83" s="41"/>
    </row>
    <row r="84" spans="1:6" s="75" customFormat="1" ht="21.95" customHeight="1">
      <c r="A84" s="38">
        <v>12</v>
      </c>
      <c r="B84" s="49" t="s">
        <v>120</v>
      </c>
      <c r="C84" s="72">
        <v>71515000</v>
      </c>
      <c r="D84" s="50"/>
      <c r="E84" s="51"/>
      <c r="F84" s="41"/>
    </row>
    <row r="85" spans="1:6" s="40" customFormat="1" ht="21.95" customHeight="1">
      <c r="A85" s="38" t="s">
        <v>73</v>
      </c>
      <c r="B85" s="49" t="s">
        <v>65</v>
      </c>
      <c r="C85" s="72">
        <f>SUM(C86:C96)</f>
        <v>1106225</v>
      </c>
      <c r="D85" s="50"/>
      <c r="E85" s="51"/>
      <c r="F85" s="103">
        <f>C9+C22-C37</f>
        <v>1106225</v>
      </c>
    </row>
    <row r="86" spans="1:6" s="40" customFormat="1" ht="21.95" customHeight="1">
      <c r="A86" s="53">
        <v>1</v>
      </c>
      <c r="B86" s="54" t="s">
        <v>43</v>
      </c>
      <c r="C86" s="73">
        <f>C11+C25-C38</f>
        <v>0</v>
      </c>
      <c r="D86" s="55"/>
      <c r="E86" s="60"/>
      <c r="F86" s="43"/>
    </row>
    <row r="87" spans="1:6" s="40" customFormat="1" ht="21.95" customHeight="1">
      <c r="A87" s="53">
        <v>2</v>
      </c>
      <c r="B87" s="54" t="s">
        <v>175</v>
      </c>
      <c r="C87" s="73">
        <f>C26-C41</f>
        <v>0</v>
      </c>
      <c r="D87" s="55"/>
      <c r="E87" s="60"/>
      <c r="F87" s="43"/>
    </row>
    <row r="88" spans="1:6" s="40" customFormat="1" ht="21.95" customHeight="1">
      <c r="A88" s="53">
        <v>3</v>
      </c>
      <c r="B88" s="54" t="s">
        <v>74</v>
      </c>
      <c r="C88" s="73">
        <f>C12+C27-C56</f>
        <v>0</v>
      </c>
      <c r="D88" s="55"/>
      <c r="E88" s="60"/>
      <c r="F88" s="43"/>
    </row>
    <row r="89" spans="1:6" s="40" customFormat="1" ht="21.95" customHeight="1">
      <c r="A89" s="53">
        <v>4</v>
      </c>
      <c r="B89" s="54" t="s">
        <v>46</v>
      </c>
      <c r="C89" s="73">
        <f>C13+C28-C61</f>
        <v>0</v>
      </c>
      <c r="D89" s="62"/>
      <c r="E89" s="60"/>
      <c r="F89" s="43"/>
    </row>
    <row r="90" spans="1:6" s="40" customFormat="1" ht="21.95" customHeight="1">
      <c r="A90" s="53">
        <v>5</v>
      </c>
      <c r="B90" s="54" t="s">
        <v>48</v>
      </c>
      <c r="C90" s="73">
        <f>C29+C14-C65</f>
        <v>0</v>
      </c>
      <c r="D90" s="55"/>
      <c r="E90" s="60"/>
      <c r="F90" s="43"/>
    </row>
    <row r="91" spans="1:6" s="40" customFormat="1" ht="21.95" customHeight="1">
      <c r="A91" s="53">
        <v>6</v>
      </c>
      <c r="B91" s="54" t="s">
        <v>50</v>
      </c>
      <c r="C91" s="73">
        <f>C15+C30-C68</f>
        <v>0</v>
      </c>
      <c r="D91" s="62"/>
      <c r="E91" s="56"/>
      <c r="F91" s="43"/>
    </row>
    <row r="92" spans="1:6" s="102" customFormat="1" ht="21.95" customHeight="1">
      <c r="A92" s="96">
        <v>7</v>
      </c>
      <c r="B92" s="97" t="s">
        <v>180</v>
      </c>
      <c r="C92" s="98">
        <f>C16+C31-C70</f>
        <v>0</v>
      </c>
      <c r="D92" s="99"/>
      <c r="E92" s="100"/>
      <c r="F92" s="101"/>
    </row>
    <row r="93" spans="1:6" s="102" customFormat="1" ht="21.95" customHeight="1">
      <c r="A93" s="96">
        <v>8</v>
      </c>
      <c r="B93" s="97" t="s">
        <v>179</v>
      </c>
      <c r="C93" s="98">
        <f>C17+C32-C72</f>
        <v>1016425</v>
      </c>
      <c r="D93" s="99"/>
      <c r="E93" s="100"/>
      <c r="F93" s="101"/>
    </row>
    <row r="94" spans="1:6" s="40" customFormat="1" ht="21.95" customHeight="1">
      <c r="A94" s="53">
        <v>9</v>
      </c>
      <c r="B94" s="54" t="s">
        <v>93</v>
      </c>
      <c r="C94" s="73">
        <f>C18+C33-C76</f>
        <v>89800</v>
      </c>
      <c r="D94" s="62"/>
      <c r="E94" s="56"/>
      <c r="F94" s="43"/>
    </row>
    <row r="95" spans="1:6" s="40" customFormat="1" ht="21.95" customHeight="1">
      <c r="A95" s="53">
        <v>10</v>
      </c>
      <c r="B95" s="54" t="s">
        <v>94</v>
      </c>
      <c r="C95" s="73">
        <f>C19+C34-C79</f>
        <v>0</v>
      </c>
      <c r="D95" s="62"/>
      <c r="E95" s="56"/>
      <c r="F95" s="43"/>
    </row>
    <row r="96" spans="1:6" s="40" customFormat="1" ht="21.95" customHeight="1">
      <c r="A96" s="53">
        <v>11</v>
      </c>
      <c r="B96" s="54" t="s">
        <v>135</v>
      </c>
      <c r="C96" s="73">
        <v>0</v>
      </c>
      <c r="D96" s="55"/>
      <c r="E96" s="54"/>
      <c r="F96" s="45"/>
    </row>
    <row r="97" spans="1:6" s="40" customFormat="1" ht="4.5" customHeight="1">
      <c r="A97" s="46"/>
      <c r="B97" s="47"/>
      <c r="C97" s="116"/>
      <c r="D97" s="116"/>
      <c r="E97" s="116"/>
      <c r="F97" s="47"/>
    </row>
    <row r="98" spans="1:6" s="40" customFormat="1" ht="22.5" customHeight="1">
      <c r="A98" s="46"/>
      <c r="B98" s="47"/>
      <c r="C98" s="116" t="s">
        <v>198</v>
      </c>
      <c r="D98" s="116"/>
      <c r="E98" s="116"/>
      <c r="F98" s="47" t="s">
        <v>35</v>
      </c>
    </row>
    <row r="99" spans="1:6" s="88" customFormat="1">
      <c r="A99" s="95"/>
      <c r="B99" s="95" t="s">
        <v>142</v>
      </c>
      <c r="C99" s="115" t="s">
        <v>140</v>
      </c>
      <c r="D99" s="115"/>
      <c r="E99" s="115"/>
      <c r="F99" s="91"/>
    </row>
    <row r="100" spans="1:6" s="75" customFormat="1">
      <c r="A100" s="92"/>
      <c r="B100" s="93"/>
      <c r="C100" s="93"/>
      <c r="D100" s="118"/>
      <c r="E100" s="118"/>
      <c r="F100" s="93"/>
    </row>
    <row r="101" spans="1:6" s="75" customFormat="1">
      <c r="A101" s="92"/>
      <c r="B101" s="93"/>
      <c r="C101" s="93"/>
      <c r="D101" s="93"/>
      <c r="E101" s="93"/>
      <c r="F101" s="93"/>
    </row>
    <row r="102" spans="1:6" s="75" customFormat="1">
      <c r="A102" s="92"/>
      <c r="B102" s="93"/>
      <c r="C102" s="93"/>
      <c r="D102" s="93"/>
      <c r="E102" s="93"/>
      <c r="F102" s="93"/>
    </row>
    <row r="103" spans="1:6" s="75" customFormat="1">
      <c r="A103" s="92"/>
      <c r="B103" s="95" t="s">
        <v>143</v>
      </c>
      <c r="C103" s="115" t="s">
        <v>141</v>
      </c>
      <c r="D103" s="115"/>
      <c r="E103" s="115"/>
      <c r="F103" s="93"/>
    </row>
    <row r="104" spans="1:6" s="40" customFormat="1">
      <c r="A104" s="46"/>
      <c r="B104" s="47"/>
      <c r="C104" s="47"/>
      <c r="D104" s="47"/>
      <c r="E104" s="47"/>
      <c r="F104" s="47">
        <v>3</v>
      </c>
    </row>
    <row r="105" spans="1:6" s="40" customFormat="1">
      <c r="A105" s="46"/>
      <c r="B105" s="47"/>
      <c r="C105" s="47"/>
      <c r="D105" s="47"/>
      <c r="E105" s="47"/>
      <c r="F105" s="47"/>
    </row>
    <row r="106" spans="1:6" s="40" customFormat="1"/>
    <row r="107" spans="1:6" s="40" customFormat="1"/>
    <row r="108" spans="1:6" s="40" customFormat="1"/>
    <row r="123" spans="6:6">
      <c r="F123">
        <v>4</v>
      </c>
    </row>
    <row r="131" spans="6:6">
      <c r="F131">
        <v>4</v>
      </c>
    </row>
  </sheetData>
  <mergeCells count="8">
    <mergeCell ref="D100:E100"/>
    <mergeCell ref="C103:E103"/>
    <mergeCell ref="A3:E3"/>
    <mergeCell ref="A4:E4"/>
    <mergeCell ref="A5:E5"/>
    <mergeCell ref="C97:E97"/>
    <mergeCell ref="C98:E98"/>
    <mergeCell ref="C99:E99"/>
  </mergeCells>
  <pageMargins left="0.8" right="0.2" top="0.28999999999999998" bottom="0.28000000000000003" header="0.27" footer="0.24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59EE4C-9619-46D8-8FE8-306FE19C126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4E03ED5-AE04-4236-BEE2-7BE1480BE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9D0264D-01EB-4531-8483-8A2F83FC3E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Bieu 2 DT NS 2018</vt:lpstr>
      <vt:lpstr>Quỹ ngoài NS</vt:lpstr>
      <vt:lpstr>Quỹ ngoài NS Năm 16-17</vt:lpstr>
      <vt:lpstr>Quỹ ngoài NS   18-19 </vt:lpstr>
      <vt:lpstr>'Bieu 2 DT NS 2018'!Print_Titles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nguyenthuthuy1</dc:creator>
  <cp:lastModifiedBy>admin</cp:lastModifiedBy>
  <cp:lastPrinted>2019-10-07T01:41:18Z</cp:lastPrinted>
  <dcterms:created xsi:type="dcterms:W3CDTF">2016-10-14T10:52:32Z</dcterms:created>
  <dcterms:modified xsi:type="dcterms:W3CDTF">2020-07-04T07:28:16Z</dcterms:modified>
</cp:coreProperties>
</file>