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ologyLab\NI-2010\Drivers\Ritter Gas Meter\Documentation\"/>
    </mc:Choice>
  </mc:AlternateContent>
  <xr:revisionPtr revIDLastSave="0" documentId="13_ncr:1_{09872ADE-F1F8-4C70-AC43-7C50F3B02F9B}" xr6:coauthVersionLast="47" xr6:coauthVersionMax="47" xr10:uidLastSave="{00000000-0000-0000-0000-000000000000}"/>
  <bookViews>
    <workbookView xWindow="-120" yWindow="-120" windowWidth="29040" windowHeight="15840" activeTab="3" xr2:uid="{D1C82D58-A921-44CD-A08A-58376626D3EE}"/>
  </bookViews>
  <sheets>
    <sheet name="Sheet1" sheetId="1" r:id="rId1"/>
    <sheet name="Calibration Procedure" sheetId="2" r:id="rId2"/>
    <sheet name="Sheet2" sheetId="3" r:id="rId3"/>
    <sheet name="1.544.7H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4" l="1"/>
  <c r="I14" i="4"/>
  <c r="I15" i="4"/>
  <c r="I16" i="4"/>
  <c r="I10" i="4"/>
  <c r="I3" i="4"/>
  <c r="I4" i="4"/>
  <c r="I5" i="4"/>
  <c r="I6" i="4"/>
  <c r="I7" i="4"/>
  <c r="I8" i="4"/>
  <c r="I9" i="4"/>
  <c r="I2" i="4"/>
  <c r="L16" i="3"/>
  <c r="L14" i="3"/>
  <c r="J17" i="3"/>
  <c r="B31" i="2"/>
  <c r="B32" i="2"/>
  <c r="D32" i="2" s="1"/>
  <c r="B33" i="2"/>
  <c r="D33" i="2" s="1"/>
  <c r="B34" i="2"/>
  <c r="B30" i="2"/>
  <c r="D30" i="2" s="1"/>
  <c r="B22" i="2"/>
  <c r="D22" i="2" s="1"/>
  <c r="B23" i="2"/>
  <c r="D23" i="2" s="1"/>
  <c r="B24" i="2"/>
  <c r="D24" i="2" s="1"/>
  <c r="B21" i="2"/>
  <c r="D21" i="2" s="1"/>
  <c r="C14" i="2"/>
  <c r="E34" i="2"/>
  <c r="D34" i="2"/>
  <c r="E33" i="2"/>
  <c r="E32" i="2"/>
  <c r="E31" i="2"/>
  <c r="D31" i="2"/>
  <c r="E30" i="2"/>
  <c r="E24" i="2"/>
  <c r="E23" i="2"/>
  <c r="E22" i="2"/>
  <c r="E21" i="2"/>
  <c r="C12" i="2"/>
  <c r="C13" i="2"/>
  <c r="C4" i="2"/>
  <c r="C3" i="2"/>
  <c r="K11" i="1"/>
  <c r="K10" i="1"/>
  <c r="K9" i="1"/>
  <c r="K13" i="1"/>
  <c r="K14" i="1" s="1"/>
  <c r="G14" i="1"/>
  <c r="B16" i="1"/>
  <c r="B15" i="1"/>
  <c r="B14" i="1"/>
  <c r="B13" i="1"/>
  <c r="B12" i="1"/>
  <c r="B5" i="1"/>
  <c r="B8" i="1"/>
  <c r="B4" i="1"/>
  <c r="B6" i="1"/>
  <c r="B7" i="1"/>
  <c r="B3" i="1"/>
</calcChain>
</file>

<file path=xl/sharedStrings.xml><?xml version="1.0" encoding="utf-8"?>
<sst xmlns="http://schemas.openxmlformats.org/spreadsheetml/2006/main" count="152" uniqueCount="53">
  <si>
    <t>Flow Rate (Liters/Hour)</t>
  </si>
  <si>
    <t>Flow Rate (cuft/hr)</t>
  </si>
  <si>
    <t>Notes</t>
  </si>
  <si>
    <t>Totalized Flow (cu.ft)</t>
  </si>
  <si>
    <t>Calibration Zero Point</t>
  </si>
  <si>
    <t>TG3/1 Ritter Gas Flow Meter</t>
  </si>
  <si>
    <t>TG10/4 Ritter Gas Flow Meter</t>
  </si>
  <si>
    <t>Totalized Flow (cu.ft)-Ideal</t>
  </si>
  <si>
    <t>Everything in yellow is a flow/total that we use</t>
  </si>
  <si>
    <t>Totalized Flow (Liters)</t>
  </si>
  <si>
    <t>Totalized Flow (L)-Ideal</t>
  </si>
  <si>
    <t>Total Flow - cuft (0.5 Hours)</t>
  </si>
  <si>
    <t>Total Flow - L (0.5 Hours)</t>
  </si>
  <si>
    <t>Runtime (Minutes)</t>
  </si>
  <si>
    <t>Propane Pilot</t>
  </si>
  <si>
    <t>Natural Pilot</t>
  </si>
  <si>
    <t>Propane Main Burner</t>
  </si>
  <si>
    <t>Natural Main Burner</t>
  </si>
  <si>
    <t>Natural PV Main Burner</t>
  </si>
  <si>
    <t>TG10/4 Ritter Gas Flow Rate Calibration</t>
  </si>
  <si>
    <t>TG3/1 Ritter Gas Flow Rate Calibration</t>
  </si>
  <si>
    <t>TG3/1 Ritter Totalization Calibration</t>
  </si>
  <si>
    <t>TG10/4 Ritter Totalization Calibration</t>
  </si>
  <si>
    <t>Fluke</t>
  </si>
  <si>
    <t>Ritter</t>
  </si>
  <si>
    <t>Flow Rate (L/hr)</t>
  </si>
  <si>
    <t>TG10/4 Ritter Flow Rate Calibration</t>
  </si>
  <si>
    <t>Rate Calibration (Ideal HPLI Setting)</t>
  </si>
  <si>
    <t>Rate Calibration (Upper HPLI Setting)</t>
  </si>
  <si>
    <t>Rate Calibration (Lower HPLI Setting)</t>
  </si>
  <si>
    <t>Timer (Minutes)</t>
  </si>
  <si>
    <t>Totalization (L)</t>
  </si>
  <si>
    <t>Totalization</t>
  </si>
  <si>
    <t>Totalization Calbration (Ideal HPLI Setting)</t>
  </si>
  <si>
    <t>Description</t>
  </si>
  <si>
    <t>Nominal</t>
  </si>
  <si>
    <t>Tol -</t>
  </si>
  <si>
    <t>Tol +</t>
  </si>
  <si>
    <t>As Found</t>
  </si>
  <si>
    <t>As Left</t>
  </si>
  <si>
    <t>Units</t>
  </si>
  <si>
    <t>Verdict</t>
  </si>
  <si>
    <t>Flow Rate</t>
  </si>
  <si>
    <t>L/h</t>
  </si>
  <si>
    <t>P</t>
  </si>
  <si>
    <t>Totalized flow for 15 mins</t>
  </si>
  <si>
    <t>L</t>
  </si>
  <si>
    <t>Totalized flow for 100 mins at 1100 L/h</t>
  </si>
  <si>
    <t>ltr/h</t>
  </si>
  <si>
    <t>Lower limit Verification rate</t>
  </si>
  <si>
    <t>Totalized flow</t>
  </si>
  <si>
    <t>Upper Limit Verification rate</t>
  </si>
  <si>
    <t>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</si>
</sst>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/>
    <xf numFmtId="0" fontId="0" fillId="2" borderId="12" xfId="0" applyFill="1" applyBorder="1"/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15" xfId="0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'1.544.7HI'!$B$2:$B$5</c:f>
              <c:numCache>
                <c:formatCode>General</c:formatCode>
                <c:ptCount val="4"/>
                <c:pt idx="0">
                  <c:v>14.63</c:v>
                </c:pt>
                <c:pt idx="1">
                  <c:v>478.5</c:v>
                </c:pt>
                <c:pt idx="2">
                  <c:v>1117.08</c:v>
                </c:pt>
                <c:pt idx="3">
                  <c:v>1303.98</c:v>
                </c:pt>
              </c:numCache>
            </c:numRef>
          </c:xVal>
          <c:yVal>
            <c:numRef>
              <c:f>'1.544.7HI'!$I$2:$I$5</c:f>
              <c:numCache>
                <c:formatCode>General</c:formatCode>
                <c:ptCount val="4"/>
                <c:pt idx="0">
                  <c:v>0.61517429938482415</c:v>
                </c:pt>
                <c:pt idx="1">
                  <c:v>0.26123301985370162</c:v>
                </c:pt>
                <c:pt idx="2">
                  <c:v>0.14144018333512864</c:v>
                </c:pt>
                <c:pt idx="3">
                  <c:v>0.54755441034370911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A-4AA3-85DE-72CA705D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27632"/>
        <c:axId val="603828112"/>
      </c:scatterChart>
      <c:valAx>
        <c:axId val="60382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28112"/>
        <c:crosses val="autoZero"/>
        <c:crossBetween val="midCat"/>
      </c:valAx>
      <c:valAx>
        <c:axId val="6038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2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'1.544.7HI'!$B$6:$B$9</c:f>
              <c:numCache>
                <c:formatCode>General</c:formatCode>
                <c:ptCount val="4"/>
                <c:pt idx="0">
                  <c:v>3.7</c:v>
                </c:pt>
                <c:pt idx="1">
                  <c:v>120</c:v>
                </c:pt>
                <c:pt idx="2">
                  <c:v>280</c:v>
                </c:pt>
                <c:pt idx="3">
                  <c:v>325.99</c:v>
                </c:pt>
              </c:numCache>
            </c:numRef>
          </c:xVal>
          <c:yVal>
            <c:numRef>
              <c:f>'1.544.7HI'!$I$6:$I$9</c:f>
              <c:numCache>
                <c:formatCode>General</c:formatCode>
                <c:ptCount val="4"/>
                <c:pt idx="0">
                  <c:v>-0.54054054054054612</c:v>
                </c:pt>
                <c:pt idx="1">
                  <c:v>-8.3333333333324155E-2</c:v>
                </c:pt>
                <c:pt idx="2">
                  <c:v>-0.15000000000000568</c:v>
                </c:pt>
                <c:pt idx="3">
                  <c:v>0.56750207061564417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0-49EE-B210-9D8C699E7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27632"/>
        <c:axId val="603828112"/>
      </c:scatterChart>
      <c:valAx>
        <c:axId val="60382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28112"/>
        <c:crosses val="autoZero"/>
        <c:crossBetween val="midCat"/>
      </c:valAx>
      <c:valAx>
        <c:axId val="6038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2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19</xdr:row>
      <xdr:rowOff>123825</xdr:rowOff>
    </xdr:from>
    <xdr:to>
      <xdr:col>13</xdr:col>
      <xdr:colOff>9525</xdr:colOff>
      <xdr:row>53</xdr:row>
      <xdr:rowOff>123825</xdr:rowOff>
    </xdr:to>
    <xdr:pic>
      <xdr:nvPicPr>
        <xdr:cNvPr id="3" name="Grafik 13">
          <a:extLst>
            <a:ext uri="{FF2B5EF4-FFF2-40B4-BE49-F238E27FC236}">
              <a16:creationId xmlns:a16="http://schemas.microsoft.com/office/drawing/2014/main" id="{A7A4B232-882D-90B9-8F16-17131F839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962400"/>
          <a:ext cx="10029825" cy="6477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542926</xdr:colOff>
      <xdr:row>29</xdr:row>
      <xdr:rowOff>19050</xdr:rowOff>
    </xdr:from>
    <xdr:to>
      <xdr:col>14</xdr:col>
      <xdr:colOff>504826</xdr:colOff>
      <xdr:row>30</xdr:row>
      <xdr:rowOff>161925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764FC4A-49C6-77B1-0815-5EC81B033FF5}"/>
            </a:ext>
          </a:extLst>
        </xdr:cNvPr>
        <xdr:cNvSpPr txBox="1"/>
      </xdr:nvSpPr>
      <xdr:spPr>
        <a:xfrm>
          <a:off x="10753726" y="5762625"/>
          <a:ext cx="17907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 provided by</a:t>
          </a:r>
          <a:r>
            <a:rPr lang="en-US" sz="1100" baseline="0"/>
            <a:t> Ritter</a:t>
          </a:r>
          <a:endParaRPr lang="en-US" sz="1100"/>
        </a:p>
      </xdr:txBody>
    </xdr:sp>
    <xdr:clientData/>
  </xdr:twoCellAnchor>
  <xdr:twoCellAnchor>
    <xdr:from>
      <xdr:col>12</xdr:col>
      <xdr:colOff>276225</xdr:colOff>
      <xdr:row>30</xdr:row>
      <xdr:rowOff>4763</xdr:rowOff>
    </xdr:from>
    <xdr:to>
      <xdr:col>13</xdr:col>
      <xdr:colOff>561976</xdr:colOff>
      <xdr:row>30</xdr:row>
      <xdr:rowOff>152400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899653F-A2A1-587D-DED9-BAD98BB4D874}"/>
            </a:ext>
          </a:extLst>
        </xdr:cNvPr>
        <xdr:cNvCxnSpPr/>
      </xdr:nvCxnSpPr>
      <xdr:spPr>
        <a:xfrm flipH="1">
          <a:off x="9877425" y="5938838"/>
          <a:ext cx="895351" cy="147637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419100</xdr:colOff>
      <xdr:row>0</xdr:row>
      <xdr:rowOff>19455</xdr:rowOff>
    </xdr:from>
    <xdr:to>
      <xdr:col>22</xdr:col>
      <xdr:colOff>551721</xdr:colOff>
      <xdr:row>12</xdr:row>
      <xdr:rowOff>142317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0A6772-F1AE-2DFC-284E-7EC6BDDB3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73875" y="19455"/>
          <a:ext cx="3180621" cy="24374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504826</xdr:colOff>
      <xdr:row>2</xdr:row>
      <xdr:rowOff>95250</xdr:rowOff>
    </xdr:from>
    <xdr:to>
      <xdr:col>9</xdr:col>
      <xdr:colOff>628651</xdr:colOff>
      <xdr:row>8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AF6517A-77C5-C2A6-BA67-9E36B5DC725D}"/>
            </a:ext>
          </a:extLst>
        </xdr:cNvPr>
        <xdr:cNvSpPr txBox="1"/>
      </xdr:nvSpPr>
      <xdr:spPr>
        <a:xfrm>
          <a:off x="9677401" y="476250"/>
          <a:ext cx="2419350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CBRE Calibration Points</a:t>
          </a:r>
        </a:p>
        <a:p>
          <a:endParaRPr lang="en-US" sz="1100"/>
        </a:p>
        <a:p>
          <a:r>
            <a:rPr lang="en-US" sz="1100"/>
            <a:t>No STP</a:t>
          </a:r>
          <a:r>
            <a:rPr lang="en-US" sz="1100" baseline="0"/>
            <a:t> Correction.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</xdr:row>
      <xdr:rowOff>52387</xdr:rowOff>
    </xdr:from>
    <xdr:to>
      <xdr:col>19</xdr:col>
      <xdr:colOff>190500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82300-6210-7E47-38F3-AE0AE1904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16</xdr:row>
      <xdr:rowOff>66675</xdr:rowOff>
    </xdr:from>
    <xdr:to>
      <xdr:col>19</xdr:col>
      <xdr:colOff>180975</xdr:colOff>
      <xdr:row>30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EF3CE9-F543-4AA5-85F9-3D228832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6164-C963-4648-B3F5-AC3D94478CBB}">
  <dimension ref="A1:R18"/>
  <sheetViews>
    <sheetView topLeftCell="D1" workbookViewId="0">
      <selection activeCell="N7" sqref="N7"/>
    </sheetView>
  </sheetViews>
  <sheetFormatPr defaultRowHeight="15" x14ac:dyDescent="0.25"/>
  <cols>
    <col min="1" max="1" width="43.5703125" bestFit="1" customWidth="1"/>
    <col min="2" max="2" width="22" customWidth="1"/>
    <col min="3" max="3" width="20" bestFit="1" customWidth="1"/>
    <col min="4" max="4" width="25.28515625" bestFit="1" customWidth="1"/>
    <col min="5" max="5" width="20.5703125" bestFit="1" customWidth="1"/>
    <col min="14" max="14" width="43.5703125" bestFit="1" customWidth="1"/>
    <col min="15" max="15" width="20.85546875" bestFit="1" customWidth="1"/>
  </cols>
  <sheetData>
    <row r="1" spans="1:18" x14ac:dyDescent="0.25">
      <c r="A1" s="34" t="s">
        <v>5</v>
      </c>
      <c r="B1" s="35"/>
      <c r="C1" s="35"/>
      <c r="D1" s="35"/>
      <c r="E1" s="36"/>
      <c r="N1" s="39" t="s">
        <v>5</v>
      </c>
      <c r="O1" s="40"/>
      <c r="P1" s="24"/>
      <c r="Q1" s="24"/>
      <c r="R1" s="24"/>
    </row>
    <row r="2" spans="1:18" x14ac:dyDescent="0.25">
      <c r="A2" s="4" t="s">
        <v>0</v>
      </c>
      <c r="B2" s="1" t="s">
        <v>1</v>
      </c>
      <c r="C2" s="1" t="s">
        <v>3</v>
      </c>
      <c r="D2" s="1" t="s">
        <v>7</v>
      </c>
      <c r="E2" s="5" t="s">
        <v>2</v>
      </c>
      <c r="N2" s="22" t="s">
        <v>0</v>
      </c>
      <c r="O2" s="23" t="s">
        <v>9</v>
      </c>
      <c r="P2" s="25"/>
      <c r="Q2" s="25"/>
      <c r="R2" s="25"/>
    </row>
    <row r="3" spans="1:18" x14ac:dyDescent="0.25">
      <c r="A3" s="6">
        <v>4</v>
      </c>
      <c r="B3" s="13">
        <f>A3*0.0353146849210344</f>
        <v>0.1412587396841376</v>
      </c>
      <c r="C3" s="2">
        <v>1</v>
      </c>
      <c r="D3" s="16"/>
      <c r="E3" s="7"/>
      <c r="N3" s="8">
        <v>4</v>
      </c>
      <c r="O3" s="26"/>
    </row>
    <row r="4" spans="1:18" x14ac:dyDescent="0.25">
      <c r="A4" s="6">
        <v>20</v>
      </c>
      <c r="B4" s="13">
        <f t="shared" ref="B4:B5" si="0">A4*0.0353146849210344</f>
        <v>0.70629369842068801</v>
      </c>
      <c r="C4" s="2">
        <v>1</v>
      </c>
      <c r="D4" s="16"/>
      <c r="E4" s="7"/>
      <c r="N4" s="6">
        <v>250</v>
      </c>
      <c r="O4" s="26"/>
    </row>
    <row r="5" spans="1:18" x14ac:dyDescent="0.25">
      <c r="A5" s="6">
        <v>500</v>
      </c>
      <c r="B5" s="13">
        <f t="shared" si="0"/>
        <v>17.657342460517199</v>
      </c>
      <c r="C5" s="2">
        <v>6</v>
      </c>
      <c r="D5" s="16"/>
      <c r="E5" s="7"/>
      <c r="N5" s="8">
        <v>460</v>
      </c>
      <c r="O5" s="9">
        <v>850</v>
      </c>
    </row>
    <row r="6" spans="1:18" x14ac:dyDescent="0.25">
      <c r="A6" s="8">
        <v>900</v>
      </c>
      <c r="B6" s="14">
        <f>A6*0.0353146849210344</f>
        <v>31.78321642893096</v>
      </c>
      <c r="C6" s="3">
        <v>6</v>
      </c>
      <c r="D6" s="17"/>
      <c r="E6" s="9" t="s">
        <v>4</v>
      </c>
      <c r="N6" s="27">
        <v>900</v>
      </c>
      <c r="O6" s="9" t="s">
        <v>4</v>
      </c>
    </row>
    <row r="7" spans="1:18" ht="15.75" thickBot="1" x14ac:dyDescent="0.3">
      <c r="A7" s="6">
        <v>1100</v>
      </c>
      <c r="B7" s="13">
        <f>A7*0.0353146849210344</f>
        <v>38.846153413137841</v>
      </c>
      <c r="C7" s="2">
        <v>6</v>
      </c>
      <c r="D7" s="16"/>
      <c r="E7" s="7"/>
      <c r="N7" s="19">
        <v>1100</v>
      </c>
      <c r="O7" s="28">
        <v>1840</v>
      </c>
    </row>
    <row r="8" spans="1:18" ht="15.75" thickBot="1" x14ac:dyDescent="0.3">
      <c r="A8" s="10">
        <v>1300</v>
      </c>
      <c r="B8" s="15">
        <f>A8*0.0353146849210344</f>
        <v>45.90909039734472</v>
      </c>
      <c r="C8" s="11">
        <v>6</v>
      </c>
      <c r="D8" s="18"/>
      <c r="E8" s="12"/>
      <c r="N8" s="21" t="s">
        <v>8</v>
      </c>
    </row>
    <row r="9" spans="1:18" ht="15.75" thickBot="1" x14ac:dyDescent="0.3">
      <c r="K9">
        <f>15.89*2550</f>
        <v>40519.5</v>
      </c>
    </row>
    <row r="10" spans="1:18" x14ac:dyDescent="0.25">
      <c r="A10" s="34" t="s">
        <v>6</v>
      </c>
      <c r="B10" s="35"/>
      <c r="C10" s="35"/>
      <c r="D10" s="35"/>
      <c r="E10" s="36"/>
      <c r="K10">
        <f>38.85*1040</f>
        <v>40404</v>
      </c>
      <c r="N10" s="37" t="s">
        <v>6</v>
      </c>
      <c r="O10" s="38"/>
    </row>
    <row r="11" spans="1:18" x14ac:dyDescent="0.25">
      <c r="A11" s="4" t="s">
        <v>0</v>
      </c>
      <c r="B11" s="1" t="s">
        <v>1</v>
      </c>
      <c r="C11" s="1" t="s">
        <v>3</v>
      </c>
      <c r="D11" s="1" t="s">
        <v>7</v>
      </c>
      <c r="E11" s="5" t="s">
        <v>2</v>
      </c>
      <c r="K11">
        <f>45.91*1040</f>
        <v>47746.399999999994</v>
      </c>
      <c r="N11" s="22" t="s">
        <v>0</v>
      </c>
      <c r="O11" s="23" t="s">
        <v>9</v>
      </c>
    </row>
    <row r="12" spans="1:18" x14ac:dyDescent="0.25">
      <c r="A12" s="8">
        <v>4</v>
      </c>
      <c r="B12" s="13">
        <f>A12*0.0353146849210344</f>
        <v>0.1412587396841376</v>
      </c>
      <c r="C12" s="2"/>
      <c r="D12" s="16"/>
      <c r="E12" s="7"/>
      <c r="N12" s="8">
        <v>4</v>
      </c>
      <c r="O12" s="7"/>
    </row>
    <row r="13" spans="1:18" x14ac:dyDescent="0.25">
      <c r="A13" s="6">
        <v>250</v>
      </c>
      <c r="B13" s="13">
        <f t="shared" ref="B13:B14" si="1">A13*0.0353146849210344</f>
        <v>8.8286712302585997</v>
      </c>
      <c r="C13" s="2"/>
      <c r="D13" s="16"/>
      <c r="E13" s="7"/>
      <c r="K13">
        <f>450-4</f>
        <v>446</v>
      </c>
      <c r="N13" s="6">
        <v>250</v>
      </c>
      <c r="O13" s="7"/>
    </row>
    <row r="14" spans="1:18" x14ac:dyDescent="0.25">
      <c r="A14" s="8">
        <v>460</v>
      </c>
      <c r="B14" s="13">
        <f t="shared" si="1"/>
        <v>16.244755063675825</v>
      </c>
      <c r="C14" s="2">
        <v>6</v>
      </c>
      <c r="D14" s="17">
        <v>30</v>
      </c>
      <c r="E14" s="7"/>
      <c r="G14">
        <f>15.89*2550</f>
        <v>40519.5</v>
      </c>
      <c r="K14">
        <f>K13/2</f>
        <v>223</v>
      </c>
      <c r="N14" s="8">
        <v>460</v>
      </c>
      <c r="O14" s="9">
        <v>850</v>
      </c>
    </row>
    <row r="15" spans="1:18" x14ac:dyDescent="0.25">
      <c r="A15" s="8">
        <v>1100</v>
      </c>
      <c r="B15" s="13">
        <f>A15*0.0353146849210344</f>
        <v>38.846153413137841</v>
      </c>
      <c r="C15" s="2">
        <v>6</v>
      </c>
      <c r="D15" s="17">
        <v>65</v>
      </c>
      <c r="E15" s="7" t="s">
        <v>4</v>
      </c>
      <c r="N15" s="8">
        <v>1100</v>
      </c>
      <c r="O15" s="9">
        <v>1840</v>
      </c>
    </row>
    <row r="16" spans="1:18" ht="15.75" thickBot="1" x14ac:dyDescent="0.3">
      <c r="A16" s="19">
        <v>1300</v>
      </c>
      <c r="B16" s="15">
        <f>A16*0.0353146849210344</f>
        <v>45.90909039734472</v>
      </c>
      <c r="C16" s="11"/>
      <c r="D16" s="18"/>
      <c r="E16" s="12"/>
      <c r="N16" s="19">
        <v>1300</v>
      </c>
      <c r="O16" s="12"/>
    </row>
    <row r="17" spans="1:14" ht="15.75" thickBot="1" x14ac:dyDescent="0.3">
      <c r="N17" s="21" t="s">
        <v>8</v>
      </c>
    </row>
    <row r="18" spans="1:14" x14ac:dyDescent="0.25">
      <c r="A18" s="20" t="s">
        <v>8</v>
      </c>
    </row>
  </sheetData>
  <mergeCells count="4">
    <mergeCell ref="A1:E1"/>
    <mergeCell ref="A10:E10"/>
    <mergeCell ref="N10:O10"/>
    <mergeCell ref="N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1AE4-7256-461F-AAF4-A15885F728F8}">
  <dimension ref="A1:H34"/>
  <sheetViews>
    <sheetView zoomScale="120" zoomScaleNormal="120" workbookViewId="0">
      <selection activeCell="A3" sqref="A3:A6"/>
    </sheetView>
  </sheetViews>
  <sheetFormatPr defaultRowHeight="15" x14ac:dyDescent="0.25"/>
  <cols>
    <col min="1" max="1" width="22" bestFit="1" customWidth="1"/>
    <col min="2" max="2" width="18" customWidth="1"/>
    <col min="3" max="3" width="23" bestFit="1" customWidth="1"/>
    <col min="4" max="4" width="25.7109375" customWidth="1"/>
    <col min="5" max="5" width="25.7109375" bestFit="1" customWidth="1"/>
    <col min="6" max="8" width="25.28515625" customWidth="1"/>
  </cols>
  <sheetData>
    <row r="1" spans="1:8" x14ac:dyDescent="0.25">
      <c r="A1" s="41" t="s">
        <v>20</v>
      </c>
      <c r="B1" s="41"/>
      <c r="C1" s="41"/>
      <c r="D1" s="41"/>
    </row>
    <row r="2" spans="1:8" x14ac:dyDescent="0.25">
      <c r="A2" s="1" t="s">
        <v>0</v>
      </c>
      <c r="B2" s="1" t="s">
        <v>13</v>
      </c>
      <c r="C2" s="1" t="s">
        <v>12</v>
      </c>
      <c r="D2" s="1" t="s">
        <v>2</v>
      </c>
      <c r="F2" s="25"/>
    </row>
    <row r="3" spans="1:8" x14ac:dyDescent="0.25">
      <c r="A3" s="2">
        <v>6</v>
      </c>
      <c r="B3" s="2">
        <v>15</v>
      </c>
      <c r="C3" s="13">
        <f>(B3/60)*A3</f>
        <v>1.5</v>
      </c>
      <c r="D3" s="2" t="s">
        <v>14</v>
      </c>
      <c r="F3" s="25"/>
    </row>
    <row r="4" spans="1:8" x14ac:dyDescent="0.25">
      <c r="A4" s="2">
        <v>25</v>
      </c>
      <c r="B4" s="2">
        <v>15</v>
      </c>
      <c r="C4" s="13">
        <f>(B4/60)*A4</f>
        <v>6.25</v>
      </c>
      <c r="D4" s="2" t="s">
        <v>15</v>
      </c>
      <c r="F4" s="25"/>
    </row>
    <row r="5" spans="1:8" x14ac:dyDescent="0.25">
      <c r="A5" s="2">
        <v>460</v>
      </c>
      <c r="B5" s="2">
        <v>15</v>
      </c>
      <c r="C5" s="13"/>
      <c r="D5" s="2" t="s">
        <v>16</v>
      </c>
      <c r="F5" s="25"/>
    </row>
    <row r="6" spans="1:8" x14ac:dyDescent="0.25">
      <c r="A6" s="2">
        <v>1100</v>
      </c>
      <c r="B6" s="2">
        <v>15</v>
      </c>
      <c r="C6" s="13"/>
      <c r="D6" s="2" t="s">
        <v>17</v>
      </c>
      <c r="F6" s="25"/>
    </row>
    <row r="8" spans="1:8" x14ac:dyDescent="0.25">
      <c r="A8" s="25"/>
      <c r="B8" s="29"/>
      <c r="C8" s="25"/>
      <c r="D8" s="25"/>
      <c r="E8" s="25"/>
      <c r="F8" s="25"/>
      <c r="G8" s="25"/>
      <c r="H8" s="25"/>
    </row>
    <row r="10" spans="1:8" x14ac:dyDescent="0.25">
      <c r="A10" s="41" t="s">
        <v>19</v>
      </c>
      <c r="B10" s="41"/>
      <c r="C10" s="41"/>
      <c r="D10" s="41"/>
    </row>
    <row r="11" spans="1:8" x14ac:dyDescent="0.25">
      <c r="A11" s="1" t="s">
        <v>0</v>
      </c>
      <c r="B11" s="1" t="s">
        <v>13</v>
      </c>
      <c r="C11" s="1" t="s">
        <v>12</v>
      </c>
      <c r="D11" s="1" t="s">
        <v>2</v>
      </c>
      <c r="F11" s="25"/>
    </row>
    <row r="12" spans="1:8" x14ac:dyDescent="0.25">
      <c r="A12" s="2">
        <v>6</v>
      </c>
      <c r="B12" s="2">
        <v>15</v>
      </c>
      <c r="C12" s="13">
        <f>(B12/60)*A12</f>
        <v>1.5</v>
      </c>
      <c r="D12" s="2" t="s">
        <v>14</v>
      </c>
      <c r="F12" s="25"/>
    </row>
    <row r="13" spans="1:8" x14ac:dyDescent="0.25">
      <c r="A13" s="2">
        <v>25</v>
      </c>
      <c r="B13" s="2">
        <v>15</v>
      </c>
      <c r="C13" s="13">
        <f>(B13/60)*A13</f>
        <v>6.25</v>
      </c>
      <c r="D13" s="2" t="s">
        <v>15</v>
      </c>
      <c r="F13" s="25"/>
    </row>
    <row r="14" spans="1:8" x14ac:dyDescent="0.25">
      <c r="A14" s="2">
        <v>1300</v>
      </c>
      <c r="B14" s="2">
        <v>15</v>
      </c>
      <c r="C14" s="13">
        <f>(B14/60)*A14</f>
        <v>325</v>
      </c>
      <c r="D14" s="32" t="s">
        <v>18</v>
      </c>
      <c r="F14" s="25"/>
    </row>
    <row r="15" spans="1:8" x14ac:dyDescent="0.25">
      <c r="A15" s="2">
        <v>460</v>
      </c>
      <c r="B15" s="2">
        <v>15</v>
      </c>
      <c r="C15" s="13"/>
      <c r="D15" s="2" t="s">
        <v>16</v>
      </c>
      <c r="F15" s="25"/>
    </row>
    <row r="16" spans="1:8" x14ac:dyDescent="0.25">
      <c r="A16" s="2">
        <v>1100</v>
      </c>
      <c r="B16" s="2">
        <v>15</v>
      </c>
      <c r="C16" s="13"/>
      <c r="D16" s="2" t="s">
        <v>17</v>
      </c>
      <c r="F16" s="25"/>
    </row>
    <row r="19" spans="1:8" x14ac:dyDescent="0.25">
      <c r="A19" s="41" t="s">
        <v>21</v>
      </c>
      <c r="B19" s="41"/>
      <c r="C19" s="41"/>
      <c r="D19" s="41"/>
      <c r="E19" s="41"/>
      <c r="F19" s="41"/>
      <c r="G19" s="41"/>
      <c r="H19" s="41"/>
    </row>
    <row r="20" spans="1:8" x14ac:dyDescent="0.25">
      <c r="A20" s="1" t="s">
        <v>0</v>
      </c>
      <c r="B20" s="1" t="s">
        <v>1</v>
      </c>
      <c r="C20" s="1" t="s">
        <v>13</v>
      </c>
      <c r="D20" s="1" t="s">
        <v>11</v>
      </c>
      <c r="E20" s="1" t="s">
        <v>12</v>
      </c>
      <c r="F20" s="1" t="s">
        <v>7</v>
      </c>
      <c r="G20" s="1" t="s">
        <v>10</v>
      </c>
      <c r="H20" s="1" t="s">
        <v>2</v>
      </c>
    </row>
    <row r="21" spans="1:8" x14ac:dyDescent="0.25">
      <c r="A21" s="2">
        <v>6</v>
      </c>
      <c r="B21" s="13">
        <f>A21*0.0353147</f>
        <v>0.21188819999999997</v>
      </c>
      <c r="C21" s="2">
        <v>15</v>
      </c>
      <c r="D21" s="13">
        <f>(C21/60)*B21</f>
        <v>5.2972049999999993E-2</v>
      </c>
      <c r="E21" s="13">
        <f>(C21/60)*A21</f>
        <v>1.5</v>
      </c>
      <c r="F21" s="2"/>
      <c r="G21" s="2"/>
      <c r="H21" s="2" t="s">
        <v>14</v>
      </c>
    </row>
    <row r="22" spans="1:8" x14ac:dyDescent="0.25">
      <c r="A22" s="2">
        <v>25</v>
      </c>
      <c r="B22" s="13">
        <f t="shared" ref="B22:B24" si="0">A22*0.0353147</f>
        <v>0.88286749999999992</v>
      </c>
      <c r="C22" s="2">
        <v>15</v>
      </c>
      <c r="D22" s="13">
        <f>(C22/60)*B22</f>
        <v>0.22071687499999998</v>
      </c>
      <c r="E22" s="13">
        <f>(C22/60)*A22</f>
        <v>6.25</v>
      </c>
      <c r="F22" s="2"/>
      <c r="G22" s="2"/>
      <c r="H22" s="2" t="s">
        <v>15</v>
      </c>
    </row>
    <row r="23" spans="1:8" x14ac:dyDescent="0.25">
      <c r="A23" s="2">
        <v>460</v>
      </c>
      <c r="B23" s="13">
        <f t="shared" si="0"/>
        <v>16.244761999999998</v>
      </c>
      <c r="C23" s="2">
        <v>15</v>
      </c>
      <c r="D23" s="13">
        <f>(C23/60)*B23</f>
        <v>4.0611904999999995</v>
      </c>
      <c r="E23" s="13">
        <f>(C23/60)*A23</f>
        <v>115</v>
      </c>
      <c r="F23" s="2">
        <v>30</v>
      </c>
      <c r="G23" s="2">
        <v>850</v>
      </c>
      <c r="H23" s="2" t="s">
        <v>16</v>
      </c>
    </row>
    <row r="24" spans="1:8" x14ac:dyDescent="0.25">
      <c r="A24" s="2">
        <v>1100</v>
      </c>
      <c r="B24" s="13">
        <f t="shared" si="0"/>
        <v>38.846170000000001</v>
      </c>
      <c r="C24" s="2">
        <v>15</v>
      </c>
      <c r="D24" s="13">
        <f>(C24/60)*B24</f>
        <v>9.7115425000000002</v>
      </c>
      <c r="E24" s="13">
        <f>(C24/60)*A24</f>
        <v>275</v>
      </c>
      <c r="F24" s="2">
        <v>65</v>
      </c>
      <c r="G24" s="2">
        <v>1840</v>
      </c>
      <c r="H24" s="2" t="s">
        <v>17</v>
      </c>
    </row>
    <row r="26" spans="1:8" x14ac:dyDescent="0.25">
      <c r="A26" s="25"/>
      <c r="B26" s="29"/>
      <c r="C26" s="25"/>
      <c r="D26" s="25"/>
      <c r="E26" s="25"/>
      <c r="F26" s="25"/>
      <c r="G26" s="25"/>
      <c r="H26" s="25"/>
    </row>
    <row r="28" spans="1:8" x14ac:dyDescent="0.25">
      <c r="A28" s="41" t="s">
        <v>22</v>
      </c>
      <c r="B28" s="41"/>
      <c r="C28" s="41"/>
      <c r="D28" s="41"/>
      <c r="E28" s="41"/>
      <c r="F28" s="41"/>
      <c r="G28" s="41"/>
      <c r="H28" s="41"/>
    </row>
    <row r="29" spans="1:8" x14ac:dyDescent="0.25">
      <c r="A29" s="1" t="s">
        <v>0</v>
      </c>
      <c r="B29" s="1" t="s">
        <v>1</v>
      </c>
      <c r="C29" s="1" t="s">
        <v>13</v>
      </c>
      <c r="D29" s="1" t="s">
        <v>11</v>
      </c>
      <c r="E29" s="1" t="s">
        <v>12</v>
      </c>
      <c r="F29" s="1" t="s">
        <v>7</v>
      </c>
      <c r="G29" s="1" t="s">
        <v>10</v>
      </c>
      <c r="H29" s="1" t="s">
        <v>2</v>
      </c>
    </row>
    <row r="30" spans="1:8" x14ac:dyDescent="0.25">
      <c r="A30" s="2">
        <v>6</v>
      </c>
      <c r="B30" s="13">
        <f>A30*0.0353147</f>
        <v>0.21188819999999997</v>
      </c>
      <c r="C30" s="2">
        <v>15</v>
      </c>
      <c r="D30" s="13">
        <f>(C30/60)*B30</f>
        <v>5.2972049999999993E-2</v>
      </c>
      <c r="E30" s="13">
        <f>(C30/60)*A30</f>
        <v>1.5</v>
      </c>
      <c r="F30" s="2"/>
      <c r="G30" s="2"/>
      <c r="H30" s="2" t="s">
        <v>14</v>
      </c>
    </row>
    <row r="31" spans="1:8" x14ac:dyDescent="0.25">
      <c r="A31" s="2">
        <v>25</v>
      </c>
      <c r="B31" s="13">
        <f t="shared" ref="B31:B34" si="1">A31*0.0353147</f>
        <v>0.88286749999999992</v>
      </c>
      <c r="C31" s="2">
        <v>15</v>
      </c>
      <c r="D31" s="13">
        <f>(C31/60)*B31</f>
        <v>0.22071687499999998</v>
      </c>
      <c r="E31" s="13">
        <f>(C31/60)*A31</f>
        <v>6.25</v>
      </c>
      <c r="F31" s="2"/>
      <c r="G31" s="2"/>
      <c r="H31" s="2" t="s">
        <v>15</v>
      </c>
    </row>
    <row r="32" spans="1:8" x14ac:dyDescent="0.25">
      <c r="A32" s="2">
        <v>460</v>
      </c>
      <c r="B32" s="13">
        <f t="shared" si="1"/>
        <v>16.244761999999998</v>
      </c>
      <c r="C32" s="2">
        <v>15</v>
      </c>
      <c r="D32" s="13">
        <f>(C32/60)*B32</f>
        <v>4.0611904999999995</v>
      </c>
      <c r="E32" s="13">
        <f>(C32/60)*A32</f>
        <v>115</v>
      </c>
      <c r="F32" s="2"/>
      <c r="G32" s="2">
        <v>850</v>
      </c>
      <c r="H32" s="2" t="s">
        <v>16</v>
      </c>
    </row>
    <row r="33" spans="1:8" x14ac:dyDescent="0.25">
      <c r="A33" s="2">
        <v>1100</v>
      </c>
      <c r="B33" s="13">
        <f t="shared" si="1"/>
        <v>38.846170000000001</v>
      </c>
      <c r="C33" s="2">
        <v>15</v>
      </c>
      <c r="D33" s="13">
        <f>(C33/60)*B33</f>
        <v>9.7115425000000002</v>
      </c>
      <c r="E33" s="13">
        <f>(C33/60)*A33</f>
        <v>275</v>
      </c>
      <c r="F33" s="2">
        <v>30</v>
      </c>
      <c r="G33" s="2">
        <v>1840</v>
      </c>
      <c r="H33" s="2" t="s">
        <v>17</v>
      </c>
    </row>
    <row r="34" spans="1:8" x14ac:dyDescent="0.25">
      <c r="A34" s="2">
        <v>1300</v>
      </c>
      <c r="B34" s="13">
        <f t="shared" si="1"/>
        <v>45.909109999999998</v>
      </c>
      <c r="C34" s="2">
        <v>15</v>
      </c>
      <c r="D34" s="13">
        <f>(C34/60)*B34</f>
        <v>11.4772775</v>
      </c>
      <c r="E34" s="13">
        <f>(C34/60)*A34</f>
        <v>325</v>
      </c>
      <c r="F34" s="2">
        <v>65</v>
      </c>
      <c r="G34" s="31"/>
      <c r="H34" s="32" t="s">
        <v>18</v>
      </c>
    </row>
  </sheetData>
  <mergeCells count="4">
    <mergeCell ref="A19:H19"/>
    <mergeCell ref="A28:H28"/>
    <mergeCell ref="A1:D1"/>
    <mergeCell ref="A10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6B767-F2DC-4386-AE9F-7408381851A9}">
  <dimension ref="A1:L23"/>
  <sheetViews>
    <sheetView workbookViewId="0">
      <selection activeCell="I17" sqref="I17"/>
    </sheetView>
  </sheetViews>
  <sheetFormatPr defaultRowHeight="15" x14ac:dyDescent="0.25"/>
  <cols>
    <col min="1" max="1" width="34.42578125" bestFit="1" customWidth="1"/>
    <col min="2" max="2" width="17.42578125" customWidth="1"/>
    <col min="3" max="6" width="16.85546875" customWidth="1"/>
    <col min="9" max="9" width="34.42578125" bestFit="1" customWidth="1"/>
    <col min="10" max="11" width="14.28515625" bestFit="1" customWidth="1"/>
    <col min="12" max="12" width="21.28515625" customWidth="1"/>
  </cols>
  <sheetData>
    <row r="1" spans="1:12" x14ac:dyDescent="0.25">
      <c r="A1" s="45" t="s">
        <v>27</v>
      </c>
      <c r="B1" s="49"/>
      <c r="C1" s="49"/>
      <c r="D1" s="49"/>
      <c r="E1" s="49"/>
      <c r="F1" s="46"/>
    </row>
    <row r="2" spans="1:12" x14ac:dyDescent="0.25">
      <c r="A2" s="30"/>
      <c r="B2" s="45" t="s">
        <v>23</v>
      </c>
      <c r="C2" s="46"/>
      <c r="D2" s="47" t="s">
        <v>24</v>
      </c>
      <c r="E2" s="48"/>
      <c r="F2" s="42" t="s">
        <v>30</v>
      </c>
    </row>
    <row r="3" spans="1:12" x14ac:dyDescent="0.25">
      <c r="A3" s="30" t="s">
        <v>26</v>
      </c>
      <c r="B3" s="1" t="s">
        <v>25</v>
      </c>
      <c r="C3" s="1" t="s">
        <v>31</v>
      </c>
      <c r="D3" s="30" t="s">
        <v>32</v>
      </c>
      <c r="E3" s="30" t="s">
        <v>25</v>
      </c>
      <c r="F3" s="43"/>
    </row>
    <row r="4" spans="1:12" x14ac:dyDescent="0.25">
      <c r="A4" s="2">
        <v>14</v>
      </c>
      <c r="B4" s="32"/>
      <c r="C4" s="32"/>
      <c r="D4" s="32"/>
      <c r="E4" s="32"/>
      <c r="F4" s="32">
        <v>15</v>
      </c>
    </row>
    <row r="5" spans="1:12" x14ac:dyDescent="0.25">
      <c r="A5" s="2">
        <v>460</v>
      </c>
      <c r="B5" s="32"/>
      <c r="C5" s="32"/>
      <c r="D5" s="32"/>
      <c r="E5" s="32"/>
      <c r="F5" s="32">
        <v>15</v>
      </c>
    </row>
    <row r="6" spans="1:12" x14ac:dyDescent="0.25">
      <c r="A6" s="2">
        <v>1100</v>
      </c>
      <c r="B6" s="32"/>
      <c r="C6" s="32"/>
      <c r="D6" s="32"/>
      <c r="E6" s="32"/>
      <c r="F6" s="32">
        <v>15</v>
      </c>
    </row>
    <row r="7" spans="1:12" x14ac:dyDescent="0.25">
      <c r="A7" s="2">
        <v>1300</v>
      </c>
      <c r="B7" s="32"/>
      <c r="C7" s="32"/>
      <c r="D7" s="32"/>
      <c r="E7" s="32"/>
      <c r="F7" s="32">
        <v>15</v>
      </c>
    </row>
    <row r="9" spans="1:12" x14ac:dyDescent="0.25">
      <c r="A9" s="45" t="s">
        <v>28</v>
      </c>
      <c r="B9" s="49"/>
      <c r="C9" s="49"/>
      <c r="D9" s="49"/>
      <c r="E9" s="49"/>
      <c r="F9" s="46"/>
    </row>
    <row r="10" spans="1:12" x14ac:dyDescent="0.25">
      <c r="A10" s="30"/>
      <c r="B10" s="45" t="s">
        <v>23</v>
      </c>
      <c r="C10" s="46"/>
      <c r="D10" s="47" t="s">
        <v>24</v>
      </c>
      <c r="E10" s="48"/>
      <c r="F10" s="42" t="s">
        <v>30</v>
      </c>
    </row>
    <row r="11" spans="1:12" x14ac:dyDescent="0.25">
      <c r="A11" s="30" t="s">
        <v>26</v>
      </c>
      <c r="B11" s="1" t="s">
        <v>25</v>
      </c>
      <c r="C11" s="1" t="s">
        <v>31</v>
      </c>
      <c r="D11" s="30" t="s">
        <v>32</v>
      </c>
      <c r="E11" s="30" t="s">
        <v>25</v>
      </c>
      <c r="F11" s="43"/>
    </row>
    <row r="12" spans="1:12" x14ac:dyDescent="0.25">
      <c r="A12" s="2">
        <v>1300</v>
      </c>
      <c r="B12" s="32"/>
      <c r="C12" s="32"/>
      <c r="D12" s="32"/>
      <c r="E12" s="32"/>
      <c r="F12" s="32">
        <v>15</v>
      </c>
    </row>
    <row r="14" spans="1:12" x14ac:dyDescent="0.25">
      <c r="A14" s="45" t="s">
        <v>29</v>
      </c>
      <c r="B14" s="49"/>
      <c r="C14" s="49"/>
      <c r="D14" s="49"/>
      <c r="E14" s="49"/>
      <c r="F14" s="46"/>
      <c r="J14">
        <v>-0.1</v>
      </c>
      <c r="L14">
        <f>J14-0.4</f>
        <v>-0.5</v>
      </c>
    </row>
    <row r="15" spans="1:12" x14ac:dyDescent="0.25">
      <c r="A15" s="30"/>
      <c r="B15" s="45" t="s">
        <v>23</v>
      </c>
      <c r="C15" s="46"/>
      <c r="D15" s="47" t="s">
        <v>24</v>
      </c>
      <c r="E15" s="48"/>
      <c r="F15" s="42" t="s">
        <v>30</v>
      </c>
      <c r="J15">
        <v>0.3</v>
      </c>
      <c r="L15">
        <v>0.3</v>
      </c>
    </row>
    <row r="16" spans="1:12" x14ac:dyDescent="0.25">
      <c r="A16" s="30" t="s">
        <v>26</v>
      </c>
      <c r="B16" s="1" t="s">
        <v>25</v>
      </c>
      <c r="C16" s="1" t="s">
        <v>31</v>
      </c>
      <c r="D16" s="1" t="s">
        <v>31</v>
      </c>
      <c r="E16" s="30" t="s">
        <v>25</v>
      </c>
      <c r="F16" s="43"/>
      <c r="L16">
        <f>L15-L14</f>
        <v>0.8</v>
      </c>
    </row>
    <row r="17" spans="1:10" x14ac:dyDescent="0.25">
      <c r="A17" s="2">
        <v>1300</v>
      </c>
      <c r="B17" s="32"/>
      <c r="C17" s="32"/>
      <c r="D17" s="32"/>
      <c r="E17" s="32"/>
      <c r="F17" s="32">
        <v>15</v>
      </c>
      <c r="J17">
        <f>J15-J14</f>
        <v>0.4</v>
      </c>
    </row>
    <row r="20" spans="1:10" x14ac:dyDescent="0.25">
      <c r="A20" s="44" t="s">
        <v>33</v>
      </c>
      <c r="B20" s="44"/>
      <c r="C20" s="44"/>
      <c r="D20" s="44"/>
    </row>
    <row r="21" spans="1:10" x14ac:dyDescent="0.25">
      <c r="A21" s="33"/>
      <c r="B21" s="30" t="s">
        <v>23</v>
      </c>
      <c r="C21" s="30" t="s">
        <v>24</v>
      </c>
      <c r="D21" s="42" t="s">
        <v>30</v>
      </c>
    </row>
    <row r="22" spans="1:10" x14ac:dyDescent="0.25">
      <c r="A22" s="30" t="s">
        <v>22</v>
      </c>
      <c r="B22" s="1" t="s">
        <v>31</v>
      </c>
      <c r="C22" s="1" t="s">
        <v>31</v>
      </c>
      <c r="D22" s="43"/>
    </row>
    <row r="23" spans="1:10" x14ac:dyDescent="0.25">
      <c r="A23" s="2">
        <v>1100</v>
      </c>
      <c r="B23" s="32"/>
      <c r="C23" s="32"/>
      <c r="D23" s="32">
        <v>100</v>
      </c>
    </row>
  </sheetData>
  <mergeCells count="14">
    <mergeCell ref="A1:F1"/>
    <mergeCell ref="A14:F14"/>
    <mergeCell ref="D21:D22"/>
    <mergeCell ref="A20:D20"/>
    <mergeCell ref="F15:F16"/>
    <mergeCell ref="F10:F11"/>
    <mergeCell ref="F2:F3"/>
    <mergeCell ref="B15:C15"/>
    <mergeCell ref="D15:E15"/>
    <mergeCell ref="B10:C10"/>
    <mergeCell ref="D10:E10"/>
    <mergeCell ref="B2:C2"/>
    <mergeCell ref="D2:E2"/>
    <mergeCell ref="A9:F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91E9-6932-45F6-A45B-818A36B79D58}">
  <dimension ref="A1:I16"/>
  <sheetViews>
    <sheetView tabSelected="1" workbookViewId="0">
      <selection activeCell="D22" sqref="D22"/>
    </sheetView>
  </sheetViews>
  <sheetFormatPr defaultRowHeight="15" x14ac:dyDescent="0.25"/>
  <cols>
    <col min="1" max="1" width="35.42578125" bestFit="1" customWidth="1"/>
    <col min="2" max="2" width="8.5703125" bestFit="1" customWidth="1"/>
    <col min="3" max="4" width="8" bestFit="1" customWidth="1"/>
    <col min="6" max="6" width="8" bestFit="1" customWidth="1"/>
    <col min="7" max="7" width="5.7109375" bestFit="1" customWidth="1"/>
    <col min="8" max="8" width="7.42578125" bestFit="1" customWidth="1"/>
    <col min="9" max="9" width="12.42578125" bestFit="1" customWidth="1"/>
  </cols>
  <sheetData>
    <row r="1" spans="1:9" x14ac:dyDescent="0.25">
      <c r="A1" s="51" t="s">
        <v>34</v>
      </c>
      <c r="B1" s="51" t="s">
        <v>35</v>
      </c>
      <c r="C1" s="51" t="s">
        <v>36</v>
      </c>
      <c r="D1" s="51" t="s">
        <v>37</v>
      </c>
      <c r="E1" s="51" t="s">
        <v>38</v>
      </c>
      <c r="F1" s="51" t="s">
        <v>39</v>
      </c>
      <c r="G1" s="51" t="s">
        <v>40</v>
      </c>
      <c r="H1" s="51" t="s">
        <v>41</v>
      </c>
      <c r="I1" s="52" t="s">
        <v>52</v>
      </c>
    </row>
    <row r="2" spans="1:9" x14ac:dyDescent="0.25">
      <c r="A2" s="50" t="s">
        <v>42</v>
      </c>
      <c r="B2" s="50">
        <v>14.63</v>
      </c>
      <c r="C2" s="50">
        <v>14.48</v>
      </c>
      <c r="D2" s="50">
        <v>14.78</v>
      </c>
      <c r="E2" s="50">
        <v>14.72</v>
      </c>
      <c r="F2" s="50">
        <v>14.72</v>
      </c>
      <c r="G2" s="50" t="s">
        <v>43</v>
      </c>
      <c r="H2" s="50" t="s">
        <v>44</v>
      </c>
      <c r="I2">
        <f>((F2/B2)-1)*100</f>
        <v>0.61517429938482415</v>
      </c>
    </row>
    <row r="3" spans="1:9" x14ac:dyDescent="0.25">
      <c r="A3" s="50" t="s">
        <v>42</v>
      </c>
      <c r="B3" s="50">
        <v>478.5</v>
      </c>
      <c r="C3" s="50">
        <v>473.72</v>
      </c>
      <c r="D3" s="50">
        <v>483.29</v>
      </c>
      <c r="E3" s="50">
        <v>479.75</v>
      </c>
      <c r="F3" s="50">
        <v>479.75</v>
      </c>
      <c r="G3" s="50" t="s">
        <v>43</v>
      </c>
      <c r="H3" s="50" t="s">
        <v>44</v>
      </c>
      <c r="I3" s="50">
        <f t="shared" ref="I3:I10" si="0">((F3/B3)-1)*100</f>
        <v>0.26123301985370162</v>
      </c>
    </row>
    <row r="4" spans="1:9" x14ac:dyDescent="0.25">
      <c r="A4" s="50" t="s">
        <v>42</v>
      </c>
      <c r="B4" s="50">
        <v>1117.08</v>
      </c>
      <c r="C4" s="50">
        <v>1105.9000000000001</v>
      </c>
      <c r="D4" s="50">
        <v>1128.25</v>
      </c>
      <c r="E4" s="50">
        <v>1118.6600000000001</v>
      </c>
      <c r="F4" s="50">
        <v>1118.6600000000001</v>
      </c>
      <c r="G4" s="50" t="s">
        <v>43</v>
      </c>
      <c r="H4" s="50" t="s">
        <v>44</v>
      </c>
      <c r="I4" s="50">
        <f t="shared" si="0"/>
        <v>0.14144018333512864</v>
      </c>
    </row>
    <row r="5" spans="1:9" x14ac:dyDescent="0.25">
      <c r="A5" s="50" t="s">
        <v>42</v>
      </c>
      <c r="B5" s="50">
        <v>1303.98</v>
      </c>
      <c r="C5" s="50">
        <v>1290.94</v>
      </c>
      <c r="D5" s="50">
        <v>1317.02</v>
      </c>
      <c r="E5" s="50">
        <v>1311.12</v>
      </c>
      <c r="F5" s="50">
        <v>1311.12</v>
      </c>
      <c r="G5" s="50" t="s">
        <v>43</v>
      </c>
      <c r="H5" s="50" t="s">
        <v>44</v>
      </c>
      <c r="I5" s="50">
        <f t="shared" si="0"/>
        <v>0.54755441034370911</v>
      </c>
    </row>
    <row r="6" spans="1:9" x14ac:dyDescent="0.25">
      <c r="A6" s="50" t="s">
        <v>45</v>
      </c>
      <c r="B6" s="50">
        <v>3.7</v>
      </c>
      <c r="C6" s="50">
        <v>3.66</v>
      </c>
      <c r="D6" s="50">
        <v>3.74</v>
      </c>
      <c r="E6" s="50">
        <v>3.68</v>
      </c>
      <c r="F6" s="50">
        <v>3.68</v>
      </c>
      <c r="G6" s="50" t="s">
        <v>46</v>
      </c>
      <c r="H6" s="50" t="s">
        <v>44</v>
      </c>
      <c r="I6" s="50">
        <f t="shared" si="0"/>
        <v>-0.54054054054054612</v>
      </c>
    </row>
    <row r="7" spans="1:9" x14ac:dyDescent="0.25">
      <c r="A7" s="50" t="s">
        <v>45</v>
      </c>
      <c r="B7" s="50">
        <v>120</v>
      </c>
      <c r="C7" s="50">
        <v>118.8</v>
      </c>
      <c r="D7" s="50">
        <v>121.2</v>
      </c>
      <c r="E7" s="50">
        <v>119.9</v>
      </c>
      <c r="F7" s="50">
        <v>119.9</v>
      </c>
      <c r="G7" s="50" t="s">
        <v>46</v>
      </c>
      <c r="H7" s="50" t="s">
        <v>44</v>
      </c>
      <c r="I7" s="50">
        <f t="shared" si="0"/>
        <v>-8.3333333333324155E-2</v>
      </c>
    </row>
    <row r="8" spans="1:9" x14ac:dyDescent="0.25">
      <c r="A8" s="50" t="s">
        <v>45</v>
      </c>
      <c r="B8" s="50">
        <v>280</v>
      </c>
      <c r="C8" s="50">
        <v>277.2</v>
      </c>
      <c r="D8" s="50">
        <v>282.8</v>
      </c>
      <c r="E8" s="50">
        <v>279.58</v>
      </c>
      <c r="F8" s="50">
        <v>279.58</v>
      </c>
      <c r="G8" s="50" t="s">
        <v>46</v>
      </c>
      <c r="H8" s="50" t="s">
        <v>44</v>
      </c>
      <c r="I8" s="50">
        <f t="shared" si="0"/>
        <v>-0.15000000000000568</v>
      </c>
    </row>
    <row r="9" spans="1:9" x14ac:dyDescent="0.25">
      <c r="A9" s="50" t="s">
        <v>45</v>
      </c>
      <c r="B9" s="50">
        <v>325.99</v>
      </c>
      <c r="C9" s="50">
        <v>322.73</v>
      </c>
      <c r="D9" s="50">
        <v>329.25</v>
      </c>
      <c r="E9" s="50">
        <v>327.84</v>
      </c>
      <c r="F9" s="50">
        <v>327.84</v>
      </c>
      <c r="G9" s="50" t="s">
        <v>46</v>
      </c>
      <c r="H9" s="50" t="s">
        <v>44</v>
      </c>
      <c r="I9" s="50">
        <f t="shared" si="0"/>
        <v>0.56750207061564417</v>
      </c>
    </row>
    <row r="10" spans="1:9" x14ac:dyDescent="0.25">
      <c r="A10" s="50" t="s">
        <v>47</v>
      </c>
      <c r="B10" s="50">
        <v>1916.99</v>
      </c>
      <c r="C10" s="50">
        <v>1897.82</v>
      </c>
      <c r="D10" s="50">
        <v>1936.16</v>
      </c>
      <c r="E10" s="50">
        <v>1908.49</v>
      </c>
      <c r="F10" s="50">
        <v>1908.49</v>
      </c>
      <c r="G10" s="50" t="s">
        <v>48</v>
      </c>
      <c r="H10" s="50" t="s">
        <v>44</v>
      </c>
      <c r="I10" s="50">
        <f>((F10/B10)-1)*100</f>
        <v>-0.4434034606335957</v>
      </c>
    </row>
    <row r="13" spans="1:9" x14ac:dyDescent="0.25">
      <c r="A13" s="50" t="s">
        <v>49</v>
      </c>
      <c r="B13" s="50">
        <v>1296.5999999999999</v>
      </c>
      <c r="C13" s="50">
        <v>1283.6300000000001</v>
      </c>
      <c r="D13" s="50">
        <v>1309.56</v>
      </c>
      <c r="E13" s="50">
        <v>1286.49</v>
      </c>
      <c r="F13" s="50">
        <v>1286.49</v>
      </c>
      <c r="G13" s="50" t="s">
        <v>48</v>
      </c>
      <c r="H13" s="50" t="s">
        <v>46</v>
      </c>
      <c r="I13" s="50">
        <f t="shared" ref="I13:I16" si="1">((F13/B13)-1)*100</f>
        <v>-0.77973160573807654</v>
      </c>
    </row>
    <row r="14" spans="1:9" x14ac:dyDescent="0.25">
      <c r="A14" s="50" t="s">
        <v>50</v>
      </c>
      <c r="B14" s="50">
        <v>324.14999999999998</v>
      </c>
      <c r="C14" s="50">
        <v>320.91000000000003</v>
      </c>
      <c r="D14" s="50">
        <v>327.39</v>
      </c>
      <c r="E14" s="50">
        <v>321.5</v>
      </c>
      <c r="F14" s="50">
        <v>321.5</v>
      </c>
      <c r="G14" s="50" t="s">
        <v>46</v>
      </c>
      <c r="H14" s="50" t="s">
        <v>46</v>
      </c>
      <c r="I14" s="50">
        <f t="shared" si="1"/>
        <v>-0.81752275181242728</v>
      </c>
    </row>
    <row r="15" spans="1:9" x14ac:dyDescent="0.25">
      <c r="A15" s="50" t="s">
        <v>51</v>
      </c>
      <c r="B15" s="50">
        <v>1311.78</v>
      </c>
      <c r="C15" s="50">
        <v>1298.6600000000001</v>
      </c>
      <c r="D15" s="50">
        <v>1324.9</v>
      </c>
      <c r="E15" s="50">
        <v>1323.39</v>
      </c>
      <c r="F15" s="50">
        <v>1323.39</v>
      </c>
      <c r="G15" s="50" t="s">
        <v>48</v>
      </c>
      <c r="H15" s="50" t="s">
        <v>46</v>
      </c>
      <c r="I15" s="50">
        <f t="shared" si="1"/>
        <v>0.8850569455244095</v>
      </c>
    </row>
    <row r="16" spans="1:9" x14ac:dyDescent="0.25">
      <c r="A16" s="50" t="s">
        <v>50</v>
      </c>
      <c r="B16" s="50">
        <v>327.95</v>
      </c>
      <c r="C16" s="50">
        <v>324.67</v>
      </c>
      <c r="D16" s="50">
        <v>331.22</v>
      </c>
      <c r="E16" s="50">
        <v>330.82</v>
      </c>
      <c r="F16" s="50">
        <v>330.82</v>
      </c>
      <c r="G16" s="50" t="s">
        <v>46</v>
      </c>
      <c r="H16" s="50" t="s">
        <v>46</v>
      </c>
      <c r="I16" s="50">
        <f t="shared" si="1"/>
        <v>0.87513340448239774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Calibration Procedure</vt:lpstr>
      <vt:lpstr>Sheet2</vt:lpstr>
      <vt:lpstr>1.544.7HI</vt:lpstr>
    </vt:vector>
  </TitlesOfParts>
  <Company>GE Appliances Haier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(GE Appliances, Haier)</cp:lastModifiedBy>
  <dcterms:created xsi:type="dcterms:W3CDTF">2024-01-11T20:25:39Z</dcterms:created>
  <dcterms:modified xsi:type="dcterms:W3CDTF">2024-06-25T12:45:17Z</dcterms:modified>
</cp:coreProperties>
</file>