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o\Downloads\"/>
    </mc:Choice>
  </mc:AlternateContent>
  <xr:revisionPtr revIDLastSave="0" documentId="8_{B6051D01-20A3-4F8D-8285-5E59F48B6F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lavla_prd_raw_data_list" sheetId="1" r:id="rId1"/>
    <sheet name="lalavla_prd_raw_data_list_refin" sheetId="2" r:id="rId2"/>
    <sheet name="prd_img_url" sheetId="3" r:id="rId3"/>
    <sheet name="prd_detail_im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14" i="4" l="1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F211" i="4"/>
  <c r="E211" i="4"/>
  <c r="D211" i="4"/>
  <c r="C211" i="4"/>
  <c r="F210" i="4"/>
  <c r="E210" i="4"/>
  <c r="D210" i="4"/>
  <c r="C210" i="4"/>
  <c r="I209" i="4"/>
  <c r="H209" i="4"/>
  <c r="G209" i="4"/>
  <c r="F209" i="4"/>
  <c r="E209" i="4"/>
  <c r="D209" i="4"/>
  <c r="C209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L202" i="4"/>
  <c r="K202" i="4"/>
  <c r="J202" i="4"/>
  <c r="I202" i="4"/>
  <c r="H202" i="4"/>
  <c r="G202" i="4"/>
  <c r="F202" i="4"/>
  <c r="E202" i="4"/>
  <c r="D202" i="4"/>
  <c r="C202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F200" i="4"/>
  <c r="E200" i="4"/>
  <c r="D200" i="4"/>
  <c r="C200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F197" i="4"/>
  <c r="E197" i="4"/>
  <c r="D197" i="4"/>
  <c r="C197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F195" i="4"/>
  <c r="E195" i="4"/>
  <c r="D195" i="4"/>
  <c r="C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F193" i="4"/>
  <c r="E193" i="4"/>
  <c r="D193" i="4"/>
  <c r="C193" i="4"/>
  <c r="M192" i="4"/>
  <c r="L192" i="4"/>
  <c r="K192" i="4"/>
  <c r="J192" i="4"/>
  <c r="I192" i="4"/>
  <c r="H192" i="4"/>
  <c r="G192" i="4"/>
  <c r="F192" i="4"/>
  <c r="E192" i="4"/>
  <c r="D192" i="4"/>
  <c r="C192" i="4"/>
  <c r="M191" i="4"/>
  <c r="L191" i="4"/>
  <c r="K191" i="4"/>
  <c r="J191" i="4"/>
  <c r="I191" i="4"/>
  <c r="H191" i="4"/>
  <c r="G191" i="4"/>
  <c r="F191" i="4"/>
  <c r="E191" i="4"/>
  <c r="D191" i="4"/>
  <c r="C191" i="4"/>
  <c r="F190" i="4"/>
  <c r="E190" i="4"/>
  <c r="D190" i="4"/>
  <c r="C190" i="4"/>
  <c r="F189" i="4"/>
  <c r="E189" i="4"/>
  <c r="D189" i="4"/>
  <c r="C189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F185" i="4"/>
  <c r="E185" i="4"/>
  <c r="D185" i="4"/>
  <c r="C185" i="4"/>
  <c r="I184" i="4"/>
  <c r="H184" i="4"/>
  <c r="G184" i="4"/>
  <c r="F184" i="4"/>
  <c r="E184" i="4"/>
  <c r="D184" i="4"/>
  <c r="C184" i="4"/>
  <c r="F183" i="4"/>
  <c r="E183" i="4"/>
  <c r="D183" i="4"/>
  <c r="C183" i="4"/>
  <c r="F182" i="4"/>
  <c r="E182" i="4"/>
  <c r="D182" i="4"/>
  <c r="C182" i="4"/>
  <c r="F181" i="4"/>
  <c r="E181" i="4"/>
  <c r="D181" i="4"/>
  <c r="C181" i="4"/>
  <c r="F180" i="4"/>
  <c r="E180" i="4"/>
  <c r="D180" i="4"/>
  <c r="C180" i="4"/>
  <c r="I179" i="4"/>
  <c r="H179" i="4"/>
  <c r="G179" i="4"/>
  <c r="F179" i="4"/>
  <c r="E179" i="4"/>
  <c r="D179" i="4"/>
  <c r="C179" i="4"/>
  <c r="F178" i="4"/>
  <c r="E178" i="4"/>
  <c r="D178" i="4"/>
  <c r="C178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I176" i="4"/>
  <c r="H176" i="4"/>
  <c r="G176" i="4"/>
  <c r="F176" i="4"/>
  <c r="E176" i="4"/>
  <c r="D176" i="4"/>
  <c r="C176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F174" i="4"/>
  <c r="E174" i="4"/>
  <c r="D174" i="4"/>
  <c r="C174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I172" i="4"/>
  <c r="H172" i="4"/>
  <c r="G172" i="4"/>
  <c r="F172" i="4"/>
  <c r="E172" i="4"/>
  <c r="D172" i="4"/>
  <c r="C172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F168" i="4"/>
  <c r="E168" i="4"/>
  <c r="D168" i="4"/>
  <c r="C168" i="4"/>
  <c r="F167" i="4"/>
  <c r="E167" i="4"/>
  <c r="D167" i="4"/>
  <c r="C167" i="4"/>
  <c r="F166" i="4"/>
  <c r="E166" i="4"/>
  <c r="D166" i="4"/>
  <c r="C166" i="4"/>
  <c r="F165" i="4"/>
  <c r="E165" i="4"/>
  <c r="D165" i="4"/>
  <c r="C165" i="4"/>
  <c r="L164" i="4"/>
  <c r="K164" i="4"/>
  <c r="J164" i="4"/>
  <c r="I164" i="4"/>
  <c r="H164" i="4"/>
  <c r="G164" i="4"/>
  <c r="F164" i="4"/>
  <c r="E164" i="4"/>
  <c r="D164" i="4"/>
  <c r="C164" i="4"/>
  <c r="F163" i="4"/>
  <c r="E163" i="4"/>
  <c r="D163" i="4"/>
  <c r="C163" i="4"/>
  <c r="L162" i="4"/>
  <c r="K162" i="4"/>
  <c r="J162" i="4"/>
  <c r="I162" i="4"/>
  <c r="H162" i="4"/>
  <c r="G162" i="4"/>
  <c r="F162" i="4"/>
  <c r="E162" i="4"/>
  <c r="D162" i="4"/>
  <c r="C162" i="4"/>
  <c r="M161" i="4"/>
  <c r="L161" i="4"/>
  <c r="K161" i="4"/>
  <c r="J161" i="4"/>
  <c r="I161" i="4"/>
  <c r="H161" i="4"/>
  <c r="G161" i="4"/>
  <c r="F161" i="4"/>
  <c r="E161" i="4"/>
  <c r="D161" i="4"/>
  <c r="C161" i="4"/>
  <c r="F160" i="4"/>
  <c r="E160" i="4"/>
  <c r="D160" i="4"/>
  <c r="C160" i="4"/>
  <c r="F159" i="4"/>
  <c r="E159" i="4"/>
  <c r="D159" i="4"/>
  <c r="C159" i="4"/>
  <c r="F158" i="4"/>
  <c r="E158" i="4"/>
  <c r="D158" i="4"/>
  <c r="C158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M153" i="4"/>
  <c r="L153" i="4"/>
  <c r="K153" i="4"/>
  <c r="J153" i="4"/>
  <c r="I153" i="4"/>
  <c r="H153" i="4"/>
  <c r="G153" i="4"/>
  <c r="F153" i="4"/>
  <c r="E153" i="4"/>
  <c r="D153" i="4"/>
  <c r="C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F145" i="4"/>
  <c r="E145" i="4"/>
  <c r="D145" i="4"/>
  <c r="C145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L143" i="4"/>
  <c r="K143" i="4"/>
  <c r="J143" i="4"/>
  <c r="I143" i="4"/>
  <c r="H143" i="4"/>
  <c r="G143" i="4"/>
  <c r="F143" i="4"/>
  <c r="E143" i="4"/>
  <c r="D143" i="4"/>
  <c r="C143" i="4"/>
  <c r="F142" i="4"/>
  <c r="E142" i="4"/>
  <c r="D142" i="4"/>
  <c r="C142" i="4"/>
  <c r="L141" i="4"/>
  <c r="K141" i="4"/>
  <c r="J141" i="4"/>
  <c r="I141" i="4"/>
  <c r="H141" i="4"/>
  <c r="G141" i="4"/>
  <c r="F141" i="4"/>
  <c r="E141" i="4"/>
  <c r="D141" i="4"/>
  <c r="C141" i="4"/>
  <c r="L140" i="4"/>
  <c r="K140" i="4"/>
  <c r="J140" i="4"/>
  <c r="I140" i="4"/>
  <c r="H140" i="4"/>
  <c r="G140" i="4"/>
  <c r="F140" i="4"/>
  <c r="E140" i="4"/>
  <c r="D140" i="4"/>
  <c r="C140" i="4"/>
  <c r="I139" i="4"/>
  <c r="H139" i="4"/>
  <c r="G139" i="4"/>
  <c r="F139" i="4"/>
  <c r="E139" i="4"/>
  <c r="D139" i="4"/>
  <c r="C139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F137" i="4"/>
  <c r="E137" i="4"/>
  <c r="D137" i="4"/>
  <c r="C137" i="4"/>
  <c r="M136" i="4"/>
  <c r="L136" i="4"/>
  <c r="K136" i="4"/>
  <c r="J136" i="4"/>
  <c r="I136" i="4"/>
  <c r="H136" i="4"/>
  <c r="G136" i="4"/>
  <c r="F136" i="4"/>
  <c r="E136" i="4"/>
  <c r="D136" i="4"/>
  <c r="C136" i="4"/>
  <c r="L135" i="4"/>
  <c r="K135" i="4"/>
  <c r="J135" i="4"/>
  <c r="I135" i="4"/>
  <c r="H135" i="4"/>
  <c r="G135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F126" i="4"/>
  <c r="E126" i="4"/>
  <c r="D126" i="4"/>
  <c r="C126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M124" i="4"/>
  <c r="L124" i="4"/>
  <c r="K124" i="4"/>
  <c r="J124" i="4"/>
  <c r="I124" i="4"/>
  <c r="H124" i="4"/>
  <c r="G124" i="4"/>
  <c r="F124" i="4"/>
  <c r="E124" i="4"/>
  <c r="D124" i="4"/>
  <c r="C124" i="4"/>
  <c r="F123" i="4"/>
  <c r="E123" i="4"/>
  <c r="D123" i="4"/>
  <c r="C123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F121" i="4"/>
  <c r="E121" i="4"/>
  <c r="D121" i="4"/>
  <c r="C121" i="4"/>
  <c r="L120" i="4"/>
  <c r="K120" i="4"/>
  <c r="J120" i="4"/>
  <c r="I120" i="4"/>
  <c r="H120" i="4"/>
  <c r="G120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L106" i="4"/>
  <c r="K106" i="4"/>
  <c r="J106" i="4"/>
  <c r="I106" i="4"/>
  <c r="H106" i="4"/>
  <c r="G106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M102" i="4"/>
  <c r="L102" i="4"/>
  <c r="K102" i="4"/>
  <c r="J102" i="4"/>
  <c r="I102" i="4"/>
  <c r="H102" i="4"/>
  <c r="G102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L92" i="4"/>
  <c r="K92" i="4"/>
  <c r="J92" i="4"/>
  <c r="I92" i="4"/>
  <c r="H92" i="4"/>
  <c r="G92" i="4"/>
  <c r="F92" i="4"/>
  <c r="E92" i="4"/>
  <c r="D92" i="4"/>
  <c r="C92" i="4"/>
  <c r="F91" i="4"/>
  <c r="E91" i="4"/>
  <c r="D91" i="4"/>
  <c r="C91" i="4"/>
  <c r="F90" i="4"/>
  <c r="E90" i="4"/>
  <c r="D90" i="4"/>
  <c r="C90" i="4"/>
  <c r="L89" i="4"/>
  <c r="K89" i="4"/>
  <c r="J89" i="4"/>
  <c r="I89" i="4"/>
  <c r="H89" i="4"/>
  <c r="G89" i="4"/>
  <c r="F89" i="4"/>
  <c r="E89" i="4"/>
  <c r="D89" i="4"/>
  <c r="C89" i="4"/>
  <c r="I88" i="4"/>
  <c r="H88" i="4"/>
  <c r="G88" i="4"/>
  <c r="F88" i="4"/>
  <c r="E88" i="4"/>
  <c r="D88" i="4"/>
  <c r="C88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F86" i="4"/>
  <c r="E86" i="4"/>
  <c r="D86" i="4"/>
  <c r="C86" i="4"/>
  <c r="F85" i="4"/>
  <c r="E85" i="4"/>
  <c r="D85" i="4"/>
  <c r="C85" i="4"/>
  <c r="M84" i="4"/>
  <c r="L84" i="4"/>
  <c r="K84" i="4"/>
  <c r="J84" i="4"/>
  <c r="I84" i="4"/>
  <c r="H84" i="4"/>
  <c r="G84" i="4"/>
  <c r="F84" i="4"/>
  <c r="E84" i="4"/>
  <c r="D84" i="4"/>
  <c r="C84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L82" i="4"/>
  <c r="K82" i="4"/>
  <c r="J82" i="4"/>
  <c r="I82" i="4"/>
  <c r="H82" i="4"/>
  <c r="G82" i="4"/>
  <c r="F82" i="4"/>
  <c r="E82" i="4"/>
  <c r="D82" i="4"/>
  <c r="C82" i="4"/>
  <c r="F81" i="4"/>
  <c r="E81" i="4"/>
  <c r="D81" i="4"/>
  <c r="C81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F79" i="4"/>
  <c r="E79" i="4"/>
  <c r="D79" i="4"/>
  <c r="C79" i="4"/>
  <c r="L78" i="4"/>
  <c r="K78" i="4"/>
  <c r="J78" i="4"/>
  <c r="I78" i="4"/>
  <c r="H78" i="4"/>
  <c r="G78" i="4"/>
  <c r="F78" i="4"/>
  <c r="E78" i="4"/>
  <c r="D78" i="4"/>
  <c r="C78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F75" i="4"/>
  <c r="E75" i="4"/>
  <c r="D75" i="4"/>
  <c r="C75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L72" i="4"/>
  <c r="K72" i="4"/>
  <c r="J72" i="4"/>
  <c r="I72" i="4"/>
  <c r="H72" i="4"/>
  <c r="G72" i="4"/>
  <c r="F72" i="4"/>
  <c r="E72" i="4"/>
  <c r="D72" i="4"/>
  <c r="C72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I69" i="4"/>
  <c r="H69" i="4"/>
  <c r="G69" i="4"/>
  <c r="F69" i="4"/>
  <c r="E69" i="4"/>
  <c r="D69" i="4"/>
  <c r="C69" i="4"/>
  <c r="F68" i="4"/>
  <c r="E68" i="4"/>
  <c r="D68" i="4"/>
  <c r="C68" i="4"/>
  <c r="F67" i="4"/>
  <c r="E67" i="4"/>
  <c r="D67" i="4"/>
  <c r="C67" i="4"/>
  <c r="L66" i="4"/>
  <c r="K66" i="4"/>
  <c r="J66" i="4"/>
  <c r="I66" i="4"/>
  <c r="H66" i="4"/>
  <c r="G66" i="4"/>
  <c r="F66" i="4"/>
  <c r="E66" i="4"/>
  <c r="D66" i="4"/>
  <c r="C66" i="4"/>
  <c r="F65" i="4"/>
  <c r="E65" i="4"/>
  <c r="D65" i="4"/>
  <c r="C65" i="4"/>
  <c r="F64" i="4"/>
  <c r="E64" i="4"/>
  <c r="D64" i="4"/>
  <c r="C64" i="4"/>
  <c r="I63" i="4"/>
  <c r="H63" i="4"/>
  <c r="G63" i="4"/>
  <c r="F63" i="4"/>
  <c r="E63" i="4"/>
  <c r="D63" i="4"/>
  <c r="C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I57" i="4"/>
  <c r="H57" i="4"/>
  <c r="G57" i="4"/>
  <c r="F57" i="4"/>
  <c r="E57" i="4"/>
  <c r="D57" i="4"/>
  <c r="C57" i="4"/>
  <c r="F56" i="4"/>
  <c r="E56" i="4"/>
  <c r="D56" i="4"/>
  <c r="C56" i="4"/>
  <c r="F55" i="4"/>
  <c r="E55" i="4"/>
  <c r="D55" i="4"/>
  <c r="C55" i="4"/>
  <c r="I54" i="4"/>
  <c r="H54" i="4"/>
  <c r="G54" i="4"/>
  <c r="F54" i="4"/>
  <c r="E54" i="4"/>
  <c r="D54" i="4"/>
  <c r="C54" i="4"/>
  <c r="F53" i="4"/>
  <c r="E53" i="4"/>
  <c r="D53" i="4"/>
  <c r="C53" i="4"/>
  <c r="I52" i="4"/>
  <c r="H52" i="4"/>
  <c r="G52" i="4"/>
  <c r="F52" i="4"/>
  <c r="E52" i="4"/>
  <c r="D52" i="4"/>
  <c r="C52" i="4"/>
  <c r="I51" i="4"/>
  <c r="H51" i="4"/>
  <c r="G51" i="4"/>
  <c r="F51" i="4"/>
  <c r="E51" i="4"/>
  <c r="D51" i="4"/>
  <c r="C51" i="4"/>
  <c r="F50" i="4"/>
  <c r="E50" i="4"/>
  <c r="D50" i="4"/>
  <c r="C50" i="4"/>
  <c r="I49" i="4"/>
  <c r="H49" i="4"/>
  <c r="G49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I44" i="4"/>
  <c r="H44" i="4"/>
  <c r="G44" i="4"/>
  <c r="F44" i="4"/>
  <c r="E44" i="4"/>
  <c r="D44" i="4"/>
  <c r="C44" i="4"/>
  <c r="F43" i="4"/>
  <c r="E43" i="4"/>
  <c r="D43" i="4"/>
  <c r="C43" i="4"/>
  <c r="F42" i="4"/>
  <c r="E42" i="4"/>
  <c r="D42" i="4"/>
  <c r="C42" i="4"/>
  <c r="L41" i="4"/>
  <c r="K41" i="4"/>
  <c r="J41" i="4"/>
  <c r="I41" i="4"/>
  <c r="H41" i="4"/>
  <c r="G41" i="4"/>
  <c r="F41" i="4"/>
  <c r="E41" i="4"/>
  <c r="D41" i="4"/>
  <c r="C41" i="4"/>
  <c r="I40" i="4"/>
  <c r="H40" i="4"/>
  <c r="G40" i="4"/>
  <c r="F40" i="4"/>
  <c r="E40" i="4"/>
  <c r="D40" i="4"/>
  <c r="C40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F38" i="4"/>
  <c r="E38" i="4"/>
  <c r="D38" i="4"/>
  <c r="C38" i="4"/>
  <c r="I37" i="4"/>
  <c r="H37" i="4"/>
  <c r="G37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F31" i="4"/>
  <c r="E31" i="4"/>
  <c r="D31" i="4"/>
  <c r="C31" i="4"/>
  <c r="F30" i="4"/>
  <c r="E30" i="4"/>
  <c r="D30" i="4"/>
  <c r="C30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F28" i="4"/>
  <c r="E28" i="4"/>
  <c r="D28" i="4"/>
  <c r="C28" i="4"/>
  <c r="I27" i="4"/>
  <c r="H27" i="4"/>
  <c r="G27" i="4"/>
  <c r="F27" i="4"/>
  <c r="E27" i="4"/>
  <c r="D27" i="4"/>
  <c r="C27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F14" i="4"/>
  <c r="E14" i="4"/>
  <c r="D14" i="4"/>
  <c r="C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F12" i="4"/>
  <c r="E12" i="4"/>
  <c r="D12" i="4"/>
  <c r="C12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F10" i="4"/>
  <c r="E10" i="4"/>
  <c r="D10" i="4"/>
  <c r="C10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O3" i="4"/>
  <c r="N3" i="4"/>
  <c r="M3" i="4"/>
  <c r="L3" i="4"/>
  <c r="K3" i="4"/>
  <c r="J3" i="4"/>
  <c r="I3" i="4"/>
  <c r="H3" i="4"/>
  <c r="G3" i="4"/>
  <c r="F3" i="4"/>
  <c r="E3" i="4"/>
  <c r="D3" i="4"/>
  <c r="C3" i="4"/>
  <c r="F2" i="4"/>
  <c r="E2" i="4"/>
  <c r="D2" i="4"/>
  <c r="C2" i="4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<sst xmlns="http://schemas.openxmlformats.org/spreadsheetml/2006/main" count="1343" uniqueCount="806">
  <si>
    <t>PRD_ID</t>
  </si>
  <si>
    <t>PRD_IMG</t>
  </si>
  <si>
    <t>SL_PC</t>
  </si>
  <si>
    <t>PRD_DETAIL_IMG</t>
  </si>
  <si>
    <t>포렌코즈</t>
  </si>
  <si>
    <t>/images/prdimg/20210224/10003882/10003882_D_003_360.jpg</t>
  </si>
  <si>
    <t>&lt;p&gt;
 &lt;img src="http://mimg.lalavla.com/resources/images/prdimg/202002/06/10003882_20200206152721.jpg" alt="" /&gt; 
 &lt;/p&gt;
 &lt;p&gt;
 &lt;br /&gt;
 &lt;/p&gt;
 &lt;p&gt;
 &lt;img src="http://mimg.lalavla.com/resources/images/prdimg/202002/06/10003882_20200206152743.jpg" alt="" /&gt; 
 &lt;/p&gt;
 &lt;p&gt;
 &lt;img src="http://mimg.lalavla.com/resources/images/prdimg/202002/06/10003882_20200206152754.jpg" alt="" /&gt; 
 &lt;/p&gt;
 &lt;p&gt;
 &lt;img src="http://mimg.lalavla.com/resources/images/prdimg/202002/18/10003882_20200218165027.jpg" alt="" /&gt;
 &lt;/p&gt;</t>
  </si>
  <si>
    <t>삐아</t>
  </si>
  <si>
    <t>/images/prdimg/20201116/10006393/10006393_D_001_360.jpg</t>
  </si>
  <si>
    <t>&lt;p&gt;
 &lt;a href="https://m.lalavla.com/service/main/mainEventBeautyTalk.html?EVNT_ID=100000740" target="_blank"&gt;&lt;img src="http://mimg.lalavla.com/resources/images/prdimg/202103/29/10006393_20210329102401.jpg" alt="" /&gt;&lt;/a&gt;
 &lt;/p&gt;
 &lt;p&gt;
 &lt;img src="http://mimg.lalavla.com/resources/images/prdimg/202011/16/10006393_20201116150517.jpg" alt="" /&gt;&lt;img src="http://mimg.lalavla.com/resources/images/prdimg/202011/16/10006393_20201116150527.jpg" alt="" /&gt;&lt;img src="http://mimg.lalavla.com/resources/images/prdimg/202011/16/10006393_20201116150535.jpg" alt="" /&gt;
 &lt;/p&gt;</t>
  </si>
  <si>
    <t>/images/prdimg/20210924/10008881/10008881_D_001_360.jpg</t>
  </si>
  <si>
    <t>&lt;img src="http://mimg.lalavla.com/resources/images/prdimg/202109/24/10008881_20210924140609.jpg" alt="" /&gt;</t>
  </si>
  <si>
    <t>/images/prdimg/20210308/10007485/10007485_D_001_360.jpg</t>
  </si>
  <si>
    <t>&lt;img src="http://mimg.lalavla.com/resources/images/prdimg/202103/09/10007485_20210309170419.jpg" alt="" /&gt;</t>
  </si>
  <si>
    <t>블랙루즈</t>
  </si>
  <si>
    <t>/images/prdimg/20201021/10006295/10006295_D_001_360.jpg</t>
  </si>
  <si>
    <t>&lt;p&gt;
 &lt;br /&gt;
 &lt;/p&gt;
 &lt;p&gt;
 &lt;a href="https://m.lalavla.com/service/main/mainEventBeautyTalk.html?EVNT_ID=100000713" target="_blank"&gt;&lt;img src="http://mimg.lalavla.com/resources/images/prdimg/202104/07/10006295_20210407135637.jpg" alt="" /&gt;&lt;/a&gt; 
 &lt;/p&gt;
 &lt;p&gt;
 &lt;img src="http://mimg.lalavla.com/resources/images/prdimg/202110/14/10006295_20211014100157.jpg" alt="" /&gt;&lt;img src="http://mimg.lalavla.com/resources/images/prdimg/202110/14/10006295_20211014100221.jpg" alt="" /&gt;
 &lt;/p&gt;
 &lt;p&gt;
 &lt;br /&gt;
 &lt;/p&gt;</t>
  </si>
  <si>
    <t>키핀터치</t>
  </si>
  <si>
    <t>/images/prdimg/20210126/10007004/10007004_D_001_360.jpg</t>
  </si>
  <si>
    <t>&lt;p&gt;
 &lt;img alt="" src="http://mimg.lalavla.com/resources/images/prdimg/202103/09/10007004_20210309171341.jpg" /&gt;&lt;img alt="" src="http://mimg.lalavla.com/resources/images/prdimg/202103/09/10007004_20210309171351.jpg" /&gt;&lt;img alt="" src="http://mimg.lalavla.com/resources/images/prdimg/202103/09/10007004_20210309171403.gif" /&gt;&lt;img alt="" src="http://mimg.lalavla.com/resources/images/prdimg/202103/09/10007004_20210309171418.jpg" /&gt;&lt;img alt="" src="http://mimg.lalavla.com/resources/images/prdimg/202103/09/10007004_20210309171447.jpg" /&gt;&lt;img alt="" src="http://mimg.lalavla.com/resources/images/prdimg/202103/09/10007004_20210309171455.jpg" /&gt;&lt;img alt="" src="http://mimg.lalavla.com/resources/images/prdimg/202103/09/10007004_20210309171501.jpg" /&gt;&lt;img alt="" src="http://mimg.lalavla.com/resources/images/prdimg/202103/09/10007004_20210309171521.jpg" /&gt;&lt;img alt="" src="http://mimg.lalavla.com/resources/images/prdimg/202103/09/10007004_20210309171528.jpg" /&gt;&lt;img alt="" src="http://mimg.lalavla.com/resources/images/prdimg/202103/09/10007004_20210309171537.jpg" /&gt;&lt;img alt="" src="http://mimg.lalavla.com/resources/images/prdimg/202103/09/10007004_20210309171546.jpg" /&gt;&lt;img alt="" src="http://mimg.lalavla.com/resources/images/prdimg/202103/09/10007004_20210309171555.jpg" /&gt;&lt;img alt="" src="http://mimg.lalavla.com/resources/images/prdimg/202103/09/10007004_20210309171817.gif" /&gt;&lt;img alt="" src="http://mimg.lalavla.com/resources/images/prdimg/202103/09/10007004_20210309171616.jpg" /&gt;&lt;img alt="" src="http://mimg.lalavla.com/resources/images/prdimg/202103/09/10007004_20210309171623.jpg" /&gt;&lt;img alt="" src="http://mimg.lalavla.com/resources/images/prdimg/202103/09/10007004_20210309171630.jpg" /&gt;&lt;img alt="" src="http://mimg.lalavla.com/resources/images/prdimg/202103/09/10007004_20210309171922.jpg" /&gt;&lt;img alt="" src="http://mimg.lalavla.com/resources/images/prdimg/202103/09/10007004_20210309171929.jpg" /&gt;&lt;img alt="" src="http://mimg.lalavla.com/resources/images/prdimg/202103/09/10007004_20210309171938.jpg" /&gt;&lt;img alt="" src="http://mimg.lalavla.com/resources/images/prdimg/202103/09/10007004_20210309171946.jpg" /&gt;&lt;img alt="" src="http://mimg.lalavla.com/resources/images/prdimg/202103/09/10007004_20210309172028.jpg" /&gt;&lt;img alt="" src="http://mimg.lalavla.com/resources/images/prdimg/202103/09/10007004_20210309172041.jpg" /&gt;&lt;img alt="" src="http://mimg.lalavla.com/resources/images/prdimg/202103/09/10007004_20210309172054.jpg" /&gt;
 &lt;/p&gt;</t>
  </si>
  <si>
    <t>롬앤</t>
  </si>
  <si>
    <t>/images/prdimg/20190827/10002543/10002543_D_002_360.png</t>
  </si>
  <si>
    <t>&lt;p&gt;
 &lt;img src="http://romand.co.kr/web/upload/NNEditor/20181112/ZERO_VELVET_TINT_01_shop1_174123.jpg" alt="" /&gt;.
 &lt;/p&gt;
 &lt;p&gt;
 &lt;img src="http://romand.co.kr/web/upload/NNEditor/20181112/ZERO_VELVET_TINT_02_shop1_174123.jpg" alt="" /&gt; 
 &lt;/p&gt;
 &lt;p&gt;
 &lt;img src="http://mimg.lalavla.com/resources/images/prdimg/201908/27/10002543_20190827150239.jpg" alt="" /&gt;
 &lt;/p&gt;
 &lt;p&gt;
 &lt;img src="http://romand.co.kr/web/upload/NNEditor/20181112/ZERO_VELVET_TINT_03_shop1_174124.jpg" alt="" /&gt; 
 &lt;/p&gt;
 &lt;p&gt;
 &lt;img src="http://romand.co.kr/web/upload/NNEditor/20181112/ZERO_VELVET_TINT_04_shop1_174124.jpg" alt="" /&gt; 
 &lt;/p&gt;
 &lt;p&gt;
 &lt;br /&gt;
 &lt;/p&gt;
 &lt;p&gt;
 &lt;img src="http://romand.co.kr/web/upload/NNEditor/20181112/ZERO_VELVET_TINT_08_shop1_174254.jpg" alt="" /&gt; 
 &lt;/p&gt;
 &lt;p&gt;
 &lt;img src="http://romand.co.kr/web/upload/NNEditor/20181112/ZERO_VELVET_TINT_08_shop1_174254.jpg" alt="" /&gt; 
 &lt;/p&gt;
 &lt;p&gt;
 &lt;br /&gt;
 &lt;/p&gt;
 &lt;p&gt;
 &lt;br /&gt;
 &lt;/p&gt;
 &lt;p&gt;
 &amp;nbsp;
 &lt;/p&gt;
 &lt;p&gt;
 &amp;nbsp;&amp;nbsp;&lt;img src="http://romand.co.kr/web/upload/NNEditor/20181031/%EC%A0%9C%EB%A1%9C%EB%B2%A8%EB%B2%B3%ED%8B%B4%ED%8A%B8_%EC%A0%84%EC%84%B1%EB%B6%84_shop1_181033.jpg" alt="" /&gt; 
 &lt;/p&gt;</t>
  </si>
  <si>
    <t>플린</t>
  </si>
  <si>
    <t>/images/prdimg/20210906/10008808/10008808_D_001_360.jpg</t>
  </si>
  <si>
    <t>&lt;p&gt;
 &lt;img src="http://mimg.lalavla.com/resources/images/prdimg/202005/20/10005236_20200520103803.jpg" alt="" /&gt;
 &lt;/p&gt;
 &lt;p&gt;
 &lt;img src="http://mimg.lalavla.com/resources/images/prdimg/202005/20/10005236_20200520103812.jpg" alt="" /&gt;
 &lt;/p&gt;
 &lt;p&gt;
 &lt;img src="http://mimg.lalavla.com/resources/images/prdimg/202005/20/10005236_20200520103824.jpg" alt="" /&gt;
 &lt;/p&gt;
 &lt;p&gt;
 &lt;img src="http://mimg.lalavla.com/resources/images/prdimg/202005/20/10005236_20200520103833.jpg" alt="" /&gt;
 &lt;/p&gt;
 &lt;p&gt;
 &lt;img src="http://mimg.lalavla.com/resources/images/prdimg/202005/20/10005236_20200520103843.jpg" alt="" /&gt;
 &lt;/p&gt;</t>
  </si>
  <si>
    <t>이글립스</t>
  </si>
  <si>
    <t>/images/prdimg/20201211/10006546/10006546_D_001_360.jpg</t>
  </si>
  <si>
    <t>&lt;img src="http://mimg.lalavla.com/resources/images/prdimg/202012/11/10006546_20201211133720.jpg" alt="" /&gt;</t>
  </si>
  <si>
    <t>페리페라</t>
  </si>
  <si>
    <t>/images/prdimg/20190225/10002594/10002594_D_001_360.jpg</t>
  </si>
  <si>
    <t>&lt;p&gt;
 &lt;img src="http://mimg.lalavla.com/resources/images/prdimg/202010/28/10002594_20201028171903.jpg" alt="" /&gt;&lt;img src="http://mimg.lalavla.com/resources/images/prdimg/202010/28/10002594_20201028171916.jpg" alt="" /&gt;
 &lt;/p&gt;</t>
  </si>
  <si>
    <t>미미박스</t>
  </si>
  <si>
    <t>/images/prdimg/20200826/10006043/10006043_D_001_360.jpg</t>
  </si>
  <si>
    <t>&lt;img alt="" src="http://mimg.lalavla.com/resources/images/prdimg/202008/26/10006043_20200826105533.jpg" /&gt;</t>
  </si>
  <si>
    <t>/images/prdimg/20210413/10004594/10004594_D_002_360.jpg</t>
  </si>
  <si>
    <t>&lt;p&gt;
 &lt;img src="http://mimg.lalavla.com/resources/images/prdimg/202110/27/10004594_20211027190505.jpg" alt="" /&gt; 
 &lt;/p&gt;
 &lt;p&gt;
 &lt;img src="http://mimg.lalavla.com/resources/images/prdimg/202104/13/10004594_20210413113338.jpg" alt="" /&gt; 
 &lt;/p&gt;
 &lt;p&gt;
 &lt;img src="http://mimg.lalavla.com/resources/images/prdimg/202104/13/10004594_20210413113352.jpg" alt="" /&gt; 
 &lt;/p&gt;
 &lt;p&gt;
 &lt;img src="http://mimg.lalavla.com/resources/images/prdimg/202104/13/10004594_20210413113404.jpg" alt="" /&gt; 
 &lt;/p&gt;</t>
  </si>
  <si>
    <t>/images/prdimg/20200520/10005236/10005236_D_001_360.jpg</t>
  </si>
  <si>
    <t>&lt;p&gt;
 &lt;br /&gt;
 &lt;/p&gt;
 &lt;p&gt;
 &lt;img src="http://mimg.lalavla.com/resources/images/prdimg/202005/20/10005236_20200520103803.jpg" alt="" /&gt;
 &lt;/p&gt;
 &lt;p&gt;
 &lt;img src="http://mimg.lalavla.com/resources/images/prdimg/202005/20/10005236_20200520103812.jpg" alt="" /&gt;
 &lt;/p&gt;
 &lt;p&gt;
 &lt;img src="http://mimg.lalavla.com/resources/images/prdimg/202005/20/10005236_20200520103824.jpg" alt="" /&gt;
 &lt;/p&gt;
 &lt;p&gt;
 &lt;img src="http://mimg.lalavla.com/resources/images/prdimg/202005/20/10005236_20200520103833.jpg" alt="" /&gt;
 &lt;/p&gt;
 &lt;p&gt;
 &lt;img src="http://mimg.lalavla.com/resources/images/prdimg/202005/20/10005236_20200520103843.jpg" alt="" /&gt;
 &lt;/p&gt;</t>
  </si>
  <si>
    <t>/images/prdimg/20210728/10008613/10008613_D_001_360.jpg</t>
  </si>
  <si>
    <t>&lt;img src="http://mimg.lalavla.com/resources/images/prdimg/202107/28/10008613_20210728163811.jpg" alt="" /&gt;</t>
  </si>
  <si>
    <t>/images/prdimg/20180816/1003271/1003271_D_001_360.jpg</t>
  </si>
  <si>
    <t>&lt;img alt="" src="http://mimg.lalavla.com/resources/images/prdimg/201808/16/1003271_20180816101914.jpg" /&gt;</t>
  </si>
  <si>
    <t>/images/prdimg/20210728/10008611/10008611_D_001_360.jpg</t>
  </si>
  <si>
    <t>&lt;img src="http://mimg.lalavla.com/resources/images/prdimg/202107/28/10008611_20210728163646.jpg" alt="" /&gt;</t>
  </si>
  <si>
    <t>/images/prdimg/20200730/10005494/10005494_D_001_360.jpg</t>
  </si>
  <si>
    <t>&lt;p&gt;
 &lt;img src="http://mimg.lalavla.com/resources/images/prdimg/202007/30/10005494_20200730134846.jpg" alt="" /&gt;
 &lt;/p&gt;
 &lt;p&gt;
 &lt;img src="http://mimg.lalavla.com/resources/images/prdimg/202007/30/10005494_20200730134855.jpg" alt="" /&gt;
 &lt;/p&gt;
 &lt;p&gt;
 &lt;img src="http://mimg.lalavla.com/resources/images/prdimg/202007/30/10005494_20200730134907.jpg" alt="" /&gt;
 &lt;/p&gt;
 &lt;p&gt;
 &lt;img src="http://mimg.lalavla.com/resources/images/prdimg/202007/30/10005494_20200730134918.jpg" alt="" /&gt;
 &lt;/p&gt;
 &lt;p&gt;
 &lt;img src="http://mimg.lalavla.com/resources/images/prdimg/202007/30/10005494_20200730134933.jpg" alt="" /&gt;
 &lt;/p&gt;
 &lt;p&gt;
 &lt;img src="http://mimg.lalavla.com/resources/images/prdimg/202007/30/10005494_20200730134941.jpg" alt="" /&gt;
 &lt;/p&gt;
 &lt;p&gt;
 &lt;img src="http://mimg.lalavla.com/resources/images/prdimg/202007/30/10005494_20200730134949.jpg" alt="" /&gt;
 &lt;/p&gt;
 &lt;p&gt;
 &lt;img src="http://mimg.lalavla.com/resources/images/prdimg/202007/30/10005494_20200730134958.jpg" alt="" /&gt;
 &lt;/p&gt;
 &lt;p&gt;
 &lt;img src="http://mimg.lalavla.com/resources/images/prdimg/202007/30/10005494_20200730135006.jpg" alt="" /&gt;
 &lt;/p&gt;
 &lt;p&gt;
 &lt;img src="http://mimg.lalavla.com/resources/images/prdimg/202007/30/10005494_20200730135012.jpg" alt="" /&gt;
 &lt;/p&gt;
 &lt;p&gt;
 &lt;img src="http://mimg.lalavla.com/resources/images/prdimg/202007/30/10005494_20200730135020.jpg" alt="" /&gt;
 &lt;/p&gt;
 &lt;p&gt;
 &lt;img src="http://mimg.lalavla.com/resources/images/prdimg/202007/30/10005494_20200730135029.jpg" alt="" /&gt;
 &lt;/p&gt;</t>
  </si>
  <si>
    <t>/images/prdimg/20210224/10004880/10004880_D_002_360.jpg</t>
  </si>
  <si>
    <t>&lt;p&gt;
 &lt;img src="http://mimg.lalavla.com/resources/images/prdimg/202003/02/10004880_20200302092312.jpg" alt="" /&gt;
 &lt;/p&gt;
 &lt;p&gt;
 &lt;img src="http://mimg.lalavla.com/resources/images/prdimg/202003/02/10004880_20200302092353.jpg" alt="" /&gt;
 &lt;/p&gt;
 &lt;p&gt;
 &lt;img src="http://mimg.lalavla.com/resources/images/prdimg/202003/02/10004880_20200302092435.jpg" alt="" /&gt;
 &lt;/p&gt;
 &lt;p&gt;
 &lt;img src="http://mimg.lalavla.com/resources/images/prdimg/202003/02/10004880_20200302092454.jpg" alt="" /&gt;
 &lt;/p&gt;</t>
  </si>
  <si>
    <t>/images/prdimg/20210906/10008810/10008810_D_001_360.jpg</t>
  </si>
  <si>
    <t>&lt;img src="http://mimg.lalavla.com/resources/images/prdimg/202109/06/10008810_20210906145412.jpg" alt="" /&gt;&lt;img src="http://mimg.lalavla.com/resources/images/prdimg/202109/06/10008810_20210906145428.jpg" alt="" /&gt;</t>
  </si>
  <si>
    <t>/images/prdimg/20180816/1003270/1003270_D_001_360.jpg</t>
  </si>
  <si>
    <t>&lt;p&gt;
 &lt;img alt="" src="http://mimg.lalavla.com/resources/images/prdimg/202102/25/1003270_20210225165138.jpg" /&gt;
 &lt;/p&gt;</t>
  </si>
  <si>
    <t>/images/prdimg/20210628/10008464/10008464_D_002_360.png</t>
  </si>
  <si>
    <t>&lt;p&gt;
 &lt;img src="http://mimg.lalavla.com/resources/images/prdimg/202106/28/10008464_20210628172634.jpg" alt="" /&gt; 
 &lt;/p&gt;
 &lt;p&gt;
 &lt;img src="http://mimg.lalavla.com/resources/images/prdimg/202106/28/10008464_20210628172642.jpg" alt="" /&gt; 
 &lt;/p&gt;
 &lt;p&gt;
 &lt;img src="http://mimg.lalavla.com/resources/images/prdimg/202106/28/10008464_20210628172649.jpg" alt="" /&gt; 
 &lt;/p&gt;
 &lt;p&gt;
 &lt;br /&gt;
 &lt;/p&gt;
 &lt;p&gt;
 &lt;img src="http://mimg.lalavla.com/resources/images/prdimg/202106/30/10008464_20210630170714.png" alt="" /&gt; 
 &lt;/p&gt;
 &lt;p&gt;
 &lt;img src="http://mimg.lalavla.com/resources/images/prdimg/202106/30/10008464_20210630170727.png" alt="" /&gt; 
 &lt;/p&gt;
 &lt;p&gt;
 &lt;img src="http://mimg.lalavla.com/resources/images/prdimg/202106/30/10008464_20210630170850.jpg" alt="" /&gt; 
 &lt;/p&gt;
 &lt;p&gt;
 &lt;img src="http://mimg.lalavla.com/resources/images/prdimg/202106/28/10008464_20210628172720.gif" alt="" /&gt; 
 &lt;/p&gt;
 &lt;p&gt;
 &lt;img src="http://mimg.lalavla.com/resources/images/prdimg/202106/28/10008464_20210628172731.jpg" alt="" /&gt; 
 &lt;/p&gt;
 &lt;p&gt;
 &lt;img src="http://mimg.lalavla.com/resources/images/prdimg/202106/28/10008464_20210628172740.jpg" alt="" /&gt; 
 &lt;/p&gt;</t>
  </si>
  <si>
    <t>어퓨</t>
  </si>
  <si>
    <t>/images/prdimg/20190130/10002498/10002498_D_001_360.jpg</t>
  </si>
  <si>
    <t>&lt;img src="http://mimg.lalavla.com/resources/images/prdimg/202004/10/10002498_20200410143756.jpg" alt="" /&gt;</t>
  </si>
  <si>
    <t>/images/prdimg/20191223/10004522/10004522_D_001_360.jpg</t>
  </si>
  <si>
    <t>&lt;img src="http://mimg.lalavla.com/resources/images/prdimg/201912/23/10004522_20191223145213.jpg" alt="" /&gt;</t>
  </si>
  <si>
    <t>/images/prdimg/20190417/10002703/10002703_D_002_360.png</t>
  </si>
  <si>
    <t>&lt;p&gt;
 &lt;img src="http://mimg.lalavla.com/resources/images/prdimg/201904/17/10002703_20190417115747.jpg" alt="" /&gt; 
 &lt;/p&gt;
 &lt;p&gt;
 &lt;img src="http://mimg.lalavla.com/resources/images/prdimg/201908/27/10002703_20190827150510.jpg" alt="" /&gt;
 &lt;/p&gt;
 &lt;p&gt;
 &lt;img src="http://mimg.lalavla.com/resources/images/prdimg/201904/17/10002703_20190417115759.jpg" alt="" /&gt; 
 &lt;/p&gt;
 &lt;p&gt;
 &lt;img src="http://mimg.lalavla.com/resources/images/prdimg/201904/17/10002703_20190417115818.jpg" alt="" /&gt; 
 &lt;/p&gt;
 &lt;p&gt;
 &lt;img src="http://mimg.lalavla.com/resources/images/prdimg/201908/27/10002703_20190827150557.jpg" alt="" /&gt;
 &lt;/p&gt;
 &lt;p&gt;
 &lt;br /&gt;
 &lt;/p&gt;</t>
  </si>
  <si>
    <t>부르조아</t>
  </si>
  <si>
    <t>/images/prdimg/20210125/10005845/10005845_D_003_360.jpg</t>
  </si>
  <si>
    <t>&lt;p&gt;
 &lt;img alt="" src="http://mimg.lalavla.com/resources/images/prdimg/202101/25/10005845_20210125170810.jpg" /&gt;
 &lt;/p&gt;</t>
  </si>
  <si>
    <t>베리썸</t>
  </si>
  <si>
    <t>/images/prdimg/20200827/10006065/10006065_D_001_360.jpg</t>
  </si>
  <si>
    <t>&lt;img src="http://mimg.lalavla.com/resources/images/prdimg/202008/27/10006065_20200827165910.jpg" alt="" /&gt;</t>
  </si>
  <si>
    <t>셀프뷰티</t>
  </si>
  <si>
    <t>/images/prdimg/20191227/10004586/10004586_D_001_360.jpg</t>
  </si>
  <si>
    <t>&lt;p&gt;
 &lt;img src="http://mimg.lalavla.com/resources/images/prdimg/202004/10/10004586_20200410120206.jpg" alt="" /&gt;
 &lt;/p&gt;
 &lt;p&gt;
 &lt;img src="http://mimg.lalavla.com/resources/images/prdimg/202004/10/10004586_20200410120315.jpg" alt="" /&gt;
 &lt;/p&gt;</t>
  </si>
  <si>
    <t>헤이비비</t>
  </si>
  <si>
    <t>/images/prdimg/20210629/10008381/10008381_D_001_360.jpg</t>
  </si>
  <si>
    <t>&lt;img class="up_img" src="http://m.lalavla.com/resources/images/prdimg/202106/30//10008381_20210630110839720.jpg" value="10008381_20210630110839720.jpg"&gt;&lt;img class="up_img" src="http://m.lalavla.com/resources/images/prdimg/202106/30//10008381_20210630110845260.gif" value="10008381_20210630110845260.gif"&gt;&lt;img class="up_img" src="http://m.lalavla.com/resources/images/prdimg/202106/30//10008381_20210630110855994.jpg" value="10008381_20210630110855994.jpg"&gt;&lt;img class="up_img" src="http://m.lalavla.com/resources/images/prdimg/202106/30//10008381_20210630110918405.jpg" value="10008381_20210630110918405.jpg"&gt;&lt;p&gt;&amp;nbsp;&lt;/p&gt;</t>
  </si>
  <si>
    <t>/images/prdimg/20210224/10005109/10005109_D_003_360.jpg</t>
  </si>
  <si>
    <t>&lt;p&gt;
 &lt;img alt="" src="http://mimg.lalavla.com/resources/images/prdimg/202008/10/10005109_20200810152456.jpg" /&gt; 
 &lt;/p&gt;
 &lt;p&gt;
 &lt;img alt="" src="http://mimg.lalavla.com/resources/images/prdimg/202008/10/10005109_20200810152509.jpg" /&gt; 
 &lt;/p&gt;
 &lt;p&gt;
 &lt;br /&gt;
 &lt;/p&gt;
 &lt;p&gt;
 &lt;img alt="" src="http://mimg.lalavla.com/resources/images/prdimg/202008/10/10005109_20200810152521.jpg" /&gt; 
 &lt;/p&gt;</t>
  </si>
  <si>
    <t>/images/prdimg/20190307/10002554/10002554_D_002_360.png</t>
  </si>
  <si>
    <t>&lt;p&gt;
 &lt;img alt="" src="http://mimg.lalavla.com/resources/images/prdimg/202102/25/10002554_20210225165422.jpg" /&gt;
 &lt;/p&gt;</t>
  </si>
  <si>
    <t>클리오</t>
  </si>
  <si>
    <t>/images/prdimg/20200311/10004907/10004907_D_001_360.jpg</t>
  </si>
  <si>
    <t>&lt;img src="http://mimg.lalavla.com/resources/images/prdimg/202102/24/10004907_20210224174010.jpg" alt="" /&gt;</t>
  </si>
  <si>
    <t>아이빔</t>
  </si>
  <si>
    <t>/images/prdimg/20210510/10008093/10008093_D_001_360.jpg</t>
  </si>
  <si>
    <t>&lt;img alt="" src="http://mimg.lalavla.com/resources/images/prdimg/202105/10/10008093_20210510163216.jpg" /&gt;&lt;img alt="" src="http://mimg.lalavla.com/resources/images/prdimg/202105/10/10008093_20210510163226.jpg" /&gt;</t>
  </si>
  <si>
    <t>/images/prdimg/20210621/10008404/10008404_D_001_360.jpg</t>
  </si>
  <si>
    <t>&lt;img src="http://mimg.lalavla.com/resources/images/prdimg/202106/21/10008404_20210621112831.jpg" alt="" /&gt;</t>
  </si>
  <si>
    <t>/images/prdimg/20210518/10008130/10008130_F_002_360.jpg</t>
  </si>
  <si>
    <t>&lt;img src="http://mimg.lalavla.com/resources/images/prdimg/202105/24/10008130_20210524172312.jpg" alt="" /&gt;</t>
  </si>
  <si>
    <t>/images/prdimg/20200520/10005218/10005218_D_001_360.jpg</t>
  </si>
  <si>
    <t>&lt;img src="http://mimg.lalavla.com/resources/images/prdimg/202005/20/10005218_20200520101721.jpg" alt="" /&gt;</t>
  </si>
  <si>
    <t>/images/prdimg/20210510/10008094/10008094_D_001_360.jpg</t>
  </si>
  <si>
    <t>&lt;img alt="" src="http://mimg.lalavla.com/resources/images/prdimg/202105/10/10008094_20210510163331.jpg" /&gt;&lt;img alt="" src="http://mimg.lalavla.com/resources/images/prdimg/202105/10/10008094_20210510163340.jpg" /&gt;</t>
  </si>
  <si>
    <t>/images/prdimg/20201218/1003282/1003282_D_002_360.jpg</t>
  </si>
  <si>
    <t>&lt;img src="http://mimg.lalavla.com/resources/images/prdimg/201903/19/1003282_20190319120709.jpg" alt="" /&gt;</t>
  </si>
  <si>
    <t>/images/prdimg/20210126/10007005/10007005_D_001_360.jpg</t>
  </si>
  <si>
    <t>&lt;img alt="" src="http://mimg.lalavla.com/resources/images/prdimg/202101/27/10007005_20210127171411.jpg" /&gt;&lt;img alt="" src="http://mimg.lalavla.com/resources/images/prdimg/202101/27/10007005_20210127171423.jpg" /&gt;</t>
  </si>
  <si>
    <t>/images/prdimg/20201028/10006281/10006281_D_001_360.jpg</t>
  </si>
  <si>
    <t>&lt;p&gt;
 &lt;img src="http://mimg.lalavla.com/resources/images/prdimg/202010/28/10006281_20201028173341.jpg" alt="" /&gt;
 &lt;/p&gt;
 &lt;p&gt;
 &lt;img src="http://mimg.lalavla.com/resources/images/prdimg/202010/28/10006281_20201028173401.jpg" alt="" /&gt;
 &lt;/p&gt;</t>
  </si>
  <si>
    <t>/images/prdimg/20210811/10003613/10003613_B_003_360.jpg</t>
  </si>
  <si>
    <t>&lt;p&gt;
 &lt;img src="http://mimg.lalavla.com/resources/images/prdimg/202108/11/10003613_20210811165206.jpg" alt="" /&gt;
 &lt;/p&gt;</t>
  </si>
  <si>
    <t>/images/prdimg/20180829/10001929/10001929_D_001_360.jpg</t>
  </si>
  <si>
    <t>&lt;p&gt;
 &lt;img alt="" src="http://mimg.lalavla.com/resources/images/prdimg/201811/29/10001929_20181129132250.jpg" /&gt;
 &lt;/p&gt;</t>
  </si>
  <si>
    <t>/images/prdimg/20200826/10006066/10006066_D_001_360.jpg</t>
  </si>
  <si>
    <t>&lt;img src="http://mimg.lalavla.com/resources/images/prdimg/202102/24/10006066_20210224173737.jpg" alt="" /&gt;&lt;img src="http://mimg.lalavla.com/resources/images/prdimg/202102/24/10006066_20210224173745.jpg" alt="" /&gt;</t>
  </si>
  <si>
    <t>파이브바이브</t>
  </si>
  <si>
    <t>/images/prdimg/20201216/10006547/10006547_F_006_360.jpg</t>
  </si>
  <si>
    <t>&lt;p&gt;
 &lt;img src="http://mimg.lalavla.com/resources/images/prdimg/202012/26/10006547_20201226000631.jpg" alt="" /&gt;
 &lt;/p&gt;
 &lt;p&gt;
 &lt;img src="http://mimg.lalavla.com/resources/images/prdimg/202012/16/10006547_20201216141023.jpg" alt="" /&gt; 
 &lt;/p&gt;
 &lt;p&gt;
 &lt;img src="http://mimg.lalavla.com/resources/images/prdimg/202012/16/10006547_20201216141033.jpg" alt="" /&gt; 
 &lt;/p&gt;
 &lt;p&gt;
 &lt;img src="http://mimg.lalavla.com/resources/images/prdimg/202012/16/10006547_20201216141045.jpg" alt="" /&gt; 
 &lt;/p&gt;
 &lt;p&gt;
 &lt;img src="http://mimg.lalavla.com/resources/images/prdimg/202012/16/10006547_20201216141137.jpg" alt="" /&gt; 
 &lt;/p&gt;
 &lt;p&gt;
 &lt;img src="http://mimg.lalavla.com/resources/images/prdimg/202012/16/10006547_20201216141155.jpg" alt="" /&gt; 
 &lt;/p&gt;
 &lt;p&gt;
 &lt;img src="http://mimg.lalavla.com/resources/images/prdimg/202012/16/10006547_20201216141219.jpg" alt="" /&gt; 
 &lt;/p&gt;
 &lt;p&gt;
 &lt;img src="http://mimg.lalavla.com/resources/images/prdimg/202012/26/10006547_20201226000738.jpg" alt="" /&gt;
 &lt;/p&gt;
 &lt;p&gt;
 &lt;img src="http://mimg.lalavla.com/resources/images/prdimg/202012/26/10006547_20201226000719.jpg" alt="" /&gt;
 &lt;/p&gt;
 &lt;p&gt;
 &lt;img src="http://mimg.lalavla.com/resources/images/prdimg/202012/16/10006547_20201216141253.jpg" alt="" /&gt; 
 &lt;/p&gt;</t>
  </si>
  <si>
    <t>달트</t>
  </si>
  <si>
    <t>/images/prdimg/20200806/10005665/10005665_D_002_360.jpg</t>
  </si>
  <si>
    <t>&lt;img src="http://mimg.lalavla.com/resources/images/prdimg/202008/31/10005665_20200831084130.jpg" alt="" /&gt;</t>
  </si>
  <si>
    <t>메이블린</t>
  </si>
  <si>
    <t>/images/prdimg/20210401/10005809/10005809_D_002_360.jpg</t>
  </si>
  <si>
    <t>&lt;img src="http://mimg.lalavla.com/resources/images/prdimg/202104/01/10005809_20210401101139.jpg" alt="" width="750" height="13397" title="" align="" /&gt;</t>
  </si>
  <si>
    <t>/images/prdimg/20201118/10006409/10006409_D_001_360.png</t>
  </si>
  <si>
    <t>&lt;p&gt;
 &lt;img alt="" src="http://mimg.lalavla.com/resources/images/prdimg/202104/23/10006409_20210423172809.jpg" /&gt; 
 &lt;/p&gt;</t>
  </si>
  <si>
    <t>/images/prdimg/20210924/10008889/10008889_D_001_360.jpg</t>
  </si>
  <si>
    <t>&lt;img src="http://mimg.lalavla.com/resources/images/prdimg/202010/28/10002594_20201028171903.jpg" alt="" /&gt;&lt;img src="http://mimg.lalavla.com/resources/images/prdimg/202010/28/10002594_20201028171916.jpg" alt="" /&gt;</t>
  </si>
  <si>
    <t>피치포포</t>
  </si>
  <si>
    <t>/images/prdimg/20210806/10008667/10008667_D_008_360.jpg</t>
  </si>
  <si>
    <t>&lt;p align="center" style="text-align: center;"&gt;&lt;img src="http://m.lalavla.com/resources/images/prdimg/202108/16//10008667_20210816204308846.jpg" value="10008667_20210816204308846.jpg" class="up_img"&gt;&amp;nbsp;&lt;/p&gt;&lt;p align="center" style="text-align: center;"&gt;&amp;nbsp;&lt;/p&gt;&lt;p align="center" style="text-align: center;"&gt;&amp;nbsp;&lt;/p&gt;&lt;p align="center" style="text-align: center;"&gt;&amp;nbsp;&lt;/p&gt;&lt;p align="center" style="text-align: center;"&gt;&lt;img class="up_img" src="http://m.lalavla.com/resources/images/prdimg/202108/04//10008667_20210804184116804.jpg" value="10008667_20210804184116804.jpg"&gt;&lt;/p&gt;&lt;p align="center" style="text-align: center;"&gt;&amp;nbsp;&lt;/p&gt;&lt;div align="center" style="text-align: center;"&gt;&lt;/div&gt;&lt;p style="text-align: center; " align="center"&gt;&amp;nbsp;&lt;/p&gt;&lt;p style="text-align: center; " align="center"&gt;&amp;nbsp;&lt;/p&gt;</t>
  </si>
  <si>
    <t>뮤드</t>
  </si>
  <si>
    <t>/images/prdimg/20210203/10007072/10007072_D_002_360.jpg</t>
  </si>
  <si>
    <t>&lt;p&gt;
 &lt;img src="http://m.lalavla.com/resources/images/prdimg/202108/05//10007072_20210805182934113.jpg" value="10007072_20210805182934113.jpg" class="up_img"&gt;&lt;br&gt;
 &lt;/p&gt;
 &lt;p&gt;
 &lt;img src="http://mimg.lalavla.com/resources/images/prdimg/202102/11/10007072_20210211123351.jpg" alt=""&gt; 
 &lt;/p&gt;
 &lt;p&gt;
 &lt;img alt="" src="http://mimg.lalavla.com/resources/images/prdimg/202102/01/10007072_20210201115416.jpg"&gt; 
 &lt;/p&gt;
 &lt;p&gt;
 &lt;br&gt;
 &lt;/p&gt;
 &lt;p&gt;
 &lt;img alt="" src="http://mimg.lalavla.com/resources/images/prdimg/202102/01/10007072_20210201115447.jpg"&gt;&lt;img alt="" src="http://mimg.lalavla.com/resources/images/prdimg/202102/01/10007072_20210201115455.jpg"&gt;&lt;img alt="" src="http://mimg.lalavla.com/resources/images/prdimg/202102/01/10007072_20210201115506.jpg"&gt;&lt;img alt="" src="http://mimg.lalavla.com/resources/images/prdimg/202102/01/10007072_20210201115517.jpg"&gt;&lt;img alt="" src="http://mimg.lalavla.com/resources/images/prdimg/202102/01/10007072_20210201115526.jpg"&gt;&lt;img alt="" src="http://mimg.lalavla.com/resources/images/prdimg/202102/01/10007072_20210201115535.jpg"&gt;&lt;img alt="" src="http://mimg.lalavla.com/resources/images/prdimg/202102/01/10007072_20210201115545.jpg"&gt;&lt;img alt="" src="http://mimg.lalavla.com/resources/images/prdimg/202102/01/10007072_20210201115555.jpg"&gt;&lt;img alt="" src="http://mimg.lalavla.com/resources/images/prdimg/202102/01/10007072_20210201115604.jpg"&gt;&lt;img alt="" src="http://mimg.lalavla.com/resources/images/prdimg/202102/01/10007072_20210201115615.jpg"&gt;&lt;img alt="" src="http://mimg.lalavla.com/resources/images/prdimg/202102/01/10007072_20210201115628.jpg"&gt; 
 &lt;/p&gt;
 &lt;p&gt;
 &lt;img src="http://mimg.lalavla.com/resources/images/prdimg/202102/03/10007072_20210203151731.jpg" alt=""&gt; 
 &lt;/p&gt;</t>
  </si>
  <si>
    <t>피치씨</t>
  </si>
  <si>
    <t>/images/prdimg/20201020/10006275/10006275_D_001_360.jpg</t>
  </si>
  <si>
    <t>&lt;img src="http://mimg.lalavla.com/resources/images/prdimg/202010/20/10006275_20201020154647.jpg" alt="" /&gt;&lt;img src="http://mimg.lalavla.com/resources/images/prdimg/202010/20/10006275_20201020154700.jpg" alt="" /&gt;&lt;img src="http://mimg.lalavla.com/resources/images/prdimg/202010/20/10006275_20201020154714.jpg" alt="" /&gt;</t>
  </si>
  <si>
    <t>/images/prdimg/20210806/10008663/10008663_D_008_360.jpg</t>
  </si>
  <si>
    <t>&lt;p align="center" style="text-align: center;"&gt;&lt;img src="http://m.lalavla.com/resources/images/prdimg/202108/16//10008663_20210816204028344.jpg" value="10008663_20210816204028344.jpg" class="up_img"&gt;&amp;nbsp;&lt;/p&gt;&lt;p align="center" style="text-align: center;"&gt;&amp;nbsp;&lt;/p&gt;&lt;p align="center" style="text-align: center;"&gt;&amp;nbsp;&lt;/p&gt;&lt;p align="center" style="text-align: center;"&gt;&lt;img class="up_img" src="http://m.lalavla.com/resources/images/prdimg/202108/04//10008663_20210804184714502.jpg" value="10008663_20210804184714502.jpg"&gt;&lt;/p&gt;</t>
  </si>
  <si>
    <t>/images/prdimg/20201216/10006549/10006549_R_005_360.jpg</t>
  </si>
  <si>
    <t>&lt;p&gt;
 &lt;img src="http://mimg.lalavla.com/resources/images/prdimg/202012/26/10006549_20201226000956.jpg" alt="" /&gt;
 &lt;/p&gt;
 &lt;p&gt;
 &lt;img src="http://mimg.lalavla.com/resources/images/prdimg/202012/16/10006549_20201216141904.jpg" alt="" /&gt; 
 &lt;/p&gt;
 &lt;p&gt;
 &lt;img src="http://mimg.lalavla.com/resources/images/prdimg/202012/16/10006549_20201216141913.jpg" alt="" /&gt; 
 &lt;/p&gt;
 &lt;p&gt;
 &lt;img src="http://mimg.lalavla.com/resources/images/prdimg/202012/16/10006549_20201216141921.jpg" alt="" /&gt; 
 &lt;/p&gt;
 &lt;p&gt;
 &lt;img src="http://mimg.lalavla.com/resources/images/prdimg/202012/16/10006549_20201216141938.jpg" alt="" /&gt; 
 &lt;/p&gt;
 &lt;p&gt;
 &lt;img src="http://mimg.lalavla.com/resources/images/prdimg/202012/16/10006549_20201216142001.jpg" alt="" /&gt; 
 &lt;/p&gt;
 &lt;p&gt;
 &lt;img src="http://mimg.lalavla.com/resources/images/prdimg/202012/26/10006549_20201226001016.jpg" alt="" /&gt;
 &lt;/p&gt;
 &lt;p&gt;
 &lt;img src="http://mimg.lalavla.com/resources/images/prdimg/202012/26/10006549_20201226001030.jpg" alt="" /&gt;
 &lt;/p&gt;
 &lt;p&gt;
 &lt;img src="http://mimg.lalavla.com/resources/images/prdimg/202012/16/10006549_20201216142023.jpg" alt="" /&gt; 
 &lt;/p&gt;</t>
  </si>
  <si>
    <t>/images/prdimg/20200311/10004908/10004908_D_001_360.jpg</t>
  </si>
  <si>
    <t>&lt;img src="http://mimg.lalavla.com/resources/images/prdimg/202102/25/10004908_20210225141154.jpg" alt="" /&gt;</t>
  </si>
  <si>
    <t>/images/prdimg/20210806/10008666/10008666_D_008_360.jpg</t>
  </si>
  <si>
    <t>&lt;p align="center" style="text-align: center;"&gt;&lt;img src="http://m.lalavla.com/resources/images/prdimg/202108/16//10008666_20210816204225183.jpg" value="10008666_20210816204225183.jpg" class="up_img"&gt;&amp;nbsp;&lt;/p&gt;&lt;p align="center" style="text-align: center;"&gt;&amp;nbsp;&lt;/p&gt;&lt;p align="center" style="text-align: center;"&gt;&amp;nbsp;&lt;/p&gt;&lt;p align="center" style="text-align: center;"&gt;&lt;img class="up_img" src="http://m.lalavla.com/resources/images/prdimg/202108/04//10008666_20210804184431835.jpg" value="10008666_20210804184431835.jpg"&gt;&lt;/p&gt;&lt;div align="center" style="text-align: center;"&gt;&lt;/div&gt;&lt;p style="text-align: center; " align="center"&gt;&amp;nbsp;&lt;/p&gt;&lt;p style="text-align: center; " align="center"&gt;&amp;nbsp;&lt;/p&gt;</t>
  </si>
  <si>
    <t>/images/prdimg/20201216/10006550/10006550_R_005_360.jpg</t>
  </si>
  <si>
    <t>&lt;p&gt;
 &lt;img src="http://mimg.lalavla.com/resources/images/prdimg/202012/26/10006550_20201226001133.jpg" alt="" /&gt;
 &lt;/p&gt;
 &lt;p&gt;
 &lt;img src="http://mimg.lalavla.com/resources/images/prdimg/202012/16/10006550_20201216142158.jpg" alt="" /&gt; 
 &lt;/p&gt;
 &lt;p&gt;
 &lt;img src="http://mimg.lalavla.com/resources/images/prdimg/202012/16/10006550_20201216142213.jpg" alt="" /&gt; 
 &lt;/p&gt;
 &lt;p&gt;
 &lt;img src="http://mimg.lalavla.com/resources/images/prdimg/202012/16/10006550_20201216142222.jpg" alt="" /&gt; 
 &lt;/p&gt;
 &lt;p&gt;
 &lt;img src="http://mimg.lalavla.com/resources/images/prdimg/202012/16/10006550_20201216142321.jpg" alt="" /&gt; 
 &lt;/p&gt;
 &lt;p&gt;
 &lt;img src="http://mimg.lalavla.com/resources/images/prdimg/202012/16/10006550_20201216142329.jpg" alt="" /&gt; 
 &lt;/p&gt;
 &lt;p&gt;
 &lt;img src="http://mimg.lalavla.com/resources/images/prdimg/202012/16/10006550_20201216142336.jpg" alt="" /&gt; 
 &lt;/p&gt;
 &lt;p&gt;
 &lt;img src="http://mimg.lalavla.com/resources/images/prdimg/202012/26/10006550_20201226001203.jpg" alt="" /&gt;
 &lt;/p&gt;
 &lt;p&gt;
 &lt;img src="http://mimg.lalavla.com/resources/images/prdimg/202012/26/10006550_20201226001216.jpg" alt="" /&gt;
 &lt;/p&gt;
 &lt;p&gt;
 &lt;img src="http://mimg.lalavla.com/resources/images/prdimg/202012/16/10006550_20201216142351.jpg" alt="" /&gt; 
 &lt;/p&gt;</t>
  </si>
  <si>
    <t>루나</t>
  </si>
  <si>
    <t>/images/prdimg/20210906/10008824/10008824_D_001_360.jpg</t>
  </si>
  <si>
    <t>&lt;p&gt;
 &lt;img src="http://mimg.lalavla.com/resources/images/prdimg/202003/25/10002049_20200325115623.jpg" alt="" /&gt;
 &lt;/p&gt;
 &lt;p&gt;
 &lt;img src="http://mimg.lalavla.com/resources/images/prdimg/202003/25/10002049_20200325115632.jpg" alt="" /&gt;
 &lt;/p&gt;
 &lt;p&gt;
 &lt;img src="http://mimg.lalavla.com/resources/images/prdimg/202003/25/10002049_20200325115640.jpg" alt="" /&gt;
 &lt;/p&gt;</t>
  </si>
  <si>
    <t>/images/prdimg/20210906/10008823/10008823_D_001_360.jpg</t>
  </si>
  <si>
    <t>&lt;img alt="" src="http://mimg.lalavla.com/resources/images/prdimg/202008/07/10005779_20200807164824.jpg" /&gt;</t>
  </si>
  <si>
    <t>/images/prdimg/20210203/10007071/10007071_D_002_360.jpg</t>
  </si>
  <si>
    <t>&lt;p&gt;
 &lt;img src="http://m.lalavla.com/resources/images/prdimg/202108/05//10007071_20210805182912570.jpg" value="10007071_20210805182912570.jpg" class="up_img"&gt;&lt;br&gt;
 &lt;/p&gt;
 &lt;p&gt;
 &lt;img src="http://mimg.lalavla.com/resources/images/prdimg/202102/11/10007071_20210211123248.jpg" alt=""&gt; 
 &lt;/p&gt;
 &lt;p&gt;
 &lt;img alt="" src="http://mimg.lalavla.com/resources/images/prdimg/202102/01/10007071_20210201115129.jpg"&gt; 
 &lt;/p&gt;
 &lt;p&gt;
 &lt;img alt="" src="http://mimg.lalavla.com/resources/images/prdimg/202102/01/10007071_20210201115145.jpg"&gt;&lt;img alt="" src="http://mimg.lalavla.com/resources/images/prdimg/202102/01/10007071_20210201115154.jpg"&gt;&lt;img alt="" src="http://mimg.lalavla.com/resources/images/prdimg/202102/01/10007071_20210201115201.jpg"&gt;&lt;img alt="" src="http://mimg.lalavla.com/resources/images/prdimg/202102/01/10007071_20210201115211.jpg"&gt;&lt;img alt="" src="http://mimg.lalavla.com/resources/images/prdimg/202102/01/10007071_20210201115227.jpg"&gt;&lt;img alt="" src="http://mimg.lalavla.com/resources/images/prdimg/202102/01/10007071_20210201115241.jpg"&gt;&lt;img alt="" src="http://mimg.lalavla.com/resources/images/prdimg/202102/01/10007071_20210201115250.jpg"&gt;&lt;img alt="" src="http://mimg.lalavla.com/resources/images/prdimg/202102/01/10007071_20210201115257.jpg"&gt;&lt;img alt="" src="http://mimg.lalavla.com/resources/images/prdimg/202102/01/10007071_20210201115317.jpg"&gt;&lt;img alt="" src="http://mimg.lalavla.com/resources/images/prdimg/202102/01/10007071_20210201115327.jpg"&gt;&lt;img alt="" src="http://mimg.lalavla.com/resources/images/prdimg/202102/01/10007071_20210201115338.jpg"&gt; 
 &lt;/p&gt;
 &lt;p&gt;
 &lt;img src="http://mimg.lalavla.com/resources/images/prdimg/202102/03/10007071_20210203151651.jpg" alt=""&gt; 
 &lt;/p&gt;</t>
  </si>
  <si>
    <t>/images/prdimg/20200805/10005666/10005666_D_002_360.jpg</t>
  </si>
  <si>
    <t>&lt;img src="http://mimg.lalavla.com/resources/images/prdimg/202008/31/10005666_20200831084502.jpg" alt="" /&gt;</t>
  </si>
  <si>
    <t>레어카인드</t>
  </si>
  <si>
    <t>/images/prdimg/20210329/10004864/10004864_D_003_360.jpg</t>
  </si>
  <si>
    <t>&lt;p&gt;
 &lt;img alt="" src="http://mimg.lalavla.com/resources/images/prdimg/202103/29/10004864_20210329135120.jpg" /&gt;&lt;img alt="" src="http://mimg.lalavla.com/resources/images/prdimg/202103/29/10004864_20210329135127.jpg" /&gt;&lt;img alt="" src="http://mimg.lalavla.com/resources/images/prdimg/202103/29/10004864_20210329135134.jpg" /&gt;
 &lt;/p&gt;</t>
  </si>
  <si>
    <t>/images/prdimg/20210203/10007073/10007073_D_002_360.jpg</t>
  </si>
  <si>
    <t>&lt;p&gt;
 &lt;img src="http://m.lalavla.com/resources/images/prdimg/202108/05//10007073_20210805182953900.jpg" value="10007073_20210805182953900.jpg" class="up_img"&gt;&lt;br&gt;
 &lt;/p&gt;
 &lt;p&gt;
 &lt;img src="http://mimg.lalavla.com/resources/images/prdimg/202102/11/10007073_20210211123435.jpg" alt=""&gt; 
 &lt;/p&gt;
 &lt;p&gt;
 &lt;img alt="" src="http://mimg.lalavla.com/resources/images/prdimg/202102/01/10007073_20210201115757.jpg"&gt; 
 &lt;/p&gt;
 &lt;p&gt;
 &lt;br&gt;
 &lt;/p&gt;
 &lt;p&gt;
 &lt;img alt="" src="http://mimg.lalavla.com/resources/images/prdimg/202102/01/10007073_20210201115810.jpg"&gt;&lt;img alt="" src="http://mimg.lalavla.com/resources/images/prdimg/202102/01/10007073_20210201115821.jpg"&gt;&lt;img alt="" src="http://mimg.lalavla.com/resources/images/prdimg/202102/01/10007073_20210201115828.jpg"&gt;&lt;img alt="" src="http://mimg.lalavla.com/resources/images/prdimg/202102/01/10007073_20210201115836.jpg"&gt;&lt;img alt="" src="http://mimg.lalavla.com/resources/images/prdimg/202102/01/10007073_20210201115847.jpg"&gt;&lt;img alt="" src="http://mimg.lalavla.com/resources/images/prdimg/202102/01/10007073_20210201115907.jpg"&gt;&lt;img alt="" src="http://mimg.lalavla.com/resources/images/prdimg/202102/01/10007073_20210201115922.jpg"&gt;&lt;img alt="" src="http://mimg.lalavla.com/resources/images/prdimg/202102/01/10007073_20210201115931.jpg"&gt;&lt;img alt="" src="http://mimg.lalavla.com/resources/images/prdimg/202102/01/10007073_20210201115944.jpg"&gt;&lt;img alt="" src="http://mimg.lalavla.com/resources/images/prdimg/202102/01/10007073_20210201115953.jpg"&gt; 
 &lt;/p&gt;
 &lt;p&gt;
 &lt;img src="http://mimg.lalavla.com/resources/images/prdimg/202102/03/10007073_20210203151812.jpg" alt=""&gt; 
 &lt;/p&gt;</t>
  </si>
  <si>
    <t>이너펄스</t>
  </si>
  <si>
    <t>/images/prdimg/20210722/10008622/10008622_D_001_360.jpg</t>
  </si>
  <si>
    <t>&lt;p style="text-align: center; " align="center"&gt;&lt;img src="http://m.lalavla.com/resources/images/prdimg/202107/22//10008622_20210722142858445.jpg" value="10008622_20210722142858445.jpg" class="up_img"&gt;&amp;nbsp;&lt;/p&gt;</t>
  </si>
  <si>
    <t>/images/prdimg/20200805/10005667/10005667_D_001_360.jpg</t>
  </si>
  <si>
    <t>&lt;img src="http://mimg.lalavla.com/resources/images/prdimg/202008/31/10005667_20200831084522.jpg" alt="" /&gt;</t>
  </si>
  <si>
    <t>/images/prdimg/20180816/1003264/1003264_D_001_360.jpg</t>
  </si>
  <si>
    <t>&lt;img alt="" src="http://mimg.lalavla.com/resources/images/prdimg/201808/16/1003264_20180816101052.jpg" /&gt;</t>
  </si>
  <si>
    <t>/images/prdimg/20210203/10007066/10007066_D_002_360.jpg</t>
  </si>
  <si>
    <t>&lt;p&gt;&lt;img src="http://m.lalavla.com/resources/images/prdimg/202108/05//10007066_20210805182847451.jpg" value="10007066_20210805182847451.jpg" class="up_img"&gt;&amp;nbsp;&lt;/p&gt;
 &lt;p&gt;
 &lt;img src="http://mimg.lalavla.com/resources/images/prdimg/202102/11/10007066_20210211123220.jpg" alt=""&gt;
 &lt;/p&gt;
 &lt;p&gt;
 &lt;img alt="" src="http://mimg.lalavla.com/resources/images/prdimg/202102/01/10007066_20210201114701.jpg"&gt; 
 &lt;/p&gt;
 &lt;p&gt;
 &lt;img alt="" src="http://mimg.lalavla.com/resources/images/prdimg/202102/01/10007066_20210201114709.jpg"&gt;&lt;img alt="" src="http://mimg.lalavla.com/resources/images/prdimg/202102/01/10007066_20210201114845.jpg"&gt;&lt;img alt="" src="http://mimg.lalavla.com/resources/images/prdimg/202102/01/10007066_20210201114855.jpg"&gt;&lt;img alt="" src="http://mimg.lalavla.com/resources/images/prdimg/202102/01/10007066_20210201114903.jpg"&gt;&lt;img alt="" src="http://mimg.lalavla.com/resources/images/prdimg/202102/01/10007066_20210201114940.jpg"&gt;&lt;img alt="" src="http://mimg.lalavla.com/resources/images/prdimg/202102/01/10007066_20210201114953.jpg"&gt;&lt;img alt="" src="http://mimg.lalavla.com/resources/images/prdimg/202102/01/10007066_20210201115008.jpg"&gt;&lt;img alt="" src="http://mimg.lalavla.com/resources/images/prdimg/202102/01/10007066_20210201115016.jpg"&gt;&lt;img alt="" src="http://mimg.lalavla.com/resources/images/prdimg/202102/01/10007066_20210201115024.jpg"&gt;&lt;img alt="" src="http://mimg.lalavla.com/resources/images/prdimg/202102/01/10007066_20210201115032.jpg"&gt;&lt;img alt="" src="http://mimg.lalavla.com/resources/images/prdimg/202102/01/10007066_20210201115048.jpg"&gt; 
 &lt;/p&gt;
 &lt;p&gt;
 &lt;img src="http://mimg.lalavla.com/resources/images/prdimg/202102/03/10007066_20210203151618.jpg" alt=""&gt; 
 &lt;/p&gt;</t>
  </si>
  <si>
    <t>마몽드</t>
  </si>
  <si>
    <t>/images/prdimg/20200830/10005797/10005797_D_001_360.png</t>
  </si>
  <si>
    <t>&lt;p&gt;
 &lt;img alt="" src="http://mimg.lalavla.com/resources/images/prdimg/202104/22/10005797_20210422145501.jpg" /&gt;&lt;img alt="" src="http://mimg.lalavla.com/resources/images/prdimg/202104/22/10005797_20210422145509.jpg" /&gt;&lt;img alt="" src="http://mimg.lalavla.com/resources/images/prdimg/202104/22/10005797_20210422145516.jpg" /&gt;
 &lt;/p&gt;</t>
  </si>
  <si>
    <t>/images/prdimg/20181010/10002049/10002049_D_001_360.jpg</t>
  </si>
  <si>
    <t>/images/prdimg/20210520/10008179/10008179_D_001_360.jpg</t>
  </si>
  <si>
    <t>&lt;img src="http://mimg.lalavla.com/resources/images/prdimg/202105/20/10008179_20210520115229.jpg" alt="" /&gt;</t>
  </si>
  <si>
    <t>뷰아라</t>
  </si>
  <si>
    <t>/images/prdimg/20210507/10008086/10008086_D_001_360.png</t>
  </si>
  <si>
    <t>&lt;div style="text-align: center;" align="center"&gt;&lt;img src="http://m.lalavla.com/resources/images/prdimg/202105/11//10008086_20210511102957935.png" value="10008086_20210511102957935.png" class="up_img"&gt;&lt;/div&gt;</t>
  </si>
  <si>
    <t>/images/prdimg/20200826/10006071/10006071_D_001_360.jpg</t>
  </si>
  <si>
    <t>&lt;p&gt;
 &lt;img alt="" src="http://mimg.lalavla.com/resources/images/prdimg/202008/26/10006071_20200826133906.jpg" /&gt; 
 &lt;/p&gt;
 &lt;p&gt;
 &lt;img alt="" src="http://mimg.lalavla.com/resources/images/prdimg/202008/26/10006071_20200826133928.jpg" /&gt; 
 &lt;/p&gt;
 &lt;p&gt;
 &lt;img alt="" src="http://mimg.lalavla.com/resources/images/prdimg/202008/26/10006071_20200826133940.jpg" /&gt; 
 &lt;/p&gt;</t>
  </si>
  <si>
    <t>/images/prdimg/20210507/10008087/10008087_D_001_360.png</t>
  </si>
  <si>
    <t>&lt;div style="text-align: center;" align="center"&gt;&lt;img src="http://m.lalavla.com/resources/images/prdimg/202105/11//10008087_20210511102829617.png" value="10008087_20210511102829617.png" class="up_img"&gt;&lt;br&gt;&lt;/div&gt;</t>
  </si>
  <si>
    <t>/images/prdimg/20200925/10006173/10006173_B_002_360.jpg</t>
  </si>
  <si>
    <t>&lt;p&gt;
 &lt;img src="http://mimg.lalavla.com/resources/images/prdimg/202104/23/10006173_20210423091115.jpg" alt="" /&gt;
 &lt;/p&gt;
 &lt;p&gt;
 &lt;img src="http://mimg.lalavla.com/resources/images/prdimg/202104/23/10006173_20210423091130.jpg" alt="" /&gt;
 &lt;/p&gt;
 &lt;p&gt;
 &lt;img src="http://mimg.lalavla.com/resources/images/prdimg/202104/23/10006173_20210423091152.jpg" alt="" /&gt;
 &lt;/p&gt;
 &lt;p&gt;
 &lt;img src="http://mimg.lalavla.com/resources/images/prdimg/202104/23/10006173_20210423091211.jpg" alt="" /&gt;
 &lt;/p&gt;
 &lt;p&gt;
 &lt;img src="http://mimg.lalavla.com/resources/images/prdimg/202104/23/10006173_20210423091222.jpg" alt="" /&gt;
 &lt;/p&gt;
 &lt;p&gt;
 &lt;img src="http://mimg.lalavla.com/resources/images/prdimg/202104/23/10006173_20210423091233.jpg" alt="" /&gt;
 &lt;/p&gt;</t>
  </si>
  <si>
    <t>/images/prdimg/20191227/10004584/10004584_D_001_360.jpg</t>
  </si>
  <si>
    <t>&lt;p&gt;
 &lt;img src="http://mimg.lalavla.com/resources/images/prdimg/202004/10/10004584_20200410120355.jpg" alt="" /&gt;
 &lt;/p&gt;</t>
  </si>
  <si>
    <t>/images/prdimg/20210223/10007428/10007428_F_002_360.jpg</t>
  </si>
  <si>
    <t>&lt;p&gt;
 &lt;img src="http://mimg.lalavla.com/resources/images/prdimg/202102/24/10007428_20210224155039.jpg" alt="" width="750" height="750" title="" align="" /&gt;
 &lt;/p&gt;
 &lt;p&gt;
 &lt;img src="http://mimg.lalavla.com/resources/images/prdimg/202102/24/10007428_20210224155120.jpg" alt="" /&gt;
 &lt;/p&gt;</t>
  </si>
  <si>
    <t>/images/prdimg/20190227/10002620/10002620_D_001_360.jpg</t>
  </si>
  <si>
    <t>&lt;p&gt;
 &lt;img src="http://mimg.lalavla.com/resources/images/prdimg/202102/24/10002620_20210224155240.jpg" alt="" width="750" height="750" title="" align="" /&gt;
 &lt;/p&gt;
 &lt;p&gt;
 &lt;img src="http://mimg.lalavla.com/resources/images/prdimg/202102/24/10002620_20210224155329.jpg" alt="" /&gt;
 &lt;/p&gt;</t>
  </si>
  <si>
    <t>/images/prdimg/20190423/10003309/10003309_D_001_360.png</t>
  </si>
  <si>
    <t>&lt;img src="http://mimg.lalavla.com/resources/images/prdimg/201904/23/10003309_20190423165419.jpg" alt="" /&gt;</t>
  </si>
  <si>
    <t>/images/prdimg/20200826/10006041/10006041_D_001_360.jpg</t>
  </si>
  <si>
    <t>&lt;img alt="" src="http://mimg.lalavla.com/resources/images/prdimg/202008/26/10006041_20200826105137.jpg" /&gt;</t>
  </si>
  <si>
    <t>/images/prdimg/20201014/10002293/10002293_D_002_360.jpg</t>
  </si>
  <si>
    <t>&lt;img src="http://mimg.lalavla.com/resources/images/prdimg/201812/19/10002293_20181219154150.jpg" alt="" /&gt;</t>
  </si>
  <si>
    <t>앤디얼</t>
  </si>
  <si>
    <t>/images/prdimg/20210226/10007464/10007464_D_028_360.jpg</t>
  </si>
  <si>
    <t>&lt;p align="center" style="text-align: center;"&gt;&lt;img class="up_img" src="http://m.lalavla.com/resources/images/prdimg/202104/22//10007464_20210422083452922.jpg" value="10007464_20210422083452922.jpg"&gt;&lt;/p&gt;&lt;p align="center" style="text-align: center;"&gt;&amp;nbsp;&lt;/p&gt;&lt;p align="center" style="text-align: center;"&gt;&lt;img class="up_img" src="http://m.lalavla.com/resources/images/prdimg/202109/23//10007464_20210923133751288.jpg" value="10007464_20210923133751288.jpg"&gt;&lt;img class="up_img" src="http://m.lalavla.com/resources/images/prdimg/202109/23//10007464_20210923133805348.jpg" value="10007464_20210923133805348.jpg"&gt;&lt;img class="up_img" src="http://m.lalavla.com/resources/images/prdimg/202109/23//10007464_20210923133852294.jpg" value="10007464_20210923133852294.jpg"&gt;&lt;img class="up_img" src="http://m.lalavla.com/resources/images/prdimg/202109/23//10007464_20210923133908459.jpg" value="10007464_20210923133908459.jpg"&gt;&lt;img class="up_img" src="http://m.lalavla.com/resources/images/prdimg/202109/23//10007464_20210923133935971.jpg" value="10007464_20210923133935971.jpg"&gt;&lt;img class="up_img" src="http://m.lalavla.com/resources/images/prdimg/202109/23//10007464_20210923133950938.jpg" value="10007464_20210923133950938.jpg"&gt;&lt;img class="up_img" src="http://m.lalavla.com/resources/images/prdimg/202109/23//10007464_20210923134013330.jpg" value="10007464_20210923134013330.jpg"&gt;&lt;img class="up_img" src="http://m.lalavla.com/resources/images/prdimg/202109/23//10007464_20210923134026073.jpg" value="10007464_20210923134026073.jpg"&gt;&lt;/p&gt;</t>
  </si>
  <si>
    <t>/images/prdimg/20210407/10003197/10003197_D_002_360.jpg</t>
  </si>
  <si>
    <t>&lt;p&gt;
 &lt;img src="http://mimg.lalavla.com/resources/images/prdimg/202004/09/10003197_20200409163426.jpg" alt="" /&gt;
 &lt;/p&gt;</t>
  </si>
  <si>
    <t>캔메이크</t>
  </si>
  <si>
    <t>/images/prdimg/20201217/10006564/10006564_D_001_360.jpg</t>
  </si>
  <si>
    <t>&lt;img src="http://mimg.lalavla.com/resources/images/prdimg/202012/17/10006564_20201217121524.jpg" alt="" /&gt;</t>
  </si>
  <si>
    <t>/images/prdimg/20210706/10008519/10008519_D_001_360.jpg</t>
  </si>
  <si>
    <t>&lt;img src="http://mimg.lalavla.com/resources/images/prdimg/202107/06/10008519_20210706111025.jpg" alt="" /&gt;&lt;img src="http://mimg.lalavla.com/resources/images/prdimg/202107/06/10008519_20210706111043.jpg" alt="" /&gt;&lt;img src="http://mimg.lalavla.com/resources/images/prdimg/202107/06/10008519_20210706111059.jpg" alt="" /&gt;</t>
  </si>
  <si>
    <t>/images/prdimg/20210722/10008621/10008621_D_001_360.jpg</t>
  </si>
  <si>
    <t>&lt;p style="text-align: center; " align="center"&gt;&lt;img src="http://m.lalavla.com/resources/images/prdimg/202107/22//10008621_20210722142226693.jpg" value="10008621_20210722142226693.jpg" class="up_img"&gt; &lt;/p&gt;</t>
  </si>
  <si>
    <t>/images/prdimg/20200803/10005579/10005579_D_001_360.jpg</t>
  </si>
  <si>
    <t>&lt;p&gt;
 &lt;img src="http://mimg.lalavla.com/resources/images/prdimg/202102/24/10005579_20210224154108.jpg" alt="" /&gt;
 &lt;/p&gt;</t>
  </si>
  <si>
    <t>/images/prdimg/20201223/10006558/10006558_D_001_360.jpg</t>
  </si>
  <si>
    <t>&lt;img src="http://mimg.lalavla.com/resources/images/prdimg/202012/23/10006558_20201223100438.jpg" alt="" /&gt;&lt;img src="http://mimg.lalavla.com/resources/images/prdimg/202012/23/10006558_20201223100451.gif" alt="" /&gt;&lt;img src="http://mimg.lalavla.com/resources/images/prdimg/202012/23/10006558_20201223100830.jpg" alt="" /&gt;&lt;img src="http://mimg.lalavla.com/resources/images/prdimg/202012/23/10006558_20201223100910.jpg" alt="" /&gt;&lt;img src="http://mimg.lalavla.com/resources/images/prdimg/202012/23/10006558_20201223100931.jpg" alt="" /&gt;&lt;img src="http://mimg.lalavla.com/resources/images/prdimg/202012/23/10006558_20201223101205.gif" alt="" /&gt;&lt;img src="http://mimg.lalavla.com/resources/images/prdimg/202012/23/10006558_20201223101218.jpg" alt="" /&gt;&lt;img src="http://mimg.lalavla.com/resources/images/prdimg/202012/23/10006558_20201223101226.jpg" alt="" /&gt;</t>
  </si>
  <si>
    <t>뿌빠</t>
  </si>
  <si>
    <t>/images/prdimg/20201224/10006596/10006596_D_001_360.jpg</t>
  </si>
  <si>
    <t>&lt;img src="http://mimg.lalavla.com/resources/images/prdimg/202012/24/10006596_20201224142259.jpg" alt="" /&gt;&lt;img src="http://mimg.lalavla.com/resources/images/prdimg/202012/24/10006596_20201224142310.jpg" alt="" /&gt;</t>
  </si>
  <si>
    <t>/images/prdimg/20210224/10003881/10003881_D_003_360.jpg</t>
  </si>
  <si>
    <t>&lt;p&gt;
 &lt;img src="http://mimg.lalavla.com/resources/images/prdimg/202002/06/10003881_20200206151000.jpg" alt="" /&gt;
 &lt;/p&gt;
 &lt;p&gt;
 &lt;img src="http://mimg.lalavla.com/resources/images/prdimg/202002/06/10003881_20200206151013.jpg" alt="" /&gt;
 &lt;/p&gt;
 &lt;p&gt;
 &lt;img src="http://mimg.lalavla.com/resources/images/prdimg/202002/06/10003881_20200206151025.jpg" alt="" /&gt;
 &lt;/p&gt;</t>
  </si>
  <si>
    <t>/images/prdimg/20200224/10004836/10004836_D_001_360.jpg</t>
  </si>
  <si>
    <t>&lt;p&gt;
 &lt;img src="http://mimg.lalavla.com/resources/images/prdimg/202002/24/10004836_20200224120230.jpg" alt="" /&gt; 
 &lt;/p&gt;
 &lt;p&gt;
 &lt;img src="http://mimg.lalavla.com/resources/images/prdimg/202002/24/10004836_20200224120243.jpg" alt="" /&gt; 
 &lt;/p&gt;
 &lt;p&gt;
 &lt;br /&gt;
 &lt;/p&gt;
 &lt;p&gt;
 &lt;img src="http://mimg.lalavla.com/resources/images/prdimg/202002/24/10004836_20200224120255.jpg" alt="" /&gt; 
 &lt;/p&gt;</t>
  </si>
  <si>
    <t>멀블리스</t>
  </si>
  <si>
    <t>/images/prdimg/20210927/10008891/10008891_F_002_360.JPG</t>
  </si>
  <si>
    <t>&lt;img src="http://mimg.lalavla.com/resources/images/prdimg/202109/27/10008891_20210927141215.jpg" alt="" /&gt;</t>
  </si>
  <si>
    <t>/images/prdimg/20210217/10007380/10007380_D_001_360.jpg</t>
  </si>
  <si>
    <t>&lt;img alt="" src="http://mimg.lalavla.com/resources/images/prdimg/202102/17/10007380_20210217144012.jpg" /&gt;&lt;img alt="" src="http://mimg.lalavla.com/resources/images/prdimg/202102/17/10007380_20210217144026.jpg" /&gt;&lt;img alt="" src="http://mimg.lalavla.com/resources/images/prdimg/202102/17/10007380_20210217144045.jpg" /&gt;</t>
  </si>
  <si>
    <t>/images/prdimg/20201021/10005238/10005238_D_002_360.jpg</t>
  </si>
  <si>
    <t>&lt;p&gt;
 &lt;img src="http://mimg.lalavla.com/resources/images/prdimg/202005/20/10005238_20200520103903.jpg" alt="" /&gt; 
 &lt;/p&gt;
 &lt;p&gt;
 &lt;img src="http://mimg.lalavla.com/resources/images/prdimg/202005/20/10005238_20200520103911.jpg" alt="" /&gt; 
 &lt;/p&gt;
 &lt;p&gt;
 &lt;img src="http://mimg.lalavla.com/resources/images/prdimg/202005/20/10005238_20200520103919.jpg" alt="" /&gt; 
 &lt;/p&gt;
 &lt;p&gt;
 &lt;img src="http://mimg.lalavla.com/resources/images/prdimg/202005/20/10005238_20200520104213.jpg" alt="" /&gt; 
 &lt;/p&gt;
 &lt;p&gt;
 &lt;img src="http://mimg.lalavla.com/resources/images/prdimg/202005/20/10005238_20200520104224.jpg" alt="" /&gt;&lt;img src="http://mimg.lalavla.com/resources/images/prdimg/202010/21/10005238_20201021154244.jpg" alt="" /&gt;&lt;img src="http://mimg.lalavla.com/resources/images/prdimg/202010/21/10005238_20201021154256.jpg" alt="" /&gt;&lt;img src="http://mimg.lalavla.com/resources/images/prdimg/202010/21/10005238_20201021154422.jpg" alt="" /&gt;&lt;img src="http://mimg.lalavla.com/resources/images/prdimg/202010/21/10005238_20201021154435.jpg" alt="" /&gt;&lt;img src="http://mimg.lalavla.com/resources/images/prdimg/202010/21/10005238_20201021154500.jpg" alt="" /&gt;&lt;img src="http://mimg.lalavla.com/resources/images/prdimg/202010/21/10005238_20201021154521.jpg" alt="" /&gt;
 &lt;/p&gt;</t>
  </si>
  <si>
    <t>/images/prdimg/20200121/10004587/10004587_D_001_360.jpg</t>
  </si>
  <si>
    <t>&lt;img src="http://mimg.lalavla.com/resources/images/prdimg/202004/10/10004587_20200410120108.jpg" alt="" /&gt;</t>
  </si>
  <si>
    <t>/images/prdimg/20210226/10007470/10007470_D_010_360.jpg</t>
  </si>
  <si>
    <t>/images/prdimg/20210322/10007550/10007550_D_001_360.jpg</t>
  </si>
  <si>
    <t>&lt;p&gt;
 &lt;img src="http://mimg.lalavla.com/resources/images/prdimg/202103/22/10007550_20210322150215.jpg" alt="" /&gt;
 &lt;/p&gt;
 &lt;p&gt;
 &lt;img src="http://mimg.lalavla.com/resources/images/prdimg/202103/22/10007550_20210322150300.jpg" alt="" /&gt;
 &lt;/p&gt;
 &lt;p&gt;
 &lt;img src="http://mimg.lalavla.com/resources/images/prdimg/202103/22/10007550_20210322150308.jpg" alt="" /&gt;
 &lt;/p&gt;
 &lt;p&gt;
 &lt;img src="http://mimg.lalavla.com/resources/images/prdimg/202103/22/10007550_20210322150315.jpg" alt="" /&gt;
 &lt;/p&gt;
 &lt;p&gt;
 &lt;img src="http://mimg.lalavla.com/resources/images/prdimg/202103/22/10007550_20210322150323.jpg" alt="" /&gt;
 &lt;/p&gt;
 &lt;p&gt;
 &lt;img src="http://mimg.lalavla.com/resources/images/prdimg/202103/22/10007550_20210322150331.jpg" alt="" /&gt;
 &lt;/p&gt;
 &lt;p&gt;
 &lt;img src="http://mimg.lalavla.com/resources/images/prdimg/202103/22/10007550_20210322150338.jpg" alt="" /&gt;
 &lt;/p&gt;
 &lt;p&gt;
 &lt;img src="http://mimg.lalavla.com/resources/images/prdimg/202103/22/10007550_20210322150345.jpg" alt="" /&gt;
 &lt;/p&gt;
 &lt;p&gt;
 &lt;img src="http://mimg.lalavla.com/resources/images/prdimg/202103/22/10007550_20210322150354.jpg" alt="" /&gt;
 &lt;/p&gt;
 &lt;p&gt;
 &lt;img src="http://mimg.lalavla.com/resources/images/prdimg/202103/22/10007550_20210322150404.jpg" alt="" /&gt;
 &lt;/p&gt;</t>
  </si>
  <si>
    <t>/images/prdimg/20180816/1003267/1003267_D_001_360.jpg</t>
  </si>
  <si>
    <t>&lt;p&gt;
 &lt;img alt="" src="http://mimg.lalavla.com/resources/images/prdimg/202102/25/1003267_20210225165024.jpg" /&gt;
 &lt;/p&gt;</t>
  </si>
  <si>
    <t>/images/prdimg/20211108/10009033/10009033_D_001_360.jpg</t>
  </si>
  <si>
    <t>/images/prdimg/20211108/10009034/10009034_D_001_360.jpg</t>
  </si>
  <si>
    <t>&lt;img src="http://mimg.lalavla.com/resources/images/prdimg/202012/17/10006565_20201217122300.jpg" alt="" /&gt;</t>
  </si>
  <si>
    <t>/images/prdimg/20211108/10009035/10009035_D_001_360.jpg</t>
  </si>
  <si>
    <t>/images/prdimg/20210226/10007466/10007466_D_010_360.jpg</t>
  </si>
  <si>
    <t>/images/prdimg/20210722/10008624/10008624_D_001_360.jpg</t>
  </si>
  <si>
    <t>&lt;p style="text-align: center; " align="center"&gt;&lt;img src="http://m.lalavla.com/resources/images/prdimg/202107/22//10008624_20210722150921297.jpg" value="10008624_20210722150921297.jpg" class="up_img"&gt;&amp;nbsp;&lt;/p&gt;</t>
  </si>
  <si>
    <t>우드버리</t>
  </si>
  <si>
    <t>/images/prdimg/20180815/1003584/1003584_D_001_360.jpg</t>
  </si>
  <si>
    <t>&lt;img alt="" src="http://mimg.lalavla.com/resources/images/prdimg/201808/15/1003584_20180815131237.jpg" /&gt;</t>
  </si>
  <si>
    <t>/images/prdimg/20200827/10006064/10006064_D_001_360.jpg</t>
  </si>
  <si>
    <t>&lt;img src="http://mimg.lalavla.com/resources/images/prdimg/202008/27/10006064_20200827165654.jpg" alt="" /&gt;</t>
  </si>
  <si>
    <t>/images/prdimg/20200826/10006040/10006040_D_001_360.jpg</t>
  </si>
  <si>
    <t>&lt;img alt="" src="http://mimg.lalavla.com/resources/images/prdimg/202008/26/10006040_20200826104950.jpg" /&gt;</t>
  </si>
  <si>
    <t>/images/prdimg/20210629/10008382/10008382_D_001_360.jpg</t>
  </si>
  <si>
    <t>&lt;img class="up_img" src="http://m.lalavla.com/resources/images/prdimg/202106/30//10008382_20210630110947904.jpg" value="10008382_20210630110947904.jpg"&gt;&lt;img class="up_img" src="http://m.lalavla.com/resources/images/prdimg/202106/30//10008382_20210630110954309.gif" value="10008382_20210630110954309.gif"&gt;&lt;img class="up_img" src="http://m.lalavla.com/resources/images/prdimg/202106/30//10008382_20210630111003940.jpg" value="10008382_20210630111003940.jpg"&gt;&lt;img class="up_img" src="http://m.lalavla.com/resources/images/prdimg/202106/30//10008382_20210630111027324.jpg" value="10008382_20210630111027324.jpg"&gt;&lt;p&gt;&amp;nbsp;&lt;/p&gt;</t>
  </si>
  <si>
    <t>/images/prdimg/20210728/10008612/10008612_D_001_360.jpg</t>
  </si>
  <si>
    <t>&lt;img src="http://mimg.lalavla.com/resources/images/prdimg/202107/28/10008612_20210728163732.jpg" alt="" /&gt;</t>
  </si>
  <si>
    <t>/images/prdimg/20211027/10008995/10008995_D_001_360.jpg</t>
  </si>
  <si>
    <t>&lt;img src="http://mimg.lalavla.com/resources/images/prdimg/202110/27/10008995_20211027184406.jpg" alt="" /&gt;</t>
  </si>
  <si>
    <t>/images/prdimg/20200826/10006049/10006049_D_001_360.jpg</t>
  </si>
  <si>
    <t>&lt;p&gt;
 &lt;img alt="" src="http://mimg.lalavla.com/resources/images/prdimg/202102/25/10006049_20210225165547.jpg" /&gt; 
 &lt;/p&gt;</t>
  </si>
  <si>
    <t>/images/prdimg/20191224/10004512/10004512_D_002_360.jpg</t>
  </si>
  <si>
    <t>&lt;a href="https://m.lalavla.com/service/main/mainEventBeautyTalk.html?EVNT_ID=100000659" target="_blank"&gt;&lt;img src="http://mimg.lalavla.com/resources/images/prdimg/202104/07/10004512_20210407141336.jpg" alt="" /&gt;&lt;/a&gt;
 &lt;p&gt;
 &lt;img alt="" src="http://mimg.lalavla.com/resources/images/prdimg/202103/29/10004512_20210329140415.jpg" /&gt; 
 &lt;/p&gt;</t>
  </si>
  <si>
    <t>/images/prdimg/20211006/10008914/10008914_D_001_360.jpg</t>
  </si>
  <si>
    <t>&lt;p&gt;
 &lt;img alt="" src="http://mimg.lalavla.com/resources/images/prdimg/202008/26/10006071_20200826133906.jpg" /&gt;
 &lt;/p&gt;
 &lt;p&gt;
 &lt;img alt="" src="http://mimg.lalavla.com/resources/images/prdimg/202008/26/10006071_20200826133928.jpg" /&gt;
 &lt;/p&gt;
 &lt;p&gt;
 &lt;img alt="" src="http://mimg.lalavla.com/resources/images/prdimg/202008/26/10006071_20200826133940.jpg" /&gt;
 &lt;/p&gt;</t>
  </si>
  <si>
    <t>스틸라</t>
  </si>
  <si>
    <t>/images/prdimg/20210910/10008835/10008835_D_001_360.jpg</t>
  </si>
  <si>
    <t>&lt;img src="http://mimg.lalavla.com/resources/images/prdimg/202012/18/10004959_20201218111427.jpg" alt="" /&gt;</t>
  </si>
  <si>
    <t>/images/prdimg/20210225/10006215/10006215_D_002_360.jpg</t>
  </si>
  <si>
    <t>&lt;p&gt;
 &lt;img src="http://mimg.lalavla.com/resources/images/prdimg/202009/24/10006215_20200924164110.jpg" alt="" /&gt; 
 &lt;/p&gt;
 &lt;p&gt;
 &lt;img src="http://mimg.lalavla.com/resources/images/prdimg/202009/24/10006215_20200924164121.jpg" alt="" /&gt; 
 &lt;/p&gt;
 &lt;p&gt;
 &lt;img src="http://mimg.lalavla.com/resources/images/prdimg/202009/24/10006215_20200924164129.jpg" alt="" /&gt; 
 &lt;/p&gt;</t>
  </si>
  <si>
    <t>/images/prdimg/20201217/10006565/10006565_D_001_360.jpg</t>
  </si>
  <si>
    <t>/images/prdimg/20210407/10004605/10004605_D_002_360.jpg</t>
  </si>
  <si>
    <t>&lt;p&gt;
 &lt;img alt="" src="http://mimg.lalavla.com/resources/images/prdimg/202104/23/10004605_20210423172658.jpg" /&gt;
 &lt;/p&gt;</t>
  </si>
  <si>
    <t>/images/prdimg/20200827/10006063/10006063_D_001_360.jpg</t>
  </si>
  <si>
    <t>&lt;img src="http://mimg.lalavla.com/resources/images/prdimg/202008/27/10006063_20200827165613.jpg" alt="" /&gt;</t>
  </si>
  <si>
    <t>/images/prdimg/20190124/10002444/10002444_D_001_360.jpg</t>
  </si>
  <si>
    <t>&lt;img src="http://mimg.lalavla.com/resources/images/prdimg/201901/31/10002444_20190131100453.jpg" alt="" /&gt;</t>
  </si>
  <si>
    <t>/images/prdimg/20200730/10005487/10005487_D_001_360.jpg</t>
  </si>
  <si>
    <t>&lt;p&gt;
 &lt;img src="http://mimg.lalavla.com/resources/images/prdimg/202007/30/10005487_20200730121723.jpg" alt="" /&gt;
 &lt;/p&gt;
 &lt;p&gt;
 &lt;br /&gt;
 &lt;/p&gt;
 &lt;p&gt;
 &lt;img src="http://mimg.lalavla.com/resources/images/prdimg/202007/30/10005487_20200730121739.jpg" alt="" /&gt;
 &lt;/p&gt;
 &lt;p&gt;
 &lt;img src="http://mimg.lalavla.com/resources/images/prdimg/202007/30/10005487_20200730121750.jpg" alt="" /&gt;
 &lt;/p&gt;
 &lt;p&gt;
 &lt;img src="http://mimg.lalavla.com/resources/images/prdimg/202007/30/10005487_20200730121804.jpg" alt="" /&gt;
 &lt;/p&gt;
 &lt;p&gt;
 &lt;img src="http://mimg.lalavla.com/resources/images/prdimg/202007/30/10005487_20200730121815.jpg" alt="" /&gt;
 &lt;/p&gt;
 &lt;p&gt;
 &lt;img src="http://mimg.lalavla.com/resources/images/prdimg/202007/30/10005487_20200730121823.jpg" alt="" /&gt;
 &lt;/p&gt;
 &lt;p&gt;
 &lt;img src="http://mimg.lalavla.com/resources/images/prdimg/202007/30/10005487_20200730121832.gif" alt="" /&gt;
 &lt;/p&gt;
 &lt;p&gt;
 &lt;img src="http://mimg.lalavla.com/resources/images/prdimg/202007/30/10005487_20200730121839.jpg" alt="" /&gt;
 &lt;/p&gt;
 &lt;p&gt;
 &lt;img src="http://mimg.lalavla.com/resources/images/prdimg/202007/30/10005487_20200730121846.jpg" alt="" /&gt;
 &lt;/p&gt;
 &lt;p&gt;
 &lt;img src="http://mimg.lalavla.com/resources/images/prdimg/202007/30/10005487_20200730121853.jpg" alt="" /&gt;
 &lt;/p&gt;</t>
  </si>
  <si>
    <t>/images/prdimg/20200730/10005488/10005488_D_001_360.jpg</t>
  </si>
  <si>
    <t>&lt;p&gt;
 &lt;img src="http://mimg.lalavla.com/resources/images/prdimg/202007/30/10005488_20200730134443.jpg" alt="" /&gt; 
 &lt;/p&gt;
 &lt;p&gt;
 &lt;img src="http://mimg.lalavla.com/resources/images/prdimg/202007/30/10005488_20200730134453.jpg" alt="" /&gt; 
 &lt;/p&gt;
 &lt;p&gt;
 &lt;img src="http://mimg.lalavla.com/resources/images/prdimg/202007/30/10005488_20200730134507.jpg" alt="" /&gt; 
 &lt;/p&gt;
 &lt;p&gt;
 &lt;img src="http://mimg.lalavla.com/resources/images/prdimg/202007/30/10005488_20200730134515.jpg" alt="" /&gt; 
 &lt;/p&gt;
 &lt;p&gt;
 &lt;img src="http://mimg.lalavla.com/resources/images/prdimg/202007/30/10005488_20200730134523.jpg" alt="" /&gt; 
 &lt;/p&gt;
 &lt;p&gt;
 &lt;img src="http://mimg.lalavla.com/resources/images/prdimg/202007/30/10005488_20200730134531.jpg" alt="" /&gt; 
 &lt;/p&gt;
 &lt;p&gt;
 &lt;img src="http://mimg.lalavla.com/resources/images/prdimg/202007/30/10005488_20200730134541.gif" alt="" /&gt; 
 &lt;/p&gt;
 &lt;p&gt;
 &lt;img src="http://mimg.lalavla.com/resources/images/prdimg/202007/30/10005488_20200730134549.jpg" alt="" /&gt; 
 &lt;/p&gt;
 &lt;p&gt;
 &lt;img src="http://mimg.lalavla.com/resources/images/prdimg/202007/30/10005488_20200730134600.jpg" alt="" /&gt; 
 &lt;/p&gt;
 &lt;p&gt;
 &lt;img src="http://mimg.lalavla.com/resources/images/prdimg/202007/30/10005488_20200730134607.jpg" alt="" /&gt; 
 &lt;/p&gt;
 &lt;p&gt;
 &lt;img src="http://mimg.lalavla.com/resources/images/prdimg/202007/30/10005488_20200730134622.jpg" alt="" /&gt;
 &lt;/p&gt;</t>
  </si>
  <si>
    <t>/images/prdimg/20210629/10008363/10008363_D_019_360.jpg</t>
  </si>
  <si>
    <t>&lt;p align="center" style="text-align: center;"&gt;&lt;img class="up_img" src="http://m.lalavla.com/resources/images/prdimg/202107/01//10008363_20210701151117843.jpg" value="10008363_20210701151117843.jpg"&gt;&lt;img class="up_img" src="http://m.lalavla.com/resources/images/prdimg/202107/01//10008363_20210701151127024.gif" value="10008363_20210701151127024.gif"&gt;&lt;img class="up_img" src="http://m.lalavla.com/resources/images/prdimg/202107/01//10008363_20210701151302233.jpg" value="10008363_20210701151302233.jpg"&gt;&lt;img class="up_img" src="http://m.lalavla.com/resources/images/prdimg/202107/01//10008363_20210701151325916.jpg" value="10008363_20210701151325916.jpg"&gt;&lt;/p&gt;&lt;p align="center" style="text-align: center;"&gt;&amp;nbsp;&lt;/p&gt;&lt;p align="center" style="text-align: center;"&gt;&amp;nbsp;&lt;/p&gt;&lt;p align="center" style="text-align: center;"&gt;&amp;nbsp;&lt;/p&gt;&lt;p align="center" style="text-align: center;"&gt;&amp;nbsp;&lt;/p&gt;&lt;p align="center" style="text-align: center;"&gt;&amp;nbsp;&lt;/p&gt;&lt;p align="center" style="text-align: center;"&gt;&amp;nbsp;&lt;/p&gt;&lt;p align="center" style="text-align: center;"&gt;&amp;nbsp;&lt;/p&gt;</t>
  </si>
  <si>
    <t>/images/prdimg/20210906/10008809/10008809_D_001_360.jpg</t>
  </si>
  <si>
    <t>&lt;p&gt;
 &lt;img src="http://mimg.lalavla.com/resources/images/prdimg/202110/14/10008809_20211014100317.jpg" alt="" /&gt;
 &lt;/p&gt;
 &lt;p&gt;
 &lt;img src="http://mimg.lalavla.com/resources/images/prdimg/202110/14/10008809_20211014100343.jpg" alt="" /&gt;
 &lt;/p&gt;</t>
  </si>
  <si>
    <t>/images/prdimg/20210226/10007471/10007471_D_010_360.jpg</t>
  </si>
  <si>
    <t>/images/prdimg/20210811/10008709/10008709_D_001_360.jpg</t>
  </si>
  <si>
    <t>&lt;img src="http://mimg.lalavla.com/resources/images/prdimg/202108/11/10008709_20210811172146.jpg" alt="" /&gt;</t>
  </si>
  <si>
    <t>/images/prdimg/20201216/10006551/10006551_R_005_360.jpg</t>
  </si>
  <si>
    <t>&lt;p&gt;
 &lt;img src="http://mimg.lalavla.com/resources/images/prdimg/202012/26/10006551_20201226001308.jpg" alt="" /&gt;
 &lt;/p&gt;
 &lt;p&gt;
 &lt;img src="http://mimg.lalavla.com/resources/images/prdimg/202012/16/10006551_20201216142508.jpg" alt="" /&gt; 
 &lt;/p&gt;
 &lt;p&gt;
 &lt;img src="http://mimg.lalavla.com/resources/images/prdimg/202012/16/10006551_20201216142518.jpg" alt="" /&gt; 
 &lt;/p&gt;
 &lt;p&gt;
 &lt;img src="http://mimg.lalavla.com/resources/images/prdimg/202012/16/10006551_20201216142526.jpg" alt="" /&gt; 
 &lt;/p&gt;
 &lt;p&gt;
 &lt;img src="http://mimg.lalavla.com/resources/images/prdimg/202012/16/10006551_20201216142608.jpg" alt="" /&gt; 
 &lt;/p&gt;
 &lt;p&gt;
 &lt;img src="http://mimg.lalavla.com/resources/images/prdimg/202012/16/10006551_20201216142621.jpg" alt="" /&gt; 
 &lt;/p&gt;
 &lt;p&gt;
 &lt;img src="http://mimg.lalavla.com/resources/images/prdimg/202012/16/10006551_20201216142630.jpg" alt="" /&gt; 
 &lt;/p&gt;
 &lt;p&gt;
 &lt;img src="http://mimg.lalavla.com/resources/images/prdimg/202012/26/10006551_20201226001332.jpg" alt="" /&gt;
 &lt;/p&gt;
 &lt;p&gt;
 &lt;img src="http://mimg.lalavla.com/resources/images/prdimg/202012/26/10006551_20201226001348.jpg" alt="" /&gt;
 &lt;/p&gt;
 &lt;p&gt;
 &lt;img src="http://mimg.lalavla.com/resources/images/prdimg/202012/16/10006551_20201216142647.jpg" alt="" /&gt; 
 &lt;/p&gt;</t>
  </si>
  <si>
    <t>/images/prdimg/20201014/10003322/10003322_D_003_360.jpg</t>
  </si>
  <si>
    <t>&lt;p&gt;
 &lt;img src="http://mimg.lalavla.com/resources/images/prdimg/201904/23/10003322_20190423154031.jpg" alt="" /&gt; 
 &lt;/p&gt;
 &lt;p&gt;
 &lt;img src="http://mimg.lalavla.com/resources/images/prdimg/201904/23/10003322_20190423154039.jpg" alt="" /&gt; 
 &lt;/p&gt;</t>
  </si>
  <si>
    <t>/images/prdimg/20201218/10006557/10006557_D_001_360.jpg</t>
  </si>
  <si>
    <t>&lt;img src="http://mimg.lalavla.com/resources/images/prdimg/202012/18/10006557_20201218170203.jpg" alt="" /&gt;&lt;img src="http://mimg.lalavla.com/resources/images/prdimg/202012/18/10006557_20201218170215.gif" alt="" /&gt;&lt;img src="http://mimg.lalavla.com/resources/images/prdimg/202012/21/10006557_20201221091005.jpg" alt="" /&gt;&lt;img src="http://mimg.lalavla.com/resources/images/prdimg/202012/21/10006557_20201221091019.jpg" alt="" /&gt;&lt;img src="http://mimg.lalavla.com/resources/images/prdimg/202012/21/10006557_20201221091032.jpg" alt="" /&gt;</t>
  </si>
  <si>
    <t>/images/prdimg/20201014/10002294/10002294_D_002_360.jpg</t>
  </si>
  <si>
    <t>&lt;img src="http://mimg.lalavla.com/resources/images/prdimg/201812/19/10002294_20181219154402.jpg" alt="" /&gt;</t>
  </si>
  <si>
    <t>/images/prdimg/20210906/10008815/10008815_D_001_360.jpg</t>
  </si>
  <si>
    <t>&lt;img src="http://mimg.lalavla.com/resources/images/prdimg/202109/06/10008815_20210906152407.jpg" alt="" /&gt;&lt;img src="http://mimg.lalavla.com/resources/images/prdimg/202109/06/10008815_20210906152427.jpg" alt="" /&gt;</t>
  </si>
  <si>
    <t>/images/prdimg/20210824/10008797/10008797_D_003_360.jpg</t>
  </si>
  <si>
    <t>&lt;img src="http://mimg.lalavla.com/resources/images/prdimg/202108/24/10008797_20210824141712.jpg" alt="" /&gt;</t>
  </si>
  <si>
    <t>/images/prdimg/20210621/10008403/10008403_D_001_360.jpg</t>
  </si>
  <si>
    <t>&lt;img src="http://mimg.lalavla.com/resources/images/prdimg/202106/21/10008403_20210621112012.jpg" alt="" /&gt;</t>
  </si>
  <si>
    <t>/images/prdimg/20210906/10008807/10008807_D_001_360.jpg</t>
  </si>
  <si>
    <t>/images/prdimg/20210818/10008751/10008751_D_001_360.jpg</t>
  </si>
  <si>
    <t>&lt;img src="http://mimg.lalavla.com/resources/images/prdimg/202102/24/10005579_20210224154108.jpg" alt="" /&gt;</t>
  </si>
  <si>
    <t>/images/prdimg/20191219/10004517/10004517_D_001_360.jpg</t>
  </si>
  <si>
    <t>&lt;p&gt;
 &lt;img src="http://mimg.lalavla.com/resources/images/prdimg/201912/19/10004517_20191219141852.jpg" alt="" /&gt; 
 &lt;/p&gt;
 &lt;p&gt;
 &lt;img src="http://mimg.lalavla.com/resources/images/prdimg/201912/19/10004517_20191219141905.jpg" alt="" /&gt; 
 &lt;/p&gt;</t>
  </si>
  <si>
    <t>/images/prdimg/20210628/10003327/10003327_D_001_360.jpg</t>
  </si>
  <si>
    <t>&lt;img src="http://mimg.lalavla.com/resources/images/prdimg/202106/28/10003327_20210628105651.jpg" alt="" /&gt;</t>
  </si>
  <si>
    <t>/images/prdimg/20210924/10008887/10008887_D_001_360.jpg</t>
  </si>
  <si>
    <t>&lt;p&gt;
 &lt;img src="http://mimg.lalavla.com/resources/images/prdimg/202007/30/10005488_20200730134443.jpg" alt="" /&gt;
 &lt;/p&gt;
 &lt;p&gt;
 &lt;img src="http://mimg.lalavla.com/resources/images/prdimg/202007/30/10005488_20200730134453.jpg" alt="" /&gt;
 &lt;/p&gt;
 &lt;p&gt;
 &lt;img src="http://mimg.lalavla.com/resources/images/prdimg/202007/30/10005488_20200730134507.jpg" alt="" /&gt;
 &lt;/p&gt;
 &lt;p&gt;
 &lt;img src="http://mimg.lalavla.com/resources/images/prdimg/202007/30/10005488_20200730134515.jpg" alt="" /&gt;
 &lt;/p&gt;
 &lt;p&gt;
 &lt;img src="http://mimg.lalavla.com/resources/images/prdimg/202007/30/10005488_20200730134523.jpg" alt="" /&gt;
 &lt;/p&gt;
 &lt;p&gt;
 &lt;img src="http://mimg.lalavla.com/resources/images/prdimg/202007/30/10005488_20200730134531.jpg" alt="" /&gt;
 &lt;/p&gt;
 &lt;p&gt;
 &lt;img src="http://mimg.lalavla.com/resources/images/prdimg/202007/30/10005488_20200730134541.gif" alt="" /&gt;
 &lt;/p&gt;
 &lt;p&gt;
 &lt;img src="http://mimg.lalavla.com/resources/images/prdimg/202007/30/10005488_20200730134549.jpg" alt="" /&gt;
 &lt;/p&gt;
 &lt;p&gt;
 &lt;img src="http://mimg.lalavla.com/resources/images/prdimg/202007/30/10005488_20200730134600.jpg" alt="" /&gt;
 &lt;/p&gt;
 &lt;p&gt;
 &lt;img src="http://mimg.lalavla.com/resources/images/prdimg/202007/30/10005488_20200730134607.jpg" alt="" /&gt;
 &lt;/p&gt;
 &lt;p&gt;
 &lt;img src="http://mimg.lalavla.com/resources/images/prdimg/202007/30/10005488_20200730134622.jpg" alt="" /&gt;
 &lt;/p&gt;</t>
  </si>
  <si>
    <t>/images/prdimg/20210226/10007468/10007468_D_010_360.jpg</t>
  </si>
  <si>
    <t>/images/prdimg/20210322/10007549/10007549_D_001_360.jpg</t>
  </si>
  <si>
    <t>&lt;p&gt;
 &lt;img src="http://mimg.lalavla.com/resources/images/prdimg/202103/22/10007549_20210322150004.jpg" alt="" /&gt;
 &lt;/p&gt;
 &lt;p&gt;
 &lt;img src="http://mimg.lalavla.com/resources/images/prdimg/202103/22/10007549_20210322150017.jpg" alt="" /&gt;
 &lt;/p&gt;
 &lt;p&gt;
 &lt;img src="http://mimg.lalavla.com/resources/images/prdimg/202103/22/10007549_20210322150026.jpg" alt="" /&gt;
 &lt;/p&gt;
 &lt;p&gt;
 &lt;img src="http://mimg.lalavla.com/resources/images/prdimg/202103/22/10007549_20210322150041.jpg" alt="" /&gt;
 &lt;/p&gt;
 &lt;p&gt;
 &lt;img src="http://mimg.lalavla.com/resources/images/prdimg/202103/22/10007549_20210322150050.jpg" alt="" /&gt;
 &lt;/p&gt;
 &lt;p&gt;
 &lt;img src="http://mimg.lalavla.com/resources/images/prdimg/202103/22/10007549_20210322150058.jpg" alt="" /&gt;
 &lt;/p&gt;
 &lt;p&gt;
 &lt;img src="http://mimg.lalavla.com/resources/images/prdimg/202103/22/10007549_20210322150107.jpg" alt="" /&gt;
 &lt;/p&gt;
 &lt;p&gt;
 &lt;img src="http://mimg.lalavla.com/resources/images/prdimg/202103/22/10007549_20210322150114.jpg" alt="" /&gt;
 &lt;/p&gt;
 &lt;p&gt;
 &lt;img src="http://mimg.lalavla.com/resources/images/prdimg/202103/22/10007549_20210322150125.jpg" alt="" /&gt;
 &lt;/p&gt;
 &lt;p&gt;
 &lt;img src="http://mimg.lalavla.com/resources/images/prdimg/202103/22/10007549_20210322150134.jpg" alt="" /&gt;
 &lt;/p&gt;</t>
  </si>
  <si>
    <t>/images/prdimg/20190321/10002815/10002815_D_001_360.jpg</t>
  </si>
  <si>
    <t>&lt;img src="http://mimg.lalavla.com/resources/images/prdimg/201903/21/10002815_20190321142726.jpg" alt="" /&gt;</t>
  </si>
  <si>
    <t>/images/prdimg/20210906/10008813/10008813_D_001_360.jpg</t>
  </si>
  <si>
    <t>&lt;img src="http://mimg.lalavla.com/resources/images/prdimg/202004/09/10003197_20200409163426.jpg" alt="" /&gt;</t>
  </si>
  <si>
    <t>/images/prdimg/20210722/10008623/10008623_D_001_360.jpg</t>
  </si>
  <si>
    <t>&lt;p style="text-align: center; " align="center"&gt;&lt;img src="http://m.lalavla.com/resources/images/prdimg/202107/22//10008623_20210722144935350.jpg" value="10008623_20210722144935350.jpg" class="up_img"&gt;&amp;nbsp;&lt;/p&gt;</t>
  </si>
  <si>
    <t>/images/prdimg/20210507/10008088/10008088_D_001_360.png</t>
  </si>
  <si>
    <t>&lt;div style="text-align: center;" align="center"&gt;&lt;img src="http://m.lalavla.com/resources/images/prdimg/202105/11//10008088_20210511102753735.png" value="10008088_20210511102753735.png" class="up_img"&gt;&lt;br&gt;&lt;/div&gt;</t>
  </si>
  <si>
    <t>로레알파리</t>
  </si>
  <si>
    <t>/images/prdimg/20200224/10004767/10004767_D_001_360.jpg</t>
  </si>
  <si>
    <t>&lt;p&gt;
 &lt;br /&gt;
 &lt;/p&gt;
 &lt;p&gt;
 &lt;img src="http://mimg.lalavla.com/resources/images/prdimg/202008/26/10004767_20200826120556.jpg" alt="" /&gt;
 &lt;/p&gt;</t>
  </si>
  <si>
    <t>/images/prdimg/20210226/10007469/10007469_D_010_360.jpg</t>
  </si>
  <si>
    <t>/images/prdimg/20200623/10005308/10005308_D_001_360.jpg</t>
  </si>
  <si>
    <t>&lt;img src="http://mimg.lalavla.com/resources/images/prdimg/202006/23/10005308_20200623155940.jpg" alt="" /&gt;</t>
  </si>
  <si>
    <t>/images/prdimg/20201216/10006548/10006548_R_005_360.jpg</t>
  </si>
  <si>
    <t>&lt;p&gt;
 &lt;img src="http://mimg.lalavla.com/resources/images/prdimg/202012/26/10006548_20201226000814.jpg" alt="" /&gt;
 &lt;/p&gt;
 &lt;p&gt;
 &lt;img src="http://mimg.lalavla.com/resources/images/prdimg/202012/16/10006548_20201216141604.jpg" alt="" /&gt; 
 &lt;/p&gt;
 &lt;p&gt;
 &lt;img src="http://mimg.lalavla.com/resources/images/prdimg/202012/16/10006548_20201216141616.jpg" alt="" /&gt; 
 &lt;/p&gt;
 &lt;p&gt;
 &lt;img src="http://mimg.lalavla.com/resources/images/prdimg/202012/16/10006548_20201216141634.jpg" alt="" /&gt; 
 &lt;/p&gt;
 &lt;p&gt;
 &lt;img src="http://mimg.lalavla.com/resources/images/prdimg/202012/16/10006548_20201216141647.jpg" alt="" /&gt; 
 &lt;/p&gt;
 &lt;p&gt;
 &lt;img src="http://mimg.lalavla.com/resources/images/prdimg/202012/16/10006548_20201216141715.jpg" alt="" /&gt; 
 &lt;/p&gt;
 &lt;p&gt;
 &lt;img src="http://mimg.lalavla.com/resources/images/prdimg/202012/16/10006548_20201216141722.jpg" alt="" /&gt; 
 &lt;/p&gt;
 &lt;p&gt;
 &lt;img src="http://mimg.lalavla.com/resources/images/prdimg/202012/26/10006548_20201226000843.jpg" alt="" /&gt;
 &lt;/p&gt;
 &lt;p&gt;
 &lt;img src="http://mimg.lalavla.com/resources/images/prdimg/202012/26/10006548_20201226000901.jpg" alt="" /&gt;
 &lt;/p&gt;
 &lt;p&gt;
 &lt;img src="http://mimg.lalavla.com/resources/images/prdimg/202012/16/10006548_20201216141737.jpg" alt="" /&gt; 
 &lt;/p&gt;
 &lt;p&gt;
 &lt;br /&gt;
 &lt;/p&gt;</t>
  </si>
  <si>
    <t>/images/prdimg/20211012/10008922/10008922_D_001_360.png</t>
  </si>
  <si>
    <t>&lt;img src="http://mimg.lalavla.com/resources/images/prdimg/201908/26/10004099_20190826122019.jpg" alt="" /&gt;</t>
  </si>
  <si>
    <t>/images/prdimg/20210226/10007467/10007467_D_010_360.jpg</t>
  </si>
  <si>
    <t>/images/prdimg/20211102/10009011/10009011_D_001_360.png</t>
  </si>
  <si>
    <t>&lt;p&gt;
 &lt;img src="http://mimg.lalavla.com/resources/images/prdimg/201904/17/10002703_20190417115747.jpg" alt="" /&gt;
 &lt;/p&gt;
 &lt;p&gt;
 &lt;img src="http://mimg.lalavla.com/resources/images/prdimg/201908/27/10002703_20190827150510.jpg" alt="" /&gt;
 &lt;/p&gt;
 &lt;p&gt;
 &lt;img src="http://mimg.lalavla.com/resources/images/prdimg/201904/17/10002703_20190417115759.jpg" alt="" /&gt;
 &lt;/p&gt;
 &lt;p&gt;
 &lt;img src="http://mimg.lalavla.com/resources/images/prdimg/201904/17/10002703_20190417115818.jpg" alt="" /&gt;
 &lt;/p&gt;
 &lt;p&gt;
 &lt;img src="http://mimg.lalavla.com/resources/images/prdimg/201908/27/10002703_20190827150557.jpg" alt="" /&gt;
 &lt;/p&gt;
 &lt;p&gt;
 &lt;br /&gt;
 &lt;/p&gt;</t>
  </si>
  <si>
    <t>/images/prdimg/20210818/10008746/10008746_D_001_360.png</t>
  </si>
  <si>
    <t>/images/prdimg/20190228/10002651/10002651_D_001_360.jpg</t>
  </si>
  <si>
    <t>&lt;p&gt;
 &lt;img alt="" src="http://mimg.lalavla.com/resources/images/prdimg/201902/28/10002651_20190228115854.jpg" /&gt; 
 &lt;/p&gt;
 &lt;p&gt;
 &lt;img alt="" src="http://mimg.lalavla.com/resources/images/prdimg/201902/28/10002651_20190228115908.jpg" /&gt; 
 &lt;/p&gt;
 &lt;p&gt;
 &lt;img alt="" src="http://mimg.lalavla.com/resources/images/prdimg/201902/28/10002651_20190228115917.jpg" /&gt; 
 &lt;/p&gt;
 &lt;p&gt;
 &lt;img alt="" src="http://mimg.lalavla.com/resources/images/prdimg/201902/28/10002651_20190228115955.jpg" /&gt; 
 &lt;/p&gt;
 &lt;p&gt;
 &lt;img alt="" src="http://mimg.lalavla.com/resources/images/prdimg/201902/28/10002651_20190228120007.jpg" /&gt; 
 &lt;/p&gt;</t>
  </si>
  <si>
    <t>/images/prdimg/20210401/1003463/1003463_D_003_360.jpg</t>
  </si>
  <si>
    <t>&lt;p&gt;
 &lt;img src="http://mimg.lalavla.com/resources/images/prdimg/202104/01/1003463_20210401101239.jpg" alt="" width="750" height="18990" title="" align="" /&gt;
 &lt;/p&gt;</t>
  </si>
  <si>
    <t>/images/prdimg/20210223/10007406/10007406_D_001_360.jpg</t>
  </si>
  <si>
    <t>&lt;a href="https://m.lalavla.com/service/main/mainEventBeautyTalk.html?EVNT_ID=100000825" target="_blank"&gt;&lt;img src="http://mimg.lalavla.com/resources/images/prdimg/202103/29/10007406_20210329090638.jpg" alt="" /&gt;&lt;/a&gt;
 &lt;p&gt;
 &lt;img alt="" src="http://mimg.lalavla.com/resources/images/prdimg/202102/23/10007406_20210223142455.jpg" /&gt; 
 &lt;/p&gt;
 &lt;p&gt;
 &lt;img alt="" src="http://mimg.lalavla.com/resources/images/prdimg/202102/23/10007406_20210223142510.jpg" /&gt; 
 &lt;/p&gt;
 &lt;p&gt;
 &lt;img alt="" src="http://mimg.lalavla.com/resources/images/prdimg/202102/23/10007406_20210223142526.jpg" /&gt; 
 &lt;/p&gt;
 &lt;p&gt;
 &lt;img alt="" src="http://mimg.lalavla.com/resources/images/prdimg/202102/23/10007406_20210223142535.jpg" /&gt; 
 &lt;/p&gt;
 &lt;p&gt;
 &lt;img alt="" src="http://mimg.lalavla.com/resources/images/prdimg/202102/23/10007406_20210223142549.jpg" /&gt; 
 &lt;/p&gt;
 &lt;p&gt;
 &lt;img alt="" src="http://mimg.lalavla.com/resources/images/prdimg/202102/23/10007406_20210223142559.jpg" /&gt; 
 &lt;/p&gt;
 &lt;p&gt;
 &lt;img alt="" src="http://mimg.lalavla.com/resources/images/prdimg/202102/23/10007406_20210223142606.jpg" /&gt; 
 &lt;/p&gt;
 &lt;p&gt;
 &lt;img alt="" src="http://mimg.lalavla.com/resources/images/prdimg/202102/23/10007406_20210223142615.jpg" /&gt; 
 &lt;/p&gt;
 &lt;p&gt;
 &lt;img alt="" src="http://mimg.lalavla.com/resources/images/prdimg/202102/23/10007406_20210223145600.jpg" /&gt; 
 &lt;/p&gt;
 &lt;p&gt;
 &lt;img alt="" src="http://mimg.lalavla.com/resources/images/prdimg/202102/23/10007406_20210223145614.jpg" /&gt; 
 &lt;/p&gt;
 &lt;p&gt;
 &lt;img alt="" src="http://mimg.lalavla.com/resources/images/prdimg/202102/23/10007406_20210223145636.jpg" /&gt; 
 &lt;/p&gt;</t>
  </si>
  <si>
    <t>/images/prdimg/20200131/10004691/10004691_D_001_360.jpg</t>
  </si>
  <si>
    <t>&lt;p&gt;
 &lt;img src="http://mimg.lalavla.com/resources/images/prdimg/202001/31/10004691_20200131121600.jpg" alt="" /&gt; 
 &lt;/p&gt;
 &lt;p&gt;
 &lt;img src="http://mimg.lalavla.com/resources/images/prdimg/202001/31/10004691_20200131121612.jpg" alt="" /&gt; 
 &lt;/p&gt;
 &lt;p&gt;
 &lt;img src="http://mimg.lalavla.com/resources/images/prdimg/202001/31/10004691_20200131121622.jpg" alt="" /&gt; 
 &lt;/p&gt;
 &lt;p&gt;
 &lt;img src="http://mimg.lalavla.com/resources/images/prdimg/202001/31/10004691_20200131121630.jpg" alt="" /&gt; 
 &lt;/p&gt;
 &lt;p&gt;
 &lt;img src="http://mimg.lalavla.com/resources/images/prdimg/202001/31/10004691_20200131121638.jpg" alt="" /&gt; 
 &lt;/p&gt;
 &lt;p&gt;
 &lt;img src="http://mimg.lalavla.com/resources/images/prdimg/202001/31/10004691_20200131121647.jpg" alt="" /&gt; 
 &lt;/p&gt;
 &lt;p&gt;
 &lt;img src="http://mimg.lalavla.com/resources/images/prdimg/202001/31/10004691_20200131121657.jpg" alt="" /&gt; 
 &lt;/p&gt;
 &lt;p&gt;
 &lt;br /&gt;
 &lt;/p&gt;</t>
  </si>
  <si>
    <t>/images/prdimg/20201126/10006280/10006280_D_001_360.jpg</t>
  </si>
  <si>
    <t>&lt;p&gt;
 &lt;img src="http://mimg.lalavla.com/resources/images/prdimg/202111/09/10006280_20211109103958.jpg" alt="" /&gt; 
 &lt;/p&gt;
 &lt;p&gt;
 &lt;img src="http://mimg.lalavla.com/resources/images/prdimg/202111/09/10006280_20211109104009.jpg" alt="" /&gt; 
 &lt;/p&gt;
 &lt;p&gt;
 &lt;img src="http://mimg.lalavla.com/resources/images/prdimg/202111/09/10006280_20211109104029.jpg" alt="" /&gt; 
 &lt;/p&gt;
 &lt;p&gt;
 &lt;img src="http://mimg.lalavla.com/resources/images/prdimg/202111/09/10006280_20211109104052.jpg" alt="" /&gt;
 &lt;/p&gt;
 &lt;p&gt;
 &lt;img src="http://mimg.lalavla.com/resources/images/prdimg/202111/09/10006280_20211109104159.jpg" alt="" /&gt; 
 &lt;/p&gt;
 &lt;p&gt;
 &lt;img src="http://mimg.lalavla.com/resources/images/prdimg/202111/09/10006280_20211109104217.jpg" alt="" /&gt; 
 &lt;/p&gt;
 &lt;p&gt;
 &lt;img src="http://mimg.lalavla.com/resources/images/prdimg/202111/09/10006280_20211109104233.jpg" alt="" /&gt; 
 &lt;/p&gt;
 &lt;p&gt;
 &lt;img src="http://mimg.lalavla.com/resources/images/prdimg/202111/09/10006280_20211109104248.jpg" alt="" /&gt; 
 &lt;/p&gt;</t>
  </si>
  <si>
    <t>/images/prdimg/20210906/10008827/10008827_D_001_360.jpg</t>
  </si>
  <si>
    <t>&lt;img src="http://eshop.amorepacific.co.kr/2012renewal/detail/800/m_detail825.jpg" width="750" alt="" /&gt;</t>
  </si>
  <si>
    <t>/images/prdimg/20210806/10008664/10008664_D_008_360.jpg</t>
  </si>
  <si>
    <t>&lt;p align="center" style="text-align: center;"&gt;&lt;img src="http://m.lalavla.com/resources/images/prdimg/202108/16//10008664_20210816204114190.jpg" value="10008664_20210816204114190.jpg" class="up_img"&gt;&amp;nbsp;&lt;/p&gt;&lt;p align="center" style="text-align: center;"&gt;&amp;nbsp;&lt;/p&gt;&lt;p align="center" style="text-align: center;"&gt;&amp;nbsp;&lt;/p&gt;&lt;p align="center" style="text-align: center;"&gt;&lt;img class="up_img" src="http://m.lalavla.com/resources/images/prdimg/202108/04//10008664_20210804184550872.jpg" value="10008664_20210804184550872.jpg"&gt;&lt;/p&gt;&lt;div align="center" style="text-align: center;"&gt;&lt;/div&gt;&lt;p style="text-align: center; " align="center"&gt;&amp;nbsp;&lt;/p&gt;&lt;p style="text-align: center; " align="center"&gt;&amp;nbsp;&lt;/p&gt;</t>
  </si>
  <si>
    <t>/images/prdimg/20210806/10008665/10008665_D_008_360.jpg</t>
  </si>
  <si>
    <t>&lt;p align="center" style="text-align: center;"&gt;&lt;img src="http://m.lalavla.com/resources/images/prdimg/202108/16//10008665_20210816204149464.jpg" value="10008665_20210816204149464.jpg" class="up_img"&gt;&amp;nbsp;&lt;/p&gt;&lt;div align="center" style="text-align: center;"&gt;&lt;br&gt;&lt;/div&gt;&lt;div align="center" style="text-align: center;"&gt;&lt;br&gt;&lt;/div&gt;&lt;div align="center" style="text-align: center;"&gt;&lt;br&gt;&lt;/div&gt;&lt;div align="center" style="text-align: center;"&gt;&lt;img class="up_img" src="http://m.lalavla.com/resources/images/prdimg/202108/04//10008665_20210804184509586.jpg" value="10008665_20210804184509586.jpg"&gt;&lt;br&gt;&lt;/div&gt;&lt;p style="text-align: center; " align="center"&gt;&amp;nbsp;&lt;/p&gt;&lt;p style="text-align: center; " align="center"&gt;&amp;nbsp;&lt;/p&gt;</t>
  </si>
  <si>
    <t>/images/prdimg/20210826/10008805/10008805_D_001_360.jpg</t>
  </si>
  <si>
    <t>&lt;p&gt;
 &lt;img src="https://www.clubclioimg.co.kr/images/clio/se2021825182349.jpg" /&gt;
 &lt;/p&gt;
 &lt;p&gt;
 &lt;img src="https://www.clubclioimg.co.kr/images/clio/se202182518246.gif" /&gt;
 &lt;/p&gt;
 &lt;p&gt;
 &lt;img src="https://www.clubclioimg.co.kr/images/OY/%EB%AC%B4%EB%93%9C%EB%A7%A4%ED%8A%B8%EC%8A%A4%ED%8B%B10825.jpg" /&gt;
 &lt;/p&gt;</t>
  </si>
  <si>
    <t>/images/prdimg/20200805/10005668/10005668_D_001_360.jpg</t>
  </si>
  <si>
    <t>&lt;img src="http://mimg.lalavla.com/resources/images/prdimg/202008/31/10005668_20200831084538.jpg" alt="" /&gt;</t>
  </si>
  <si>
    <t>/images/prdimg/20200326/10004959/10004959_D_001_360.jpg</t>
  </si>
  <si>
    <t>/images/prdimg/20210629/10008380/10008380_D_001_360.jpg</t>
  </si>
  <si>
    <t>&lt;p&gt;&lt;img class="up_img" src="http://m.lalavla.com/resources/images/prdimg/202106/30//10008380_20210630110636811.jpg" value="10008380_20210630110636811.jpg"&gt;&lt;img class="up_img" src="http://m.lalavla.com/resources/images/prdimg/202106/30//10008380_20210630110706718.gif" value="10008380_20210630110706718.gif"&gt;&lt;img class="up_img" src="http://m.lalavla.com/resources/images/prdimg/202106/30//10008380_20210630110718133.jpg" value="10008380_20210630110718133.jpg"&gt;&lt;img class="up_img" src="http://m.lalavla.com/resources/images/prdimg/202106/30//10008380_20210630110803654.jpg" value="10008380_20210630110803654.jpg"&gt;&lt;/p&gt;</t>
  </si>
  <si>
    <t>/images/prdimg/20210629/10008366/10008366_D_019_360.jpg</t>
  </si>
  <si>
    <t>&lt;p align="center" style="text-align: center;"&gt;&lt;img class="up_img" src="http://m.lalavla.com/resources/images/prdimg/202107/01//10008366_20210701160553732.jpg" value="10008366_20210701160553732.jpg"&gt;&lt;img class="up_img" src="http://m.lalavla.com/resources/images/prdimg/202107/01//10008366_20210701160558954.gif" value="10008366_20210701160558954.gif"&gt;&lt;img class="up_img" src="http://m.lalavla.com/resources/images/prdimg/202107/01//10008366_20210701160609314.jpg" value="10008366_20210701160609314.jpg"&gt;&lt;img class="up_img" src="http://m.lalavla.com/resources/images/prdimg/202107/01//10008366_20210701160634091.jpg" value="10008366_20210701160634091.jpg"&gt;&lt;/p&gt;</t>
  </si>
  <si>
    <t>/images/prdimg/20210629/10008364/10008364_D_019_360.jpg</t>
  </si>
  <si>
    <t>&lt;p align="center" style="text-align: center;"&gt;&lt;img class="up_img" src="http://m.lalavla.com/resources/images/prdimg/202107/01//10008364_20210701155611494.jpg" value="10008364_20210701155611494.jpg"&gt;&lt;img class="up_img" src="http://m.lalavla.com/resources/images/prdimg/202107/01//10008364_20210701155617018.gif" value="10008364_20210701155617018.gif"&gt;&lt;img class="up_img" src="http://m.lalavla.com/resources/images/prdimg/202107/01//10008364_20210701155648396.jpg" value="10008364_20210701155648396.jpg"&gt;&lt;img class="up_img" src="http://m.lalavla.com/resources/images/prdimg/202107/01//10008364_20210701155711763.jpg" value="10008364_20210701155711763.jpg"&gt;&lt;/p&gt;</t>
  </si>
  <si>
    <t>BRND_ID</t>
  </si>
  <si>
    <t>PRD_NM</t>
  </si>
  <si>
    <t>/images/prdimg/20210917/10008867/10008867_D_001_360.jpg</t>
  </si>
  <si>
    <t>유세린 아쿠아퍼 SOS 립 리페어</t>
  </si>
  <si>
    <t>포렌코즈 타투 끌레르 벨벳 틴트</t>
  </si>
  <si>
    <t>삐아 네버다이 틴트</t>
  </si>
  <si>
    <t>삐아 라스트 파우더 립스틱 2</t>
  </si>
  <si>
    <t>/images/prdimg/20201127/1000126/1000126_D_002_360.png</t>
  </si>
  <si>
    <t>바세린 립테라피 오리지날 립스 7g</t>
  </si>
  <si>
    <t>삐아 네버다이 틴트2</t>
  </si>
  <si>
    <t>블랙루즈 에어 핏 벨벳틴트7</t>
  </si>
  <si>
    <t>온라인단독) 키핀터치 무드 엠엘비비 벨벳틴트</t>
  </si>
  <si>
    <t>/images/prdimg/20191105/10002228/10002228_D_002_360.jpg</t>
  </si>
  <si>
    <t>DPC 립 에너지 오일</t>
  </si>
  <si>
    <t>롬앤 제로 벨벳 틴트</t>
  </si>
  <si>
    <t>/images/prdimg/20181112/10002134/10002134_D_001_360.JPG</t>
  </si>
  <si>
    <t>바세린 립테라피 로지립스 케어 스틱 4.8g</t>
  </si>
  <si>
    <t>플린 어딕션 벨벳 틴트 105,204,206 (22.03까지)</t>
  </si>
  <si>
    <t>이글립스 블러 파우더 틴트</t>
  </si>
  <si>
    <t>페리페라 잉크더에어리벨벳스틱</t>
  </si>
  <si>
    <t>/images/prdimg/20200826/10006099/10006099_D_001_360.jpg</t>
  </si>
  <si>
    <t>유리아쥬 스틱레브르 오리지널 4g 듀오</t>
  </si>
  <si>
    <t>아임미미 미스터리 플래시 틴트 (22.05까지)</t>
  </si>
  <si>
    <t>/images/prdimg/20180816/1000349/1000349_D_001_360.jpg</t>
  </si>
  <si>
    <t>유리아쥬 배리어덤 시카레브르 15ml</t>
  </si>
  <si>
    <t>/images/prdimg/20210923/10008879/10008879_D_001_360.jpg</t>
  </si>
  <si>
    <t>바세린 립 테라피 민트 스틱</t>
  </si>
  <si>
    <t>페리페라 잉크더벨벳AD</t>
  </si>
  <si>
    <t>플린 어딕션 벨벳 틴트</t>
  </si>
  <si>
    <t>삐아 글로우 립 틴트</t>
  </si>
  <si>
    <t>삐아 라스트 벨벳 립 틴트 [꽃]</t>
  </si>
  <si>
    <t>삐아 라스트 파우더 립스틱</t>
  </si>
  <si>
    <t>롬앤 제로 매트 립스틱</t>
  </si>
  <si>
    <t>포렌코즈 타투 끌레르 벨벳 틴트 [들꽃MLBB]</t>
  </si>
  <si>
    <t>블랙루즈 크림 마뜨 루즈3</t>
  </si>
  <si>
    <t>삐아 라스트 벨벳 립 틴트 [보스]</t>
  </si>
  <si>
    <t>포렌코즈 미니 세투</t>
  </si>
  <si>
    <t>어퓨 과즙팡 틴트</t>
  </si>
  <si>
    <t>블랙루즈 에어핏벨벳틴트4</t>
  </si>
  <si>
    <t>롬앤 쥬시 래스팅 틴트</t>
  </si>
  <si>
    <t>/images/prdimg/20191122/10002325/10002325_D_002_360.jpg</t>
  </si>
  <si>
    <t>히말라야 울트라 모이스쳐라이징 코코아버터 립밤 10g</t>
  </si>
  <si>
    <t>/images/prdimg/20211027/10008975/10008975_D_001_360.jpg</t>
  </si>
  <si>
    <t>온더바디 벨먼 케어 틴티드 립밤 스트로베리</t>
  </si>
  <si>
    <t>부르조아 벨벳 더 펜슬</t>
  </si>
  <si>
    <t>베리썸 리얼미 바운시 립밤</t>
  </si>
  <si>
    <t>셀프뷰티 뷰티튜드 쉬어 매트 립</t>
  </si>
  <si>
    <t>/images/prdimg/20211027/10008973/10008973_D_001_360.jpg</t>
  </si>
  <si>
    <t>온더바디 카카오 라이언 립밤 모이스처</t>
  </si>
  <si>
    <t>헤이비비 매트 모이스트 립스틱 베베핑크</t>
  </si>
  <si>
    <t>/images/prdimg/20210720/10008544/10008544_D_001_360.jpg</t>
  </si>
  <si>
    <t>네츄럴샤인 럭스 트리플 립큐어밤 아테나 5g</t>
  </si>
  <si>
    <t>포렌코즈 타투 페일 벨벳 틴트</t>
  </si>
  <si>
    <t>삐아 라스트 벨벳 립 틴트 [정석]</t>
  </si>
  <si>
    <t>클리오 매드매트스테인틴트 04,10호 (22.02까지)</t>
  </si>
  <si>
    <t>아이빔 벨벳 스무디 립 틴트</t>
  </si>
  <si>
    <t>플린 어딕션 벨벳 틴트 102,202호 (22.02까지)</t>
  </si>
  <si>
    <t>어퓨 과즙팡 워터 틴트</t>
  </si>
  <si>
    <t>EGLIPS 워터 글레이즈 틴트</t>
  </si>
  <si>
    <t>/images/prdimg/20180814/1002958/1002958_D_001_360.jpg</t>
  </si>
  <si>
    <t>리얼베리어 익스트림 립 리페어</t>
  </si>
  <si>
    <t>아이빔 프리즘 립 글로스</t>
  </si>
  <si>
    <t>부르조아 루즈에디션 벨벳</t>
  </si>
  <si>
    <t>온라인단독) 키핀터치 젤리 립 플럼퍼 틴트</t>
  </si>
  <si>
    <t>페리페라 잉크무드드롭틴트</t>
  </si>
  <si>
    <t>페리페라 잉크더에어리벨벳AD</t>
  </si>
  <si>
    <t>/images/prdimg/20200924/10002896/10002896_D_001_360.jpg</t>
  </si>
  <si>
    <t>유리아쥬 제모스스틱레브르 듀오 기획</t>
  </si>
  <si>
    <t>아임미미 아임틱톡틴트립캐시미어</t>
  </si>
  <si>
    <t>/images/prdimg/20210104/1001756/1001756_D_004_360.jpg</t>
  </si>
  <si>
    <t>맨소래담 립아이스 스트로베리 SPF 15</t>
  </si>
  <si>
    <t>페리페라 잉크 스틱 세럼</t>
  </si>
  <si>
    <t>/images/prdimg/20201230/10006653/10006653_D_001_360.jpg</t>
  </si>
  <si>
    <t>피지오겔 DMT 마일드 립밤 4.2g</t>
  </si>
  <si>
    <t>/images/prdimg/20180815/1002547/1002547_D_001_360.jpg</t>
  </si>
  <si>
    <t>메디힐 라보케어 판테노립스 힐밤 10ml</t>
  </si>
  <si>
    <t>/images/prdimg/20200907/10006089/10006089_D_001_360.jpg</t>
  </si>
  <si>
    <t>소프트립스 라즈베리 립밤 SPF20</t>
  </si>
  <si>
    <t>/images/prdimg/20200814/10005944/10005944_D_001_360.jpg</t>
  </si>
  <si>
    <t>카멕스 모이스처라이징 립밤 클래식 스틱</t>
  </si>
  <si>
    <t>[업체택배] 파이브바이브 루디 핑크 립 헐모사</t>
  </si>
  <si>
    <t>/images/prdimg/20201020/10006214/10006214_D_003_360.png</t>
  </si>
  <si>
    <t>바세린 립테라피 컬러&amp;케어</t>
  </si>
  <si>
    <t>/images/prdimg/20180816/1000393/1000393_D_003_360.jpg</t>
  </si>
  <si>
    <t>니베아 립케어 에센셜</t>
  </si>
  <si>
    <t>[업체택배] 달립 올데이 무드 립스틱 # 4 달트누디</t>
  </si>
  <si>
    <t>메이블린뉴욕 슈퍼 스테이 립 크레용</t>
  </si>
  <si>
    <t>/images/prdimg/20200924/10006202/10006202_D_002_360.jpg</t>
  </si>
  <si>
    <t>온더바디 니니즈 치얼업 니니즈 립밤</t>
  </si>
  <si>
    <t>어퓨 과즙팡 컬러 립밤</t>
  </si>
  <si>
    <t>페리페라 잉크더에어리벨벳스틱 008감성충만 (22.02까지)</t>
  </si>
  <si>
    <t>[업체택배] 피치포포 소프트벨벳립스틱 누드케이크 3.5g</t>
  </si>
  <si>
    <t>[업체택배] 뮤드 인스파이어 마뜨 03 걸리쉬샌드</t>
  </si>
  <si>
    <t>피치씨 포시즌 엠엘비비 립스틱</t>
  </si>
  <si>
    <t>[업체택배] 피치포포 소프트벨벳립스틱 레드썸 3.5g</t>
  </si>
  <si>
    <t>[업체택배] 파이브바이브 루디 핑크 립 베러네즈</t>
  </si>
  <si>
    <t>페리페라 잉크타투스틱</t>
  </si>
  <si>
    <t>[업체택배] 피치포포 소프트벨벳립스틱 스파클링오렌지 3.5g</t>
  </si>
  <si>
    <t>[업체택배] 파이브바이브 루디 핑크 립 올포러브</t>
  </si>
  <si>
    <t>루나 리얼웨이 벨벳 립스틱 7,8호 (22.05까지)</t>
  </si>
  <si>
    <t>루나 런웨이 크림 립스틱 6호 플라밍고핑크 (22.05까지)</t>
  </si>
  <si>
    <t>[업체택배] 뮤드 인스파이어 마뜨 02 쿨 글리밍</t>
  </si>
  <si>
    <t>[업체택배] 달립 올데이 무드 립스틱 # 3 달트코랄</t>
  </si>
  <si>
    <t>레어카인드 페이드 매트 립스틱</t>
  </si>
  <si>
    <t>[업체택배] 뮤드 인스파이어 마뜨 04 코랄리썸</t>
  </si>
  <si>
    <t>이너펄스 모니카 매트 립스틱 3.5g</t>
  </si>
  <si>
    <t>[업체택배] 달립 올데이 무드 립스틱 # 2 달트핑크</t>
  </si>
  <si>
    <t>삐아 라스트 립스틱Ⅰ</t>
  </si>
  <si>
    <t>[업체택배] 뮤드 인스파이어 마뜨 01 클리어뮤즈</t>
  </si>
  <si>
    <t>/images/prdimg/20210720/10008545/10008545_D_001_360.jpg</t>
  </si>
  <si>
    <t>네츄럴샤인 럭스 트리플 립큐어밤 테이아 5g</t>
  </si>
  <si>
    <t>마몽드 크리미틴트 컬러밤 글라이드</t>
  </si>
  <si>
    <t>/images/prdimg/20191008/10004249/10004249_D_001_360.png</t>
  </si>
  <si>
    <t>온더바디 카카오 키링 틴티드 립밤 리틀어피치 6g</t>
  </si>
  <si>
    <t>/images/prdimg/20181023/1001760/1001760_D_002_360.jpg</t>
  </si>
  <si>
    <t>맨소래담 딥모이스트 내추럴</t>
  </si>
  <si>
    <t>루나 리얼웨이 벨벳 립스틱 1~6호</t>
  </si>
  <si>
    <t>/images/prdimg/20180814/1001353/1001353_D_001_360.jpg</t>
  </si>
  <si>
    <t>바세린 어드밴스드 에센스 립 10g</t>
  </si>
  <si>
    <t>/images/prdimg/20191021/10004284/10004284_D_001_360.jpg</t>
  </si>
  <si>
    <t>카멕스 모이스처라이징 립밤 클래식 튜브</t>
  </si>
  <si>
    <t>/images/prdimg/20201015/10005942/10005942_D_002_360.jpg</t>
  </si>
  <si>
    <t>카멕스 모이스처라이징 립밤 체리 튜브</t>
  </si>
  <si>
    <t>/images/prdimg/20180816/1000416/1000416_D_001_360.jpg</t>
  </si>
  <si>
    <t>니베아 후르티샤인 피치</t>
  </si>
  <si>
    <t>/images/prdimg/20200919/10005834/10005834_D_003_360.jpg</t>
  </si>
  <si>
    <t>바세린 체리에센스립 10g</t>
  </si>
  <si>
    <t>/images/prdimg/20211027/10008976/10008976_D_001_360.jpg</t>
  </si>
  <si>
    <t>온더바디 벨먼 케어 립밤 알로에</t>
  </si>
  <si>
    <t>/images/prdimg/20180816/1000400/1000400_D_001_360.jpg</t>
  </si>
  <si>
    <t>니베아 립케어 모이스처</t>
  </si>
  <si>
    <t>/images/prdimg/20200922/10006221/10006221_D_001_360.jpg</t>
  </si>
  <si>
    <t>니베아 립케어 마이노 블루 (모이스춰)</t>
  </si>
  <si>
    <t>클리오 매드매트립(18AD)023란제리쇼 (22.07까지)</t>
  </si>
  <si>
    <t>[업체배송] 뷰아라 수분 글로시 틴트 샤이니 핑크</t>
  </si>
  <si>
    <t>/images/prdimg/20180810/L10001957/L10001957_D_001_360.jpg</t>
  </si>
  <si>
    <t>네이크업페이스 C컵 딥 볼륨 립톡스</t>
  </si>
  <si>
    <t>/images/prdimg/20210104/1001761/1001761_D_002_360.jpg</t>
  </si>
  <si>
    <t>맨소래담 립아이스 틴티드 컬러 레드 SPF 15</t>
  </si>
  <si>
    <t>/images/prdimg/20180815/1002548/1002548_D_001_360.jpg</t>
  </si>
  <si>
    <t>메디힐 라보케어 판테노립스 힐센스 10ml</t>
  </si>
  <si>
    <t>/images/prdimg/20181031/1000290/1000290_D_003_360.jpg</t>
  </si>
  <si>
    <t>바이오더마 아토덤 립케어 스틱 4g</t>
  </si>
  <si>
    <t>/images/prdimg/20200312/10004895/10004895_D_001_360.jpg</t>
  </si>
  <si>
    <t>아벤느 시칼파트 립밤 10ml</t>
  </si>
  <si>
    <t>/images/prdimg/20201123/10006426/10006426_D_001_360.jpg</t>
  </si>
  <si>
    <t>소프트립스 워터멜론 립밤 SPF20</t>
  </si>
  <si>
    <t>/images/prdimg/20191122/10002324/10002324_D_005_360.jpg</t>
  </si>
  <si>
    <t>히말라야 스트로베리 글로스 립밤 10g</t>
  </si>
  <si>
    <t>/images/prdimg/20180821/1000394/1000394_D_001_360.jpg</t>
  </si>
  <si>
    <t>니베아 립케어 후르츠스트로베리</t>
  </si>
  <si>
    <t>/images/prdimg/20200922/10006220/10006220_D_001_360.jpg</t>
  </si>
  <si>
    <t>니베아 립케어 마이노 레드 (딸기)</t>
  </si>
  <si>
    <t>/images/prdimg/20200814/10005723/10005723_D_001_360.jpg</t>
  </si>
  <si>
    <t>네이크업페이스 C컵 딥볼륨 립톡스 청담동 코랄</t>
  </si>
  <si>
    <t>/images/prdimg/20200828/10005803/10005803_D_001_360.jpg</t>
  </si>
  <si>
    <t>맨소래담 립아이스레몬 SPF 15</t>
  </si>
  <si>
    <t>/images/prdimg/20180816/1000401/1000401_D_001_360.jpg</t>
  </si>
  <si>
    <t>니베아 립케어 후르츠샤인체리</t>
  </si>
  <si>
    <t>/images/prdimg/20200921/10006199/10006199_D_001_360.jpg</t>
  </si>
  <si>
    <t>온더바디 리틀 키스미 틴티드 립밤</t>
  </si>
  <si>
    <t>/images/prdimg/20200907/10006088/10006088_D_001_360.jpg</t>
  </si>
  <si>
    <t>소프트립스 프렌치 바닐라 립밤 SPF20</t>
  </si>
  <si>
    <t>/images/prdimg/20181029/10002115/10002115_D_001_360.jpg</t>
  </si>
  <si>
    <t>네이크업페이스 C컵딥볼륨립톡스 발레리나핑크</t>
  </si>
  <si>
    <t>/images/prdimg/20200117/10004657/10004657_D_001_360.jpg</t>
  </si>
  <si>
    <t>니베아 립케어 립크레용</t>
  </si>
  <si>
    <t>/images/prdimg/20180816/1003283/1003283_D_001_360.jpg</t>
  </si>
  <si>
    <t>버츠비 모이춰라이징 립밤</t>
  </si>
  <si>
    <t>플린 스테이인 워터 틴트 401,402,404,406호</t>
  </si>
  <si>
    <t>/images/prdimg/20191008/10004250/10004250_D_001_360.png</t>
  </si>
  <si>
    <t>온더바디 카카오 키링 립밤 리틀라이언 6g</t>
  </si>
  <si>
    <t>/images/prdimg/20180810/L10001956/L10001956_D_001_360.jpg</t>
  </si>
  <si>
    <t>네이크업페이스 촉촉딥앰플 립오일</t>
  </si>
  <si>
    <t>/images/prdimg/20210929/10008903/10008903_D_001_360.jpg</t>
  </si>
  <si>
    <t>니베아 립케어 내추럴리 굿 햄프 씨드 오일 4.8g</t>
  </si>
  <si>
    <t>[업체배송] 뷰아라 수분 글로시 틴트 딥 로즈</t>
  </si>
  <si>
    <t>루나 글로우 샤워 틴트</t>
  </si>
  <si>
    <t>셀프뷰티 뷰티튜드 쉬어 매트 립 틴트</t>
  </si>
  <si>
    <t>클리오 매드벨벳틴트(20AD)</t>
  </si>
  <si>
    <t>클리오 매드 벨벳 틴트</t>
  </si>
  <si>
    <t>루나 매트틴트레더 03,04,05호</t>
  </si>
  <si>
    <t>아임미미 미스터리 블러 틴트 4,9,10호</t>
  </si>
  <si>
    <t>블랙루즈 에어 핏 벨벳틴트</t>
  </si>
  <si>
    <t>앤디얼 매트 립 컬러  01 디어레드</t>
  </si>
  <si>
    <t>어퓨 과즙팡 무스 틴트</t>
  </si>
  <si>
    <t>캔메이크 스테이 온 밤 루즈</t>
  </si>
  <si>
    <t>아임미미 컬러 키링 워터 젤 틴트</t>
  </si>
  <si>
    <t>이너펄스 파이퍼 파워 매트 립컬러 4.7g</t>
  </si>
  <si>
    <t>클리오 멜팅 듀이 틴트 01~05호 (22.05까지)</t>
  </si>
  <si>
    <t>롬앤x배민 립볶이 에디션</t>
  </si>
  <si>
    <t>뿌빠 메이드 투 라스트 립 듀오</t>
  </si>
  <si>
    <t>포렌코즈 타투 글래스 틴트</t>
  </si>
  <si>
    <t>페리페라 잉크틴트세럼</t>
  </si>
  <si>
    <t>멀블리스 시티 홀릭 립 글로우</t>
  </si>
  <si>
    <t>베리썸 마이 립 틴트팩</t>
  </si>
  <si>
    <t>플린 일루션 코팅 틴트 라이트</t>
  </si>
  <si>
    <t>셀프뷰티 뷰티튜드 쉬어 매트 립 크로스-오버 (리필용)</t>
  </si>
  <si>
    <t>앤디얼 매트 립 컬러 06 디어브릭</t>
  </si>
  <si>
    <t>플린 일루션 코팅 틴트 307,310</t>
  </si>
  <si>
    <t>삐아 라스트 벨벳 립 틴트 [갑]</t>
  </si>
  <si>
    <t>어퓨 과즙팡틴트 CR01,RD01 (22.07까지)</t>
  </si>
  <si>
    <t>캔메이크 립 틴트 시럽 05호 (22.07까지)</t>
  </si>
  <si>
    <t>플린 일루션 코팅 틴트 311 비터스윗 (22.07까지)</t>
  </si>
  <si>
    <t>앤디얼 매트 립 컬러 02 디어베이지</t>
  </si>
  <si>
    <t>이너펄스 샤론 립글리터 3.5g</t>
  </si>
  <si>
    <t>우드버리 스무디 벨벳 틴트</t>
  </si>
  <si>
    <t>베리썸 리얼미 벨벳 틴트</t>
  </si>
  <si>
    <t>아임미미 매트 투 고</t>
  </si>
  <si>
    <t>헤이비비 매트 모이스트 립스틱 무화과</t>
  </si>
  <si>
    <t>삐아 라스트 벨벳 립 틴트</t>
  </si>
  <si>
    <t>클리오 멜팅 쉬어 매트 밤</t>
  </si>
  <si>
    <t>삐아 라스트 벨벳 립 틴트 32 레전설</t>
  </si>
  <si>
    <t>레어카인드 오버스머지 립틴트</t>
  </si>
  <si>
    <t>플린 스테이인 워터 틴트 403, 405호 (22.06까지)</t>
  </si>
  <si>
    <t>스틸라 뷰티 보스 립글로스 임파워링,페이데이 (22.05까지)</t>
  </si>
  <si>
    <t>포렌코즈 타투 미디움 벨벳 틴트</t>
  </si>
  <si>
    <t>캔메이크 립 틴트 시럽 02,04호</t>
  </si>
  <si>
    <t>어퓨 과즙팡 스파클링 틴트</t>
  </si>
  <si>
    <t>베리썸 리얼미 립스틱</t>
  </si>
  <si>
    <t>이글립스 벨벳 핏 틴트</t>
  </si>
  <si>
    <t>롬앤 글래스팅워터틴트 네온문 에디션</t>
  </si>
  <si>
    <t>롬앤 글래스팅워터틴트 1,4,5,6호</t>
  </si>
  <si>
    <t>헤이비비 매트 모이스트 립스틱 퓨어레드</t>
  </si>
  <si>
    <t>블랙루즈 마라 핫 워터 틴트</t>
  </si>
  <si>
    <t>앤디얼 매트 립 컬러 07 디어모브</t>
  </si>
  <si>
    <t>클리오 멜팅 쉬어 립</t>
  </si>
  <si>
    <t>[업체택배] 파이브바이브 루디 핑크 립 캔디핑크</t>
  </si>
  <si>
    <t>블랙루즈 에어핏 벨벳 틴트 3</t>
  </si>
  <si>
    <t>마몽드 크리미 틴트 컬러밤 쉬폰</t>
  </si>
  <si>
    <t>블랙루즈 에어 핏 벨벳틴트2</t>
  </si>
  <si>
    <t>블랙루즈 하프 앤 하프 워터 글로우 2</t>
  </si>
  <si>
    <t>메이블린뉴욕 센세이셔널 쿠션 매트 립</t>
  </si>
  <si>
    <t>클리오 매드매트스테인틴트</t>
  </si>
  <si>
    <t>아임미미 미스터리 블러 틴트 1,2호 (22.04까지)</t>
  </si>
  <si>
    <t>클리오 멜팅 듀이 틴트 06~10호 (22.04까지)</t>
  </si>
  <si>
    <t>롬앤 시스루 매트 틴트</t>
  </si>
  <si>
    <t>우드버리 HD 스무디벨벳 틴트</t>
  </si>
  <si>
    <t>롬앤 글래스팅워터틴트 2,3호 (22.03까지)</t>
  </si>
  <si>
    <t>앤디얼 매트 립 컬러 04 디어칠리</t>
  </si>
  <si>
    <t>[온라인단독컬러] 플린 일루션 코팅 틴트 (22.07까지)</t>
  </si>
  <si>
    <t>이글립스 벨벳 핏 틴트 치즈 에디션 6,9,10호</t>
  </si>
  <si>
    <t>어퓨 과즙팡 무스 틴트 RD01,02 (22.03까지)</t>
  </si>
  <si>
    <t>이너펄스 쥬시 립글로스 4g</t>
  </si>
  <si>
    <t>[업체배송] 뷰아라 수분 글로시 틴트 리얼 레드</t>
  </si>
  <si>
    <t>로레알파리 브릴리언트 시그니처</t>
  </si>
  <si>
    <t>앤디얼 매트 립 컬러 05 디어카민</t>
  </si>
  <si>
    <t>어퓨 과즙팡 당 틴트</t>
  </si>
  <si>
    <t>[업체택배] 파이브바이브 루디 핑크 립 로맨틱앤티크</t>
  </si>
  <si>
    <t>블랙루즈 컬러 락 하트틴트 H02,H05 (22.06까지)</t>
  </si>
  <si>
    <t>앤디얼 매트 립 컬러 03 디어코랄</t>
  </si>
  <si>
    <t>롬앤 쥬시 래스팅 틴트 17 플럼콕 (22.07까지)</t>
  </si>
  <si>
    <t>루나 매트틴트레더 01,02 (22.04까지)</t>
  </si>
  <si>
    <t>로레알파리 루즈 시그니처</t>
  </si>
  <si>
    <t>메이블린뉴욕 슈퍼 스테이 립 잉크</t>
  </si>
  <si>
    <t>포렌코즈 타투 원더 벨벳 틴트</t>
  </si>
  <si>
    <t>셀프뷰티 뷰티튜드 글로시 롱-래스팅 립 틴트</t>
  </si>
  <si>
    <t>베리썸 리얼미 워터글로우 틴트</t>
  </si>
  <si>
    <t>마몽드 하이라이트 립 틴트 매트 04호 (22.05까지)</t>
  </si>
  <si>
    <t>[업체택배] 피치포포 소프트벨벳립스틱 로지타임 3.5g</t>
  </si>
  <si>
    <t>[업체택배] 피치포포 소프트벨벳립스틱 레이디코랄 3.5g</t>
  </si>
  <si>
    <t>페리페라 잉크무드매트스틱</t>
  </si>
  <si>
    <t>[업체택배] 달립 올데이 무드 립스틱 # 1 달트레드</t>
  </si>
  <si>
    <t>스틸라 뷰티 보스 립글로스 인 더 레드</t>
  </si>
  <si>
    <t>헤이비비 매트 모이스트 립스틱 로코코랄</t>
  </si>
  <si>
    <t>헤이비비 매트 모이스트 립스틱 히피코랄</t>
  </si>
  <si>
    <t>헤이비비 매트 모이스트 립스틱 오렌지선셋</t>
  </si>
  <si>
    <t>&lt;imgsrc="http://mimg.lalavla.com/resources/images/prdimg/202109/17/10008867_20210917134840.jpg"alt=""/&gt;</t>
  </si>
  <si>
    <t>&lt;imgsrc="http://mimg.lalavla.com/resources/images/prdimg/202002/06/10003882_20200206152721.jpg"alt=""/&gt;
&lt;imgsrc="http://mimg.lalavla.com/resources/images/prdimg/202002/06/10003882_20200206152743.jpg"alt=""/&gt;
&lt;imgsrc="http://mimg.lalavla.com/resources/images/prdimg/202002/06/10003882_20200206152754.jpg"alt=""/&gt;
&lt;imgsrc="http://mimg.lalavla.com/resources/images/prdimg/202002/18/10003882_20200218165027.jpg"alt=""/&gt;</t>
  </si>
  <si>
    <t>&lt;ahref="https://m.lalavla.com/service/main/mainEventBeautyTalk.html?EVNT_ID=100000740"target="_blank"&gt;&lt;imgsrc="http://mimg.lalavla.com/resources/images/prdimg/202103/29/10006393_20210329102401.jpg"alt=""/&gt;&lt;/a&gt;
&lt;imgsrc="http://mimg.lalavla.com/resources/images/prdimg/202011/16/10006393_20201116150517.jpg"alt=""/&gt;&lt;imgsrc="http://mimg.lalavla.com/resources/images/prdimg/202011/16/10006393_20201116150527.jpg"alt=""/&gt;&lt;imgsrc="http://mimg.lalavla.com/resources/images/prdimg/202011/16/10006393_20201116150535.jpg"alt=""/&gt;</t>
  </si>
  <si>
    <t>&lt;imgsrc="http://mimg.lalavla.com/resources/images/prdimg/202109/24/10008881_20210924140609.jpg"alt=""/&gt;</t>
  </si>
  <si>
    <t>&lt;imgsrc="http://mimg.lalavla.com/resources/images/prdimg/202009/19/1000126_20200919123323.jpg"alt=""/&gt;</t>
  </si>
  <si>
    <t>&lt;imgsrc="http://mimg.lalavla.com/resources/images/prdimg/202103/09/10007485_20210309170419.jpg"alt=""/&gt;</t>
  </si>
  <si>
    <t>&lt;ahref="https://m.lalavla.com/service/main/mainEventBeautyTalk.html?EVNT_ID=100000713"target="_blank"&gt;&lt;imgsrc="http://mimg.lalavla.com/resources/images/prdimg/202104/07/10006295_20210407135637.jpg"alt=""/&gt;&lt;/a&gt;
&lt;imgsrc="http://mimg.lalavla.com/resources/images/prdimg/202110/14/10006295_20211014100157.jpg"alt=""/&gt;&lt;imgsrc="http://mimg.lalavla.com/resources/images/prdimg/202110/14/10006295_20211014100221.jpg"alt=""/&gt;</t>
  </si>
  <si>
    <t>&lt;imgalt=""src="http://mimg.lalavla.com/resources/images/prdimg/202103/09/10007004_20210309171341.jpg"/&gt;&lt;imgalt=""src="http://mimg.lalavla.com/resources/images/prdimg/202103/09/10007004_20210309171351.jpg"/&gt;&lt;imgalt=""src="http://mimg.lalavla.com/resources/images/prdimg/202103/09/10007004_20210309171403.gif"/&gt;&lt;imgalt=""src="http://mimg.lalavla.com/resources/images/prdimg/202103/09/10007004_20210309171418.jpg"/&gt;&lt;imgalt=""src="http://mimg.lalavla.com/resources/images/prdimg/202103/09/10007004_20210309171447.jpg"/&gt;&lt;imgalt=""src="http://mimg.lalavla.com/resources/images/prdimg/202103/09/10007004_20210309171455.jpg"/&gt;&lt;imgalt=""src="http://mimg.lalavla.com/resources/images/prdimg/202103/09/10007004_20210309171501.jpg"/&gt;&lt;imgalt=""src="http://mimg.lalavla.com/resources/images/prdimg/202103/09/10007004_20210309171521.jpg"/&gt;&lt;imgalt=""src="http://mimg.lalavla.com/resources/images/prdimg/202103/09/10007004_20210309171528.jpg"/&gt;&lt;imgalt=""src="http://mimg.lalavla.com/resources/images/prdimg/202103/09/10007004_20210309171537.jpg"/&gt;&lt;imgalt=""src="http://mimg.lalavla.com/resources/images/prdimg/202103/09/10007004_20210309171546.jpg"/&gt;&lt;imgalt=""src="http://mimg.lalavla.com/resources/images/prdimg/202103/09/10007004_20210309171555.jpg"/&gt;&lt;imgalt=""src="http://mimg.lalavla.com/resources/images/prdimg/202103/09/10007004_20210309171817.gif"/&gt;&lt;imgalt=""src="http://mimg.lalavla.com/resources/images/prdimg/202103/09/10007004_20210309171616.jpg"/&gt;&lt;imgalt=""src="http://mimg.lalavla.com/resources/images/prdimg/202103/09/10007004_20210309171623.jpg"/&gt;&lt;imgalt=""src="http://mimg.lalavla.com/resources/images/prdimg/202103/09/10007004_20210309171630.jpg"/&gt;&lt;imgalt=""src="http://mimg.lalavla.com/resources/images/prdimg/202103/09/10007004_20210309171922.jpg"/&gt;&lt;imgalt=""src="http://mimg.lalavla.com/resources/images/prdimg/202103/09/10007004_20210309171929.jpg"/&gt;&lt;imgalt=""src="http://mimg.lalavla.com/resources/images/prdimg/202103/09/10007004_20210309171938.jpg"/&gt;&lt;imgalt=""src="http://mimg.lalavla.com/resources/images/prdimg/202103/09/10007004_20210309171946.jpg"/&gt;&lt;imgalt=""src="http://mimg.lalavla.com/resources/images/prdimg/202103/09/10007004_20210309172028.jpg"/&gt;&lt;imgalt=""src="http://mimg.lalavla.com/resources/images/prdimg/202103/09/10007004_20210309172041.jpg"/&gt;&lt;imgalt=""src="http://mimg.lalavla.com/resources/images/prdimg/202103/09/10007004_20210309172054.jpg"/&gt;</t>
  </si>
  <si>
    <t>&lt;imgsrc="http://mimg.lalavla.com/resources/images/prdimg/201911/05/10002228_20191105102542.jpg"alt=""/&gt;</t>
  </si>
  <si>
    <t>&lt;imgsrc="http://romand.co.kr/web/upload/NNEditor/20181112/ZERO_VELVET_TINT_01_shop1_174123.jpg"alt=""/&gt;.
&lt;imgsrc="http://romand.co.kr/web/upload/NNEditor/20181112/ZERO_VELVET_TINT_02_shop1_174123.jpg"alt=""/&gt;
&lt;imgsrc="http://mimg.lalavla.com/resources/images/prdimg/201908/27/10002543_20190827150239.jpg"alt=""/&gt;
&lt;imgsrc="http://romand.co.kr/web/upload/NNEditor/20181112/ZERO_VELVET_TINT_03_shop1_174124.jpg"alt=""/&gt;
&lt;imgsrc="http://romand.co.kr/web/upload/NNEditor/20181112/ZERO_VELVET_TINT_04_shop1_174124.jpg"alt=""/&gt;
&lt;imgsrc="http://romand.co.kr/web/upload/NNEditor/20181112/ZERO_VELVET_TINT_08_shop1_174254.jpg"alt=""/&gt;
&lt;imgsrc="http://romand.co.kr/web/upload/NNEditor/20181112/ZERO_VELVET_TINT_08_shop1_174254.jpg"alt=""/&gt;
&amp;nbsp;
&amp;nbsp;&amp;nbsp;&lt;imgsrc="http://romand.co.kr/web/upload/NNEditor/20181031/%EC%A0%9C%EB%A1%9C%EB%B2%A8%EB%B2%B3%ED%8B%B4%ED%8A%B8_%EC%A0%84%EC%84%B1%EB%B6%84_shop1_181033.jpg"alt=""/&gt;</t>
  </si>
  <si>
    <t>&lt;imgalt=""src="http://mimg.lalavla.com/resources/images/prdimg/201811/12/10002134_20181112161946.jpg"/&gt;</t>
  </si>
  <si>
    <t>&lt;imgsrc="http://mimg.lalavla.com/resources/images/prdimg/202005/20/10005236_20200520103803.jpg"alt=""/&gt;
&lt;imgsrc="http://mimg.lalavla.com/resources/images/prdimg/202005/20/10005236_20200520103812.jpg"alt=""/&gt;
&lt;imgsrc="http://mimg.lalavla.com/resources/images/prdimg/202005/20/10005236_20200520103824.jpg"alt=""/&gt;
&lt;imgsrc="http://mimg.lalavla.com/resources/images/prdimg/202005/20/10005236_20200520103833.jpg"alt=""/&gt;
&lt;imgsrc="http://mimg.lalavla.com/resources/images/prdimg/202005/20/10005236_20200520103843.jpg"alt=""/&gt;</t>
  </si>
  <si>
    <t>&lt;imgsrc="http://mimg.lalavla.com/resources/images/prdimg/202012/11/10006546_20201211133720.jpg"alt=""/&gt;</t>
  </si>
  <si>
    <t>&lt;imgsrc="http://mimg.lalavla.com/resources/images/prdimg/202010/28/10002594_20201028171903.jpg"alt=""/&gt;&lt;imgsrc="http://mimg.lalavla.com/resources/images/prdimg/202010/28/10002594_20201028171916.jpg"alt=""/&gt;</t>
  </si>
  <si>
    <t>&lt;imgsrc="http://mimg.lalavla.com/resources/images/prdimg/202008/26/10006099_20200826104956.jpg"alt=""/&gt;
&lt;imgsrc="http://mimg.lalavla.com/resources/images/prdimg/202008/26/10006099_20200826105005.jpg"alt=""/&gt;</t>
  </si>
  <si>
    <t>&lt;imgalt=""src="http://mimg.lalavla.com/resources/images/prdimg/202008/26/10006043_20200826105533.jpg"/&gt;</t>
  </si>
  <si>
    <t>&lt;imgalt=""src="http://mimg.lalavla.com/resources/images/prdimg/201808/16/1000349_20180816092104.jpg"/&gt;</t>
  </si>
  <si>
    <t>&lt;imgsrc="http://mimg.lalavla.com/resources/images/prdimg/202109/23/10008879_20210923150656.jpg"alt=""/&gt;</t>
  </si>
  <si>
    <t>&lt;imgsrc="http://mimg.lalavla.com/resources/images/prdimg/202110/27/10004594_20211027190505.jpg"alt=""/&gt;
&lt;imgsrc="http://mimg.lalavla.com/resources/images/prdimg/202104/13/10004594_20210413113338.jpg"alt=""/&gt;
&lt;imgsrc="http://mimg.lalavla.com/resources/images/prdimg/202104/13/10004594_20210413113352.jpg"alt=""/&gt;
&lt;imgsrc="http://mimg.lalavla.com/resources/images/prdimg/202104/13/10004594_20210413113404.jpg"alt=""/&gt;</t>
  </si>
  <si>
    <t>&lt;imgsrc="http://mimg.lalavla.com/resources/images/prdimg/202107/28/10008613_20210728163811.jpg"alt=""/&gt;</t>
  </si>
  <si>
    <t>&lt;imgalt=""src="http://mimg.lalavla.com/resources/images/prdimg/201808/16/1003271_20180816101914.jpg"/&gt;</t>
  </si>
  <si>
    <t>&lt;imgsrc="http://mimg.lalavla.com/resources/images/prdimg/202107/28/10008611_20210728163646.jpg"alt=""/&gt;</t>
  </si>
  <si>
    <t>&lt;imgsrc="http://mimg.lalavla.com/resources/images/prdimg/202007/30/10005494_20200730134846.jpg"alt=""/&gt;
&lt;imgsrc="http://mimg.lalavla.com/resources/images/prdimg/202007/30/10005494_20200730134855.jpg"alt=""/&gt;
&lt;imgsrc="http://mimg.lalavla.com/resources/images/prdimg/202007/30/10005494_20200730134907.jpg"alt=""/&gt;
&lt;imgsrc="http://mimg.lalavla.com/resources/images/prdimg/202007/30/10005494_20200730134918.jpg"alt=""/&gt;
&lt;imgsrc="http://mimg.lalavla.com/resources/images/prdimg/202007/30/10005494_20200730134933.jpg"alt=""/&gt;
&lt;imgsrc="http://mimg.lalavla.com/resources/images/prdimg/202007/30/10005494_20200730134941.jpg"alt=""/&gt;
&lt;imgsrc="http://mimg.lalavla.com/resources/images/prdimg/202007/30/10005494_20200730134949.jpg"alt=""/&gt;
&lt;imgsrc="http://mimg.lalavla.com/resources/images/prdimg/202007/30/10005494_20200730134958.jpg"alt=""/&gt;
&lt;imgsrc="http://mimg.lalavla.com/resources/images/prdimg/202007/30/10005494_20200730135006.jpg"alt=""/&gt;
&lt;imgsrc="http://mimg.lalavla.com/resources/images/prdimg/202007/30/10005494_20200730135012.jpg"alt=""/&gt;
&lt;imgsrc="http://mimg.lalavla.com/resources/images/prdimg/202007/30/10005494_20200730135020.jpg"alt=""/&gt;
&lt;imgsrc="http://mimg.lalavla.com/resources/images/prdimg/202007/30/10005494_20200730135029.jpg"alt=""/&gt;</t>
  </si>
  <si>
    <t>&lt;imgsrc="http://mimg.lalavla.com/resources/images/prdimg/202003/02/10004880_20200302092312.jpg"alt=""/&gt;
&lt;imgsrc="http://mimg.lalavla.com/resources/images/prdimg/202003/02/10004880_20200302092353.jpg"alt=""/&gt;
&lt;imgsrc="http://mimg.lalavla.com/resources/images/prdimg/202003/02/10004880_20200302092435.jpg"alt=""/&gt;
&lt;imgsrc="http://mimg.lalavla.com/resources/images/prdimg/202003/02/10004880_20200302092454.jpg"alt=""/&gt;</t>
  </si>
  <si>
    <t>&lt;imgsrc="http://mimg.lalavla.com/resources/images/prdimg/202109/06/10008810_20210906145412.jpg"alt=""/&gt;&lt;imgsrc="http://mimg.lalavla.com/resources/images/prdimg/202109/06/10008810_20210906145428.jpg"alt=""/&gt;</t>
  </si>
  <si>
    <t>&lt;imgalt=""src="http://mimg.lalavla.com/resources/images/prdimg/202102/25/1003270_20210225165138.jpg"/&gt;</t>
  </si>
  <si>
    <t>&lt;imgsrc="http://mimg.lalavla.com/resources/images/prdimg/202106/28/10008464_20210628172634.jpg"alt=""/&gt;
&lt;imgsrc="http://mimg.lalavla.com/resources/images/prdimg/202106/28/10008464_20210628172642.jpg"alt=""/&gt;
&lt;imgsrc="http://mimg.lalavla.com/resources/images/prdimg/202106/28/10008464_20210628172649.jpg"alt=""/&gt;
&lt;imgsrc="http://mimg.lalavla.com/resources/images/prdimg/202106/30/10008464_20210630170714.png"alt=""/&gt;
&lt;imgsrc="http://mimg.lalavla.com/resources/images/prdimg/202106/30/10008464_20210630170727.png"alt=""/&gt;
&lt;imgsrc="http://mimg.lalavla.com/resources/images/prdimg/202106/30/10008464_20210630170850.jpg"alt=""/&gt;
&lt;imgsrc="http://mimg.lalavla.com/resources/images/prdimg/202106/28/10008464_20210628172720.gif"alt=""/&gt;
&lt;imgsrc="http://mimg.lalavla.com/resources/images/prdimg/202106/28/10008464_20210628172731.jpg"alt=""/&gt;
&lt;imgsrc="http://mimg.lalavla.com/resources/images/prdimg/202106/28/10008464_20210628172740.jpg"alt=""/&gt;</t>
  </si>
  <si>
    <t>&lt;imgsrc="http://mimg.lalavla.com/resources/images/prdimg/202004/10/10002498_20200410143756.jpg"alt=""/&gt;</t>
  </si>
  <si>
    <t>&lt;imgsrc="http://mimg.lalavla.com/resources/images/prdimg/201912/23/10004522_20191223145213.jpg"alt=""/&gt;</t>
  </si>
  <si>
    <t>&lt;imgsrc="http://mimg.lalavla.com/resources/images/prdimg/201904/17/10002703_20190417115747.jpg"alt=""/&gt;
&lt;imgsrc="http://mimg.lalavla.com/resources/images/prdimg/201908/27/10002703_20190827150510.jpg"alt=""/&gt;
&lt;imgsrc="http://mimg.lalavla.com/resources/images/prdimg/201904/17/10002703_20190417115759.jpg"alt=""/&gt;
&lt;imgsrc="http://mimg.lalavla.com/resources/images/prdimg/201904/17/10002703_20190417115818.jpg"alt=""/&gt;
&lt;imgsrc="http://mimg.lalavla.com/resources/images/prdimg/201908/27/10002703_20190827150557.jpg"alt=""/&gt;</t>
  </si>
  <si>
    <t>&lt;imgsrc="http://mimg.lalavla.com/resources/images/prdimg/201912/31/10002325_20191231111253.jpg"alt=""/&gt;</t>
  </si>
  <si>
    <t>&lt;imgsrc="http://mimg.lalavla.com/resources/images/prdimg/202110/27/10008975_20211027164140.jpg"alt=""/&gt;</t>
  </si>
  <si>
    <t>&lt;imgalt=""src="http://mimg.lalavla.com/resources/images/prdimg/202101/25/10005845_20210125170810.jpg"/&gt;</t>
  </si>
  <si>
    <t>&lt;imgsrc="http://mimg.lalavla.com/resources/images/prdimg/202008/27/10006065_20200827165910.jpg"alt=""/&gt;</t>
  </si>
  <si>
    <t>&lt;imgsrc="http://mimg.lalavla.com/resources/images/prdimg/202004/10/10004586_20200410120206.jpg"alt=""/&gt;
&lt;imgsrc="http://mimg.lalavla.com/resources/images/prdimg/202004/10/10004586_20200410120315.jpg"alt=""/&gt;</t>
  </si>
  <si>
    <t>&lt;imgsrc="http://mimg.lalavla.com/resources/images/prdimg/202110/27/10008973_20211027163224.jpg"alt=""/&gt;</t>
  </si>
  <si>
    <t>&lt;imgclass="up_img"src="http://m.lalavla.com/resources/images/prdimg/202106/30//10008381_20210630110839720.jpg"value="10008381_20210630110839720.jpg"&gt;&lt;imgclass="up_img"src="http://m.lalavla.com/resources/images/prdimg/202106/30//10008381_20210630110845260.gif"value="10008381_20210630110845260.gif"&gt;&lt;imgclass="up_img"src="http://m.lalavla.com/resources/images/prdimg/202106/30//10008381_20210630110855994.jpg"value="10008381_20210630110855994.jpg"&gt;&lt;imgclass="up_img"src="http://m.lalavla.com/resources/images/prdimg/202106/30//10008381_20210630110918405.jpg"value="10008381_20210630110918405.jpg"&gt;&amp;nbsp;</t>
  </si>
  <si>
    <t>&lt;imgsrc="http://mimg.lalavla.com/resources/images/prdimg/202107/20/10008543_20210720144038.jpg"alt=""/&gt;&lt;imgsrc="http://mimg.lalavla.com/resources/images/prdimg/202107/20/10008543_20210720144101.jpg"alt=""/&gt;</t>
  </si>
  <si>
    <t>&lt;imgalt=""src="http://mimg.lalavla.com/resources/images/prdimg/202008/10/10005109_20200810152456.jpg"/&gt;
&lt;imgalt=""src="http://mimg.lalavla.com/resources/images/prdimg/202008/10/10005109_20200810152509.jpg"/&gt;
&lt;imgalt=""src="http://mimg.lalavla.com/resources/images/prdimg/202008/10/10005109_20200810152521.jpg"/&gt;</t>
  </si>
  <si>
    <t>&lt;imgalt=""src="http://mimg.lalavla.com/resources/images/prdimg/202102/25/10002554_20210225165422.jpg"/&gt;</t>
  </si>
  <si>
    <t>&lt;imgsrc="http://mimg.lalavla.com/resources/images/prdimg/202102/24/10004907_20210224174010.jpg"alt=""/&gt;</t>
  </si>
  <si>
    <t>&lt;imgalt=""src="http://mimg.lalavla.com/resources/images/prdimg/202105/10/10008093_20210510163216.jpg"/&gt;&lt;imgalt=""src="http://mimg.lalavla.com/resources/images/prdimg/202105/10/10008093_20210510163226.jpg"/&gt;</t>
  </si>
  <si>
    <t>&lt;imgsrc="http://mimg.lalavla.com/resources/images/prdimg/202106/21/10008404_20210621112831.jpg"alt=""/&gt;</t>
  </si>
  <si>
    <t>&lt;imgsrc="http://mimg.lalavla.com/resources/images/prdimg/202105/24/10008130_20210524172312.jpg"alt=""/&gt;</t>
  </si>
  <si>
    <t>&lt;imgsrc="http://mimg.lalavla.com/resources/images/prdimg/202005/20/10005218_20200520101721.jpg"alt=""/&gt;</t>
  </si>
  <si>
    <t>&lt;imgalt=""src="http://mimg.lalavla.com/resources/images/prdimg/201808/14/1002958_20180814144309.jpg"/&gt;</t>
  </si>
  <si>
    <t>&lt;imgalt=""src="http://mimg.lalavla.com/resources/images/prdimg/202105/10/10008094_20210510163331.jpg"/&gt;&lt;imgalt=""src="http://mimg.lalavla.com/resources/images/prdimg/202105/10/10008094_20210510163340.jpg"/&gt;</t>
  </si>
  <si>
    <t>&lt;imgsrc="http://mimg.lalavla.com/resources/images/prdimg/201903/19/1003282_20190319120709.jpg"alt=""/&gt;</t>
  </si>
  <si>
    <t>&lt;imgalt=""src="http://mimg.lalavla.com/resources/images/prdimg/202101/27/10007005_20210127171411.jpg"/&gt;&lt;imgalt=""src="http://mimg.lalavla.com/resources/images/prdimg/202101/27/10007005_20210127171423.jpg"/&gt;</t>
  </si>
  <si>
    <t>&lt;imgsrc="http://mimg.lalavla.com/resources/images/prdimg/202010/28/10006281_20201028173341.jpg"alt=""/&gt;
&lt;imgsrc="http://mimg.lalavla.com/resources/images/prdimg/202010/28/10006281_20201028173401.jpg"alt=""/&gt;</t>
  </si>
  <si>
    <t>&lt;imgsrc="http://mimg.lalavla.com/resources/images/prdimg/202108/11/10003613_20210811165206.jpg"alt=""/&gt;</t>
  </si>
  <si>
    <t>&lt;imgsrc="http://mimg.lalavla.com/resources/images/prdimg/202009/24/10002896_20200924110348.jpg"alt=""/&gt;
&lt;imgsrc="http://mimg.lalavla.com/resources/images/prdimg/202009/24/10002896_20200924110402.jpg"alt=""/&gt;</t>
  </si>
  <si>
    <t>&lt;imgalt=""src="http://mimg.lalavla.com/resources/images/prdimg/201811/29/10001929_20181129132250.jpg"/&gt;</t>
  </si>
  <si>
    <t>&lt;imgalt=""src="http://mimg.lalavla.com/resources/images/prdimg/201808/15/1001756_20180815143046.jpg"/&gt;</t>
  </si>
  <si>
    <t>&lt;imgsrc="http://mimg.lalavla.com/resources/images/prdimg/202102/24/10006066_20210224173737.jpg"alt=""/&gt;&lt;imgsrc="http://mimg.lalavla.com/resources/images/prdimg/202102/24/10006066_20210224173745.jpg"alt=""/&gt;</t>
  </si>
  <si>
    <t>&lt;imgsrc="http://mimg.lalavla.com/resources/images/prdimg/202012/30/10006653_20201230110631.jpg"alt=""/&gt;</t>
  </si>
  <si>
    <t>&lt;imgalt=""src="http://mimg.lalavla.com/resources/images/prdimg/201808/15/1002547_20180815152256.jpg"/&gt;</t>
  </si>
  <si>
    <t>&lt;imgsrc="http://mimg.lalavla.com/resources/images/prdimg/202009/07/10006089_20200907174326.jpg"alt=""/&gt;</t>
  </si>
  <si>
    <t>&lt;imgalt=""src="http://mimg.lalavla.com/resources/images/prdimg/202008/14/10005944_20200814101017.jpg"/&gt;</t>
  </si>
  <si>
    <t>&lt;imgsrc="http://mimg.lalavla.com/resources/images/prdimg/202012/26/10006547_20201226000631.jpg"alt=""/&gt;
&lt;imgsrc="http://mimg.lalavla.com/resources/images/prdimg/202012/16/10006547_20201216141023.jpg"alt=""/&gt;
&lt;imgsrc="http://mimg.lalavla.com/resources/images/prdimg/202012/16/10006547_20201216141033.jpg"alt=""/&gt;
&lt;imgsrc="http://mimg.lalavla.com/resources/images/prdimg/202012/16/10006547_20201216141045.jpg"alt=""/&gt;
&lt;imgsrc="http://mimg.lalavla.com/resources/images/prdimg/202012/16/10006547_20201216141137.jpg"alt=""/&gt;
&lt;imgsrc="http://mimg.lalavla.com/resources/images/prdimg/202012/16/10006547_20201216141155.jpg"alt=""/&gt;
&lt;imgsrc="http://mimg.lalavla.com/resources/images/prdimg/202012/16/10006547_20201216141219.jpg"alt=""/&gt;
&lt;imgsrc="http://mimg.lalavla.com/resources/images/prdimg/202012/26/10006547_20201226000738.jpg"alt=""/&gt;
&lt;imgsrc="http://mimg.lalavla.com/resources/images/prdimg/202012/26/10006547_20201226000719.jpg"alt=""/&gt;
&lt;imgsrc="http://mimg.lalavla.com/resources/images/prdimg/202012/16/10006547_20201216141253.jpg"alt=""/&gt;</t>
  </si>
  <si>
    <t>&lt;imgsrc="http://mimg.lalavla.com/resources/images/prdimg/202011/11/10006214_20201111091949.jpg"alt=""/&gt;&lt;imgsrc="http://mimg.lalavla.com/resources/images/prdimg/202011/11/10006214_20201111092001.jpg"alt=""/&gt;</t>
  </si>
  <si>
    <t>&lt;imgalt=""src="http://mimg.lalavla.com/resources/images/prdimg/201808/15/1000393_20180815145740.jpg"/&gt;</t>
  </si>
  <si>
    <t>&lt;imgsrc="http://mimg.lalavla.com/resources/images/prdimg/202008/31/10005665_20200831084130.jpg"alt=""/&gt;</t>
  </si>
  <si>
    <t>&lt;imgsrc="http://mimg.lalavla.com/resources/images/prdimg/202104/01/10005809_20210401101139.jpg"alt=""width="750"height="13397"title=""align=""/&gt;</t>
  </si>
  <si>
    <t>&lt;imgsrc="http://mimg.lalavla.com/resources/images/prdimg/202009/21/10006202_20200921165120.jpg"alt=""/&gt;</t>
  </si>
  <si>
    <t>&lt;imgalt=""src="http://mimg.lalavla.com/resources/images/prdimg/202104/23/10006409_20210423172809.jpg"/&gt;</t>
  </si>
  <si>
    <t>&lt;palign="center"style="text-align:center;"&gt;&lt;imgsrc="http://m.lalavla.com/resources/images/prdimg/202108/16//10008667_20210816204308846.jpg"value="10008667_20210816204308846.jpg"class="up_img"&gt;&amp;nbsp;&lt;palign="center"style="text-align:center;"&gt;&amp;nbsp;&lt;palign="center"style="text-align:center;"&gt;&amp;nbsp;&lt;palign="center"style="text-align:center;"&gt;&amp;nbsp;&lt;palign="center"style="text-align:center;"&gt;&lt;imgclass="up_img"src="http://m.lalavla.com/resources/images/prdimg/202108/04//10008667_20210804184116804.jpg"value="10008667_20210804184116804.jpg"&gt;&lt;palign="center"style="text-align:center;"&gt;&amp;nbsp;&lt;divalign="center"style="text-align:center;"&gt;&lt;/div&gt;&lt;pstyle="text-align:center;"align="center"&gt;&amp;nbsp;&lt;pstyle="text-align:center;"align="center"&gt;&amp;nbsp;</t>
  </si>
  <si>
    <t>&lt;imgsrc="http://m.lalavla.com/resources/images/prdimg/202108/05//10007072_20210805182934113.jpg"value="10007072_20210805182934113.jpg"class="up_img"&gt;&lt;br&gt;
&lt;imgsrc="http://mimg.lalavla.com/resources/images/prdimg/202102/11/10007072_20210211123351.jpg"alt=""&gt;
&lt;imgalt=""src="http://mimg.lalavla.com/resources/images/prdimg/202102/01/10007072_20210201115416.jpg"&gt;
&lt;br&gt;
&lt;imgalt=""src="http://mimg.lalavla.com/resources/images/prdimg/202102/01/10007072_20210201115447.jpg"&gt;&lt;imgalt=""src="http://mimg.lalavla.com/resources/images/prdimg/202102/01/10007072_20210201115455.jpg"&gt;&lt;imgalt=""src="http://mimg.lalavla.com/resources/images/prdimg/202102/01/10007072_20210201115506.jpg"&gt;&lt;imgalt=""src="http://mimg.lalavla.com/resources/images/prdimg/202102/01/10007072_20210201115517.jpg"&gt;&lt;imgalt=""src="http://mimg.lalavla.com/resources/images/prdimg/202102/01/10007072_20210201115526.jpg"&gt;&lt;imgalt=""src="http://mimg.lalavla.com/resources/images/prdimg/202102/01/10007072_20210201115535.jpg"&gt;&lt;imgalt=""src="http://mimg.lalavla.com/resources/images/prdimg/202102/01/10007072_20210201115545.jpg"&gt;&lt;imgalt=""src="http://mimg.lalavla.com/resources/images/prdimg/202102/01/10007072_20210201115555.jpg"&gt;&lt;imgalt=""src="http://mimg.lalavla.com/resources/images/prdimg/202102/01/10007072_20210201115604.jpg"&gt;&lt;imgalt=""src="http://mimg.lalavla.com/resources/images/prdimg/202102/01/10007072_20210201115615.jpg"&gt;&lt;imgalt=""src="http://mimg.lalavla.com/resources/images/prdimg/202102/01/10007072_20210201115628.jpg"&gt;
&lt;imgsrc="http://mimg.lalavla.com/resources/images/prdimg/202102/03/10007072_20210203151731.jpg"alt=""&gt;</t>
  </si>
  <si>
    <t>&lt;imgsrc="http://mimg.lalavla.com/resources/images/prdimg/202010/20/10006275_20201020154647.jpg"alt=""/&gt;&lt;imgsrc="http://mimg.lalavla.com/resources/images/prdimg/202010/20/10006275_20201020154700.jpg"alt=""/&gt;&lt;imgsrc="http://mimg.lalavla.com/resources/images/prdimg/202010/20/10006275_20201020154714.jpg"alt=""/&gt;</t>
  </si>
  <si>
    <t>&lt;palign="center"style="text-align:center;"&gt;&lt;imgsrc="http://m.lalavla.com/resources/images/prdimg/202108/16//10008663_20210816204028344.jpg"value="10008663_20210816204028344.jpg"class="up_img"&gt;&amp;nbsp;&lt;palign="center"style="text-align:center;"&gt;&amp;nbsp;&lt;palign="center"style="text-align:center;"&gt;&amp;nbsp;&lt;palign="center"style="text-align:center;"&gt;&lt;imgclass="up_img"src="http://m.lalavla.com/resources/images/prdimg/202108/04//10008663_20210804184714502.jpg"value="10008663_20210804184714502.jpg"&gt;</t>
  </si>
  <si>
    <t>&lt;imgsrc="http://mimg.lalavla.com/resources/images/prdimg/202012/26/10006549_20201226000956.jpg"alt=""/&gt;
&lt;imgsrc="http://mimg.lalavla.com/resources/images/prdimg/202012/16/10006549_20201216141904.jpg"alt=""/&gt;
&lt;imgsrc="http://mimg.lalavla.com/resources/images/prdimg/202012/16/10006549_20201216141913.jpg"alt=""/&gt;
&lt;imgsrc="http://mimg.lalavla.com/resources/images/prdimg/202012/16/10006549_20201216141921.jpg"alt=""/&gt;
&lt;imgsrc="http://mimg.lalavla.com/resources/images/prdimg/202012/16/10006549_20201216141938.jpg"alt=""/&gt;
&lt;imgsrc="http://mimg.lalavla.com/resources/images/prdimg/202012/16/10006549_20201216142001.jpg"alt=""/&gt;
&lt;imgsrc="http://mimg.lalavla.com/resources/images/prdimg/202012/26/10006549_20201226001016.jpg"alt=""/&gt;
&lt;imgsrc="http://mimg.lalavla.com/resources/images/prdimg/202012/26/10006549_20201226001030.jpg"alt=""/&gt;
&lt;imgsrc="http://mimg.lalavla.com/resources/images/prdimg/202012/16/10006549_20201216142023.jpg"alt=""/&gt;</t>
  </si>
  <si>
    <t>&lt;imgsrc="http://mimg.lalavla.com/resources/images/prdimg/202102/25/10004908_20210225141154.jpg"alt=""/&gt;</t>
  </si>
  <si>
    <t>&lt;palign="center"style="text-align:center;"&gt;&lt;imgsrc="http://m.lalavla.com/resources/images/prdimg/202108/16//10008666_20210816204225183.jpg"value="10008666_20210816204225183.jpg"class="up_img"&gt;&amp;nbsp;&lt;palign="center"style="text-align:center;"&gt;&amp;nbsp;&lt;palign="center"style="text-align:center;"&gt;&amp;nbsp;&lt;palign="center"style="text-align:center;"&gt;&lt;imgclass="up_img"src="http://m.lalavla.com/resources/images/prdimg/202108/04//10008666_20210804184431835.jpg"value="10008666_20210804184431835.jpg"&gt;&lt;divalign="center"style="text-align:center;"&gt;&lt;/div&gt;&lt;pstyle="text-align:center;"align="center"&gt;&amp;nbsp;&lt;pstyle="text-align:center;"align="center"&gt;&amp;nbsp;</t>
  </si>
  <si>
    <t>&lt;imgsrc="http://mimg.lalavla.com/resources/images/prdimg/202012/26/10006550_20201226001133.jpg"alt=""/&gt;
&lt;imgsrc="http://mimg.lalavla.com/resources/images/prdimg/202012/16/10006550_20201216142158.jpg"alt=""/&gt;
&lt;imgsrc="http://mimg.lalavla.com/resources/images/prdimg/202012/16/10006550_20201216142213.jpg"alt=""/&gt;
&lt;imgsrc="http://mimg.lalavla.com/resources/images/prdimg/202012/16/10006550_20201216142222.jpg"alt=""/&gt;
&lt;imgsrc="http://mimg.lalavla.com/resources/images/prdimg/202012/16/10006550_20201216142321.jpg"alt=""/&gt;
&lt;imgsrc="http://mimg.lalavla.com/resources/images/prdimg/202012/16/10006550_20201216142329.jpg"alt=""/&gt;
&lt;imgsrc="http://mimg.lalavla.com/resources/images/prdimg/202012/16/10006550_20201216142336.jpg"alt=""/&gt;
&lt;imgsrc="http://mimg.lalavla.com/resources/images/prdimg/202012/26/10006550_20201226001203.jpg"alt=""/&gt;
&lt;imgsrc="http://mimg.lalavla.com/resources/images/prdimg/202012/26/10006550_20201226001216.jpg"alt=""/&gt;
&lt;imgsrc="http://mimg.lalavla.com/resources/images/prdimg/202012/16/10006550_20201216142351.jpg"alt=""/&gt;</t>
  </si>
  <si>
    <t>&lt;imgsrc="http://mimg.lalavla.com/resources/images/prdimg/202003/25/10002049_20200325115623.jpg"alt=""/&gt;
&lt;imgsrc="http://mimg.lalavla.com/resources/images/prdimg/202003/25/10002049_20200325115632.jpg"alt=""/&gt;
&lt;imgsrc="http://mimg.lalavla.com/resources/images/prdimg/202003/25/10002049_20200325115640.jpg"alt=""/&gt;</t>
  </si>
  <si>
    <t>&lt;imgalt=""src="http://mimg.lalavla.com/resources/images/prdimg/202008/07/10005779_20200807164824.jpg"/&gt;</t>
  </si>
  <si>
    <t>&lt;imgsrc="http://m.lalavla.com/resources/images/prdimg/202108/05//10007071_20210805182912570.jpg"value="10007071_20210805182912570.jpg"class="up_img"&gt;&lt;br&gt;
&lt;imgsrc="http://mimg.lalavla.com/resources/images/prdimg/202102/11/10007071_20210211123248.jpg"alt=""&gt;
&lt;imgalt=""src="http://mimg.lalavla.com/resources/images/prdimg/202102/01/10007071_20210201115129.jpg"&gt;
&lt;imgalt=""src="http://mimg.lalavla.com/resources/images/prdimg/202102/01/10007071_20210201115145.jpg"&gt;&lt;imgalt=""src="http://mimg.lalavla.com/resources/images/prdimg/202102/01/10007071_20210201115154.jpg"&gt;&lt;imgalt=""src="http://mimg.lalavla.com/resources/images/prdimg/202102/01/10007071_20210201115201.jpg"&gt;&lt;imgalt=""src="http://mimg.lalavla.com/resources/images/prdimg/202102/01/10007071_20210201115211.jpg"&gt;&lt;imgalt=""src="http://mimg.lalavla.com/resources/images/prdimg/202102/01/10007071_20210201115227.jpg"&gt;&lt;imgalt=""src="http://mimg.lalavla.com/resources/images/prdimg/202102/01/10007071_20210201115241.jpg"&gt;&lt;imgalt=""src="http://mimg.lalavla.com/resources/images/prdimg/202102/01/10007071_20210201115250.jpg"&gt;&lt;imgalt=""src="http://mimg.lalavla.com/resources/images/prdimg/202102/01/10007071_20210201115257.jpg"&gt;&lt;imgalt=""src="http://mimg.lalavla.com/resources/images/prdimg/202102/01/10007071_20210201115317.jpg"&gt;&lt;imgalt=""src="http://mimg.lalavla.com/resources/images/prdimg/202102/01/10007071_20210201115327.jpg"&gt;&lt;imgalt=""src="http://mimg.lalavla.com/resources/images/prdimg/202102/01/10007071_20210201115338.jpg"&gt;
&lt;imgsrc="http://mimg.lalavla.com/resources/images/prdimg/202102/03/10007071_20210203151651.jpg"alt=""&gt;</t>
  </si>
  <si>
    <t>&lt;imgsrc="http://mimg.lalavla.com/resources/images/prdimg/202008/31/10005666_20200831084502.jpg"alt=""/&gt;</t>
  </si>
  <si>
    <t>&lt;imgalt=""src="http://mimg.lalavla.com/resources/images/prdimg/202103/29/10004864_20210329135120.jpg"/&gt;&lt;imgalt=""src="http://mimg.lalavla.com/resources/images/prdimg/202103/29/10004864_20210329135127.jpg"/&gt;&lt;imgalt=""src="http://mimg.lalavla.com/resources/images/prdimg/202103/29/10004864_20210329135134.jpg"/&gt;</t>
  </si>
  <si>
    <t>&lt;imgsrc="http://m.lalavla.com/resources/images/prdimg/202108/05//10007073_20210805182953900.jpg"value="10007073_20210805182953900.jpg"class="up_img"&gt;&lt;br&gt;
&lt;imgsrc="http://mimg.lalavla.com/resources/images/prdimg/202102/11/10007073_20210211123435.jpg"alt=""&gt;
&lt;imgalt=""src="http://mimg.lalavla.com/resources/images/prdimg/202102/01/10007073_20210201115757.jpg"&gt;
&lt;br&gt;
&lt;imgalt=""src="http://mimg.lalavla.com/resources/images/prdimg/202102/01/10007073_20210201115810.jpg"&gt;&lt;imgalt=""src="http://mimg.lalavla.com/resources/images/prdimg/202102/01/10007073_20210201115821.jpg"&gt;&lt;imgalt=""src="http://mimg.lalavla.com/resources/images/prdimg/202102/01/10007073_20210201115828.jpg"&gt;&lt;imgalt=""src="http://mimg.lalavla.com/resources/images/prdimg/202102/01/10007073_20210201115836.jpg"&gt;&lt;imgalt=""src="http://mimg.lalavla.com/resources/images/prdimg/202102/01/10007073_20210201115847.jpg"&gt;&lt;imgalt=""src="http://mimg.lalavla.com/resources/images/prdimg/202102/01/10007073_20210201115907.jpg"&gt;&lt;imgalt=""src="http://mimg.lalavla.com/resources/images/prdimg/202102/01/10007073_20210201115922.jpg"&gt;&lt;imgalt=""src="http://mimg.lalavla.com/resources/images/prdimg/202102/01/10007073_20210201115931.jpg"&gt;&lt;imgalt=""src="http://mimg.lalavla.com/resources/images/prdimg/202102/01/10007073_20210201115944.jpg"&gt;&lt;imgalt=""src="http://mimg.lalavla.com/resources/images/prdimg/202102/01/10007073_20210201115953.jpg"&gt;
&lt;imgsrc="http://mimg.lalavla.com/resources/images/prdimg/202102/03/10007073_20210203151812.jpg"alt=""&gt;</t>
  </si>
  <si>
    <t>&lt;pstyle="text-align:center;"align="center"&gt;&lt;imgsrc="http://m.lalavla.com/resources/images/prdimg/202107/22//10008622_20210722142858445.jpg"value="10008622_20210722142858445.jpg"class="up_img"&gt;&amp;nbsp;</t>
  </si>
  <si>
    <t>&lt;imgsrc="http://mimg.lalavla.com/resources/images/prdimg/202008/31/10005667_20200831084522.jpg"alt=""/&gt;</t>
  </si>
  <si>
    <t>&lt;imgalt=""src="http://mimg.lalavla.com/resources/images/prdimg/201808/16/1003264_20180816101052.jpg"/&gt;</t>
  </si>
  <si>
    <t>&lt;imgsrc="http://m.lalavla.com/resources/images/prdimg/202108/05//10007066_20210805182847451.jpg"value="10007066_20210805182847451.jpg"class="up_img"&gt;&amp;nbsp;
&lt;imgsrc="http://mimg.lalavla.com/resources/images/prdimg/202102/11/10007066_20210211123220.jpg"alt=""&gt;
&lt;imgalt=""src="http://mimg.lalavla.com/resources/images/prdimg/202102/01/10007066_20210201114701.jpg"&gt;
&lt;imgalt=""src="http://mimg.lalavla.com/resources/images/prdimg/202102/01/10007066_20210201114709.jpg"&gt;&lt;imgalt=""src="http://mimg.lalavla.com/resources/images/prdimg/202102/01/10007066_20210201114845.jpg"&gt;&lt;imgalt=""src="http://mimg.lalavla.com/resources/images/prdimg/202102/01/10007066_20210201114855.jpg"&gt;&lt;imgalt=""src="http://mimg.lalavla.com/resources/images/prdimg/202102/01/10007066_20210201114903.jpg"&gt;&lt;imgalt=""src="http://mimg.lalavla.com/resources/images/prdimg/202102/01/10007066_20210201114940.jpg"&gt;&lt;imgalt=""src="http://mimg.lalavla.com/resources/images/prdimg/202102/01/10007066_20210201114953.jpg"&gt;&lt;imgalt=""src="http://mimg.lalavla.com/resources/images/prdimg/202102/01/10007066_20210201115008.jpg"&gt;&lt;imgalt=""src="http://mimg.lalavla.com/resources/images/prdimg/202102/01/10007066_20210201115016.jpg"&gt;&lt;imgalt=""src="http://mimg.lalavla.com/resources/images/prdimg/202102/01/10007066_20210201115024.jpg"&gt;&lt;imgalt=""src="http://mimg.lalavla.com/resources/images/prdimg/202102/01/10007066_20210201115032.jpg"&gt;&lt;imgalt=""src="http://mimg.lalavla.com/resources/images/prdimg/202102/01/10007066_20210201115048.jpg"&gt;
&lt;imgsrc="http://mimg.lalavla.com/resources/images/prdimg/202102/03/10007066_20210203151618.jpg"alt=""&gt;</t>
  </si>
  <si>
    <t>&lt;imgalt=""src="http://mimg.lalavla.com/resources/images/prdimg/202104/22/10005797_20210422145501.jpg"/&gt;&lt;imgalt=""src="http://mimg.lalavla.com/resources/images/prdimg/202104/22/10005797_20210422145509.jpg"/&gt;&lt;imgalt=""src="http://mimg.lalavla.com/resources/images/prdimg/202104/22/10005797_20210422145516.jpg"/&gt;</t>
  </si>
  <si>
    <t>&lt;imgsrc="http://mimg.lalavla.com/resources/images/prdimg/201910/08/10004249_20191008143024.jpg"alt=""/&gt;</t>
  </si>
  <si>
    <t>&lt;imgalt=""src="http://mimg.lalavla.com/resources/images/prdimg/201808/15/1001760_20180815143317.jpg"/&gt;</t>
  </si>
  <si>
    <t>&lt;imgsrc="http://mimg.lalavla.com/resources/images/prdimg/202009/19/1001353_20200919123227.jpg"alt=""/&gt;</t>
  </si>
  <si>
    <t>&lt;imgsrc="http://mimg.lalavla.com/resources/images/prdimg/201910/21/10004284_20191021094931.jpg"alt=""/&gt;</t>
  </si>
  <si>
    <t>&lt;imgalt=""src="http://mimg.lalavla.com/resources/images/prdimg/202008/14/10005942_20200814100843.jpg"/&gt;</t>
  </si>
  <si>
    <t>&lt;imgalt=""src="http://mimg.lalavla.com/resources/images/prdimg/201808/16/1000416_20180816101837.jpg"/&gt;</t>
  </si>
  <si>
    <t>&lt;imgsrc="http://mimg.lalavla.com/resources/images/prdimg/202009/19/10005834_20200919123141.jpg"alt=""/&gt;</t>
  </si>
  <si>
    <t>&lt;imgsrc="http://mimg.lalavla.com/resources/images/prdimg/202110/27/10008976_20211027164421.jpg"alt=""/&gt;</t>
  </si>
  <si>
    <t>&lt;imgalt=""src="http://mimg.lalavla.com/resources/images/prdimg/201808/16/1000400_20180816091612.jpg"/&gt;</t>
  </si>
  <si>
    <t>&lt;imgsrc="http://mimg.lalavla.com/resources/images/prdimg/202009/22/10006221_20200922184411.jpg"alt=""/&gt;</t>
  </si>
  <si>
    <t>&lt;imgsrc="http://mimg.lalavla.com/resources/images/prdimg/202105/20/10008179_20210520115229.jpg"alt=""/&gt;</t>
  </si>
  <si>
    <t>&lt;divstyle="text-align:center;"align="center"&gt;&lt;imgsrc="http://m.lalavla.com/resources/images/prdimg/202105/11//10008086_20210511102957935.png"value="10008086_20210511102957935.png"class="up_img"&gt;&lt;/div&gt;</t>
  </si>
  <si>
    <t>&lt;imgalt=""src="https://img-lalavlashop.gsretail.com/cmsstatic/product/22292/%ED%81%AC%EA%B8%B0%EB%B3%80%ED%99%98_1.jpg"/&gt;</t>
  </si>
  <si>
    <t>&lt;imgalt=""src="http://mimg.lalavla.com/resources/images/prdimg/201808/21/1001761_20180821152108.jpg"/&gt;</t>
  </si>
  <si>
    <t>&lt;imgalt=""src="http://mimg.lalavla.com/resources/images/prdimg/201808/14/1002548_20180814185840.jpg"/&gt;</t>
  </si>
  <si>
    <t>&lt;imgalt=""src="http://mimg.lalavla.com/resources/images/prdimg/201808/14/1000290_20180814163757.jpg"/&gt;
&lt;imgalt=""src="http://mimg.lalavla.com/resources/images/prdimg/201808/14/1000290_20180814163810.jpg"/&gt;
&lt;imgalt=""src="http://mimg.lalavla.com/resources/images/prdimg/201808/14/1000290_20180814163902.jpg"/&gt;</t>
  </si>
  <si>
    <t>&lt;imgsrc="http://mimg.lalavla.com/resources/images/prdimg/202003/12/10004895_20200312104051.jpg"alt=""/&gt;</t>
  </si>
  <si>
    <t>&lt;imgsrc="http://mimg.lalavla.com/resources/images/prdimg/202011/23/10006426_20201123100956.jpg"alt=""/&gt;</t>
  </si>
  <si>
    <t>&lt;imgsrc="http://mimg.lalavla.com/resources/images/prdimg/202004/28/10002324_20200428103712.jpg"alt=""/&gt;</t>
  </si>
  <si>
    <t>&lt;imgsrc="http://mimg.lalavla.com/resources/images/prdimg/201808/21/1000394_20180821180011.jpeg"alt=""/&gt;</t>
  </si>
  <si>
    <t>&lt;imgsrc="http://mimg.lalavla.com/resources/images/prdimg/202009/22/10006220_20200922184039.jpg"alt=""/&gt;</t>
  </si>
  <si>
    <t>&lt;imgalt=""src="http://mimg.lalavla.com/resources/images/prdimg/202008/14/10005723_20200814101715.jpg"/&gt;</t>
  </si>
  <si>
    <t>&lt;imgalt=""src="http://mimg.lalavla.com/resources/images/prdimg/202008/28/10005803_20200828135253.jpg"/&gt;</t>
  </si>
  <si>
    <t>&lt;imgalt=""src="http://mimg.lalavla.com/resources/images/prdimg/201808/16/1000401_20180816092024.jpg"/&gt;</t>
  </si>
  <si>
    <t>&lt;imgsrc="http://mimg.lalavla.com/resources/images/prdimg/202009/21/10006199_20200921164758.jpg"alt=""/&gt;</t>
  </si>
  <si>
    <t>&lt;imgsrc="http://mimg.lalavla.com/resources/images/prdimg/202009/07/10006088_20200907173832.jpg"alt=""/&gt;</t>
  </si>
  <si>
    <t>&lt;imgalt=""src="http://mimg.lalavla.com/resources/images/prdimg/201810/29/10002115_20181029132513.jpg"/&gt;
&lt;imgalt=""src="http://mimg.lalavla.com/resources/images/prdimg/201810/29/10002115_20181029132527.jpg"/&gt;
&lt;imgalt=""src="http://mimg.lalavla.com/resources/images/prdimg/201810/29/10002115_20181029132550.jpg"/&gt;
&lt;imgalt=""src="http://mimg.lalavla.com/resources/images/prdimg/201810/29/10002115_20181029132557.jpg"/&gt;
&lt;imgalt=""src="http://mimg.lalavla.com/resources/images/prdimg/201810/29/10002115_20181029132603.jpg"/&gt;</t>
  </si>
  <si>
    <t>&lt;imgsrc="http://mimg.lalavla.com/resources/images/prdimg/202001/17/10004657_20200117094230.jpg"alt=""/&gt;</t>
  </si>
  <si>
    <t>&lt;imgalt=""src="http://mimg.lalavla.com/resources/images/prdimg/201808/16/1003283_20180816100523.jpg"/&gt;</t>
  </si>
  <si>
    <t>&lt;imgalt=""src="http://mimg.lalavla.com/resources/images/prdimg/202008/26/10006071_20200826133906.jpg"/&gt;
&lt;imgalt=""src="http://mimg.lalavla.com/resources/images/prdimg/202008/26/10006071_20200826133928.jpg"/&gt;
&lt;imgalt=""src="http://mimg.lalavla.com/resources/images/prdimg/202008/26/10006071_20200826133940.jpg"/&gt;</t>
  </si>
  <si>
    <t>&lt;imgsrc="http://mimg.lalavla.com/resources/images/prdimg/201910/08/10004250_20191008143159.jpg"alt=""/&gt;</t>
  </si>
  <si>
    <t>&lt;imgalt=""src="http://gi.esmplus.com/nakeupface/nakeupface/img/detail/43_chok/chok_01.jpg"/&gt;
&lt;imgalt=""src="http://gi.esmplus.com/nakeupface/nakeupface/img/detail/43_chok/chok_02.jpg"/&gt;
&lt;imgalt=""src="http://gi.esmplus.com/nakeupface/nakeupface/img/detail/43_chok/chok_03.jpg"/&gt;
&lt;imgalt=""src="http://gi.esmplus.com/nakeupface/nakeupface/img/detail/43_chok/chok_05.jpg"/&gt;</t>
  </si>
  <si>
    <t>&lt;imgsrc="http://mimg.lalavla.com/resources/images/prdimg/202109/29/10008903_20210929173705.jpg"alt=""/&gt;</t>
  </si>
  <si>
    <t>&lt;divstyle="text-align:center;"align="center"&gt;&lt;imgsrc="http://m.lalavla.com/resources/images/prdimg/202105/11//10008087_20210511102829617.png"value="10008087_20210511102829617.png"class="up_img"&gt;&lt;br&gt;&lt;/div&gt;</t>
  </si>
  <si>
    <t>&lt;imgsrc="http://mimg.lalavla.com/resources/images/prdimg/202104/23/10006173_20210423091115.jpg"alt=""/&gt;
&lt;imgsrc="http://mimg.lalavla.com/resources/images/prdimg/202104/23/10006173_20210423091130.jpg"alt=""/&gt;
&lt;imgsrc="http://mimg.lalavla.com/resources/images/prdimg/202104/23/10006173_20210423091152.jpg"alt=""/&gt;
&lt;imgsrc="http://mimg.lalavla.com/resources/images/prdimg/202104/23/10006173_20210423091211.jpg"alt=""/&gt;
&lt;imgsrc="http://mimg.lalavla.com/resources/images/prdimg/202104/23/10006173_20210423091222.jpg"alt=""/&gt;
&lt;imgsrc="http://mimg.lalavla.com/resources/images/prdimg/202104/23/10006173_20210423091233.jpg"alt=""/&gt;</t>
  </si>
  <si>
    <t>&lt;imgsrc="http://mimg.lalavla.com/resources/images/prdimg/202004/10/10004584_20200410120355.jpg"alt=""/&gt;</t>
  </si>
  <si>
    <t>&lt;imgsrc="http://mimg.lalavla.com/resources/images/prdimg/202102/24/10007428_20210224155039.jpg"alt=""width="750"height="750"title=""align=""/&gt;
&lt;imgsrc="http://mimg.lalavla.com/resources/images/prdimg/202102/24/10007428_20210224155120.jpg"alt=""/&gt;</t>
  </si>
  <si>
    <t>&lt;imgsrc="http://mimg.lalavla.com/resources/images/prdimg/202102/24/10002620_20210224155240.jpg"alt=""width="750"height="750"title=""align=""/&gt;
&lt;imgsrc="http://mimg.lalavla.com/resources/images/prdimg/202102/24/10002620_20210224155329.jpg"alt=""/&gt;</t>
  </si>
  <si>
    <t>&lt;imgsrc="http://mimg.lalavla.com/resources/images/prdimg/201904/23/10003309_20190423165419.jpg"alt=""/&gt;</t>
  </si>
  <si>
    <t>&lt;imgalt=""src="http://mimg.lalavla.com/resources/images/prdimg/202008/26/10006041_20200826105137.jpg"/&gt;</t>
  </si>
  <si>
    <t>&lt;imgsrc="http://mimg.lalavla.com/resources/images/prdimg/201812/19/10002293_20181219154150.jpg"alt=""/&gt;</t>
  </si>
  <si>
    <t>&lt;palign="center"style="text-align:center;"&gt;&lt;imgclass="up_img"src="http://m.lalavla.com/resources/images/prdimg/202104/22//10007464_20210422083452922.jpg"value="10007464_20210422083452922.jpg"&gt;&lt;palign="center"style="text-align:center;"&gt;&amp;nbsp;&lt;palign="center"style="text-align:center;"&gt;&lt;imgclass="up_img"src="http://m.lalavla.com/resources/images/prdimg/202109/23//10007464_20210923133751288.jpg"value="10007464_20210923133751288.jpg"&gt;&lt;imgclass="up_img"src="http://m.lalavla.com/resources/images/prdimg/202109/23//10007464_20210923133805348.jpg"value="10007464_20210923133805348.jpg"&gt;&lt;imgclass="up_img"src="http://m.lalavla.com/resources/images/prdimg/202109/23//10007464_20210923133852294.jpg"value="10007464_20210923133852294.jpg"&gt;&lt;imgclass="up_img"src="http://m.lalavla.com/resources/images/prdimg/202109/23//10007464_20210923133908459.jpg"value="10007464_20210923133908459.jpg"&gt;&lt;imgclass="up_img"src="http://m.lalavla.com/resources/images/prdimg/202109/23//10007464_20210923133935971.jpg"value="10007464_20210923133935971.jpg"&gt;&lt;imgclass="up_img"src="http://m.lalavla.com/resources/images/prdimg/202109/23//10007464_20210923133950938.jpg"value="10007464_20210923133950938.jpg"&gt;&lt;imgclass="up_img"src="http://m.lalavla.com/resources/images/prdimg/202109/23//10007464_20210923134013330.jpg"value="10007464_20210923134013330.jpg"&gt;&lt;imgclass="up_img"src="http://m.lalavla.com/resources/images/prdimg/202109/23//10007464_20210923134026073.jpg"value="10007464_20210923134026073.jpg"&gt;</t>
  </si>
  <si>
    <t>&lt;imgsrc="http://mimg.lalavla.com/resources/images/prdimg/202004/09/10003197_20200409163426.jpg"alt=""/&gt;</t>
  </si>
  <si>
    <t>&lt;imgsrc="http://mimg.lalavla.com/resources/images/prdimg/202012/17/10006564_20201217121524.jpg"alt=""/&gt;</t>
  </si>
  <si>
    <t>&lt;imgsrc="http://mimg.lalavla.com/resources/images/prdimg/202107/06/10008519_20210706111025.jpg"alt=""/&gt;&lt;imgsrc="http://mimg.lalavla.com/resources/images/prdimg/202107/06/10008519_20210706111043.jpg"alt=""/&gt;&lt;imgsrc="http://mimg.lalavla.com/resources/images/prdimg/202107/06/10008519_20210706111059.jpg"alt=""/&gt;</t>
  </si>
  <si>
    <t>&lt;pstyle="text-align:center;"align="center"&gt;&lt;imgsrc="http://m.lalavla.com/resources/images/prdimg/202107/22//10008621_20210722142226693.jpg"value="10008621_20210722142226693.jpg"class="up_img"&gt;</t>
  </si>
  <si>
    <t>&lt;imgsrc="http://mimg.lalavla.com/resources/images/prdimg/202102/24/10005579_20210224154108.jpg"alt=""/&gt;</t>
  </si>
  <si>
    <t>&lt;imgsrc="http://mimg.lalavla.com/resources/images/prdimg/202012/23/10006558_20201223100438.jpg"alt=""/&gt;&lt;imgsrc="http://mimg.lalavla.com/resources/images/prdimg/202012/23/10006558_20201223100451.gif"alt=""/&gt;&lt;imgsrc="http://mimg.lalavla.com/resources/images/prdimg/202012/23/10006558_20201223100830.jpg"alt=""/&gt;&lt;imgsrc="http://mimg.lalavla.com/resources/images/prdimg/202012/23/10006558_20201223100910.jpg"alt=""/&gt;&lt;imgsrc="http://mimg.lalavla.com/resources/images/prdimg/202012/23/10006558_20201223100931.jpg"alt=""/&gt;&lt;imgsrc="http://mimg.lalavla.com/resources/images/prdimg/202012/23/10006558_20201223101205.gif"alt=""/&gt;&lt;imgsrc="http://mimg.lalavla.com/resources/images/prdimg/202012/23/10006558_20201223101218.jpg"alt=""/&gt;&lt;imgsrc="http://mimg.lalavla.com/resources/images/prdimg/202012/23/10006558_20201223101226.jpg"alt=""/&gt;</t>
  </si>
  <si>
    <t>&lt;imgsrc="http://mimg.lalavla.com/resources/images/prdimg/202012/24/10006596_20201224142259.jpg"alt=""/&gt;&lt;imgsrc="http://mimg.lalavla.com/resources/images/prdimg/202012/24/10006596_20201224142310.jpg"alt=""/&gt;</t>
  </si>
  <si>
    <t>&lt;imgsrc="http://mimg.lalavla.com/resources/images/prdimg/202002/06/10003881_20200206151000.jpg"alt=""/&gt;
&lt;imgsrc="http://mimg.lalavla.com/resources/images/prdimg/202002/06/10003881_20200206151013.jpg"alt=""/&gt;
&lt;imgsrc="http://mimg.lalavla.com/resources/images/prdimg/202002/06/10003881_20200206151025.jpg"alt=""/&gt;</t>
  </si>
  <si>
    <t>&lt;imgsrc="http://mimg.lalavla.com/resources/images/prdimg/202002/24/10004836_20200224120230.jpg"alt=""/&gt;
&lt;imgsrc="http://mimg.lalavla.com/resources/images/prdimg/202002/24/10004836_20200224120243.jpg"alt=""/&gt;
&lt;imgsrc="http://mimg.lalavla.com/resources/images/prdimg/202002/24/10004836_20200224120255.jpg"alt=""/&gt;</t>
  </si>
  <si>
    <t>&lt;imgsrc="http://mimg.lalavla.com/resources/images/prdimg/202109/27/10008891_20210927141215.jpg"alt=""/&gt;</t>
  </si>
  <si>
    <t>&lt;imgalt=""src="http://mimg.lalavla.com/resources/images/prdimg/202102/17/10007380_20210217144012.jpg"/&gt;&lt;imgalt=""src="http://mimg.lalavla.com/resources/images/prdimg/202102/17/10007380_20210217144026.jpg"/&gt;&lt;imgalt=""src="http://mimg.lalavla.com/resources/images/prdimg/202102/17/10007380_20210217144045.jpg"/&gt;</t>
  </si>
  <si>
    <t>&lt;imgsrc="http://mimg.lalavla.com/resources/images/prdimg/202005/20/10005238_20200520103903.jpg"alt=""/&gt;
&lt;imgsrc="http://mimg.lalavla.com/resources/images/prdimg/202005/20/10005238_20200520103911.jpg"alt=""/&gt;
&lt;imgsrc="http://mimg.lalavla.com/resources/images/prdimg/202005/20/10005238_20200520103919.jpg"alt=""/&gt;
&lt;imgsrc="http://mimg.lalavla.com/resources/images/prdimg/202005/20/10005238_20200520104213.jpg"alt=""/&gt;
&lt;imgsrc="http://mimg.lalavla.com/resources/images/prdimg/202005/20/10005238_20200520104224.jpg"alt=""/&gt;&lt;imgsrc="http://mimg.lalavla.com/resources/images/prdimg/202010/21/10005238_20201021154244.jpg"alt=""/&gt;&lt;imgsrc="http://mimg.lalavla.com/resources/images/prdimg/202010/21/10005238_20201021154256.jpg"alt=""/&gt;&lt;imgsrc="http://mimg.lalavla.com/resources/images/prdimg/202010/21/10005238_20201021154422.jpg"alt=""/&gt;&lt;imgsrc="http://mimg.lalavla.com/resources/images/prdimg/202010/21/10005238_20201021154435.jpg"alt=""/&gt;&lt;imgsrc="http://mimg.lalavla.com/resources/images/prdimg/202010/21/10005238_20201021154500.jpg"alt=""/&gt;&lt;imgsrc="http://mimg.lalavla.com/resources/images/prdimg/202010/21/10005238_20201021154521.jpg"alt=""/&gt;</t>
  </si>
  <si>
    <t>&lt;imgsrc="http://mimg.lalavla.com/resources/images/prdimg/202004/10/10004587_20200410120108.jpg"alt=""/&gt;</t>
  </si>
  <si>
    <t>&lt;imgsrc="http://mimg.lalavla.com/resources/images/prdimg/202103/22/10007550_20210322150215.jpg"alt=""/&gt;
&lt;imgsrc="http://mimg.lalavla.com/resources/images/prdimg/202103/22/10007550_20210322150300.jpg"alt=""/&gt;
&lt;imgsrc="http://mimg.lalavla.com/resources/images/prdimg/202103/22/10007550_20210322150308.jpg"alt=""/&gt;
&lt;imgsrc="http://mimg.lalavla.com/resources/images/prdimg/202103/22/10007550_20210322150315.jpg"alt=""/&gt;
&lt;imgsrc="http://mimg.lalavla.com/resources/images/prdimg/202103/22/10007550_20210322150323.jpg"alt=""/&gt;
&lt;imgsrc="http://mimg.lalavla.com/resources/images/prdimg/202103/22/10007550_20210322150331.jpg"alt=""/&gt;
&lt;imgsrc="http://mimg.lalavla.com/resources/images/prdimg/202103/22/10007550_20210322150338.jpg"alt=""/&gt;
&lt;imgsrc="http://mimg.lalavla.com/resources/images/prdimg/202103/22/10007550_20210322150345.jpg"alt=""/&gt;
&lt;imgsrc="http://mimg.lalavla.com/resources/images/prdimg/202103/22/10007550_20210322150354.jpg"alt=""/&gt;
&lt;imgsrc="http://mimg.lalavla.com/resources/images/prdimg/202103/22/10007550_20210322150404.jpg"alt=""/&gt;</t>
  </si>
  <si>
    <t>&lt;imgalt=""src="http://mimg.lalavla.com/resources/images/prdimg/202102/25/1003267_20210225165024.jpg"/&gt;</t>
  </si>
  <si>
    <t>&lt;imgsrc="http://mimg.lalavla.com/resources/images/prdimg/202012/17/10006565_20201217122300.jpg"alt=""/&gt;</t>
  </si>
  <si>
    <t>&lt;pstyle="text-align:center;"align="center"&gt;&lt;imgsrc="http://m.lalavla.com/resources/images/prdimg/202107/22//10008624_20210722150921297.jpg"value="10008624_20210722150921297.jpg"class="up_img"&gt;&amp;nbsp;</t>
  </si>
  <si>
    <t>&lt;imgalt=""src="http://mimg.lalavla.com/resources/images/prdimg/201808/15/1003584_20180815131237.jpg"/&gt;</t>
  </si>
  <si>
    <t>&lt;imgsrc="http://mimg.lalavla.com/resources/images/prdimg/202008/27/10006064_20200827165654.jpg"alt=""/&gt;</t>
  </si>
  <si>
    <t>&lt;imgalt=""src="http://mimg.lalavla.com/resources/images/prdimg/202008/26/10006040_20200826104950.jpg"/&gt;</t>
  </si>
  <si>
    <t>&lt;imgclass="up_img"src="http://m.lalavla.com/resources/images/prdimg/202106/30//10008382_20210630110947904.jpg"value="10008382_20210630110947904.jpg"&gt;&lt;imgclass="up_img"src="http://m.lalavla.com/resources/images/prdimg/202106/30//10008382_20210630110954309.gif"value="10008382_20210630110954309.gif"&gt;&lt;imgclass="up_img"src="http://m.lalavla.com/resources/images/prdimg/202106/30//10008382_20210630111003940.jpg"value="10008382_20210630111003940.jpg"&gt;&lt;imgclass="up_img"src="http://m.lalavla.com/resources/images/prdimg/202106/30//10008382_20210630111027324.jpg"value="10008382_20210630111027324.jpg"&gt;&amp;nbsp;</t>
  </si>
  <si>
    <t>&lt;imgsrc="http://mimg.lalavla.com/resources/images/prdimg/202107/28/10008612_20210728163732.jpg"alt=""/&gt;</t>
  </si>
  <si>
    <t>&lt;imgsrc="http://mimg.lalavla.com/resources/images/prdimg/202110/27/10008995_20211027184406.jpg"alt=""/&gt;</t>
  </si>
  <si>
    <t>&lt;imgalt=""src="http://mimg.lalavla.com/resources/images/prdimg/202102/25/10006049_20210225165547.jpg"/&gt;</t>
  </si>
  <si>
    <t>&lt;ahref="https://m.lalavla.com/service/main/mainEventBeautyTalk.html?EVNT_ID=100000659"target="_blank"&gt;&lt;imgsrc="http://mimg.lalavla.com/resources/images/prdimg/202104/07/10004512_20210407141336.jpg"alt=""/&gt;&lt;/a&gt;
&lt;imgalt=""src="http://mimg.lalavla.com/resources/images/prdimg/202103/29/10004512_20210329140415.jpg"/&gt;</t>
  </si>
  <si>
    <t>&lt;imgsrc="http://mimg.lalavla.com/resources/images/prdimg/202012/18/10004959_20201218111427.jpg"alt=""/&gt;</t>
  </si>
  <si>
    <t>&lt;imgsrc="http://mimg.lalavla.com/resources/images/prdimg/202009/24/10006215_20200924164110.jpg"alt=""/&gt;
&lt;imgsrc="http://mimg.lalavla.com/resources/images/prdimg/202009/24/10006215_20200924164121.jpg"alt=""/&gt;
&lt;imgsrc="http://mimg.lalavla.com/resources/images/prdimg/202009/24/10006215_20200924164129.jpg"alt=""/&gt;</t>
  </si>
  <si>
    <t>&lt;imgalt=""src="http://mimg.lalavla.com/resources/images/prdimg/202104/23/10004605_20210423172658.jpg"/&gt;</t>
  </si>
  <si>
    <t>&lt;imgsrc="http://mimg.lalavla.com/resources/images/prdimg/202008/27/10006063_20200827165613.jpg"alt=""/&gt;</t>
  </si>
  <si>
    <t>&lt;imgsrc="http://mimg.lalavla.com/resources/images/prdimg/201901/31/10002444_20190131100453.jpg"alt=""/&gt;</t>
  </si>
  <si>
    <t>&lt;imgsrc="http://mimg.lalavla.com/resources/images/prdimg/202007/30/10005487_20200730121723.jpg"alt=""/&gt;
&lt;imgsrc="http://mimg.lalavla.com/resources/images/prdimg/202007/30/10005487_20200730121739.jpg"alt=""/&gt;
&lt;imgsrc="http://mimg.lalavla.com/resources/images/prdimg/202007/30/10005487_20200730121750.jpg"alt=""/&gt;
&lt;imgsrc="http://mimg.lalavla.com/resources/images/prdimg/202007/30/10005487_20200730121804.jpg"alt=""/&gt;
&lt;imgsrc="http://mimg.lalavla.com/resources/images/prdimg/202007/30/10005487_20200730121815.jpg"alt=""/&gt;
&lt;imgsrc="http://mimg.lalavla.com/resources/images/prdimg/202007/30/10005487_20200730121823.jpg"alt=""/&gt;
&lt;imgsrc="http://mimg.lalavla.com/resources/images/prdimg/202007/30/10005487_20200730121832.gif"alt=""/&gt;
&lt;imgsrc="http://mimg.lalavla.com/resources/images/prdimg/202007/30/10005487_20200730121839.jpg"alt=""/&gt;
&lt;imgsrc="http://mimg.lalavla.com/resources/images/prdimg/202007/30/10005487_20200730121846.jpg"alt=""/&gt;
&lt;imgsrc="http://mimg.lalavla.com/resources/images/prdimg/202007/30/10005487_20200730121853.jpg"alt=""/&gt;</t>
  </si>
  <si>
    <t>&lt;imgsrc="http://mimg.lalavla.com/resources/images/prdimg/202007/30/10005488_20200730134443.jpg"alt=""/&gt;
&lt;imgsrc="http://mimg.lalavla.com/resources/images/prdimg/202007/30/10005488_20200730134453.jpg"alt=""/&gt;
&lt;imgsrc="http://mimg.lalavla.com/resources/images/prdimg/202007/30/10005488_20200730134507.jpg"alt=""/&gt;
&lt;imgsrc="http://mimg.lalavla.com/resources/images/prdimg/202007/30/10005488_20200730134515.jpg"alt=""/&gt;
&lt;imgsrc="http://mimg.lalavla.com/resources/images/prdimg/202007/30/10005488_20200730134523.jpg"alt=""/&gt;
&lt;imgsrc="http://mimg.lalavla.com/resources/images/prdimg/202007/30/10005488_20200730134531.jpg"alt=""/&gt;
&lt;imgsrc="http://mimg.lalavla.com/resources/images/prdimg/202007/30/10005488_20200730134541.gif"alt=""/&gt;
&lt;imgsrc="http://mimg.lalavla.com/resources/images/prdimg/202007/30/10005488_20200730134549.jpg"alt=""/&gt;
&lt;imgsrc="http://mimg.lalavla.com/resources/images/prdimg/202007/30/10005488_20200730134600.jpg"alt=""/&gt;
&lt;imgsrc="http://mimg.lalavla.com/resources/images/prdimg/202007/30/10005488_20200730134607.jpg"alt=""/&gt;
&lt;imgsrc="http://mimg.lalavla.com/resources/images/prdimg/202007/30/10005488_20200730134622.jpg"alt=""/&gt;</t>
  </si>
  <si>
    <t>&lt;palign="center"style="text-align:center;"&gt;&lt;imgclass="up_img"src="http://m.lalavla.com/resources/images/prdimg/202107/01//10008363_20210701151117843.jpg"value="10008363_20210701151117843.jpg"&gt;&lt;imgclass="up_img"src="http://m.lalavla.com/resources/images/prdimg/202107/01//10008363_20210701151127024.gif"value="10008363_20210701151127024.gif"&gt;&lt;imgclass="up_img"src="http://m.lalavla.com/resources/images/prdimg/202107/01//10008363_20210701151302233.jpg"value="10008363_20210701151302233.jpg"&gt;&lt;imgclass="up_img"src="http://m.lalavla.com/resources/images/prdimg/202107/01//10008363_20210701151325916.jpg"value="10008363_20210701151325916.jpg"&gt;&lt;palign="center"style="text-align:center;"&gt;&amp;nbsp;&lt;palign="center"style="text-align:center;"&gt;&amp;nbsp;&lt;palign="center"style="text-align:center;"&gt;&amp;nbsp;&lt;palign="center"style="text-align:center;"&gt;&amp;nbsp;&lt;palign="center"style="text-align:center;"&gt;&amp;nbsp;&lt;palign="center"style="text-align:center;"&gt;&amp;nbsp;&lt;palign="center"style="text-align:center;"&gt;&amp;nbsp;</t>
  </si>
  <si>
    <t>&lt;imgsrc="http://mimg.lalavla.com/resources/images/prdimg/202110/14/10008809_20211014100317.jpg"alt=""/&gt;
&lt;imgsrc="http://mimg.lalavla.com/resources/images/prdimg/202110/14/10008809_20211014100343.jpg"alt=""/&gt;</t>
  </si>
  <si>
    <t>&lt;imgsrc="http://mimg.lalavla.com/resources/images/prdimg/202108/11/10008709_20210811172146.jpg"alt=""/&gt;</t>
  </si>
  <si>
    <t>&lt;imgsrc="http://mimg.lalavla.com/resources/images/prdimg/202012/26/10006551_20201226001308.jpg"alt=""/&gt;
&lt;imgsrc="http://mimg.lalavla.com/resources/images/prdimg/202012/16/10006551_20201216142508.jpg"alt=""/&gt;
&lt;imgsrc="http://mimg.lalavla.com/resources/images/prdimg/202012/16/10006551_20201216142518.jpg"alt=""/&gt;
&lt;imgsrc="http://mimg.lalavla.com/resources/images/prdimg/202012/16/10006551_20201216142526.jpg"alt=""/&gt;
&lt;imgsrc="http://mimg.lalavla.com/resources/images/prdimg/202012/16/10006551_20201216142608.jpg"alt=""/&gt;
&lt;imgsrc="http://mimg.lalavla.com/resources/images/prdimg/202012/16/10006551_20201216142621.jpg"alt=""/&gt;
&lt;imgsrc="http://mimg.lalavla.com/resources/images/prdimg/202012/16/10006551_20201216142630.jpg"alt=""/&gt;
&lt;imgsrc="http://mimg.lalavla.com/resources/images/prdimg/202012/26/10006551_20201226001332.jpg"alt=""/&gt;
&lt;imgsrc="http://mimg.lalavla.com/resources/images/prdimg/202012/26/10006551_20201226001348.jpg"alt=""/&gt;
&lt;imgsrc="http://mimg.lalavla.com/resources/images/prdimg/202012/16/10006551_20201216142647.jpg"alt=""/&gt;</t>
  </si>
  <si>
    <t>&lt;imgsrc="http://mimg.lalavla.com/resources/images/prdimg/201904/23/10003322_20190423154031.jpg"alt=""/&gt;
&lt;imgsrc="http://mimg.lalavla.com/resources/images/prdimg/201904/23/10003322_20190423154039.jpg"alt=""/&gt;</t>
  </si>
  <si>
    <t>&lt;imgsrc="http://mimg.lalavla.com/resources/images/prdimg/202012/18/10006557_20201218170203.jpg"alt=""/&gt;&lt;imgsrc="http://mimg.lalavla.com/resources/images/prdimg/202012/18/10006557_20201218170215.gif"alt=""/&gt;&lt;imgsrc="http://mimg.lalavla.com/resources/images/prdimg/202012/21/10006557_20201221091005.jpg"alt=""/&gt;&lt;imgsrc="http://mimg.lalavla.com/resources/images/prdimg/202012/21/10006557_20201221091019.jpg"alt=""/&gt;&lt;imgsrc="http://mimg.lalavla.com/resources/images/prdimg/202012/21/10006557_20201221091032.jpg"alt=""/&gt;</t>
  </si>
  <si>
    <t>&lt;imgsrc="http://mimg.lalavla.com/resources/images/prdimg/201812/19/10002294_20181219154402.jpg"alt=""/&gt;</t>
  </si>
  <si>
    <t>&lt;imgsrc="http://mimg.lalavla.com/resources/images/prdimg/202109/06/10008815_20210906152407.jpg"alt=""/&gt;&lt;imgsrc="http://mimg.lalavla.com/resources/images/prdimg/202109/06/10008815_20210906152427.jpg"alt=""/&gt;</t>
  </si>
  <si>
    <t>&lt;imgsrc="http://mimg.lalavla.com/resources/images/prdimg/202108/24/10008797_20210824141712.jpg"alt=""/&gt;</t>
  </si>
  <si>
    <t>&lt;imgsrc="http://mimg.lalavla.com/resources/images/prdimg/202106/21/10008403_20210621112012.jpg"alt=""/&gt;</t>
  </si>
  <si>
    <t>&lt;imgsrc="http://mimg.lalavla.com/resources/images/prdimg/201912/19/10004517_20191219141852.jpg"alt=""/&gt;
&lt;imgsrc="http://mimg.lalavla.com/resources/images/prdimg/201912/19/10004517_20191219141905.jpg"alt=""/&gt;</t>
  </si>
  <si>
    <t>&lt;imgsrc="http://mimg.lalavla.com/resources/images/prdimg/202106/28/10003327_20210628105651.jpg"alt=""/&gt;</t>
  </si>
  <si>
    <t>&lt;imgsrc="http://mimg.lalavla.com/resources/images/prdimg/202103/22/10007549_20210322150004.jpg"alt=""/&gt;
&lt;imgsrc="http://mimg.lalavla.com/resources/images/prdimg/202103/22/10007549_20210322150017.jpg"alt=""/&gt;
&lt;imgsrc="http://mimg.lalavla.com/resources/images/prdimg/202103/22/10007549_20210322150026.jpg"alt=""/&gt;
&lt;imgsrc="http://mimg.lalavla.com/resources/images/prdimg/202103/22/10007549_20210322150041.jpg"alt=""/&gt;
&lt;imgsrc="http://mimg.lalavla.com/resources/images/prdimg/202103/22/10007549_20210322150050.jpg"alt=""/&gt;
&lt;imgsrc="http://mimg.lalavla.com/resources/images/prdimg/202103/22/10007549_20210322150058.jpg"alt=""/&gt;
&lt;imgsrc="http://mimg.lalavla.com/resources/images/prdimg/202103/22/10007549_20210322150107.jpg"alt=""/&gt;
&lt;imgsrc="http://mimg.lalavla.com/resources/images/prdimg/202103/22/10007549_20210322150114.jpg"alt=""/&gt;
&lt;imgsrc="http://mimg.lalavla.com/resources/images/prdimg/202103/22/10007549_20210322150125.jpg"alt=""/&gt;
&lt;imgsrc="http://mimg.lalavla.com/resources/images/prdimg/202103/22/10007549_20210322150134.jpg"alt=""/&gt;</t>
  </si>
  <si>
    <t>&lt;imgsrc="http://mimg.lalavla.com/resources/images/prdimg/201903/21/10002815_20190321142726.jpg"alt=""/&gt;</t>
  </si>
  <si>
    <t>&lt;pstyle="text-align:center;"align="center"&gt;&lt;imgsrc="http://m.lalavla.com/resources/images/prdimg/202107/22//10008623_20210722144935350.jpg"value="10008623_20210722144935350.jpg"class="up_img"&gt;&amp;nbsp;</t>
  </si>
  <si>
    <t>&lt;divstyle="text-align:center;"align="center"&gt;&lt;imgsrc="http://m.lalavla.com/resources/images/prdimg/202105/11//10008088_20210511102753735.png"value="10008088_20210511102753735.png"class="up_img"&gt;&lt;br&gt;&lt;/div&gt;</t>
  </si>
  <si>
    <t>&lt;imgsrc="http://mimg.lalavla.com/resources/images/prdimg/202008/26/10004767_20200826120556.jpg"alt=""/&gt;</t>
  </si>
  <si>
    <t>&lt;imgsrc="http://mimg.lalavla.com/resources/images/prdimg/202006/23/10005308_20200623155940.jpg"alt=""/&gt;</t>
  </si>
  <si>
    <t>&lt;imgsrc="http://mimg.lalavla.com/resources/images/prdimg/202012/26/10006548_20201226000814.jpg"alt=""/&gt;
&lt;imgsrc="http://mimg.lalavla.com/resources/images/prdimg/202012/16/10006548_20201216141604.jpg"alt=""/&gt;
&lt;imgsrc="http://mimg.lalavla.com/resources/images/prdimg/202012/16/10006548_20201216141616.jpg"alt=""/&gt;
&lt;imgsrc="http://mimg.lalavla.com/resources/images/prdimg/202012/16/10006548_20201216141634.jpg"alt=""/&gt;
&lt;imgsrc="http://mimg.lalavla.com/resources/images/prdimg/202012/16/10006548_20201216141647.jpg"alt=""/&gt;
&lt;imgsrc="http://mimg.lalavla.com/resources/images/prdimg/202012/16/10006548_20201216141715.jpg"alt=""/&gt;
&lt;imgsrc="http://mimg.lalavla.com/resources/images/prdimg/202012/16/10006548_20201216141722.jpg"alt=""/&gt;
&lt;imgsrc="http://mimg.lalavla.com/resources/images/prdimg/202012/26/10006548_20201226000843.jpg"alt=""/&gt;
&lt;imgsrc="http://mimg.lalavla.com/resources/images/prdimg/202012/26/10006548_20201226000901.jpg"alt=""/&gt;
&lt;imgsrc="http://mimg.lalavla.com/resources/images/prdimg/202012/16/10006548_20201216141737.jpg"alt=""/&gt;</t>
  </si>
  <si>
    <t>&lt;imgsrc="http://mimg.lalavla.com/resources/images/prdimg/201908/26/10004099_20190826122019.jpg"alt=""/&gt;</t>
  </si>
  <si>
    <t>&lt;imgalt=""src="http://mimg.lalavla.com/resources/images/prdimg/201902/28/10002651_20190228115854.jpg"/&gt;
&lt;imgalt=""src="http://mimg.lalavla.com/resources/images/prdimg/201902/28/10002651_20190228115908.jpg"/&gt;
&lt;imgalt=""src="http://mimg.lalavla.com/resources/images/prdimg/201902/28/10002651_20190228115917.jpg"/&gt;
&lt;imgalt=""src="http://mimg.lalavla.com/resources/images/prdimg/201902/28/10002651_20190228115955.jpg"/&gt;
&lt;imgalt=""src="http://mimg.lalavla.com/resources/images/prdimg/201902/28/10002651_20190228120007.jpg"/&gt;</t>
  </si>
  <si>
    <t>&lt;imgsrc="http://mimg.lalavla.com/resources/images/prdimg/202104/01/1003463_20210401101239.jpg"alt=""width="750"height="18990"title=""align=""/&gt;</t>
  </si>
  <si>
    <t>&lt;ahref="https://m.lalavla.com/service/main/mainEventBeautyTalk.html?EVNT_ID=100000825"target="_blank"&gt;&lt;imgsrc="http://mimg.lalavla.com/resources/images/prdimg/202103/29/10007406_20210329090638.jpg"alt=""/&gt;&lt;/a&gt;
&lt;imgalt=""src="http://mimg.lalavla.com/resources/images/prdimg/202102/23/10007406_20210223142455.jpg"/&gt;
&lt;imgalt=""src="http://mimg.lalavla.com/resources/images/prdimg/202102/23/10007406_20210223142510.jpg"/&gt;
&lt;imgalt=""src="http://mimg.lalavla.com/resources/images/prdimg/202102/23/10007406_20210223142526.jpg"/&gt;
&lt;imgalt=""src="http://mimg.lalavla.com/resources/images/prdimg/202102/23/10007406_20210223142535.jpg"/&gt;
&lt;imgalt=""src="http://mimg.lalavla.com/resources/images/prdimg/202102/23/10007406_20210223142549.jpg"/&gt;
&lt;imgalt=""src="http://mimg.lalavla.com/resources/images/prdimg/202102/23/10007406_20210223142559.jpg"/&gt;
&lt;imgalt=""src="http://mimg.lalavla.com/resources/images/prdimg/202102/23/10007406_20210223142606.jpg"/&gt;
&lt;imgalt=""src="http://mimg.lalavla.com/resources/images/prdimg/202102/23/10007406_20210223142615.jpg"/&gt;
&lt;imgalt=""src="http://mimg.lalavla.com/resources/images/prdimg/202102/23/10007406_20210223145600.jpg"/&gt;
&lt;imgalt=""src="http://mimg.lalavla.com/resources/images/prdimg/202102/23/10007406_20210223145614.jpg"/&gt;
&lt;imgalt=""src="http://mimg.lalavla.com/resources/images/prdimg/202102/23/10007406_20210223145636.jpg"/&gt;</t>
  </si>
  <si>
    <t>&lt;imgsrc="http://mimg.lalavla.com/resources/images/prdimg/202001/31/10004691_20200131121600.jpg"alt=""/&gt;
&lt;imgsrc="http://mimg.lalavla.com/resources/images/prdimg/202001/31/10004691_20200131121612.jpg"alt=""/&gt;
&lt;imgsrc="http://mimg.lalavla.com/resources/images/prdimg/202001/31/10004691_20200131121622.jpg"alt=""/&gt;
&lt;imgsrc="http://mimg.lalavla.com/resources/images/prdimg/202001/31/10004691_20200131121630.jpg"alt=""/&gt;
&lt;imgsrc="http://mimg.lalavla.com/resources/images/prdimg/202001/31/10004691_20200131121638.jpg"alt=""/&gt;
&lt;imgsrc="http://mimg.lalavla.com/resources/images/prdimg/202001/31/10004691_20200131121647.jpg"alt=""/&gt;
&lt;imgsrc="http://mimg.lalavla.com/resources/images/prdimg/202001/31/10004691_20200131121657.jpg"alt=""/&gt;</t>
  </si>
  <si>
    <t>&lt;imgsrc="http://mimg.lalavla.com/resources/images/prdimg/202111/09/10006280_20211109103958.jpg"alt=""/&gt;
&lt;imgsrc="http://mimg.lalavla.com/resources/images/prdimg/202111/09/10006280_20211109104009.jpg"alt=""/&gt;
&lt;imgsrc="http://mimg.lalavla.com/resources/images/prdimg/202111/09/10006280_20211109104029.jpg"alt=""/&gt;
&lt;imgsrc="http://mimg.lalavla.com/resources/images/prdimg/202111/09/10006280_20211109104052.jpg"alt=""/&gt;
&lt;imgsrc="http://mimg.lalavla.com/resources/images/prdimg/202111/09/10006280_20211109104159.jpg"alt=""/&gt;
&lt;imgsrc="http://mimg.lalavla.com/resources/images/prdimg/202111/09/10006280_20211109104217.jpg"alt=""/&gt;
&lt;imgsrc="http://mimg.lalavla.com/resources/images/prdimg/202111/09/10006280_20211109104233.jpg"alt=""/&gt;
&lt;imgsrc="http://mimg.lalavla.com/resources/images/prdimg/202111/09/10006280_20211109104248.jpg"alt=""/&gt;</t>
  </si>
  <si>
    <t>&lt;imgsrc="http://eshop.amorepacific.co.kr/2012renewal/detail/800/m_detail825.jpg"width="750"alt=""/&gt;</t>
  </si>
  <si>
    <t>&lt;palign="center"style="text-align:center;"&gt;&lt;imgsrc="http://m.lalavla.com/resources/images/prdimg/202108/16//10008664_20210816204114190.jpg"value="10008664_20210816204114190.jpg"class="up_img"&gt;&amp;nbsp;&lt;palign="center"style="text-align:center;"&gt;&amp;nbsp;&lt;palign="center"style="text-align:center;"&gt;&amp;nbsp;&lt;palign="center"style="text-align:center;"&gt;&lt;imgclass="up_img"src="http://m.lalavla.com/resources/images/prdimg/202108/04//10008664_20210804184550872.jpg"value="10008664_20210804184550872.jpg"&gt;&lt;divalign="center"style="text-align:center;"&gt;&lt;/div&gt;&lt;pstyle="text-align:center;"align="center"&gt;&amp;nbsp;&lt;pstyle="text-align:center;"align="center"&gt;&amp;nbsp;</t>
  </si>
  <si>
    <t>&lt;palign="center"style="text-align:center;"&gt;&lt;imgsrc="http://m.lalavla.com/resources/images/prdimg/202108/16//10008665_20210816204149464.jpg"value="10008665_20210816204149464.jpg"class="up_img"&gt;&amp;nbsp;&lt;divalign="center"style="text-align:center;"&gt;&lt;br&gt;&lt;/div&gt;&lt;divalign="center"style="text-align:center;"&gt;&lt;br&gt;&lt;/div&gt;&lt;divalign="center"style="text-align:center;"&gt;&lt;br&gt;&lt;/div&gt;&lt;divalign="center"style="text-align:center;"&gt;&lt;imgclass="up_img"src="http://m.lalavla.com/resources/images/prdimg/202108/04//10008665_20210804184509586.jpg"value="10008665_20210804184509586.jpg"&gt;&lt;br&gt;&lt;/div&gt;&lt;pstyle="text-align:center;"align="center"&gt;&amp;nbsp;&lt;pstyle="text-align:center;"align="center"&gt;&amp;nbsp;</t>
  </si>
  <si>
    <t>&lt;imgsrc="https://www.clubclioimg.co.kr/images/clio/se2021825182349.jpg"/&gt;
&lt;imgsrc="https://www.clubclioimg.co.kr/images/clio/se202182518246.gif"/&gt;
&lt;imgsrc="https://www.clubclioimg.co.kr/images/OY/%EB%AC%B4%EB%93%9C%EB%A7%A4%ED%8A%B8%EC%8A%A4%ED%8B%B10825.jpg"/&gt;</t>
  </si>
  <si>
    <t>&lt;imgsrc="http://mimg.lalavla.com/resources/images/prdimg/202008/31/10005668_20200831084538.jpg"alt=""/&gt;</t>
  </si>
  <si>
    <t>&lt;imgclass="up_img"src="http://m.lalavla.com/resources/images/prdimg/202106/30//10008380_20210630110636811.jpg"value="10008380_20210630110636811.jpg"&gt;&lt;imgclass="up_img"src="http://m.lalavla.com/resources/images/prdimg/202106/30//10008380_20210630110706718.gif"value="10008380_20210630110706718.gif"&gt;&lt;imgclass="up_img"src="http://m.lalavla.com/resources/images/prdimg/202106/30//10008380_20210630110718133.jpg"value="10008380_20210630110718133.jpg"&gt;&lt;imgclass="up_img"src="http://m.lalavla.com/resources/images/prdimg/202106/30//10008380_20210630110803654.jpg"value="10008380_20210630110803654.jpg"&gt;</t>
  </si>
  <si>
    <t>&lt;palign="center"style="text-align:center;"&gt;&lt;imgclass="up_img"src="http://m.lalavla.com/resources/images/prdimg/202107/01//10008366_20210701160553732.jpg"value="10008366_20210701160553732.jpg"&gt;&lt;imgclass="up_img"src="http://m.lalavla.com/resources/images/prdimg/202107/01//10008366_20210701160558954.gif"value="10008366_20210701160558954.gif"&gt;&lt;imgclass="up_img"src="http://m.lalavla.com/resources/images/prdimg/202107/01//10008366_20210701160609314.jpg"value="10008366_20210701160609314.jpg"&gt;&lt;imgclass="up_img"src="http://m.lalavla.com/resources/images/prdimg/202107/01//10008366_20210701160634091.jpg"value="10008366_20210701160634091.jpg"&gt;</t>
  </si>
  <si>
    <t>&lt;palign="center"style="text-align:center;"&gt;&lt;imgclass="up_img"src="http://m.lalavla.com/resources/images/prdimg/202107/01//10008364_20210701155611494.jpg"value="10008364_20210701155611494.jpg"&gt;&lt;imgclass="up_img"src="http://m.lalavla.com/resources/images/prdimg/202107/01//10008364_20210701155617018.gif"value="10008364_20210701155617018.gif"&gt;&lt;imgclass="up_img"src="http://m.lalavla.com/resources/images/prdimg/202107/01//10008364_20210701155648396.jpg"value="10008364_20210701155648396.jpg"&gt;&lt;imgclass="up_img"src="http://m.lalavla.com/resources/images/prdimg/202107/01//10008364_20210701155711763.jpg"value="10008364_20210701155711763.jpg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</si>
</sst>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/>
    <xf numFmtId="11" fontId="3" fillId="0" borderId="0" xfId="0" applyNumberFormat="1" applyFont="1" applyAlignment="1"/>
    <xf numFmtId="0" fontId="2" fillId="0" borderId="0" xfId="0" applyFont="1" applyAlignment="1"/>
    <xf numFmtId="0" fontId="5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mimg.lalavla.com/resources/images/prdimg/202110/27/10008973_20211027163224.jpg" TargetMode="External"/><Relationship Id="rId21" Type="http://schemas.openxmlformats.org/officeDocument/2006/relationships/hyperlink" Target="http://mimg.lalavla.com/resources/images/prdimg/202103/09/10007004_20210309171418.jpg" TargetMode="External"/><Relationship Id="rId324" Type="http://schemas.openxmlformats.org/officeDocument/2006/relationships/hyperlink" Target="http://mimg.lalavla.com/resources/images/prdimg/202104/23/10006173_20210423091115.jpg" TargetMode="External"/><Relationship Id="rId531" Type="http://schemas.openxmlformats.org/officeDocument/2006/relationships/hyperlink" Target="http://m.lalavla.com/resources/images/prdimg/202109/23/10007464_20210923133908459.jpg" TargetMode="External"/><Relationship Id="rId629" Type="http://schemas.openxmlformats.org/officeDocument/2006/relationships/hyperlink" Target="http://mimg.lalavla.com/resources/images/prdimg/202008/31/10005668_20200831084538.jpg" TargetMode="External"/><Relationship Id="rId170" Type="http://schemas.openxmlformats.org/officeDocument/2006/relationships/hyperlink" Target="http://mimg.lalavla.com/resources/images/prdimg/202010/28/10002594_20201028171903.jpg" TargetMode="External"/><Relationship Id="rId268" Type="http://schemas.openxmlformats.org/officeDocument/2006/relationships/hyperlink" Target="http://mimg.lalavla.com/resources/images/prdimg/202102/01/10007066_20210201115032.jpg" TargetMode="External"/><Relationship Id="rId475" Type="http://schemas.openxmlformats.org/officeDocument/2006/relationships/hyperlink" Target="http://m.lalavla.com/resources/images/prdimg/202107/01/10008363_20210701151302233.jpg" TargetMode="External"/><Relationship Id="rId32" Type="http://schemas.openxmlformats.org/officeDocument/2006/relationships/hyperlink" Target="http://mimg.lalavla.com/resources/images/prdimg/202103/09/10007004_20210309171623.jpg" TargetMode="External"/><Relationship Id="rId128" Type="http://schemas.openxmlformats.org/officeDocument/2006/relationships/hyperlink" Target="http://mimg.lalavla.com/resources/images/prdimg/202102/24/10004907_20210224174010.jpg" TargetMode="External"/><Relationship Id="rId335" Type="http://schemas.openxmlformats.org/officeDocument/2006/relationships/hyperlink" Target="http://mimg.lalavla.com/resources/images/prdimg/201904/23/10003309_20190423165419.jpg" TargetMode="External"/><Relationship Id="rId542" Type="http://schemas.openxmlformats.org/officeDocument/2006/relationships/hyperlink" Target="http://mimg.lalavla.com/resources/images/prdimg/202103/22/10007549_20210322150107.jpg" TargetMode="External"/><Relationship Id="rId181" Type="http://schemas.openxmlformats.org/officeDocument/2006/relationships/hyperlink" Target="http://mimg.lalavla.com/resources/images/prdimg/202102/01/10007072_20210201115526.jpg" TargetMode="External"/><Relationship Id="rId402" Type="http://schemas.openxmlformats.org/officeDocument/2006/relationships/hyperlink" Target="http://mimg.lalavla.com/resources/images/prdimg/202103/22/10007550_20210322150345.jpg" TargetMode="External"/><Relationship Id="rId279" Type="http://schemas.openxmlformats.org/officeDocument/2006/relationships/hyperlink" Target="http://mimg.lalavla.com/resources/images/prdimg/202003/25/10002049_20200325115632.jpg" TargetMode="External"/><Relationship Id="rId486" Type="http://schemas.openxmlformats.org/officeDocument/2006/relationships/hyperlink" Target="http://m.lalavla.com/resources/images/prdimg/202109/23/10007464_20210923134013330.jpg" TargetMode="External"/><Relationship Id="rId43" Type="http://schemas.openxmlformats.org/officeDocument/2006/relationships/hyperlink" Target="http://romand.co.kr/web/upload/NNEditor/20181112/ZERO_VELVET_TINT_02_shop1_174123.jpg" TargetMode="External"/><Relationship Id="rId139" Type="http://schemas.openxmlformats.org/officeDocument/2006/relationships/hyperlink" Target="http://mimg.lalavla.com/resources/images/prdimg/202101/27/10007005_20210127171423.jpg" TargetMode="External"/><Relationship Id="rId346" Type="http://schemas.openxmlformats.org/officeDocument/2006/relationships/hyperlink" Target="http://m.lalavla.com/resources/images/prdimg/202109/23/10007464_20210923134026073.jpg" TargetMode="External"/><Relationship Id="rId553" Type="http://schemas.openxmlformats.org/officeDocument/2006/relationships/hyperlink" Target="http://m.lalavla.com/resources/images/prdimg/202109/23/10007464_20210923133805348.jpg" TargetMode="External"/><Relationship Id="rId192" Type="http://schemas.openxmlformats.org/officeDocument/2006/relationships/hyperlink" Target="http://m.lalavla.com/resources/images/prdimg/202108/16/10008663_20210816204028344.jpg" TargetMode="External"/><Relationship Id="rId206" Type="http://schemas.openxmlformats.org/officeDocument/2006/relationships/hyperlink" Target="http://mimg.lalavla.com/resources/images/prdimg/202012/26/10006550_20201226001133.jpg" TargetMode="External"/><Relationship Id="rId413" Type="http://schemas.openxmlformats.org/officeDocument/2006/relationships/hyperlink" Target="http://mimg.lalavla.com/resources/images/prdimg/202103/22/10007550_20210322150331.jpg" TargetMode="External"/><Relationship Id="rId497" Type="http://schemas.openxmlformats.org/officeDocument/2006/relationships/hyperlink" Target="http://mimg.lalavla.com/resources/images/prdimg/202012/26/10006551_20201226001348.jpg" TargetMode="External"/><Relationship Id="rId620" Type="http://schemas.openxmlformats.org/officeDocument/2006/relationships/hyperlink" Target="http://mimg.lalavla.com/resources/images/prdimg/202111/09/10006280_20211109104248.jpg" TargetMode="External"/><Relationship Id="rId357" Type="http://schemas.openxmlformats.org/officeDocument/2006/relationships/hyperlink" Target="http://mimg.lalavla.com/resources/images/prdimg/202012/23/10006558_20201223100910.jpg" TargetMode="External"/><Relationship Id="rId54" Type="http://schemas.openxmlformats.org/officeDocument/2006/relationships/hyperlink" Target="http://mimg.lalavla.com/resources/images/prdimg/202005/20/10005236_20200520103833.jpg" TargetMode="External"/><Relationship Id="rId217" Type="http://schemas.openxmlformats.org/officeDocument/2006/relationships/hyperlink" Target="http://mimg.lalavla.com/resources/images/prdimg/202003/25/10002049_20200325115632.jpg" TargetMode="External"/><Relationship Id="rId564" Type="http://schemas.openxmlformats.org/officeDocument/2006/relationships/hyperlink" Target="http://mimg.lalavla.com/resources/images/prdimg/202012/16/10006548_20201216141634.jpg" TargetMode="External"/><Relationship Id="rId424" Type="http://schemas.openxmlformats.org/officeDocument/2006/relationships/hyperlink" Target="http://m.lalavla.com/resources/images/prdimg/202109/23/10007464_20210923133950938.jpg" TargetMode="External"/><Relationship Id="rId631" Type="http://schemas.openxmlformats.org/officeDocument/2006/relationships/hyperlink" Target="http://m.lalavla.com/resources/images/prdimg/202106/30/10008380_20210630110636811.jpg" TargetMode="External"/><Relationship Id="rId270" Type="http://schemas.openxmlformats.org/officeDocument/2006/relationships/hyperlink" Target="http://mimg.lalavla.com/resources/images/prdimg/202102/03/10007066_20210203151618.jpg" TargetMode="External"/><Relationship Id="rId65" Type="http://schemas.openxmlformats.org/officeDocument/2006/relationships/hyperlink" Target="http://mimg.lalavla.com/resources/images/prdimg/202104/13/10004594_20210413113338.jpg" TargetMode="External"/><Relationship Id="rId130" Type="http://schemas.openxmlformats.org/officeDocument/2006/relationships/hyperlink" Target="http://mimg.lalavla.com/resources/images/prdimg/202105/10/10008093_20210510163226.jpg" TargetMode="External"/><Relationship Id="rId368" Type="http://schemas.openxmlformats.org/officeDocument/2006/relationships/hyperlink" Target="http://mimg.lalavla.com/resources/images/prdimg/202002/24/10004836_20200224120243.jpg" TargetMode="External"/><Relationship Id="rId575" Type="http://schemas.openxmlformats.org/officeDocument/2006/relationships/hyperlink" Target="http://m.lalavla.com/resources/images/prdimg/202109/23/10007464_20210923133852294.jpg" TargetMode="External"/><Relationship Id="rId228" Type="http://schemas.openxmlformats.org/officeDocument/2006/relationships/hyperlink" Target="http://mimg.lalavla.com/resources/images/prdimg/202102/01/10007071_20210201115241.jpg" TargetMode="External"/><Relationship Id="rId435" Type="http://schemas.openxmlformats.org/officeDocument/2006/relationships/hyperlink" Target="http://mimg.lalavla.com/resources/images/prdimg/202107/28/10008612_20210728163732.jpg" TargetMode="External"/><Relationship Id="rId642" Type="http://schemas.openxmlformats.org/officeDocument/2006/relationships/hyperlink" Target="http://m.lalavla.com/resources/images/prdimg/202107/01/10008364_20210701155711763.jpg" TargetMode="External"/><Relationship Id="rId281" Type="http://schemas.openxmlformats.org/officeDocument/2006/relationships/hyperlink" Target="http://mimg.lalavla.com/resources/images/prdimg/202009/19/1001353_20200919123227.jpg" TargetMode="External"/><Relationship Id="rId502" Type="http://schemas.openxmlformats.org/officeDocument/2006/relationships/hyperlink" Target="http://mimg.lalavla.com/resources/images/prdimg/202012/18/10006557_20201218170215.gif" TargetMode="External"/><Relationship Id="rId76" Type="http://schemas.openxmlformats.org/officeDocument/2006/relationships/hyperlink" Target="http://mimg.lalavla.com/resources/images/prdimg/202007/30/10005494_20200730134846.jpg" TargetMode="External"/><Relationship Id="rId141" Type="http://schemas.openxmlformats.org/officeDocument/2006/relationships/hyperlink" Target="http://mimg.lalavla.com/resources/images/prdimg/202010/28/10006281_20201028173401.jpg" TargetMode="External"/><Relationship Id="rId379" Type="http://schemas.openxmlformats.org/officeDocument/2006/relationships/hyperlink" Target="http://mimg.lalavla.com/resources/images/prdimg/202010/21/10005238_20201021154244.jpg" TargetMode="External"/><Relationship Id="rId586" Type="http://schemas.openxmlformats.org/officeDocument/2006/relationships/hyperlink" Target="http://mimg.lalavla.com/resources/images/prdimg/201904/23/10003309_20190423165419.jpg" TargetMode="External"/><Relationship Id="rId7" Type="http://schemas.openxmlformats.org/officeDocument/2006/relationships/hyperlink" Target="http://mimg.lalavla.com/resources/images/prdimg/202103/29/10006393_20210329102401.jpg" TargetMode="External"/><Relationship Id="rId239" Type="http://schemas.openxmlformats.org/officeDocument/2006/relationships/hyperlink" Target="http://m.lalavla.com/resources/images/prdimg/202108/05/10007073_20210805182953900.jpg" TargetMode="External"/><Relationship Id="rId446" Type="http://schemas.openxmlformats.org/officeDocument/2006/relationships/hyperlink" Target="http://mimg.lalavla.com/resources/images/prdimg/202009/24/10006215_20200924164121.jpg" TargetMode="External"/><Relationship Id="rId292" Type="http://schemas.openxmlformats.org/officeDocument/2006/relationships/hyperlink" Target="http://mimg.lalavla.com/resources/images/prdimg/201808/21/1001761_20180821152108.jpg" TargetMode="External"/><Relationship Id="rId306" Type="http://schemas.openxmlformats.org/officeDocument/2006/relationships/hyperlink" Target="http://mimg.lalavla.com/resources/images/prdimg/202009/07/10006088_20200907173832.jpg" TargetMode="External"/><Relationship Id="rId87" Type="http://schemas.openxmlformats.org/officeDocument/2006/relationships/hyperlink" Target="http://mimg.lalavla.com/resources/images/prdimg/202007/30/10005494_20200730135029.jpg" TargetMode="External"/><Relationship Id="rId513" Type="http://schemas.openxmlformats.org/officeDocument/2006/relationships/hyperlink" Target="http://mimg.lalavla.com/resources/images/prdimg/201912/19/10004517_20191219141852.jpg" TargetMode="External"/><Relationship Id="rId597" Type="http://schemas.openxmlformats.org/officeDocument/2006/relationships/hyperlink" Target="http://mimg.lalavla.com/resources/images/prdimg/202102/23/10007406_20210223142526.jpg" TargetMode="External"/><Relationship Id="rId152" Type="http://schemas.openxmlformats.org/officeDocument/2006/relationships/hyperlink" Target="http://mimg.lalavla.com/resources/images/prdimg/202008/14/10005944_20200814101017.jpg" TargetMode="External"/><Relationship Id="rId457" Type="http://schemas.openxmlformats.org/officeDocument/2006/relationships/hyperlink" Target="http://mimg.lalavla.com/resources/images/prdimg/202007/30/10005487_20200730121823.jpg" TargetMode="External"/><Relationship Id="rId14" Type="http://schemas.openxmlformats.org/officeDocument/2006/relationships/hyperlink" Target="https://m.lalavla.com/service/main/mainEventBeautyTalk.html?EVNT_ID=100000713" TargetMode="External"/><Relationship Id="rId317" Type="http://schemas.openxmlformats.org/officeDocument/2006/relationships/hyperlink" Target="http://mimg.lalavla.com/resources/images/prdimg/201910/08/10004250_20191008143159.jpg" TargetMode="External"/><Relationship Id="rId524" Type="http://schemas.openxmlformats.org/officeDocument/2006/relationships/hyperlink" Target="http://mimg.lalavla.com/resources/images/prdimg/202007/30/10005488_20200730134600.jpg" TargetMode="External"/><Relationship Id="rId98" Type="http://schemas.openxmlformats.org/officeDocument/2006/relationships/hyperlink" Target="http://mimg.lalavla.com/resources/images/prdimg/202106/30/10008464_20210630170714.png" TargetMode="External"/><Relationship Id="rId163" Type="http://schemas.openxmlformats.org/officeDocument/2006/relationships/hyperlink" Target="http://mimg.lalavla.com/resources/images/prdimg/202011/11/10006214_20201111091949.jpg" TargetMode="External"/><Relationship Id="rId370" Type="http://schemas.openxmlformats.org/officeDocument/2006/relationships/hyperlink" Target="http://mimg.lalavla.com/resources/images/prdimg/202109/27/10008891_20210927141215.jpg" TargetMode="External"/><Relationship Id="rId230" Type="http://schemas.openxmlformats.org/officeDocument/2006/relationships/hyperlink" Target="http://mimg.lalavla.com/resources/images/prdimg/202102/01/10007071_20210201115257.jpg" TargetMode="External"/><Relationship Id="rId468" Type="http://schemas.openxmlformats.org/officeDocument/2006/relationships/hyperlink" Target="http://mimg.lalavla.com/resources/images/prdimg/202007/30/10005488_20200730134541.gif" TargetMode="External"/><Relationship Id="rId25" Type="http://schemas.openxmlformats.org/officeDocument/2006/relationships/hyperlink" Target="http://mimg.lalavla.com/resources/images/prdimg/202103/09/10007004_20210309171521.jpg" TargetMode="External"/><Relationship Id="rId328" Type="http://schemas.openxmlformats.org/officeDocument/2006/relationships/hyperlink" Target="http://mimg.lalavla.com/resources/images/prdimg/202104/23/10006173_20210423091222.jpg" TargetMode="External"/><Relationship Id="rId535" Type="http://schemas.openxmlformats.org/officeDocument/2006/relationships/hyperlink" Target="http://m.lalavla.com/resources/images/prdimg/202109/23/10007464_20210923134026073.jpg" TargetMode="External"/><Relationship Id="rId174" Type="http://schemas.openxmlformats.org/officeDocument/2006/relationships/hyperlink" Target="http://m.lalavla.com/resources/images/prdimg/202108/05/10007072_20210805182934113.jpg" TargetMode="External"/><Relationship Id="rId381" Type="http://schemas.openxmlformats.org/officeDocument/2006/relationships/hyperlink" Target="http://mimg.lalavla.com/resources/images/prdimg/202010/21/10005238_20201021154422.jpg" TargetMode="External"/><Relationship Id="rId602" Type="http://schemas.openxmlformats.org/officeDocument/2006/relationships/hyperlink" Target="http://mimg.lalavla.com/resources/images/prdimg/202102/23/10007406_20210223142615.jpg" TargetMode="External"/><Relationship Id="rId241" Type="http://schemas.openxmlformats.org/officeDocument/2006/relationships/hyperlink" Target="http://mimg.lalavla.com/resources/images/prdimg/202102/01/10007073_20210201115757.jpg" TargetMode="External"/><Relationship Id="rId479" Type="http://schemas.openxmlformats.org/officeDocument/2006/relationships/hyperlink" Target="http://m.lalavla.com/resources/images/prdimg/202104/22/10007464_20210422083452922.jpg" TargetMode="External"/><Relationship Id="rId36" Type="http://schemas.openxmlformats.org/officeDocument/2006/relationships/hyperlink" Target="http://mimg.lalavla.com/resources/images/prdimg/202103/09/10007004_20210309171938.jpg" TargetMode="External"/><Relationship Id="rId339" Type="http://schemas.openxmlformats.org/officeDocument/2006/relationships/hyperlink" Target="http://m.lalavla.com/resources/images/prdimg/202109/23/10007464_20210923133751288.jpg" TargetMode="External"/><Relationship Id="rId546" Type="http://schemas.openxmlformats.org/officeDocument/2006/relationships/hyperlink" Target="http://mimg.lalavla.com/resources/images/prdimg/201903/21/10002815_20190321142726.jpg" TargetMode="External"/><Relationship Id="rId101" Type="http://schemas.openxmlformats.org/officeDocument/2006/relationships/hyperlink" Target="http://mimg.lalavla.com/resources/images/prdimg/202106/28/10008464_20210628172720.gif" TargetMode="External"/><Relationship Id="rId185" Type="http://schemas.openxmlformats.org/officeDocument/2006/relationships/hyperlink" Target="http://mimg.lalavla.com/resources/images/prdimg/202102/01/10007072_20210201115604.jpg" TargetMode="External"/><Relationship Id="rId406" Type="http://schemas.openxmlformats.org/officeDocument/2006/relationships/hyperlink" Target="http://mimg.lalavla.com/resources/images/prdimg/202004/10/10002498_20200410143756.jpg" TargetMode="External"/><Relationship Id="rId392" Type="http://schemas.openxmlformats.org/officeDocument/2006/relationships/hyperlink" Target="http://m.lalavla.com/resources/images/prdimg/202109/23/10007464_20210923133950938.jpg" TargetMode="External"/><Relationship Id="rId613" Type="http://schemas.openxmlformats.org/officeDocument/2006/relationships/hyperlink" Target="http://mimg.lalavla.com/resources/images/prdimg/202111/09/10006280_20211109103958.jpg" TargetMode="External"/><Relationship Id="rId252" Type="http://schemas.openxmlformats.org/officeDocument/2006/relationships/hyperlink" Target="http://mimg.lalavla.com/resources/images/prdimg/202102/03/10007073_20210203151812.jpg" TargetMode="External"/><Relationship Id="rId47" Type="http://schemas.openxmlformats.org/officeDocument/2006/relationships/hyperlink" Target="http://romand.co.kr/web/upload/NNEditor/20181112/ZERO_VELVET_TINT_08_shop1_174254.jpg" TargetMode="External"/><Relationship Id="rId89" Type="http://schemas.openxmlformats.org/officeDocument/2006/relationships/hyperlink" Target="http://mimg.lalavla.com/resources/images/prdimg/202003/02/10004880_20200302092353.jpg" TargetMode="External"/><Relationship Id="rId112" Type="http://schemas.openxmlformats.org/officeDocument/2006/relationships/hyperlink" Target="http://mimg.lalavla.com/resources/images/prdimg/202110/27/10008975_20211027164140.jpg" TargetMode="External"/><Relationship Id="rId154" Type="http://schemas.openxmlformats.org/officeDocument/2006/relationships/hyperlink" Target="http://mimg.lalavla.com/resources/images/prdimg/202012/16/10006547_20201216141023.jpg" TargetMode="External"/><Relationship Id="rId361" Type="http://schemas.openxmlformats.org/officeDocument/2006/relationships/hyperlink" Target="http://mimg.lalavla.com/resources/images/prdimg/202012/23/10006558_20201223101226.jpg" TargetMode="External"/><Relationship Id="rId557" Type="http://schemas.openxmlformats.org/officeDocument/2006/relationships/hyperlink" Target="http://m.lalavla.com/resources/images/prdimg/202109/23/10007464_20210923133950938.jpg" TargetMode="External"/><Relationship Id="rId599" Type="http://schemas.openxmlformats.org/officeDocument/2006/relationships/hyperlink" Target="http://mimg.lalavla.com/resources/images/prdimg/202102/23/10007406_20210223142549.jpg" TargetMode="External"/><Relationship Id="rId196" Type="http://schemas.openxmlformats.org/officeDocument/2006/relationships/hyperlink" Target="http://mimg.lalavla.com/resources/images/prdimg/202012/16/10006549_20201216141913.jpg" TargetMode="External"/><Relationship Id="rId417" Type="http://schemas.openxmlformats.org/officeDocument/2006/relationships/hyperlink" Target="http://mimg.lalavla.com/resources/images/prdimg/202103/22/10007550_20210322150404.jpg" TargetMode="External"/><Relationship Id="rId459" Type="http://schemas.openxmlformats.org/officeDocument/2006/relationships/hyperlink" Target="http://mimg.lalavla.com/resources/images/prdimg/202007/30/10005487_20200730121839.jpg" TargetMode="External"/><Relationship Id="rId624" Type="http://schemas.openxmlformats.org/officeDocument/2006/relationships/hyperlink" Target="http://m.lalavla.com/resources/images/prdimg/202108/16/10008665_20210816204149464.jpg" TargetMode="External"/><Relationship Id="rId16" Type="http://schemas.openxmlformats.org/officeDocument/2006/relationships/hyperlink" Target="http://mimg.lalavla.com/resources/images/prdimg/202110/14/10006295_20211014100157.jpg" TargetMode="External"/><Relationship Id="rId221" Type="http://schemas.openxmlformats.org/officeDocument/2006/relationships/hyperlink" Target="http://mimg.lalavla.com/resources/images/prdimg/202102/11/10007071_20210211123248.jpg" TargetMode="External"/><Relationship Id="rId263" Type="http://schemas.openxmlformats.org/officeDocument/2006/relationships/hyperlink" Target="http://mimg.lalavla.com/resources/images/prdimg/202102/01/10007066_20210201114940.jpg" TargetMode="External"/><Relationship Id="rId319" Type="http://schemas.openxmlformats.org/officeDocument/2006/relationships/hyperlink" Target="http://gi.esmplus.com/nakeupface/nakeupface/img/detail/43_chok/chok_02.jpg" TargetMode="External"/><Relationship Id="rId470" Type="http://schemas.openxmlformats.org/officeDocument/2006/relationships/hyperlink" Target="http://mimg.lalavla.com/resources/images/prdimg/202007/30/10005488_20200730134600.jpg" TargetMode="External"/><Relationship Id="rId526" Type="http://schemas.openxmlformats.org/officeDocument/2006/relationships/hyperlink" Target="http://mimg.lalavla.com/resources/images/prdimg/202007/30/10005488_20200730134622.jpg" TargetMode="External"/><Relationship Id="rId58" Type="http://schemas.openxmlformats.org/officeDocument/2006/relationships/hyperlink" Target="http://mimg.lalavla.com/resources/images/prdimg/202010/28/10002594_20201028171916.jpg" TargetMode="External"/><Relationship Id="rId123" Type="http://schemas.openxmlformats.org/officeDocument/2006/relationships/hyperlink" Target="http://mimg.lalavla.com/resources/images/prdimg/202107/20/10008543_20210720144101.jpg" TargetMode="External"/><Relationship Id="rId330" Type="http://schemas.openxmlformats.org/officeDocument/2006/relationships/hyperlink" Target="http://mimg.lalavla.com/resources/images/prdimg/202004/10/10004584_20200410120355.jpg" TargetMode="External"/><Relationship Id="rId568" Type="http://schemas.openxmlformats.org/officeDocument/2006/relationships/hyperlink" Target="http://mimg.lalavla.com/resources/images/prdimg/202012/26/10006548_20201226000843.jpg" TargetMode="External"/><Relationship Id="rId165" Type="http://schemas.openxmlformats.org/officeDocument/2006/relationships/hyperlink" Target="http://mimg.lalavla.com/resources/images/prdimg/201808/15/1000393_20180815145740.jpg" TargetMode="External"/><Relationship Id="rId372" Type="http://schemas.openxmlformats.org/officeDocument/2006/relationships/hyperlink" Target="http://mimg.lalavla.com/resources/images/prdimg/202102/17/10007380_20210217144026.jpg" TargetMode="External"/><Relationship Id="rId428" Type="http://schemas.openxmlformats.org/officeDocument/2006/relationships/hyperlink" Target="http://mimg.lalavla.com/resources/images/prdimg/201808/15/1003584_20180815131237.jpg" TargetMode="External"/><Relationship Id="rId635" Type="http://schemas.openxmlformats.org/officeDocument/2006/relationships/hyperlink" Target="http://m.lalavla.com/resources/images/prdimg/202107/01/10008366_20210701160553732.jpg" TargetMode="External"/><Relationship Id="rId232" Type="http://schemas.openxmlformats.org/officeDocument/2006/relationships/hyperlink" Target="http://mimg.lalavla.com/resources/images/prdimg/202102/01/10007071_20210201115327.jpg" TargetMode="External"/><Relationship Id="rId274" Type="http://schemas.openxmlformats.org/officeDocument/2006/relationships/hyperlink" Target="http://mimg.lalavla.com/resources/images/prdimg/202104/22/10005797_20210422145509.jpg" TargetMode="External"/><Relationship Id="rId481" Type="http://schemas.openxmlformats.org/officeDocument/2006/relationships/hyperlink" Target="http://m.lalavla.com/resources/images/prdimg/202109/23/10007464_20210923133805348.jpg" TargetMode="External"/><Relationship Id="rId27" Type="http://schemas.openxmlformats.org/officeDocument/2006/relationships/hyperlink" Target="http://mimg.lalavla.com/resources/images/prdimg/202103/09/10007004_20210309171537.jpg" TargetMode="External"/><Relationship Id="rId69" Type="http://schemas.openxmlformats.org/officeDocument/2006/relationships/hyperlink" Target="http://mimg.lalavla.com/resources/images/prdimg/202005/20/10005236_20200520103812.jpg" TargetMode="External"/><Relationship Id="rId134" Type="http://schemas.openxmlformats.org/officeDocument/2006/relationships/hyperlink" Target="http://mimg.lalavla.com/resources/images/prdimg/201808/14/1002958_20180814144309.jpg" TargetMode="External"/><Relationship Id="rId537" Type="http://schemas.openxmlformats.org/officeDocument/2006/relationships/hyperlink" Target="http://mimg.lalavla.com/resources/images/prdimg/202103/22/10007549_20210322150017.jpg" TargetMode="External"/><Relationship Id="rId579" Type="http://schemas.openxmlformats.org/officeDocument/2006/relationships/hyperlink" Target="http://m.lalavla.com/resources/images/prdimg/202109/23/10007464_20210923134013330.jpg" TargetMode="External"/><Relationship Id="rId80" Type="http://schemas.openxmlformats.org/officeDocument/2006/relationships/hyperlink" Target="http://mimg.lalavla.com/resources/images/prdimg/202007/30/10005494_20200730134933.jpg" TargetMode="External"/><Relationship Id="rId176" Type="http://schemas.openxmlformats.org/officeDocument/2006/relationships/hyperlink" Target="http://mimg.lalavla.com/resources/images/prdimg/202102/01/10007072_20210201115416.jpg" TargetMode="External"/><Relationship Id="rId341" Type="http://schemas.openxmlformats.org/officeDocument/2006/relationships/hyperlink" Target="http://m.lalavla.com/resources/images/prdimg/202109/23/10007464_20210923133852294.jpg" TargetMode="External"/><Relationship Id="rId383" Type="http://schemas.openxmlformats.org/officeDocument/2006/relationships/hyperlink" Target="http://mimg.lalavla.com/resources/images/prdimg/202010/21/10005238_20201021154500.jpg" TargetMode="External"/><Relationship Id="rId439" Type="http://schemas.openxmlformats.org/officeDocument/2006/relationships/hyperlink" Target="http://mimg.lalavla.com/resources/images/prdimg/202104/07/10004512_20210407141336.jpg" TargetMode="External"/><Relationship Id="rId590" Type="http://schemas.openxmlformats.org/officeDocument/2006/relationships/hyperlink" Target="http://mimg.lalavla.com/resources/images/prdimg/201902/28/10002651_20190228115955.jpg" TargetMode="External"/><Relationship Id="rId604" Type="http://schemas.openxmlformats.org/officeDocument/2006/relationships/hyperlink" Target="http://mimg.lalavla.com/resources/images/prdimg/202102/23/10007406_20210223145614.jpg" TargetMode="External"/><Relationship Id="rId201" Type="http://schemas.openxmlformats.org/officeDocument/2006/relationships/hyperlink" Target="http://mimg.lalavla.com/resources/images/prdimg/202012/26/10006549_20201226001030.jpg" TargetMode="External"/><Relationship Id="rId243" Type="http://schemas.openxmlformats.org/officeDocument/2006/relationships/hyperlink" Target="http://mimg.lalavla.com/resources/images/prdimg/202102/01/10007073_20210201115821.jpg" TargetMode="External"/><Relationship Id="rId285" Type="http://schemas.openxmlformats.org/officeDocument/2006/relationships/hyperlink" Target="http://mimg.lalavla.com/resources/images/prdimg/202009/19/10005834_20200919123141.jpg" TargetMode="External"/><Relationship Id="rId450" Type="http://schemas.openxmlformats.org/officeDocument/2006/relationships/hyperlink" Target="http://mimg.lalavla.com/resources/images/prdimg/202008/27/10006063_20200827165613.jpg" TargetMode="External"/><Relationship Id="rId506" Type="http://schemas.openxmlformats.org/officeDocument/2006/relationships/hyperlink" Target="http://mimg.lalavla.com/resources/images/prdimg/201812/19/10002294_20181219154402.jpg" TargetMode="External"/><Relationship Id="rId38" Type="http://schemas.openxmlformats.org/officeDocument/2006/relationships/hyperlink" Target="http://mimg.lalavla.com/resources/images/prdimg/202103/09/10007004_20210309172028.jpg" TargetMode="External"/><Relationship Id="rId103" Type="http://schemas.openxmlformats.org/officeDocument/2006/relationships/hyperlink" Target="http://mimg.lalavla.com/resources/images/prdimg/202106/28/10008464_20210628172740.jpg" TargetMode="External"/><Relationship Id="rId310" Type="http://schemas.openxmlformats.org/officeDocument/2006/relationships/hyperlink" Target="http://mimg.lalavla.com/resources/images/prdimg/201810/29/10002115_20181029132557.jpg" TargetMode="External"/><Relationship Id="rId492" Type="http://schemas.openxmlformats.org/officeDocument/2006/relationships/hyperlink" Target="http://mimg.lalavla.com/resources/images/prdimg/202012/16/10006551_20201216142526.jpg" TargetMode="External"/><Relationship Id="rId548" Type="http://schemas.openxmlformats.org/officeDocument/2006/relationships/hyperlink" Target="http://m.lalavla.com/resources/images/prdimg/202107/22/10008623_20210722144935350.jpg" TargetMode="External"/><Relationship Id="rId91" Type="http://schemas.openxmlformats.org/officeDocument/2006/relationships/hyperlink" Target="http://mimg.lalavla.com/resources/images/prdimg/202003/02/10004880_20200302092454.jpg" TargetMode="External"/><Relationship Id="rId145" Type="http://schemas.openxmlformats.org/officeDocument/2006/relationships/hyperlink" Target="http://mimg.lalavla.com/resources/images/prdimg/201811/29/10001929_20181129132250.jpg" TargetMode="External"/><Relationship Id="rId187" Type="http://schemas.openxmlformats.org/officeDocument/2006/relationships/hyperlink" Target="http://mimg.lalavla.com/resources/images/prdimg/202102/01/10007072_20210201115628.jpg" TargetMode="External"/><Relationship Id="rId352" Type="http://schemas.openxmlformats.org/officeDocument/2006/relationships/hyperlink" Target="http://m.lalavla.com/resources/images/prdimg/202107/22/10008621_20210722142226693.jpg" TargetMode="External"/><Relationship Id="rId394" Type="http://schemas.openxmlformats.org/officeDocument/2006/relationships/hyperlink" Target="http://m.lalavla.com/resources/images/prdimg/202109/23/10007464_20210923134026073.jpg" TargetMode="External"/><Relationship Id="rId408" Type="http://schemas.openxmlformats.org/officeDocument/2006/relationships/hyperlink" Target="http://mimg.lalavla.com/resources/images/prdimg/202103/22/10007550_20210322150215.jpg" TargetMode="External"/><Relationship Id="rId615" Type="http://schemas.openxmlformats.org/officeDocument/2006/relationships/hyperlink" Target="http://mimg.lalavla.com/resources/images/prdimg/202111/09/10006280_20211109104029.jpg" TargetMode="External"/><Relationship Id="rId212" Type="http://schemas.openxmlformats.org/officeDocument/2006/relationships/hyperlink" Target="http://mimg.lalavla.com/resources/images/prdimg/202012/16/10006550_20201216142336.jpg" TargetMode="External"/><Relationship Id="rId254" Type="http://schemas.openxmlformats.org/officeDocument/2006/relationships/hyperlink" Target="http://mimg.lalavla.com/resources/images/prdimg/202008/31/10005667_20200831084522.jpg" TargetMode="External"/><Relationship Id="rId49" Type="http://schemas.openxmlformats.org/officeDocument/2006/relationships/hyperlink" Target="http://romand.co.kr/web/upload/NNEditor/20181031/%EC%A0%9C%EB%A1%9C%EB%B2%A8%EB%B2%B3%ED%8B%B4%ED%8A%B8_%EC%A0%84%EC%84%B1%EB%B6%84_shop1_181033.jpg" TargetMode="External"/><Relationship Id="rId114" Type="http://schemas.openxmlformats.org/officeDocument/2006/relationships/hyperlink" Target="http://mimg.lalavla.com/resources/images/prdimg/202008/27/10006065_20200827165910.jpg" TargetMode="External"/><Relationship Id="rId296" Type="http://schemas.openxmlformats.org/officeDocument/2006/relationships/hyperlink" Target="http://mimg.lalavla.com/resources/images/prdimg/201808/14/1000290_20180814163902.jpg" TargetMode="External"/><Relationship Id="rId461" Type="http://schemas.openxmlformats.org/officeDocument/2006/relationships/hyperlink" Target="http://mimg.lalavla.com/resources/images/prdimg/202007/30/10005487_20200730121853.jpg" TargetMode="External"/><Relationship Id="rId517" Type="http://schemas.openxmlformats.org/officeDocument/2006/relationships/hyperlink" Target="http://mimg.lalavla.com/resources/images/prdimg/202007/30/10005488_20200730134453.jpg" TargetMode="External"/><Relationship Id="rId559" Type="http://schemas.openxmlformats.org/officeDocument/2006/relationships/hyperlink" Target="http://m.lalavla.com/resources/images/prdimg/202109/23/10007464_20210923134026073.jpg" TargetMode="External"/><Relationship Id="rId60" Type="http://schemas.openxmlformats.org/officeDocument/2006/relationships/hyperlink" Target="http://mimg.lalavla.com/resources/images/prdimg/202008/26/10006099_20200826105005.jpg" TargetMode="External"/><Relationship Id="rId156" Type="http://schemas.openxmlformats.org/officeDocument/2006/relationships/hyperlink" Target="http://mimg.lalavla.com/resources/images/prdimg/202012/16/10006547_20201216141045.jpg" TargetMode="External"/><Relationship Id="rId198" Type="http://schemas.openxmlformats.org/officeDocument/2006/relationships/hyperlink" Target="http://mimg.lalavla.com/resources/images/prdimg/202012/16/10006549_20201216141938.jpg" TargetMode="External"/><Relationship Id="rId321" Type="http://schemas.openxmlformats.org/officeDocument/2006/relationships/hyperlink" Target="http://gi.esmplus.com/nakeupface/nakeupface/img/detail/43_chok/chok_05.jpg" TargetMode="External"/><Relationship Id="rId363" Type="http://schemas.openxmlformats.org/officeDocument/2006/relationships/hyperlink" Target="http://mimg.lalavla.com/resources/images/prdimg/202012/24/10006596_20201224142310.jpg" TargetMode="External"/><Relationship Id="rId419" Type="http://schemas.openxmlformats.org/officeDocument/2006/relationships/hyperlink" Target="http://m.lalavla.com/resources/images/prdimg/202109/23/10007464_20210923133751288.jpg" TargetMode="External"/><Relationship Id="rId570" Type="http://schemas.openxmlformats.org/officeDocument/2006/relationships/hyperlink" Target="http://mimg.lalavla.com/resources/images/prdimg/202012/16/10006548_20201216141737.jpg" TargetMode="External"/><Relationship Id="rId626" Type="http://schemas.openxmlformats.org/officeDocument/2006/relationships/hyperlink" Target="https://www.clubclioimg.co.kr/images/clio/se2021825182349.jpg" TargetMode="External"/><Relationship Id="rId223" Type="http://schemas.openxmlformats.org/officeDocument/2006/relationships/hyperlink" Target="http://mimg.lalavla.com/resources/images/prdimg/202102/01/10007071_20210201115145.jpg" TargetMode="External"/><Relationship Id="rId430" Type="http://schemas.openxmlformats.org/officeDocument/2006/relationships/hyperlink" Target="http://mimg.lalavla.com/resources/images/prdimg/202008/26/10006040_20200826104950.jpg" TargetMode="External"/><Relationship Id="rId18" Type="http://schemas.openxmlformats.org/officeDocument/2006/relationships/hyperlink" Target="http://mimg.lalavla.com/resources/images/prdimg/202103/09/10007004_20210309171341.jpg" TargetMode="External"/><Relationship Id="rId265" Type="http://schemas.openxmlformats.org/officeDocument/2006/relationships/hyperlink" Target="http://mimg.lalavla.com/resources/images/prdimg/202102/01/10007066_20210201115008.jpg" TargetMode="External"/><Relationship Id="rId472" Type="http://schemas.openxmlformats.org/officeDocument/2006/relationships/hyperlink" Target="http://mimg.lalavla.com/resources/images/prdimg/202007/30/10005488_20200730134622.jpg" TargetMode="External"/><Relationship Id="rId528" Type="http://schemas.openxmlformats.org/officeDocument/2006/relationships/hyperlink" Target="http://m.lalavla.com/resources/images/prdimg/202109/23/10007464_20210923133751288.jpg" TargetMode="External"/><Relationship Id="rId125" Type="http://schemas.openxmlformats.org/officeDocument/2006/relationships/hyperlink" Target="http://mimg.lalavla.com/resources/images/prdimg/202008/10/10005109_20200810152509.jpg" TargetMode="External"/><Relationship Id="rId167" Type="http://schemas.openxmlformats.org/officeDocument/2006/relationships/hyperlink" Target="http://mimg.lalavla.com/resources/images/prdimg/202104/01/10005809_20210401101139.jpg" TargetMode="External"/><Relationship Id="rId332" Type="http://schemas.openxmlformats.org/officeDocument/2006/relationships/hyperlink" Target="http://mimg.lalavla.com/resources/images/prdimg/202102/24/10007428_20210224155120.jpg" TargetMode="External"/><Relationship Id="rId374" Type="http://schemas.openxmlformats.org/officeDocument/2006/relationships/hyperlink" Target="http://mimg.lalavla.com/resources/images/prdimg/202005/20/10005238_20200520103903.jpg" TargetMode="External"/><Relationship Id="rId581" Type="http://schemas.openxmlformats.org/officeDocument/2006/relationships/hyperlink" Target="http://mimg.lalavla.com/resources/images/prdimg/201904/17/10002703_20190417115747.jpg" TargetMode="External"/><Relationship Id="rId71" Type="http://schemas.openxmlformats.org/officeDocument/2006/relationships/hyperlink" Target="http://mimg.lalavla.com/resources/images/prdimg/202005/20/10005236_20200520103833.jpg" TargetMode="External"/><Relationship Id="rId234" Type="http://schemas.openxmlformats.org/officeDocument/2006/relationships/hyperlink" Target="http://mimg.lalavla.com/resources/images/prdimg/202102/03/10007071_20210203151651.jpg" TargetMode="External"/><Relationship Id="rId637" Type="http://schemas.openxmlformats.org/officeDocument/2006/relationships/hyperlink" Target="http://m.lalavla.com/resources/images/prdimg/202107/01/10008366_20210701160609314.jpg" TargetMode="External"/><Relationship Id="rId2" Type="http://schemas.openxmlformats.org/officeDocument/2006/relationships/hyperlink" Target="http://mimg.lalavla.com/resources/images/prdimg/202002/06/10003882_20200206152721.jpg" TargetMode="External"/><Relationship Id="rId29" Type="http://schemas.openxmlformats.org/officeDocument/2006/relationships/hyperlink" Target="http://mimg.lalavla.com/resources/images/prdimg/202103/09/10007004_20210309171555.jpg" TargetMode="External"/><Relationship Id="rId276" Type="http://schemas.openxmlformats.org/officeDocument/2006/relationships/hyperlink" Target="http://mimg.lalavla.com/resources/images/prdimg/201910/08/10004249_20191008143024.jpg" TargetMode="External"/><Relationship Id="rId441" Type="http://schemas.openxmlformats.org/officeDocument/2006/relationships/hyperlink" Target="http://mimg.lalavla.com/resources/images/prdimg/202008/26/10006071_20200826133906.jpg" TargetMode="External"/><Relationship Id="rId483" Type="http://schemas.openxmlformats.org/officeDocument/2006/relationships/hyperlink" Target="http://m.lalavla.com/resources/images/prdimg/202109/23/10007464_20210923133908459.jpg" TargetMode="External"/><Relationship Id="rId539" Type="http://schemas.openxmlformats.org/officeDocument/2006/relationships/hyperlink" Target="http://mimg.lalavla.com/resources/images/prdimg/202103/22/10007549_20210322150041.jpg" TargetMode="External"/><Relationship Id="rId40" Type="http://schemas.openxmlformats.org/officeDocument/2006/relationships/hyperlink" Target="http://mimg.lalavla.com/resources/images/prdimg/202103/09/10007004_20210309172054.jpg" TargetMode="External"/><Relationship Id="rId136" Type="http://schemas.openxmlformats.org/officeDocument/2006/relationships/hyperlink" Target="http://mimg.lalavla.com/resources/images/prdimg/202105/10/10008094_20210510163340.jpg" TargetMode="External"/><Relationship Id="rId178" Type="http://schemas.openxmlformats.org/officeDocument/2006/relationships/hyperlink" Target="http://mimg.lalavla.com/resources/images/prdimg/202102/01/10007072_20210201115455.jpg" TargetMode="External"/><Relationship Id="rId301" Type="http://schemas.openxmlformats.org/officeDocument/2006/relationships/hyperlink" Target="http://mimg.lalavla.com/resources/images/prdimg/202009/22/10006220_20200922184039.jpg" TargetMode="External"/><Relationship Id="rId343" Type="http://schemas.openxmlformats.org/officeDocument/2006/relationships/hyperlink" Target="http://m.lalavla.com/resources/images/prdimg/202109/23/10007464_20210923133935971.jpg" TargetMode="External"/><Relationship Id="rId550" Type="http://schemas.openxmlformats.org/officeDocument/2006/relationships/hyperlink" Target="http://mimg.lalavla.com/resources/images/prdimg/202008/26/10004767_20200826120556.jpg" TargetMode="External"/><Relationship Id="rId82" Type="http://schemas.openxmlformats.org/officeDocument/2006/relationships/hyperlink" Target="http://mimg.lalavla.com/resources/images/prdimg/202007/30/10005494_20200730134949.jpg" TargetMode="External"/><Relationship Id="rId203" Type="http://schemas.openxmlformats.org/officeDocument/2006/relationships/hyperlink" Target="http://mimg.lalavla.com/resources/images/prdimg/202102/25/10004908_20210225141154.jpg" TargetMode="External"/><Relationship Id="rId385" Type="http://schemas.openxmlformats.org/officeDocument/2006/relationships/hyperlink" Target="http://mimg.lalavla.com/resources/images/prdimg/202004/10/10004587_20200410120108.jpg" TargetMode="External"/><Relationship Id="rId592" Type="http://schemas.openxmlformats.org/officeDocument/2006/relationships/hyperlink" Target="http://mimg.lalavla.com/resources/images/prdimg/202104/01/1003463_20210401101239.jpg" TargetMode="External"/><Relationship Id="rId606" Type="http://schemas.openxmlformats.org/officeDocument/2006/relationships/hyperlink" Target="http://mimg.lalavla.com/resources/images/prdimg/202001/31/10004691_20200131121600.jpg" TargetMode="External"/><Relationship Id="rId245" Type="http://schemas.openxmlformats.org/officeDocument/2006/relationships/hyperlink" Target="http://mimg.lalavla.com/resources/images/prdimg/202102/01/10007073_20210201115836.jpg" TargetMode="External"/><Relationship Id="rId287" Type="http://schemas.openxmlformats.org/officeDocument/2006/relationships/hyperlink" Target="http://mimg.lalavla.com/resources/images/prdimg/201808/16/1000400_20180816091612.jpg" TargetMode="External"/><Relationship Id="rId410" Type="http://schemas.openxmlformats.org/officeDocument/2006/relationships/hyperlink" Target="http://mimg.lalavla.com/resources/images/prdimg/202103/22/10007550_20210322150308.jpg" TargetMode="External"/><Relationship Id="rId452" Type="http://schemas.openxmlformats.org/officeDocument/2006/relationships/hyperlink" Target="http://mimg.lalavla.com/resources/images/prdimg/202007/30/10005487_20200730121723.jpg" TargetMode="External"/><Relationship Id="rId494" Type="http://schemas.openxmlformats.org/officeDocument/2006/relationships/hyperlink" Target="http://mimg.lalavla.com/resources/images/prdimg/202012/16/10006551_20201216142621.jpg" TargetMode="External"/><Relationship Id="rId508" Type="http://schemas.openxmlformats.org/officeDocument/2006/relationships/hyperlink" Target="http://mimg.lalavla.com/resources/images/prdimg/202109/06/10008815_20210906152427.jpg" TargetMode="External"/><Relationship Id="rId105" Type="http://schemas.openxmlformats.org/officeDocument/2006/relationships/hyperlink" Target="http://mimg.lalavla.com/resources/images/prdimg/201912/23/10004522_20191223145213.jpg" TargetMode="External"/><Relationship Id="rId147" Type="http://schemas.openxmlformats.org/officeDocument/2006/relationships/hyperlink" Target="http://mimg.lalavla.com/resources/images/prdimg/202102/24/10006066_20210224173737.jpg" TargetMode="External"/><Relationship Id="rId312" Type="http://schemas.openxmlformats.org/officeDocument/2006/relationships/hyperlink" Target="http://mimg.lalavla.com/resources/images/prdimg/202001/17/10004657_20200117094230.jpg" TargetMode="External"/><Relationship Id="rId354" Type="http://schemas.openxmlformats.org/officeDocument/2006/relationships/hyperlink" Target="http://mimg.lalavla.com/resources/images/prdimg/202012/23/10006558_20201223100438.jpg" TargetMode="External"/><Relationship Id="rId51" Type="http://schemas.openxmlformats.org/officeDocument/2006/relationships/hyperlink" Target="http://mimg.lalavla.com/resources/images/prdimg/202005/20/10005236_20200520103803.jpg" TargetMode="External"/><Relationship Id="rId93" Type="http://schemas.openxmlformats.org/officeDocument/2006/relationships/hyperlink" Target="http://mimg.lalavla.com/resources/images/prdimg/202109/06/10008810_20210906145428.jpg" TargetMode="External"/><Relationship Id="rId189" Type="http://schemas.openxmlformats.org/officeDocument/2006/relationships/hyperlink" Target="http://mimg.lalavla.com/resources/images/prdimg/202010/20/10006275_20201020154647.jpg" TargetMode="External"/><Relationship Id="rId396" Type="http://schemas.openxmlformats.org/officeDocument/2006/relationships/hyperlink" Target="http://mimg.lalavla.com/resources/images/prdimg/202103/22/10007550_20210322150300.jpg" TargetMode="External"/><Relationship Id="rId561" Type="http://schemas.openxmlformats.org/officeDocument/2006/relationships/hyperlink" Target="http://mimg.lalavla.com/resources/images/prdimg/202012/26/10006548_20201226000814.jpg" TargetMode="External"/><Relationship Id="rId617" Type="http://schemas.openxmlformats.org/officeDocument/2006/relationships/hyperlink" Target="http://mimg.lalavla.com/resources/images/prdimg/202111/09/10006280_20211109104159.jpg" TargetMode="External"/><Relationship Id="rId214" Type="http://schemas.openxmlformats.org/officeDocument/2006/relationships/hyperlink" Target="http://mimg.lalavla.com/resources/images/prdimg/202012/26/10006550_20201226001216.jpg" TargetMode="External"/><Relationship Id="rId256" Type="http://schemas.openxmlformats.org/officeDocument/2006/relationships/hyperlink" Target="http://m.lalavla.com/resources/images/prdimg/202108/05/10007066_20210805182847451.jpg" TargetMode="External"/><Relationship Id="rId298" Type="http://schemas.openxmlformats.org/officeDocument/2006/relationships/hyperlink" Target="http://mimg.lalavla.com/resources/images/prdimg/202011/23/10006426_20201123100956.jpg" TargetMode="External"/><Relationship Id="rId421" Type="http://schemas.openxmlformats.org/officeDocument/2006/relationships/hyperlink" Target="http://m.lalavla.com/resources/images/prdimg/202109/23/10007464_20210923133852294.jpg" TargetMode="External"/><Relationship Id="rId463" Type="http://schemas.openxmlformats.org/officeDocument/2006/relationships/hyperlink" Target="http://mimg.lalavla.com/resources/images/prdimg/202007/30/10005488_20200730134453.jpg" TargetMode="External"/><Relationship Id="rId519" Type="http://schemas.openxmlformats.org/officeDocument/2006/relationships/hyperlink" Target="http://mimg.lalavla.com/resources/images/prdimg/202007/30/10005488_20200730134515.jpg" TargetMode="External"/><Relationship Id="rId116" Type="http://schemas.openxmlformats.org/officeDocument/2006/relationships/hyperlink" Target="http://mimg.lalavla.com/resources/images/prdimg/202004/10/10004586_20200410120315.jpg" TargetMode="External"/><Relationship Id="rId158" Type="http://schemas.openxmlformats.org/officeDocument/2006/relationships/hyperlink" Target="http://mimg.lalavla.com/resources/images/prdimg/202012/16/10006547_20201216141155.jpg" TargetMode="External"/><Relationship Id="rId323" Type="http://schemas.openxmlformats.org/officeDocument/2006/relationships/hyperlink" Target="http://m.lalavla.com/resources/images/prdimg/202105/11/10008087_20210511102829617.png" TargetMode="External"/><Relationship Id="rId530" Type="http://schemas.openxmlformats.org/officeDocument/2006/relationships/hyperlink" Target="http://m.lalavla.com/resources/images/prdimg/202109/23/10007464_20210923133852294.jpg" TargetMode="External"/><Relationship Id="rId20" Type="http://schemas.openxmlformats.org/officeDocument/2006/relationships/hyperlink" Target="http://mimg.lalavla.com/resources/images/prdimg/202103/09/10007004_20210309171403.gif" TargetMode="External"/><Relationship Id="rId62" Type="http://schemas.openxmlformats.org/officeDocument/2006/relationships/hyperlink" Target="http://mimg.lalavla.com/resources/images/prdimg/201808/16/1000349_20180816092104.jpg" TargetMode="External"/><Relationship Id="rId365" Type="http://schemas.openxmlformats.org/officeDocument/2006/relationships/hyperlink" Target="http://mimg.lalavla.com/resources/images/prdimg/202002/06/10003881_20200206151013.jpg" TargetMode="External"/><Relationship Id="rId572" Type="http://schemas.openxmlformats.org/officeDocument/2006/relationships/hyperlink" Target="http://m.lalavla.com/resources/images/prdimg/202104/22/10007464_20210422083452922.jpg" TargetMode="External"/><Relationship Id="rId628" Type="http://schemas.openxmlformats.org/officeDocument/2006/relationships/hyperlink" Target="https://www.clubclioimg.co.kr/images/OY/%EB%AC%B4%EB%93%9C%EB%A7%A4%ED%8A%B8%EC%8A%A4%ED%8B%B10825.jpg" TargetMode="External"/><Relationship Id="rId225" Type="http://schemas.openxmlformats.org/officeDocument/2006/relationships/hyperlink" Target="http://mimg.lalavla.com/resources/images/prdimg/202102/01/10007071_20210201115201.jpg" TargetMode="External"/><Relationship Id="rId267" Type="http://schemas.openxmlformats.org/officeDocument/2006/relationships/hyperlink" Target="http://mimg.lalavla.com/resources/images/prdimg/202102/01/10007066_20210201115024.jpg" TargetMode="External"/><Relationship Id="rId432" Type="http://schemas.openxmlformats.org/officeDocument/2006/relationships/hyperlink" Target="http://m.lalavla.com/resources/images/prdimg/202106/30/10008382_20210630110954309.gif" TargetMode="External"/><Relationship Id="rId474" Type="http://schemas.openxmlformats.org/officeDocument/2006/relationships/hyperlink" Target="http://m.lalavla.com/resources/images/prdimg/202107/01/10008363_20210701151127024.gif" TargetMode="External"/><Relationship Id="rId127" Type="http://schemas.openxmlformats.org/officeDocument/2006/relationships/hyperlink" Target="http://mimg.lalavla.com/resources/images/prdimg/202102/25/10002554_20210225165422.jpg" TargetMode="External"/><Relationship Id="rId31" Type="http://schemas.openxmlformats.org/officeDocument/2006/relationships/hyperlink" Target="http://mimg.lalavla.com/resources/images/prdimg/202103/09/10007004_20210309171616.jpg" TargetMode="External"/><Relationship Id="rId73" Type="http://schemas.openxmlformats.org/officeDocument/2006/relationships/hyperlink" Target="http://mimg.lalavla.com/resources/images/prdimg/202107/28/10008613_20210728163811.jpg" TargetMode="External"/><Relationship Id="rId169" Type="http://schemas.openxmlformats.org/officeDocument/2006/relationships/hyperlink" Target="http://mimg.lalavla.com/resources/images/prdimg/202104/23/10006409_20210423172809.jpg" TargetMode="External"/><Relationship Id="rId334" Type="http://schemas.openxmlformats.org/officeDocument/2006/relationships/hyperlink" Target="http://mimg.lalavla.com/resources/images/prdimg/202102/24/10002620_20210224155329.jpg" TargetMode="External"/><Relationship Id="rId376" Type="http://schemas.openxmlformats.org/officeDocument/2006/relationships/hyperlink" Target="http://mimg.lalavla.com/resources/images/prdimg/202005/20/10005238_20200520103919.jpg" TargetMode="External"/><Relationship Id="rId541" Type="http://schemas.openxmlformats.org/officeDocument/2006/relationships/hyperlink" Target="http://mimg.lalavla.com/resources/images/prdimg/202103/22/10007549_20210322150058.jpg" TargetMode="External"/><Relationship Id="rId583" Type="http://schemas.openxmlformats.org/officeDocument/2006/relationships/hyperlink" Target="http://mimg.lalavla.com/resources/images/prdimg/201904/17/10002703_20190417115759.jpg" TargetMode="External"/><Relationship Id="rId639" Type="http://schemas.openxmlformats.org/officeDocument/2006/relationships/hyperlink" Target="http://m.lalavla.com/resources/images/prdimg/202107/01/10008364_20210701155611494.jpg" TargetMode="External"/><Relationship Id="rId4" Type="http://schemas.openxmlformats.org/officeDocument/2006/relationships/hyperlink" Target="http://mimg.lalavla.com/resources/images/prdimg/202002/06/10003882_20200206152754.jpg" TargetMode="External"/><Relationship Id="rId180" Type="http://schemas.openxmlformats.org/officeDocument/2006/relationships/hyperlink" Target="http://mimg.lalavla.com/resources/images/prdimg/202102/01/10007072_20210201115517.jpg" TargetMode="External"/><Relationship Id="rId236" Type="http://schemas.openxmlformats.org/officeDocument/2006/relationships/hyperlink" Target="http://mimg.lalavla.com/resources/images/prdimg/202103/29/10004864_20210329135120.jpg" TargetMode="External"/><Relationship Id="rId278" Type="http://schemas.openxmlformats.org/officeDocument/2006/relationships/hyperlink" Target="http://mimg.lalavla.com/resources/images/prdimg/202003/25/10002049_20200325115623.jpg" TargetMode="External"/><Relationship Id="rId401" Type="http://schemas.openxmlformats.org/officeDocument/2006/relationships/hyperlink" Target="http://mimg.lalavla.com/resources/images/prdimg/202103/22/10007550_20210322150338.jpg" TargetMode="External"/><Relationship Id="rId443" Type="http://schemas.openxmlformats.org/officeDocument/2006/relationships/hyperlink" Target="http://mimg.lalavla.com/resources/images/prdimg/202008/26/10006071_20200826133940.jpg" TargetMode="External"/><Relationship Id="rId303" Type="http://schemas.openxmlformats.org/officeDocument/2006/relationships/hyperlink" Target="http://mimg.lalavla.com/resources/images/prdimg/202008/28/10005803_20200828135253.jpg" TargetMode="External"/><Relationship Id="rId485" Type="http://schemas.openxmlformats.org/officeDocument/2006/relationships/hyperlink" Target="http://m.lalavla.com/resources/images/prdimg/202109/23/10007464_20210923133950938.jpg" TargetMode="External"/><Relationship Id="rId42" Type="http://schemas.openxmlformats.org/officeDocument/2006/relationships/hyperlink" Target="http://romand.co.kr/web/upload/NNEditor/20181112/ZERO_VELVET_TINT_01_shop1_174123.jpg" TargetMode="External"/><Relationship Id="rId84" Type="http://schemas.openxmlformats.org/officeDocument/2006/relationships/hyperlink" Target="http://mimg.lalavla.com/resources/images/prdimg/202007/30/10005494_20200730135006.jpg" TargetMode="External"/><Relationship Id="rId138" Type="http://schemas.openxmlformats.org/officeDocument/2006/relationships/hyperlink" Target="http://mimg.lalavla.com/resources/images/prdimg/202101/27/10007005_20210127171411.jpg" TargetMode="External"/><Relationship Id="rId345" Type="http://schemas.openxmlformats.org/officeDocument/2006/relationships/hyperlink" Target="http://m.lalavla.com/resources/images/prdimg/202109/23/10007464_20210923134013330.jpg" TargetMode="External"/><Relationship Id="rId387" Type="http://schemas.openxmlformats.org/officeDocument/2006/relationships/hyperlink" Target="http://m.lalavla.com/resources/images/prdimg/202109/23/10007464_20210923133751288.jpg" TargetMode="External"/><Relationship Id="rId510" Type="http://schemas.openxmlformats.org/officeDocument/2006/relationships/hyperlink" Target="http://mimg.lalavla.com/resources/images/prdimg/202106/21/10008403_20210621112012.jpg" TargetMode="External"/><Relationship Id="rId552" Type="http://schemas.openxmlformats.org/officeDocument/2006/relationships/hyperlink" Target="http://m.lalavla.com/resources/images/prdimg/202109/23/10007464_20210923133751288.jpg" TargetMode="External"/><Relationship Id="rId594" Type="http://schemas.openxmlformats.org/officeDocument/2006/relationships/hyperlink" Target="http://mimg.lalavla.com/resources/images/prdimg/202103/29/10007406_20210329090638.jpg" TargetMode="External"/><Relationship Id="rId608" Type="http://schemas.openxmlformats.org/officeDocument/2006/relationships/hyperlink" Target="http://mimg.lalavla.com/resources/images/prdimg/202001/31/10004691_20200131121622.jpg" TargetMode="External"/><Relationship Id="rId191" Type="http://schemas.openxmlformats.org/officeDocument/2006/relationships/hyperlink" Target="http://mimg.lalavla.com/resources/images/prdimg/202010/20/10006275_20201020154714.jpg" TargetMode="External"/><Relationship Id="rId205" Type="http://schemas.openxmlformats.org/officeDocument/2006/relationships/hyperlink" Target="http://m.lalavla.com/resources/images/prdimg/202108/04/10008666_20210804184431835.jpg" TargetMode="External"/><Relationship Id="rId247" Type="http://schemas.openxmlformats.org/officeDocument/2006/relationships/hyperlink" Target="http://mimg.lalavla.com/resources/images/prdimg/202102/01/10007073_20210201115907.jpg" TargetMode="External"/><Relationship Id="rId412" Type="http://schemas.openxmlformats.org/officeDocument/2006/relationships/hyperlink" Target="http://mimg.lalavla.com/resources/images/prdimg/202103/22/10007550_20210322150323.jpg" TargetMode="External"/><Relationship Id="rId107" Type="http://schemas.openxmlformats.org/officeDocument/2006/relationships/hyperlink" Target="http://mimg.lalavla.com/resources/images/prdimg/201908/27/10002703_20190827150510.jpg" TargetMode="External"/><Relationship Id="rId289" Type="http://schemas.openxmlformats.org/officeDocument/2006/relationships/hyperlink" Target="http://mimg.lalavla.com/resources/images/prdimg/202105/20/10008179_20210520115229.jpg" TargetMode="External"/><Relationship Id="rId454" Type="http://schemas.openxmlformats.org/officeDocument/2006/relationships/hyperlink" Target="http://mimg.lalavla.com/resources/images/prdimg/202007/30/10005487_20200730121750.jpg" TargetMode="External"/><Relationship Id="rId496" Type="http://schemas.openxmlformats.org/officeDocument/2006/relationships/hyperlink" Target="http://mimg.lalavla.com/resources/images/prdimg/202012/26/10006551_20201226001332.jpg" TargetMode="External"/><Relationship Id="rId11" Type="http://schemas.openxmlformats.org/officeDocument/2006/relationships/hyperlink" Target="http://mimg.lalavla.com/resources/images/prdimg/202109/24/10008881_20210924140609.jpg" TargetMode="External"/><Relationship Id="rId53" Type="http://schemas.openxmlformats.org/officeDocument/2006/relationships/hyperlink" Target="http://mimg.lalavla.com/resources/images/prdimg/202005/20/10005236_20200520103824.jpg" TargetMode="External"/><Relationship Id="rId149" Type="http://schemas.openxmlformats.org/officeDocument/2006/relationships/hyperlink" Target="http://mimg.lalavla.com/resources/images/prdimg/202012/30/10006653_20201230110631.jpg" TargetMode="External"/><Relationship Id="rId314" Type="http://schemas.openxmlformats.org/officeDocument/2006/relationships/hyperlink" Target="http://mimg.lalavla.com/resources/images/prdimg/202008/26/10006071_20200826133906.jpg" TargetMode="External"/><Relationship Id="rId356" Type="http://schemas.openxmlformats.org/officeDocument/2006/relationships/hyperlink" Target="http://mimg.lalavla.com/resources/images/prdimg/202012/23/10006558_20201223100830.jpg" TargetMode="External"/><Relationship Id="rId398" Type="http://schemas.openxmlformats.org/officeDocument/2006/relationships/hyperlink" Target="http://mimg.lalavla.com/resources/images/prdimg/202103/22/10007550_20210322150315.jpg" TargetMode="External"/><Relationship Id="rId521" Type="http://schemas.openxmlformats.org/officeDocument/2006/relationships/hyperlink" Target="http://mimg.lalavla.com/resources/images/prdimg/202007/30/10005488_20200730134531.jpg" TargetMode="External"/><Relationship Id="rId563" Type="http://schemas.openxmlformats.org/officeDocument/2006/relationships/hyperlink" Target="http://mimg.lalavla.com/resources/images/prdimg/202012/16/10006548_20201216141616.jpg" TargetMode="External"/><Relationship Id="rId619" Type="http://schemas.openxmlformats.org/officeDocument/2006/relationships/hyperlink" Target="http://mimg.lalavla.com/resources/images/prdimg/202111/09/10006280_20211109104233.jpg" TargetMode="External"/><Relationship Id="rId95" Type="http://schemas.openxmlformats.org/officeDocument/2006/relationships/hyperlink" Target="http://mimg.lalavla.com/resources/images/prdimg/202106/28/10008464_20210628172634.jpg" TargetMode="External"/><Relationship Id="rId160" Type="http://schemas.openxmlformats.org/officeDocument/2006/relationships/hyperlink" Target="http://mimg.lalavla.com/resources/images/prdimg/202012/26/10006547_20201226000738.jpg" TargetMode="External"/><Relationship Id="rId216" Type="http://schemas.openxmlformats.org/officeDocument/2006/relationships/hyperlink" Target="http://mimg.lalavla.com/resources/images/prdimg/202003/25/10002049_20200325115623.jpg" TargetMode="External"/><Relationship Id="rId423" Type="http://schemas.openxmlformats.org/officeDocument/2006/relationships/hyperlink" Target="http://m.lalavla.com/resources/images/prdimg/202109/23/10007464_20210923133935971.jpg" TargetMode="External"/><Relationship Id="rId258" Type="http://schemas.openxmlformats.org/officeDocument/2006/relationships/hyperlink" Target="http://mimg.lalavla.com/resources/images/prdimg/202102/01/10007066_20210201114701.jpg" TargetMode="External"/><Relationship Id="rId465" Type="http://schemas.openxmlformats.org/officeDocument/2006/relationships/hyperlink" Target="http://mimg.lalavla.com/resources/images/prdimg/202007/30/10005488_20200730134515.jpg" TargetMode="External"/><Relationship Id="rId630" Type="http://schemas.openxmlformats.org/officeDocument/2006/relationships/hyperlink" Target="http://mimg.lalavla.com/resources/images/prdimg/202012/18/10004959_20201218111427.jpg" TargetMode="External"/><Relationship Id="rId22" Type="http://schemas.openxmlformats.org/officeDocument/2006/relationships/hyperlink" Target="http://mimg.lalavla.com/resources/images/prdimg/202103/09/10007004_20210309171447.jpg" TargetMode="External"/><Relationship Id="rId64" Type="http://schemas.openxmlformats.org/officeDocument/2006/relationships/hyperlink" Target="http://mimg.lalavla.com/resources/images/prdimg/202110/27/10004594_20211027190505.jpg" TargetMode="External"/><Relationship Id="rId118" Type="http://schemas.openxmlformats.org/officeDocument/2006/relationships/hyperlink" Target="http://m.lalavla.com/resources/images/prdimg/202106/30/10008381_20210630110839720.jpg" TargetMode="External"/><Relationship Id="rId325" Type="http://schemas.openxmlformats.org/officeDocument/2006/relationships/hyperlink" Target="http://mimg.lalavla.com/resources/images/prdimg/202104/23/10006173_20210423091130.jpg" TargetMode="External"/><Relationship Id="rId367" Type="http://schemas.openxmlformats.org/officeDocument/2006/relationships/hyperlink" Target="http://mimg.lalavla.com/resources/images/prdimg/202002/24/10004836_20200224120230.jpg" TargetMode="External"/><Relationship Id="rId532" Type="http://schemas.openxmlformats.org/officeDocument/2006/relationships/hyperlink" Target="http://m.lalavla.com/resources/images/prdimg/202109/23/10007464_20210923133935971.jpg" TargetMode="External"/><Relationship Id="rId574" Type="http://schemas.openxmlformats.org/officeDocument/2006/relationships/hyperlink" Target="http://m.lalavla.com/resources/images/prdimg/202109/23/10007464_20210923133805348.jpg" TargetMode="External"/><Relationship Id="rId171" Type="http://schemas.openxmlformats.org/officeDocument/2006/relationships/hyperlink" Target="http://mimg.lalavla.com/resources/images/prdimg/202010/28/10002594_20201028171916.jpg" TargetMode="External"/><Relationship Id="rId227" Type="http://schemas.openxmlformats.org/officeDocument/2006/relationships/hyperlink" Target="http://mimg.lalavla.com/resources/images/prdimg/202102/01/10007071_20210201115227.jpg" TargetMode="External"/><Relationship Id="rId269" Type="http://schemas.openxmlformats.org/officeDocument/2006/relationships/hyperlink" Target="http://mimg.lalavla.com/resources/images/prdimg/202102/01/10007066_20210201115048.jpg" TargetMode="External"/><Relationship Id="rId434" Type="http://schemas.openxmlformats.org/officeDocument/2006/relationships/hyperlink" Target="http://m.lalavla.com/resources/images/prdimg/202106/30/10008382_20210630111027324.jpg" TargetMode="External"/><Relationship Id="rId476" Type="http://schemas.openxmlformats.org/officeDocument/2006/relationships/hyperlink" Target="http://m.lalavla.com/resources/images/prdimg/202107/01/10008363_20210701151325916.jpg" TargetMode="External"/><Relationship Id="rId641" Type="http://schemas.openxmlformats.org/officeDocument/2006/relationships/hyperlink" Target="http://m.lalavla.com/resources/images/prdimg/202107/01/10008364_20210701155648396.jpg" TargetMode="External"/><Relationship Id="rId33" Type="http://schemas.openxmlformats.org/officeDocument/2006/relationships/hyperlink" Target="http://mimg.lalavla.com/resources/images/prdimg/202103/09/10007004_20210309171630.jpg" TargetMode="External"/><Relationship Id="rId129" Type="http://schemas.openxmlformats.org/officeDocument/2006/relationships/hyperlink" Target="http://mimg.lalavla.com/resources/images/prdimg/202105/10/10008093_20210510163216.jpg" TargetMode="External"/><Relationship Id="rId280" Type="http://schemas.openxmlformats.org/officeDocument/2006/relationships/hyperlink" Target="http://mimg.lalavla.com/resources/images/prdimg/202003/25/10002049_20200325115640.jpg" TargetMode="External"/><Relationship Id="rId336" Type="http://schemas.openxmlformats.org/officeDocument/2006/relationships/hyperlink" Target="http://mimg.lalavla.com/resources/images/prdimg/202008/26/10006041_20200826105137.jpg" TargetMode="External"/><Relationship Id="rId501" Type="http://schemas.openxmlformats.org/officeDocument/2006/relationships/hyperlink" Target="http://mimg.lalavla.com/resources/images/prdimg/202012/18/10006557_20201218170203.jpg" TargetMode="External"/><Relationship Id="rId543" Type="http://schemas.openxmlformats.org/officeDocument/2006/relationships/hyperlink" Target="http://mimg.lalavla.com/resources/images/prdimg/202103/22/10007549_20210322150114.jpg" TargetMode="External"/><Relationship Id="rId75" Type="http://schemas.openxmlformats.org/officeDocument/2006/relationships/hyperlink" Target="http://mimg.lalavla.com/resources/images/prdimg/202107/28/10008611_20210728163646.jpg" TargetMode="External"/><Relationship Id="rId140" Type="http://schemas.openxmlformats.org/officeDocument/2006/relationships/hyperlink" Target="http://mimg.lalavla.com/resources/images/prdimg/202010/28/10006281_20201028173341.jpg" TargetMode="External"/><Relationship Id="rId182" Type="http://schemas.openxmlformats.org/officeDocument/2006/relationships/hyperlink" Target="http://mimg.lalavla.com/resources/images/prdimg/202102/01/10007072_20210201115535.jpg" TargetMode="External"/><Relationship Id="rId378" Type="http://schemas.openxmlformats.org/officeDocument/2006/relationships/hyperlink" Target="http://mimg.lalavla.com/resources/images/prdimg/202005/20/10005238_20200520104224.jpg" TargetMode="External"/><Relationship Id="rId403" Type="http://schemas.openxmlformats.org/officeDocument/2006/relationships/hyperlink" Target="http://mimg.lalavla.com/resources/images/prdimg/202103/22/10007550_20210322150354.jpg" TargetMode="External"/><Relationship Id="rId585" Type="http://schemas.openxmlformats.org/officeDocument/2006/relationships/hyperlink" Target="http://mimg.lalavla.com/resources/images/prdimg/201908/27/10002703_20190827150557.jpg" TargetMode="External"/><Relationship Id="rId6" Type="http://schemas.openxmlformats.org/officeDocument/2006/relationships/hyperlink" Target="https://m.lalavla.com/service/main/mainEventBeautyTalk.html?EVNT_ID=100000740" TargetMode="External"/><Relationship Id="rId238" Type="http://schemas.openxmlformats.org/officeDocument/2006/relationships/hyperlink" Target="http://mimg.lalavla.com/resources/images/prdimg/202103/29/10004864_20210329135134.jpg" TargetMode="External"/><Relationship Id="rId445" Type="http://schemas.openxmlformats.org/officeDocument/2006/relationships/hyperlink" Target="http://mimg.lalavla.com/resources/images/prdimg/202009/24/10006215_20200924164110.jpg" TargetMode="External"/><Relationship Id="rId487" Type="http://schemas.openxmlformats.org/officeDocument/2006/relationships/hyperlink" Target="http://m.lalavla.com/resources/images/prdimg/202109/23/10007464_20210923134026073.jpg" TargetMode="External"/><Relationship Id="rId610" Type="http://schemas.openxmlformats.org/officeDocument/2006/relationships/hyperlink" Target="http://mimg.lalavla.com/resources/images/prdimg/202001/31/10004691_20200131121638.jpg" TargetMode="External"/><Relationship Id="rId291" Type="http://schemas.openxmlformats.org/officeDocument/2006/relationships/hyperlink" Target="https://img-lalavlashop.gsretail.com/cmsstatic/product/22292/%ED%81%AC%EA%B8%B0%EB%B3%80%ED%99%98_1.jpg" TargetMode="External"/><Relationship Id="rId305" Type="http://schemas.openxmlformats.org/officeDocument/2006/relationships/hyperlink" Target="http://mimg.lalavla.com/resources/images/prdimg/202009/21/10006199_20200921164758.jpg" TargetMode="External"/><Relationship Id="rId347" Type="http://schemas.openxmlformats.org/officeDocument/2006/relationships/hyperlink" Target="http://mimg.lalavla.com/resources/images/prdimg/202004/09/10003197_20200409163426.jpg" TargetMode="External"/><Relationship Id="rId512" Type="http://schemas.openxmlformats.org/officeDocument/2006/relationships/hyperlink" Target="http://mimg.lalavla.com/resources/images/prdimg/202102/24/10005579_20210224154108.jpg" TargetMode="External"/><Relationship Id="rId44" Type="http://schemas.openxmlformats.org/officeDocument/2006/relationships/hyperlink" Target="http://mimg.lalavla.com/resources/images/prdimg/201908/27/10002543_20190827150239.jpg" TargetMode="External"/><Relationship Id="rId86" Type="http://schemas.openxmlformats.org/officeDocument/2006/relationships/hyperlink" Target="http://mimg.lalavla.com/resources/images/prdimg/202007/30/10005494_20200730135020.jpg" TargetMode="External"/><Relationship Id="rId151" Type="http://schemas.openxmlformats.org/officeDocument/2006/relationships/hyperlink" Target="http://mimg.lalavla.com/resources/images/prdimg/202009/07/10006089_20200907174326.jpg" TargetMode="External"/><Relationship Id="rId389" Type="http://schemas.openxmlformats.org/officeDocument/2006/relationships/hyperlink" Target="http://m.lalavla.com/resources/images/prdimg/202109/23/10007464_20210923133852294.jpg" TargetMode="External"/><Relationship Id="rId554" Type="http://schemas.openxmlformats.org/officeDocument/2006/relationships/hyperlink" Target="http://m.lalavla.com/resources/images/prdimg/202109/23/10007464_20210923133852294.jpg" TargetMode="External"/><Relationship Id="rId596" Type="http://schemas.openxmlformats.org/officeDocument/2006/relationships/hyperlink" Target="http://mimg.lalavla.com/resources/images/prdimg/202102/23/10007406_20210223142510.jpg" TargetMode="External"/><Relationship Id="rId193" Type="http://schemas.openxmlformats.org/officeDocument/2006/relationships/hyperlink" Target="http://m.lalavla.com/resources/images/prdimg/202108/04/10008663_20210804184714502.jpg" TargetMode="External"/><Relationship Id="rId207" Type="http://schemas.openxmlformats.org/officeDocument/2006/relationships/hyperlink" Target="http://mimg.lalavla.com/resources/images/prdimg/202012/16/10006550_20201216142158.jpg" TargetMode="External"/><Relationship Id="rId249" Type="http://schemas.openxmlformats.org/officeDocument/2006/relationships/hyperlink" Target="http://mimg.lalavla.com/resources/images/prdimg/202102/01/10007073_20210201115931.jpg" TargetMode="External"/><Relationship Id="rId414" Type="http://schemas.openxmlformats.org/officeDocument/2006/relationships/hyperlink" Target="http://mimg.lalavla.com/resources/images/prdimg/202103/22/10007550_20210322150338.jpg" TargetMode="External"/><Relationship Id="rId456" Type="http://schemas.openxmlformats.org/officeDocument/2006/relationships/hyperlink" Target="http://mimg.lalavla.com/resources/images/prdimg/202007/30/10005487_20200730121815.jpg" TargetMode="External"/><Relationship Id="rId498" Type="http://schemas.openxmlformats.org/officeDocument/2006/relationships/hyperlink" Target="http://mimg.lalavla.com/resources/images/prdimg/202012/16/10006551_20201216142647.jpg" TargetMode="External"/><Relationship Id="rId621" Type="http://schemas.openxmlformats.org/officeDocument/2006/relationships/hyperlink" Target="http://eshop.amorepacific.co.kr/2012renewal/detail/800/m_detail825.jpg" TargetMode="External"/><Relationship Id="rId13" Type="http://schemas.openxmlformats.org/officeDocument/2006/relationships/hyperlink" Target="http://mimg.lalavla.com/resources/images/prdimg/202103/09/10007485_20210309170419.jpg" TargetMode="External"/><Relationship Id="rId109" Type="http://schemas.openxmlformats.org/officeDocument/2006/relationships/hyperlink" Target="http://mimg.lalavla.com/resources/images/prdimg/201904/17/10002703_20190417115818.jpg" TargetMode="External"/><Relationship Id="rId260" Type="http://schemas.openxmlformats.org/officeDocument/2006/relationships/hyperlink" Target="http://mimg.lalavla.com/resources/images/prdimg/202102/01/10007066_20210201114845.jpg" TargetMode="External"/><Relationship Id="rId316" Type="http://schemas.openxmlformats.org/officeDocument/2006/relationships/hyperlink" Target="http://mimg.lalavla.com/resources/images/prdimg/202008/26/10006071_20200826133940.jpg" TargetMode="External"/><Relationship Id="rId523" Type="http://schemas.openxmlformats.org/officeDocument/2006/relationships/hyperlink" Target="http://mimg.lalavla.com/resources/images/prdimg/202007/30/10005488_20200730134549.jpg" TargetMode="External"/><Relationship Id="rId55" Type="http://schemas.openxmlformats.org/officeDocument/2006/relationships/hyperlink" Target="http://mimg.lalavla.com/resources/images/prdimg/202005/20/10005236_20200520103843.jpg" TargetMode="External"/><Relationship Id="rId97" Type="http://schemas.openxmlformats.org/officeDocument/2006/relationships/hyperlink" Target="http://mimg.lalavla.com/resources/images/prdimg/202106/28/10008464_20210628172649.jpg" TargetMode="External"/><Relationship Id="rId120" Type="http://schemas.openxmlformats.org/officeDocument/2006/relationships/hyperlink" Target="http://m.lalavla.com/resources/images/prdimg/202106/30/10008381_20210630110855994.jpg" TargetMode="External"/><Relationship Id="rId358" Type="http://schemas.openxmlformats.org/officeDocument/2006/relationships/hyperlink" Target="http://mimg.lalavla.com/resources/images/prdimg/202012/23/10006558_20201223100931.jpg" TargetMode="External"/><Relationship Id="rId565" Type="http://schemas.openxmlformats.org/officeDocument/2006/relationships/hyperlink" Target="http://mimg.lalavla.com/resources/images/prdimg/202012/16/10006548_20201216141647.jpg" TargetMode="External"/><Relationship Id="rId162" Type="http://schemas.openxmlformats.org/officeDocument/2006/relationships/hyperlink" Target="http://mimg.lalavla.com/resources/images/prdimg/202012/16/10006547_20201216141253.jpg" TargetMode="External"/><Relationship Id="rId218" Type="http://schemas.openxmlformats.org/officeDocument/2006/relationships/hyperlink" Target="http://mimg.lalavla.com/resources/images/prdimg/202003/25/10002049_20200325115640.jpg" TargetMode="External"/><Relationship Id="rId425" Type="http://schemas.openxmlformats.org/officeDocument/2006/relationships/hyperlink" Target="http://m.lalavla.com/resources/images/prdimg/202109/23/10007464_20210923134013330.jpg" TargetMode="External"/><Relationship Id="rId467" Type="http://schemas.openxmlformats.org/officeDocument/2006/relationships/hyperlink" Target="http://mimg.lalavla.com/resources/images/prdimg/202007/30/10005488_20200730134531.jpg" TargetMode="External"/><Relationship Id="rId632" Type="http://schemas.openxmlformats.org/officeDocument/2006/relationships/hyperlink" Target="http://m.lalavla.com/resources/images/prdimg/202106/30/10008380_20210630110706718.gif" TargetMode="External"/><Relationship Id="rId271" Type="http://schemas.openxmlformats.org/officeDocument/2006/relationships/hyperlink" Target="http://mimg.lalavla.com/resources/images/prdimg/202107/20/10008543_20210720144038.jpg" TargetMode="External"/><Relationship Id="rId24" Type="http://schemas.openxmlformats.org/officeDocument/2006/relationships/hyperlink" Target="http://mimg.lalavla.com/resources/images/prdimg/202103/09/10007004_20210309171501.jpg" TargetMode="External"/><Relationship Id="rId66" Type="http://schemas.openxmlformats.org/officeDocument/2006/relationships/hyperlink" Target="http://mimg.lalavla.com/resources/images/prdimg/202104/13/10004594_20210413113352.jpg" TargetMode="External"/><Relationship Id="rId131" Type="http://schemas.openxmlformats.org/officeDocument/2006/relationships/hyperlink" Target="http://mimg.lalavla.com/resources/images/prdimg/202106/21/10008404_20210621112831.jpg" TargetMode="External"/><Relationship Id="rId327" Type="http://schemas.openxmlformats.org/officeDocument/2006/relationships/hyperlink" Target="http://mimg.lalavla.com/resources/images/prdimg/202104/23/10006173_20210423091211.jpg" TargetMode="External"/><Relationship Id="rId369" Type="http://schemas.openxmlformats.org/officeDocument/2006/relationships/hyperlink" Target="http://mimg.lalavla.com/resources/images/prdimg/202002/24/10004836_20200224120255.jpg" TargetMode="External"/><Relationship Id="rId534" Type="http://schemas.openxmlformats.org/officeDocument/2006/relationships/hyperlink" Target="http://m.lalavla.com/resources/images/prdimg/202109/23/10007464_20210923134013330.jpg" TargetMode="External"/><Relationship Id="rId576" Type="http://schemas.openxmlformats.org/officeDocument/2006/relationships/hyperlink" Target="http://m.lalavla.com/resources/images/prdimg/202109/23/10007464_20210923133908459.jpg" TargetMode="External"/><Relationship Id="rId173" Type="http://schemas.openxmlformats.org/officeDocument/2006/relationships/hyperlink" Target="http://m.lalavla.com/resources/images/prdimg/202108/04/10008667_20210804184116804.jpg" TargetMode="External"/><Relationship Id="rId229" Type="http://schemas.openxmlformats.org/officeDocument/2006/relationships/hyperlink" Target="http://mimg.lalavla.com/resources/images/prdimg/202102/01/10007071_20210201115250.jpg" TargetMode="External"/><Relationship Id="rId380" Type="http://schemas.openxmlformats.org/officeDocument/2006/relationships/hyperlink" Target="http://mimg.lalavla.com/resources/images/prdimg/202010/21/10005238_20201021154256.jpg" TargetMode="External"/><Relationship Id="rId436" Type="http://schemas.openxmlformats.org/officeDocument/2006/relationships/hyperlink" Target="http://mimg.lalavla.com/resources/images/prdimg/202110/27/10008995_20211027184406.jpg" TargetMode="External"/><Relationship Id="rId601" Type="http://schemas.openxmlformats.org/officeDocument/2006/relationships/hyperlink" Target="http://mimg.lalavla.com/resources/images/prdimg/202102/23/10007406_20210223142606.jpg" TargetMode="External"/><Relationship Id="rId240" Type="http://schemas.openxmlformats.org/officeDocument/2006/relationships/hyperlink" Target="http://mimg.lalavla.com/resources/images/prdimg/202102/11/10007073_20210211123435.jpg" TargetMode="External"/><Relationship Id="rId478" Type="http://schemas.openxmlformats.org/officeDocument/2006/relationships/hyperlink" Target="http://mimg.lalavla.com/resources/images/prdimg/202110/14/10008809_20211014100343.jpg" TargetMode="External"/><Relationship Id="rId35" Type="http://schemas.openxmlformats.org/officeDocument/2006/relationships/hyperlink" Target="http://mimg.lalavla.com/resources/images/prdimg/202103/09/10007004_20210309171929.jpg" TargetMode="External"/><Relationship Id="rId77" Type="http://schemas.openxmlformats.org/officeDocument/2006/relationships/hyperlink" Target="http://mimg.lalavla.com/resources/images/prdimg/202007/30/10005494_20200730134855.jpg" TargetMode="External"/><Relationship Id="rId100" Type="http://schemas.openxmlformats.org/officeDocument/2006/relationships/hyperlink" Target="http://mimg.lalavla.com/resources/images/prdimg/202106/30/10008464_20210630170850.jpg" TargetMode="External"/><Relationship Id="rId282" Type="http://schemas.openxmlformats.org/officeDocument/2006/relationships/hyperlink" Target="http://mimg.lalavla.com/resources/images/prdimg/201910/21/10004284_20191021094931.jpg" TargetMode="External"/><Relationship Id="rId338" Type="http://schemas.openxmlformats.org/officeDocument/2006/relationships/hyperlink" Target="http://m.lalavla.com/resources/images/prdimg/202104/22/10007464_20210422083452922.jpg" TargetMode="External"/><Relationship Id="rId503" Type="http://schemas.openxmlformats.org/officeDocument/2006/relationships/hyperlink" Target="http://mimg.lalavla.com/resources/images/prdimg/202012/21/10006557_20201221091005.jpg" TargetMode="External"/><Relationship Id="rId545" Type="http://schemas.openxmlformats.org/officeDocument/2006/relationships/hyperlink" Target="http://mimg.lalavla.com/resources/images/prdimg/202103/22/10007549_20210322150134.jpg" TargetMode="External"/><Relationship Id="rId587" Type="http://schemas.openxmlformats.org/officeDocument/2006/relationships/hyperlink" Target="http://mimg.lalavla.com/resources/images/prdimg/201902/28/10002651_20190228115854.jpg" TargetMode="External"/><Relationship Id="rId8" Type="http://schemas.openxmlformats.org/officeDocument/2006/relationships/hyperlink" Target="http://mimg.lalavla.com/resources/images/prdimg/202011/16/10006393_20201116150517.jpg" TargetMode="External"/><Relationship Id="rId142" Type="http://schemas.openxmlformats.org/officeDocument/2006/relationships/hyperlink" Target="http://mimg.lalavla.com/resources/images/prdimg/202108/11/10003613_20210811165206.jpg" TargetMode="External"/><Relationship Id="rId184" Type="http://schemas.openxmlformats.org/officeDocument/2006/relationships/hyperlink" Target="http://mimg.lalavla.com/resources/images/prdimg/202102/01/10007072_20210201115555.jpg" TargetMode="External"/><Relationship Id="rId391" Type="http://schemas.openxmlformats.org/officeDocument/2006/relationships/hyperlink" Target="http://m.lalavla.com/resources/images/prdimg/202109/23/10007464_20210923133935971.jpg" TargetMode="External"/><Relationship Id="rId405" Type="http://schemas.openxmlformats.org/officeDocument/2006/relationships/hyperlink" Target="http://mimg.lalavla.com/resources/images/prdimg/202102/25/1003267_20210225165024.jpg" TargetMode="External"/><Relationship Id="rId447" Type="http://schemas.openxmlformats.org/officeDocument/2006/relationships/hyperlink" Target="http://mimg.lalavla.com/resources/images/prdimg/202009/24/10006215_20200924164129.jpg" TargetMode="External"/><Relationship Id="rId612" Type="http://schemas.openxmlformats.org/officeDocument/2006/relationships/hyperlink" Target="http://mimg.lalavla.com/resources/images/prdimg/202001/31/10004691_20200131121657.jpg" TargetMode="External"/><Relationship Id="rId251" Type="http://schemas.openxmlformats.org/officeDocument/2006/relationships/hyperlink" Target="http://mimg.lalavla.com/resources/images/prdimg/202102/01/10007073_20210201115953.jpg" TargetMode="External"/><Relationship Id="rId489" Type="http://schemas.openxmlformats.org/officeDocument/2006/relationships/hyperlink" Target="http://mimg.lalavla.com/resources/images/prdimg/202012/26/10006551_20201226001308.jpg" TargetMode="External"/><Relationship Id="rId46" Type="http://schemas.openxmlformats.org/officeDocument/2006/relationships/hyperlink" Target="http://romand.co.kr/web/upload/NNEditor/20181112/ZERO_VELVET_TINT_04_shop1_174124.jpg" TargetMode="External"/><Relationship Id="rId293" Type="http://schemas.openxmlformats.org/officeDocument/2006/relationships/hyperlink" Target="http://mimg.lalavla.com/resources/images/prdimg/201808/14/1002548_20180814185840.jpg" TargetMode="External"/><Relationship Id="rId307" Type="http://schemas.openxmlformats.org/officeDocument/2006/relationships/hyperlink" Target="http://mimg.lalavla.com/resources/images/prdimg/201810/29/10002115_20181029132513.jpg" TargetMode="External"/><Relationship Id="rId349" Type="http://schemas.openxmlformats.org/officeDocument/2006/relationships/hyperlink" Target="http://mimg.lalavla.com/resources/images/prdimg/202107/06/10008519_20210706111025.jpg" TargetMode="External"/><Relationship Id="rId514" Type="http://schemas.openxmlformats.org/officeDocument/2006/relationships/hyperlink" Target="http://mimg.lalavla.com/resources/images/prdimg/201912/19/10004517_20191219141905.jpg" TargetMode="External"/><Relationship Id="rId556" Type="http://schemas.openxmlformats.org/officeDocument/2006/relationships/hyperlink" Target="http://m.lalavla.com/resources/images/prdimg/202109/23/10007464_20210923133935971.jpg" TargetMode="External"/><Relationship Id="rId88" Type="http://schemas.openxmlformats.org/officeDocument/2006/relationships/hyperlink" Target="http://mimg.lalavla.com/resources/images/prdimg/202003/02/10004880_20200302092312.jpg" TargetMode="External"/><Relationship Id="rId111" Type="http://schemas.openxmlformats.org/officeDocument/2006/relationships/hyperlink" Target="http://mimg.lalavla.com/resources/images/prdimg/201912/31/10002325_20191231111253.jpg" TargetMode="External"/><Relationship Id="rId153" Type="http://schemas.openxmlformats.org/officeDocument/2006/relationships/hyperlink" Target="http://mimg.lalavla.com/resources/images/prdimg/202012/26/10006547_20201226000631.jpg" TargetMode="External"/><Relationship Id="rId195" Type="http://schemas.openxmlformats.org/officeDocument/2006/relationships/hyperlink" Target="http://mimg.lalavla.com/resources/images/prdimg/202012/16/10006549_20201216141904.jpg" TargetMode="External"/><Relationship Id="rId209" Type="http://schemas.openxmlformats.org/officeDocument/2006/relationships/hyperlink" Target="http://mimg.lalavla.com/resources/images/prdimg/202012/16/10006550_20201216142222.jpg" TargetMode="External"/><Relationship Id="rId360" Type="http://schemas.openxmlformats.org/officeDocument/2006/relationships/hyperlink" Target="http://mimg.lalavla.com/resources/images/prdimg/202012/23/10006558_20201223101218.jpg" TargetMode="External"/><Relationship Id="rId416" Type="http://schemas.openxmlformats.org/officeDocument/2006/relationships/hyperlink" Target="http://mimg.lalavla.com/resources/images/prdimg/202103/22/10007550_20210322150354.jpg" TargetMode="External"/><Relationship Id="rId598" Type="http://schemas.openxmlformats.org/officeDocument/2006/relationships/hyperlink" Target="http://mimg.lalavla.com/resources/images/prdimg/202102/23/10007406_20210223142535.jpg" TargetMode="External"/><Relationship Id="rId220" Type="http://schemas.openxmlformats.org/officeDocument/2006/relationships/hyperlink" Target="http://m.lalavla.com/resources/images/prdimg/202108/05/10007071_20210805182912570.jpg" TargetMode="External"/><Relationship Id="rId458" Type="http://schemas.openxmlformats.org/officeDocument/2006/relationships/hyperlink" Target="http://mimg.lalavla.com/resources/images/prdimg/202007/30/10005487_20200730121832.gif" TargetMode="External"/><Relationship Id="rId623" Type="http://schemas.openxmlformats.org/officeDocument/2006/relationships/hyperlink" Target="http://m.lalavla.com/resources/images/prdimg/202108/04/10008664_20210804184550872.jpg" TargetMode="External"/><Relationship Id="rId15" Type="http://schemas.openxmlformats.org/officeDocument/2006/relationships/hyperlink" Target="http://mimg.lalavla.com/resources/images/prdimg/202104/07/10006295_20210407135637.jpg" TargetMode="External"/><Relationship Id="rId57" Type="http://schemas.openxmlformats.org/officeDocument/2006/relationships/hyperlink" Target="http://mimg.lalavla.com/resources/images/prdimg/202010/28/10002594_20201028171903.jpg" TargetMode="External"/><Relationship Id="rId262" Type="http://schemas.openxmlformats.org/officeDocument/2006/relationships/hyperlink" Target="http://mimg.lalavla.com/resources/images/prdimg/202102/01/10007066_20210201114903.jpg" TargetMode="External"/><Relationship Id="rId318" Type="http://schemas.openxmlformats.org/officeDocument/2006/relationships/hyperlink" Target="http://gi.esmplus.com/nakeupface/nakeupface/img/detail/43_chok/chok_01.jpg" TargetMode="External"/><Relationship Id="rId525" Type="http://schemas.openxmlformats.org/officeDocument/2006/relationships/hyperlink" Target="http://mimg.lalavla.com/resources/images/prdimg/202007/30/10005488_20200730134607.jpg" TargetMode="External"/><Relationship Id="rId567" Type="http://schemas.openxmlformats.org/officeDocument/2006/relationships/hyperlink" Target="http://mimg.lalavla.com/resources/images/prdimg/202012/16/10006548_20201216141722.jpg" TargetMode="External"/><Relationship Id="rId99" Type="http://schemas.openxmlformats.org/officeDocument/2006/relationships/hyperlink" Target="http://mimg.lalavla.com/resources/images/prdimg/202106/30/10008464_20210630170727.png" TargetMode="External"/><Relationship Id="rId122" Type="http://schemas.openxmlformats.org/officeDocument/2006/relationships/hyperlink" Target="http://mimg.lalavla.com/resources/images/prdimg/202107/20/10008543_20210720144038.jpg" TargetMode="External"/><Relationship Id="rId164" Type="http://schemas.openxmlformats.org/officeDocument/2006/relationships/hyperlink" Target="http://mimg.lalavla.com/resources/images/prdimg/202011/11/10006214_20201111092001.jpg" TargetMode="External"/><Relationship Id="rId371" Type="http://schemas.openxmlformats.org/officeDocument/2006/relationships/hyperlink" Target="http://mimg.lalavla.com/resources/images/prdimg/202102/17/10007380_20210217144012.jpg" TargetMode="External"/><Relationship Id="rId427" Type="http://schemas.openxmlformats.org/officeDocument/2006/relationships/hyperlink" Target="http://m.lalavla.com/resources/images/prdimg/202107/22/10008624_20210722150921297.jpg" TargetMode="External"/><Relationship Id="rId469" Type="http://schemas.openxmlformats.org/officeDocument/2006/relationships/hyperlink" Target="http://mimg.lalavla.com/resources/images/prdimg/202007/30/10005488_20200730134549.jpg" TargetMode="External"/><Relationship Id="rId634" Type="http://schemas.openxmlformats.org/officeDocument/2006/relationships/hyperlink" Target="http://m.lalavla.com/resources/images/prdimg/202106/30/10008380_20210630110803654.jpg" TargetMode="External"/><Relationship Id="rId26" Type="http://schemas.openxmlformats.org/officeDocument/2006/relationships/hyperlink" Target="http://mimg.lalavla.com/resources/images/prdimg/202103/09/10007004_20210309171528.jpg" TargetMode="External"/><Relationship Id="rId231" Type="http://schemas.openxmlformats.org/officeDocument/2006/relationships/hyperlink" Target="http://mimg.lalavla.com/resources/images/prdimg/202102/01/10007071_20210201115317.jpg" TargetMode="External"/><Relationship Id="rId273" Type="http://schemas.openxmlformats.org/officeDocument/2006/relationships/hyperlink" Target="http://mimg.lalavla.com/resources/images/prdimg/202104/22/10005797_20210422145501.jpg" TargetMode="External"/><Relationship Id="rId329" Type="http://schemas.openxmlformats.org/officeDocument/2006/relationships/hyperlink" Target="http://mimg.lalavla.com/resources/images/prdimg/202104/23/10006173_20210423091233.jpg" TargetMode="External"/><Relationship Id="rId480" Type="http://schemas.openxmlformats.org/officeDocument/2006/relationships/hyperlink" Target="http://m.lalavla.com/resources/images/prdimg/202109/23/10007464_20210923133751288.jpg" TargetMode="External"/><Relationship Id="rId536" Type="http://schemas.openxmlformats.org/officeDocument/2006/relationships/hyperlink" Target="http://mimg.lalavla.com/resources/images/prdimg/202103/22/10007549_20210322150004.jpg" TargetMode="External"/><Relationship Id="rId68" Type="http://schemas.openxmlformats.org/officeDocument/2006/relationships/hyperlink" Target="http://mimg.lalavla.com/resources/images/prdimg/202005/20/10005236_20200520103803.jpg" TargetMode="External"/><Relationship Id="rId133" Type="http://schemas.openxmlformats.org/officeDocument/2006/relationships/hyperlink" Target="http://mimg.lalavla.com/resources/images/prdimg/202005/20/10005218_20200520101721.jpg" TargetMode="External"/><Relationship Id="rId175" Type="http://schemas.openxmlformats.org/officeDocument/2006/relationships/hyperlink" Target="http://mimg.lalavla.com/resources/images/prdimg/202102/11/10007072_20210211123351.jpg" TargetMode="External"/><Relationship Id="rId340" Type="http://schemas.openxmlformats.org/officeDocument/2006/relationships/hyperlink" Target="http://m.lalavla.com/resources/images/prdimg/202109/23/10007464_20210923133805348.jpg" TargetMode="External"/><Relationship Id="rId578" Type="http://schemas.openxmlformats.org/officeDocument/2006/relationships/hyperlink" Target="http://m.lalavla.com/resources/images/prdimg/202109/23/10007464_20210923133950938.jpg" TargetMode="External"/><Relationship Id="rId200" Type="http://schemas.openxmlformats.org/officeDocument/2006/relationships/hyperlink" Target="http://mimg.lalavla.com/resources/images/prdimg/202012/26/10006549_20201226001016.jpg" TargetMode="External"/><Relationship Id="rId382" Type="http://schemas.openxmlformats.org/officeDocument/2006/relationships/hyperlink" Target="http://mimg.lalavla.com/resources/images/prdimg/202010/21/10005238_20201021154435.jpg" TargetMode="External"/><Relationship Id="rId438" Type="http://schemas.openxmlformats.org/officeDocument/2006/relationships/hyperlink" Target="https://m.lalavla.com/service/main/mainEventBeautyTalk.html?EVNT_ID=100000659" TargetMode="External"/><Relationship Id="rId603" Type="http://schemas.openxmlformats.org/officeDocument/2006/relationships/hyperlink" Target="http://mimg.lalavla.com/resources/images/prdimg/202102/23/10007406_20210223145600.jpg" TargetMode="External"/><Relationship Id="rId242" Type="http://schemas.openxmlformats.org/officeDocument/2006/relationships/hyperlink" Target="http://mimg.lalavla.com/resources/images/prdimg/202102/01/10007073_20210201115810.jpg" TargetMode="External"/><Relationship Id="rId284" Type="http://schemas.openxmlformats.org/officeDocument/2006/relationships/hyperlink" Target="http://mimg.lalavla.com/resources/images/prdimg/201808/16/1000416_20180816101837.jpg" TargetMode="External"/><Relationship Id="rId491" Type="http://schemas.openxmlformats.org/officeDocument/2006/relationships/hyperlink" Target="http://mimg.lalavla.com/resources/images/prdimg/202012/16/10006551_20201216142518.jpg" TargetMode="External"/><Relationship Id="rId505" Type="http://schemas.openxmlformats.org/officeDocument/2006/relationships/hyperlink" Target="http://mimg.lalavla.com/resources/images/prdimg/202012/21/10006557_20201221091032.jpg" TargetMode="External"/><Relationship Id="rId37" Type="http://schemas.openxmlformats.org/officeDocument/2006/relationships/hyperlink" Target="http://mimg.lalavla.com/resources/images/prdimg/202103/09/10007004_20210309171946.jpg" TargetMode="External"/><Relationship Id="rId79" Type="http://schemas.openxmlformats.org/officeDocument/2006/relationships/hyperlink" Target="http://mimg.lalavla.com/resources/images/prdimg/202007/30/10005494_20200730134918.jpg" TargetMode="External"/><Relationship Id="rId102" Type="http://schemas.openxmlformats.org/officeDocument/2006/relationships/hyperlink" Target="http://mimg.lalavla.com/resources/images/prdimg/202106/28/10008464_20210628172731.jpg" TargetMode="External"/><Relationship Id="rId144" Type="http://schemas.openxmlformats.org/officeDocument/2006/relationships/hyperlink" Target="http://mimg.lalavla.com/resources/images/prdimg/202009/24/10002896_20200924110402.jpg" TargetMode="External"/><Relationship Id="rId547" Type="http://schemas.openxmlformats.org/officeDocument/2006/relationships/hyperlink" Target="http://mimg.lalavla.com/resources/images/prdimg/202004/09/10003197_20200409163426.jpg" TargetMode="External"/><Relationship Id="rId589" Type="http://schemas.openxmlformats.org/officeDocument/2006/relationships/hyperlink" Target="http://mimg.lalavla.com/resources/images/prdimg/201902/28/10002651_20190228115917.jpg" TargetMode="External"/><Relationship Id="rId90" Type="http://schemas.openxmlformats.org/officeDocument/2006/relationships/hyperlink" Target="http://mimg.lalavla.com/resources/images/prdimg/202003/02/10004880_20200302092435.jpg" TargetMode="External"/><Relationship Id="rId186" Type="http://schemas.openxmlformats.org/officeDocument/2006/relationships/hyperlink" Target="http://mimg.lalavla.com/resources/images/prdimg/202102/01/10007072_20210201115615.jpg" TargetMode="External"/><Relationship Id="rId351" Type="http://schemas.openxmlformats.org/officeDocument/2006/relationships/hyperlink" Target="http://mimg.lalavla.com/resources/images/prdimg/202107/06/10008519_20210706111059.jpg" TargetMode="External"/><Relationship Id="rId393" Type="http://schemas.openxmlformats.org/officeDocument/2006/relationships/hyperlink" Target="http://m.lalavla.com/resources/images/prdimg/202109/23/10007464_20210923134013330.jpg" TargetMode="External"/><Relationship Id="rId407" Type="http://schemas.openxmlformats.org/officeDocument/2006/relationships/hyperlink" Target="http://mimg.lalavla.com/resources/images/prdimg/202012/17/10006565_20201217122300.jpg" TargetMode="External"/><Relationship Id="rId449" Type="http://schemas.openxmlformats.org/officeDocument/2006/relationships/hyperlink" Target="http://mimg.lalavla.com/resources/images/prdimg/202104/23/10004605_20210423172658.jpg" TargetMode="External"/><Relationship Id="rId614" Type="http://schemas.openxmlformats.org/officeDocument/2006/relationships/hyperlink" Target="http://mimg.lalavla.com/resources/images/prdimg/202111/09/10006280_20211109104009.jpg" TargetMode="External"/><Relationship Id="rId211" Type="http://schemas.openxmlformats.org/officeDocument/2006/relationships/hyperlink" Target="http://mimg.lalavla.com/resources/images/prdimg/202012/16/10006550_20201216142329.jpg" TargetMode="External"/><Relationship Id="rId253" Type="http://schemas.openxmlformats.org/officeDocument/2006/relationships/hyperlink" Target="http://m.lalavla.com/resources/images/prdimg/202107/22/10008622_20210722142858445.jpg" TargetMode="External"/><Relationship Id="rId295" Type="http://schemas.openxmlformats.org/officeDocument/2006/relationships/hyperlink" Target="http://mimg.lalavla.com/resources/images/prdimg/201808/14/1000290_20180814163810.jpg" TargetMode="External"/><Relationship Id="rId309" Type="http://schemas.openxmlformats.org/officeDocument/2006/relationships/hyperlink" Target="http://mimg.lalavla.com/resources/images/prdimg/201810/29/10002115_20181029132550.jpg" TargetMode="External"/><Relationship Id="rId460" Type="http://schemas.openxmlformats.org/officeDocument/2006/relationships/hyperlink" Target="http://mimg.lalavla.com/resources/images/prdimg/202007/30/10005487_20200730121846.jpg" TargetMode="External"/><Relationship Id="rId516" Type="http://schemas.openxmlformats.org/officeDocument/2006/relationships/hyperlink" Target="http://mimg.lalavla.com/resources/images/prdimg/202007/30/10005488_20200730134443.jpg" TargetMode="External"/><Relationship Id="rId48" Type="http://schemas.openxmlformats.org/officeDocument/2006/relationships/hyperlink" Target="http://romand.co.kr/web/upload/NNEditor/20181112/ZERO_VELVET_TINT_08_shop1_174254.jpg" TargetMode="External"/><Relationship Id="rId113" Type="http://schemas.openxmlformats.org/officeDocument/2006/relationships/hyperlink" Target="http://mimg.lalavla.com/resources/images/prdimg/202101/25/10005845_20210125170810.jpg" TargetMode="External"/><Relationship Id="rId320" Type="http://schemas.openxmlformats.org/officeDocument/2006/relationships/hyperlink" Target="http://gi.esmplus.com/nakeupface/nakeupface/img/detail/43_chok/chok_03.jpg" TargetMode="External"/><Relationship Id="rId558" Type="http://schemas.openxmlformats.org/officeDocument/2006/relationships/hyperlink" Target="http://m.lalavla.com/resources/images/prdimg/202109/23/10007464_20210923134013330.jpg" TargetMode="External"/><Relationship Id="rId155" Type="http://schemas.openxmlformats.org/officeDocument/2006/relationships/hyperlink" Target="http://mimg.lalavla.com/resources/images/prdimg/202012/16/10006547_20201216141033.jpg" TargetMode="External"/><Relationship Id="rId197" Type="http://schemas.openxmlformats.org/officeDocument/2006/relationships/hyperlink" Target="http://mimg.lalavla.com/resources/images/prdimg/202012/16/10006549_20201216141921.jpg" TargetMode="External"/><Relationship Id="rId362" Type="http://schemas.openxmlformats.org/officeDocument/2006/relationships/hyperlink" Target="http://mimg.lalavla.com/resources/images/prdimg/202012/24/10006596_20201224142259.jpg" TargetMode="External"/><Relationship Id="rId418" Type="http://schemas.openxmlformats.org/officeDocument/2006/relationships/hyperlink" Target="http://m.lalavla.com/resources/images/prdimg/202104/22/10007464_20210422083452922.jpg" TargetMode="External"/><Relationship Id="rId625" Type="http://schemas.openxmlformats.org/officeDocument/2006/relationships/hyperlink" Target="http://m.lalavla.com/resources/images/prdimg/202108/04/10008665_20210804184509586.jpg" TargetMode="External"/><Relationship Id="rId222" Type="http://schemas.openxmlformats.org/officeDocument/2006/relationships/hyperlink" Target="http://mimg.lalavla.com/resources/images/prdimg/202102/01/10007071_20210201115129.jpg" TargetMode="External"/><Relationship Id="rId264" Type="http://schemas.openxmlformats.org/officeDocument/2006/relationships/hyperlink" Target="http://mimg.lalavla.com/resources/images/prdimg/202102/01/10007066_20210201114953.jpg" TargetMode="External"/><Relationship Id="rId471" Type="http://schemas.openxmlformats.org/officeDocument/2006/relationships/hyperlink" Target="http://mimg.lalavla.com/resources/images/prdimg/202007/30/10005488_20200730134607.jpg" TargetMode="External"/><Relationship Id="rId17" Type="http://schemas.openxmlformats.org/officeDocument/2006/relationships/hyperlink" Target="http://mimg.lalavla.com/resources/images/prdimg/202110/14/10006295_20211014100221.jpg" TargetMode="External"/><Relationship Id="rId59" Type="http://schemas.openxmlformats.org/officeDocument/2006/relationships/hyperlink" Target="http://mimg.lalavla.com/resources/images/prdimg/202008/26/10006099_20200826104956.jpg" TargetMode="External"/><Relationship Id="rId124" Type="http://schemas.openxmlformats.org/officeDocument/2006/relationships/hyperlink" Target="http://mimg.lalavla.com/resources/images/prdimg/202008/10/10005109_20200810152456.jpg" TargetMode="External"/><Relationship Id="rId527" Type="http://schemas.openxmlformats.org/officeDocument/2006/relationships/hyperlink" Target="http://m.lalavla.com/resources/images/prdimg/202104/22/10007464_20210422083452922.jpg" TargetMode="External"/><Relationship Id="rId569" Type="http://schemas.openxmlformats.org/officeDocument/2006/relationships/hyperlink" Target="http://mimg.lalavla.com/resources/images/prdimg/202012/26/10006548_20201226000901.jpg" TargetMode="External"/><Relationship Id="rId70" Type="http://schemas.openxmlformats.org/officeDocument/2006/relationships/hyperlink" Target="http://mimg.lalavla.com/resources/images/prdimg/202005/20/10005236_20200520103824.jpg" TargetMode="External"/><Relationship Id="rId166" Type="http://schemas.openxmlformats.org/officeDocument/2006/relationships/hyperlink" Target="http://mimg.lalavla.com/resources/images/prdimg/202008/31/10005665_20200831084130.jpg" TargetMode="External"/><Relationship Id="rId331" Type="http://schemas.openxmlformats.org/officeDocument/2006/relationships/hyperlink" Target="http://mimg.lalavla.com/resources/images/prdimg/202102/24/10007428_20210224155039.jpg" TargetMode="External"/><Relationship Id="rId373" Type="http://schemas.openxmlformats.org/officeDocument/2006/relationships/hyperlink" Target="http://mimg.lalavla.com/resources/images/prdimg/202102/17/10007380_20210217144045.jpg" TargetMode="External"/><Relationship Id="rId429" Type="http://schemas.openxmlformats.org/officeDocument/2006/relationships/hyperlink" Target="http://mimg.lalavla.com/resources/images/prdimg/202008/27/10006064_20200827165654.jpg" TargetMode="External"/><Relationship Id="rId580" Type="http://schemas.openxmlformats.org/officeDocument/2006/relationships/hyperlink" Target="http://m.lalavla.com/resources/images/prdimg/202109/23/10007464_20210923134026073.jpg" TargetMode="External"/><Relationship Id="rId636" Type="http://schemas.openxmlformats.org/officeDocument/2006/relationships/hyperlink" Target="http://m.lalavla.com/resources/images/prdimg/202107/01/10008366_20210701160558954.gif" TargetMode="External"/><Relationship Id="rId1" Type="http://schemas.openxmlformats.org/officeDocument/2006/relationships/hyperlink" Target="http://mimg.lalavla.com/resources/images/prdimg/202109/17/10008867_20210917134840.jpg" TargetMode="External"/><Relationship Id="rId233" Type="http://schemas.openxmlformats.org/officeDocument/2006/relationships/hyperlink" Target="http://mimg.lalavla.com/resources/images/prdimg/202102/01/10007071_20210201115338.jpg" TargetMode="External"/><Relationship Id="rId440" Type="http://schemas.openxmlformats.org/officeDocument/2006/relationships/hyperlink" Target="http://mimg.lalavla.com/resources/images/prdimg/202103/29/10004512_20210329140415.jpg" TargetMode="External"/><Relationship Id="rId28" Type="http://schemas.openxmlformats.org/officeDocument/2006/relationships/hyperlink" Target="http://mimg.lalavla.com/resources/images/prdimg/202103/09/10007004_20210309171546.jpg" TargetMode="External"/><Relationship Id="rId275" Type="http://schemas.openxmlformats.org/officeDocument/2006/relationships/hyperlink" Target="http://mimg.lalavla.com/resources/images/prdimg/202104/22/10005797_20210422145516.jpg" TargetMode="External"/><Relationship Id="rId300" Type="http://schemas.openxmlformats.org/officeDocument/2006/relationships/hyperlink" Target="http://mimg.lalavla.com/resources/images/prdimg/201808/21/1000394_20180821180011.jpeg" TargetMode="External"/><Relationship Id="rId482" Type="http://schemas.openxmlformats.org/officeDocument/2006/relationships/hyperlink" Target="http://m.lalavla.com/resources/images/prdimg/202109/23/10007464_20210923133852294.jpg" TargetMode="External"/><Relationship Id="rId538" Type="http://schemas.openxmlformats.org/officeDocument/2006/relationships/hyperlink" Target="http://mimg.lalavla.com/resources/images/prdimg/202103/22/10007549_20210322150026.jpg" TargetMode="External"/><Relationship Id="rId81" Type="http://schemas.openxmlformats.org/officeDocument/2006/relationships/hyperlink" Target="http://mimg.lalavla.com/resources/images/prdimg/202007/30/10005494_20200730134941.jpg" TargetMode="External"/><Relationship Id="rId135" Type="http://schemas.openxmlformats.org/officeDocument/2006/relationships/hyperlink" Target="http://mimg.lalavla.com/resources/images/prdimg/202105/10/10008094_20210510163331.jpg" TargetMode="External"/><Relationship Id="rId177" Type="http://schemas.openxmlformats.org/officeDocument/2006/relationships/hyperlink" Target="http://mimg.lalavla.com/resources/images/prdimg/202102/01/10007072_20210201115447.jpg" TargetMode="External"/><Relationship Id="rId342" Type="http://schemas.openxmlformats.org/officeDocument/2006/relationships/hyperlink" Target="http://m.lalavla.com/resources/images/prdimg/202109/23/10007464_20210923133908459.jpg" TargetMode="External"/><Relationship Id="rId384" Type="http://schemas.openxmlformats.org/officeDocument/2006/relationships/hyperlink" Target="http://mimg.lalavla.com/resources/images/prdimg/202010/21/10005238_20201021154521.jpg" TargetMode="External"/><Relationship Id="rId591" Type="http://schemas.openxmlformats.org/officeDocument/2006/relationships/hyperlink" Target="http://mimg.lalavla.com/resources/images/prdimg/201902/28/10002651_20190228120007.jpg" TargetMode="External"/><Relationship Id="rId605" Type="http://schemas.openxmlformats.org/officeDocument/2006/relationships/hyperlink" Target="http://mimg.lalavla.com/resources/images/prdimg/202102/23/10007406_20210223145636.jpg" TargetMode="External"/><Relationship Id="rId202" Type="http://schemas.openxmlformats.org/officeDocument/2006/relationships/hyperlink" Target="http://mimg.lalavla.com/resources/images/prdimg/202012/16/10006549_20201216142023.jpg" TargetMode="External"/><Relationship Id="rId244" Type="http://schemas.openxmlformats.org/officeDocument/2006/relationships/hyperlink" Target="http://mimg.lalavla.com/resources/images/prdimg/202102/01/10007073_20210201115828.jpg" TargetMode="External"/><Relationship Id="rId39" Type="http://schemas.openxmlformats.org/officeDocument/2006/relationships/hyperlink" Target="http://mimg.lalavla.com/resources/images/prdimg/202103/09/10007004_20210309172041.jpg" TargetMode="External"/><Relationship Id="rId286" Type="http://schemas.openxmlformats.org/officeDocument/2006/relationships/hyperlink" Target="http://mimg.lalavla.com/resources/images/prdimg/202110/27/10008976_20211027164421.jpg" TargetMode="External"/><Relationship Id="rId451" Type="http://schemas.openxmlformats.org/officeDocument/2006/relationships/hyperlink" Target="http://mimg.lalavla.com/resources/images/prdimg/201901/31/10002444_20190131100453.jpg" TargetMode="External"/><Relationship Id="rId493" Type="http://schemas.openxmlformats.org/officeDocument/2006/relationships/hyperlink" Target="http://mimg.lalavla.com/resources/images/prdimg/202012/16/10006551_20201216142608.jpg" TargetMode="External"/><Relationship Id="rId507" Type="http://schemas.openxmlformats.org/officeDocument/2006/relationships/hyperlink" Target="http://mimg.lalavla.com/resources/images/prdimg/202109/06/10008815_20210906152407.jpg" TargetMode="External"/><Relationship Id="rId549" Type="http://schemas.openxmlformats.org/officeDocument/2006/relationships/hyperlink" Target="http://m.lalavla.com/resources/images/prdimg/202105/11/10008088_20210511102753735.png" TargetMode="External"/><Relationship Id="rId50" Type="http://schemas.openxmlformats.org/officeDocument/2006/relationships/hyperlink" Target="http://mimg.lalavla.com/resources/images/prdimg/201811/12/10002134_20181112161946.jpg" TargetMode="External"/><Relationship Id="rId104" Type="http://schemas.openxmlformats.org/officeDocument/2006/relationships/hyperlink" Target="http://mimg.lalavla.com/resources/images/prdimg/202004/10/10002498_20200410143756.jpg" TargetMode="External"/><Relationship Id="rId146" Type="http://schemas.openxmlformats.org/officeDocument/2006/relationships/hyperlink" Target="http://mimg.lalavla.com/resources/images/prdimg/201808/15/1001756_20180815143046.jpg" TargetMode="External"/><Relationship Id="rId188" Type="http://schemas.openxmlformats.org/officeDocument/2006/relationships/hyperlink" Target="http://mimg.lalavla.com/resources/images/prdimg/202102/03/10007072_20210203151731.jpg" TargetMode="External"/><Relationship Id="rId311" Type="http://schemas.openxmlformats.org/officeDocument/2006/relationships/hyperlink" Target="http://mimg.lalavla.com/resources/images/prdimg/201810/29/10002115_20181029132603.jpg" TargetMode="External"/><Relationship Id="rId353" Type="http://schemas.openxmlformats.org/officeDocument/2006/relationships/hyperlink" Target="http://mimg.lalavla.com/resources/images/prdimg/202102/24/10005579_20210224154108.jpg" TargetMode="External"/><Relationship Id="rId395" Type="http://schemas.openxmlformats.org/officeDocument/2006/relationships/hyperlink" Target="http://mimg.lalavla.com/resources/images/prdimg/202103/22/10007550_20210322150215.jpg" TargetMode="External"/><Relationship Id="rId409" Type="http://schemas.openxmlformats.org/officeDocument/2006/relationships/hyperlink" Target="http://mimg.lalavla.com/resources/images/prdimg/202103/22/10007550_20210322150300.jpg" TargetMode="External"/><Relationship Id="rId560" Type="http://schemas.openxmlformats.org/officeDocument/2006/relationships/hyperlink" Target="http://mimg.lalavla.com/resources/images/prdimg/202006/23/10005308_20200623155940.jpg" TargetMode="External"/><Relationship Id="rId92" Type="http://schemas.openxmlformats.org/officeDocument/2006/relationships/hyperlink" Target="http://mimg.lalavla.com/resources/images/prdimg/202109/06/10008810_20210906145412.jpg" TargetMode="External"/><Relationship Id="rId213" Type="http://schemas.openxmlformats.org/officeDocument/2006/relationships/hyperlink" Target="http://mimg.lalavla.com/resources/images/prdimg/202012/26/10006550_20201226001203.jpg" TargetMode="External"/><Relationship Id="rId420" Type="http://schemas.openxmlformats.org/officeDocument/2006/relationships/hyperlink" Target="http://m.lalavla.com/resources/images/prdimg/202109/23/10007464_20210923133805348.jpg" TargetMode="External"/><Relationship Id="rId616" Type="http://schemas.openxmlformats.org/officeDocument/2006/relationships/hyperlink" Target="http://mimg.lalavla.com/resources/images/prdimg/202111/09/10006280_20211109104052.jpg" TargetMode="External"/><Relationship Id="rId255" Type="http://schemas.openxmlformats.org/officeDocument/2006/relationships/hyperlink" Target="http://mimg.lalavla.com/resources/images/prdimg/201808/16/1003264_20180816101052.jpg" TargetMode="External"/><Relationship Id="rId297" Type="http://schemas.openxmlformats.org/officeDocument/2006/relationships/hyperlink" Target="http://mimg.lalavla.com/resources/images/prdimg/202003/12/10004895_20200312104051.jpg" TargetMode="External"/><Relationship Id="rId462" Type="http://schemas.openxmlformats.org/officeDocument/2006/relationships/hyperlink" Target="http://mimg.lalavla.com/resources/images/prdimg/202007/30/10005488_20200730134443.jpg" TargetMode="External"/><Relationship Id="rId518" Type="http://schemas.openxmlformats.org/officeDocument/2006/relationships/hyperlink" Target="http://mimg.lalavla.com/resources/images/prdimg/202007/30/10005488_20200730134507.jpg" TargetMode="External"/><Relationship Id="rId115" Type="http://schemas.openxmlformats.org/officeDocument/2006/relationships/hyperlink" Target="http://mimg.lalavla.com/resources/images/prdimg/202004/10/10004586_20200410120206.jpg" TargetMode="External"/><Relationship Id="rId157" Type="http://schemas.openxmlformats.org/officeDocument/2006/relationships/hyperlink" Target="http://mimg.lalavla.com/resources/images/prdimg/202012/16/10006547_20201216141137.jpg" TargetMode="External"/><Relationship Id="rId322" Type="http://schemas.openxmlformats.org/officeDocument/2006/relationships/hyperlink" Target="http://mimg.lalavla.com/resources/images/prdimg/202109/29/10008903_20210929173705.jpg" TargetMode="External"/><Relationship Id="rId364" Type="http://schemas.openxmlformats.org/officeDocument/2006/relationships/hyperlink" Target="http://mimg.lalavla.com/resources/images/prdimg/202002/06/10003881_20200206151000.jpg" TargetMode="External"/><Relationship Id="rId61" Type="http://schemas.openxmlformats.org/officeDocument/2006/relationships/hyperlink" Target="http://mimg.lalavla.com/resources/images/prdimg/202008/26/10006043_20200826105533.jpg" TargetMode="External"/><Relationship Id="rId199" Type="http://schemas.openxmlformats.org/officeDocument/2006/relationships/hyperlink" Target="http://mimg.lalavla.com/resources/images/prdimg/202012/16/10006549_20201216142001.jpg" TargetMode="External"/><Relationship Id="rId571" Type="http://schemas.openxmlformats.org/officeDocument/2006/relationships/hyperlink" Target="http://mimg.lalavla.com/resources/images/prdimg/201908/26/10004099_20190826122019.jpg" TargetMode="External"/><Relationship Id="rId627" Type="http://schemas.openxmlformats.org/officeDocument/2006/relationships/hyperlink" Target="https://www.clubclioimg.co.kr/images/clio/se202182518246.gif" TargetMode="External"/><Relationship Id="rId19" Type="http://schemas.openxmlformats.org/officeDocument/2006/relationships/hyperlink" Target="http://mimg.lalavla.com/resources/images/prdimg/202103/09/10007004_20210309171351.jpg" TargetMode="External"/><Relationship Id="rId224" Type="http://schemas.openxmlformats.org/officeDocument/2006/relationships/hyperlink" Target="http://mimg.lalavla.com/resources/images/prdimg/202102/01/10007071_20210201115154.jpg" TargetMode="External"/><Relationship Id="rId266" Type="http://schemas.openxmlformats.org/officeDocument/2006/relationships/hyperlink" Target="http://mimg.lalavla.com/resources/images/prdimg/202102/01/10007066_20210201115016.jpg" TargetMode="External"/><Relationship Id="rId431" Type="http://schemas.openxmlformats.org/officeDocument/2006/relationships/hyperlink" Target="http://m.lalavla.com/resources/images/prdimg/202106/30/10008382_20210630110947904.jpg" TargetMode="External"/><Relationship Id="rId473" Type="http://schemas.openxmlformats.org/officeDocument/2006/relationships/hyperlink" Target="http://m.lalavla.com/resources/images/prdimg/202107/01/10008363_20210701151117843.jpg" TargetMode="External"/><Relationship Id="rId529" Type="http://schemas.openxmlformats.org/officeDocument/2006/relationships/hyperlink" Target="http://m.lalavla.com/resources/images/prdimg/202109/23/10007464_20210923133805348.jpg" TargetMode="External"/><Relationship Id="rId30" Type="http://schemas.openxmlformats.org/officeDocument/2006/relationships/hyperlink" Target="http://mimg.lalavla.com/resources/images/prdimg/202103/09/10007004_20210309171817.gif" TargetMode="External"/><Relationship Id="rId126" Type="http://schemas.openxmlformats.org/officeDocument/2006/relationships/hyperlink" Target="http://mimg.lalavla.com/resources/images/prdimg/202008/10/10005109_20200810152521.jpg" TargetMode="External"/><Relationship Id="rId168" Type="http://schemas.openxmlformats.org/officeDocument/2006/relationships/hyperlink" Target="http://mimg.lalavla.com/resources/images/prdimg/202009/21/10006202_20200921165120.jpg" TargetMode="External"/><Relationship Id="rId333" Type="http://schemas.openxmlformats.org/officeDocument/2006/relationships/hyperlink" Target="http://mimg.lalavla.com/resources/images/prdimg/202102/24/10002620_20210224155240.jpg" TargetMode="External"/><Relationship Id="rId540" Type="http://schemas.openxmlformats.org/officeDocument/2006/relationships/hyperlink" Target="http://mimg.lalavla.com/resources/images/prdimg/202103/22/10007549_20210322150050.jpg" TargetMode="External"/><Relationship Id="rId72" Type="http://schemas.openxmlformats.org/officeDocument/2006/relationships/hyperlink" Target="http://mimg.lalavla.com/resources/images/prdimg/202005/20/10005236_20200520103843.jpg" TargetMode="External"/><Relationship Id="rId375" Type="http://schemas.openxmlformats.org/officeDocument/2006/relationships/hyperlink" Target="http://mimg.lalavla.com/resources/images/prdimg/202005/20/10005238_20200520103911.jpg" TargetMode="External"/><Relationship Id="rId582" Type="http://schemas.openxmlformats.org/officeDocument/2006/relationships/hyperlink" Target="http://mimg.lalavla.com/resources/images/prdimg/201908/27/10002703_20190827150510.jpg" TargetMode="External"/><Relationship Id="rId638" Type="http://schemas.openxmlformats.org/officeDocument/2006/relationships/hyperlink" Target="http://m.lalavla.com/resources/images/prdimg/202107/01/10008366_20210701160634091.jpg" TargetMode="External"/><Relationship Id="rId3" Type="http://schemas.openxmlformats.org/officeDocument/2006/relationships/hyperlink" Target="http://mimg.lalavla.com/resources/images/prdimg/202002/06/10003882_20200206152743.jpg" TargetMode="External"/><Relationship Id="rId235" Type="http://schemas.openxmlformats.org/officeDocument/2006/relationships/hyperlink" Target="http://mimg.lalavla.com/resources/images/prdimg/202008/31/10005666_20200831084502.jpg" TargetMode="External"/><Relationship Id="rId277" Type="http://schemas.openxmlformats.org/officeDocument/2006/relationships/hyperlink" Target="http://mimg.lalavla.com/resources/images/prdimg/201808/15/1001760_20180815143317.jpg" TargetMode="External"/><Relationship Id="rId400" Type="http://schemas.openxmlformats.org/officeDocument/2006/relationships/hyperlink" Target="http://mimg.lalavla.com/resources/images/prdimg/202103/22/10007550_20210322150331.jpg" TargetMode="External"/><Relationship Id="rId442" Type="http://schemas.openxmlformats.org/officeDocument/2006/relationships/hyperlink" Target="http://mimg.lalavla.com/resources/images/prdimg/202008/26/10006071_20200826133928.jpg" TargetMode="External"/><Relationship Id="rId484" Type="http://schemas.openxmlformats.org/officeDocument/2006/relationships/hyperlink" Target="http://m.lalavla.com/resources/images/prdimg/202109/23/10007464_20210923133935971.jpg" TargetMode="External"/><Relationship Id="rId137" Type="http://schemas.openxmlformats.org/officeDocument/2006/relationships/hyperlink" Target="http://mimg.lalavla.com/resources/images/prdimg/201903/19/1003282_20190319120709.jpg" TargetMode="External"/><Relationship Id="rId302" Type="http://schemas.openxmlformats.org/officeDocument/2006/relationships/hyperlink" Target="http://mimg.lalavla.com/resources/images/prdimg/202008/14/10005723_20200814101715.jpg" TargetMode="External"/><Relationship Id="rId344" Type="http://schemas.openxmlformats.org/officeDocument/2006/relationships/hyperlink" Target="http://m.lalavla.com/resources/images/prdimg/202109/23/10007464_20210923133950938.jpg" TargetMode="External"/><Relationship Id="rId41" Type="http://schemas.openxmlformats.org/officeDocument/2006/relationships/hyperlink" Target="http://mimg.lalavla.com/resources/images/prdimg/201911/05/10002228_20191105102542.jpg" TargetMode="External"/><Relationship Id="rId83" Type="http://schemas.openxmlformats.org/officeDocument/2006/relationships/hyperlink" Target="http://mimg.lalavla.com/resources/images/prdimg/202007/30/10005494_20200730134958.jpg" TargetMode="External"/><Relationship Id="rId179" Type="http://schemas.openxmlformats.org/officeDocument/2006/relationships/hyperlink" Target="http://mimg.lalavla.com/resources/images/prdimg/202102/01/10007072_20210201115506.jpg" TargetMode="External"/><Relationship Id="rId386" Type="http://schemas.openxmlformats.org/officeDocument/2006/relationships/hyperlink" Target="http://m.lalavla.com/resources/images/prdimg/202104/22/10007464_20210422083452922.jpg" TargetMode="External"/><Relationship Id="rId551" Type="http://schemas.openxmlformats.org/officeDocument/2006/relationships/hyperlink" Target="http://m.lalavla.com/resources/images/prdimg/202104/22/10007464_20210422083452922.jpg" TargetMode="External"/><Relationship Id="rId593" Type="http://schemas.openxmlformats.org/officeDocument/2006/relationships/hyperlink" Target="https://m.lalavla.com/service/main/mainEventBeautyTalk.html?EVNT_ID=100000825" TargetMode="External"/><Relationship Id="rId607" Type="http://schemas.openxmlformats.org/officeDocument/2006/relationships/hyperlink" Target="http://mimg.lalavla.com/resources/images/prdimg/202001/31/10004691_20200131121612.jpg" TargetMode="External"/><Relationship Id="rId190" Type="http://schemas.openxmlformats.org/officeDocument/2006/relationships/hyperlink" Target="http://mimg.lalavla.com/resources/images/prdimg/202010/20/10006275_20201020154700.jpg" TargetMode="External"/><Relationship Id="rId204" Type="http://schemas.openxmlformats.org/officeDocument/2006/relationships/hyperlink" Target="http://m.lalavla.com/resources/images/prdimg/202108/16/10008666_20210816204225183.jpg" TargetMode="External"/><Relationship Id="rId246" Type="http://schemas.openxmlformats.org/officeDocument/2006/relationships/hyperlink" Target="http://mimg.lalavla.com/resources/images/prdimg/202102/01/10007073_20210201115847.jpg" TargetMode="External"/><Relationship Id="rId288" Type="http://schemas.openxmlformats.org/officeDocument/2006/relationships/hyperlink" Target="http://mimg.lalavla.com/resources/images/prdimg/202009/22/10006221_20200922184411.jpg" TargetMode="External"/><Relationship Id="rId411" Type="http://schemas.openxmlformats.org/officeDocument/2006/relationships/hyperlink" Target="http://mimg.lalavla.com/resources/images/prdimg/202103/22/10007550_20210322150315.jpg" TargetMode="External"/><Relationship Id="rId453" Type="http://schemas.openxmlformats.org/officeDocument/2006/relationships/hyperlink" Target="http://mimg.lalavla.com/resources/images/prdimg/202007/30/10005487_20200730121739.jpg" TargetMode="External"/><Relationship Id="rId509" Type="http://schemas.openxmlformats.org/officeDocument/2006/relationships/hyperlink" Target="http://mimg.lalavla.com/resources/images/prdimg/202108/24/10008797_20210824141712.jpg" TargetMode="External"/><Relationship Id="rId106" Type="http://schemas.openxmlformats.org/officeDocument/2006/relationships/hyperlink" Target="http://mimg.lalavla.com/resources/images/prdimg/201904/17/10002703_20190417115747.jpg" TargetMode="External"/><Relationship Id="rId313" Type="http://schemas.openxmlformats.org/officeDocument/2006/relationships/hyperlink" Target="http://mimg.lalavla.com/resources/images/prdimg/201808/16/1003283_20180816100523.jpg" TargetMode="External"/><Relationship Id="rId495" Type="http://schemas.openxmlformats.org/officeDocument/2006/relationships/hyperlink" Target="http://mimg.lalavla.com/resources/images/prdimg/202012/16/10006551_20201216142630.jpg" TargetMode="External"/><Relationship Id="rId10" Type="http://schemas.openxmlformats.org/officeDocument/2006/relationships/hyperlink" Target="http://mimg.lalavla.com/resources/images/prdimg/202011/16/10006393_20201116150535.jpg" TargetMode="External"/><Relationship Id="rId52" Type="http://schemas.openxmlformats.org/officeDocument/2006/relationships/hyperlink" Target="http://mimg.lalavla.com/resources/images/prdimg/202005/20/10005236_20200520103812.jpg" TargetMode="External"/><Relationship Id="rId94" Type="http://schemas.openxmlformats.org/officeDocument/2006/relationships/hyperlink" Target="http://mimg.lalavla.com/resources/images/prdimg/202102/25/1003270_20210225165138.jpg" TargetMode="External"/><Relationship Id="rId148" Type="http://schemas.openxmlformats.org/officeDocument/2006/relationships/hyperlink" Target="http://mimg.lalavla.com/resources/images/prdimg/202102/24/10006066_20210224173745.jpg" TargetMode="External"/><Relationship Id="rId355" Type="http://schemas.openxmlformats.org/officeDocument/2006/relationships/hyperlink" Target="http://mimg.lalavla.com/resources/images/prdimg/202012/23/10006558_20201223100451.gif" TargetMode="External"/><Relationship Id="rId397" Type="http://schemas.openxmlformats.org/officeDocument/2006/relationships/hyperlink" Target="http://mimg.lalavla.com/resources/images/prdimg/202103/22/10007550_20210322150308.jpg" TargetMode="External"/><Relationship Id="rId520" Type="http://schemas.openxmlformats.org/officeDocument/2006/relationships/hyperlink" Target="http://mimg.lalavla.com/resources/images/prdimg/202007/30/10005488_20200730134523.jpg" TargetMode="External"/><Relationship Id="rId562" Type="http://schemas.openxmlformats.org/officeDocument/2006/relationships/hyperlink" Target="http://mimg.lalavla.com/resources/images/prdimg/202012/16/10006548_20201216141604.jpg" TargetMode="External"/><Relationship Id="rId618" Type="http://schemas.openxmlformats.org/officeDocument/2006/relationships/hyperlink" Target="http://mimg.lalavla.com/resources/images/prdimg/202111/09/10006280_20211109104217.jpg" TargetMode="External"/><Relationship Id="rId215" Type="http://schemas.openxmlformats.org/officeDocument/2006/relationships/hyperlink" Target="http://mimg.lalavla.com/resources/images/prdimg/202012/16/10006550_20201216142351.jpg" TargetMode="External"/><Relationship Id="rId257" Type="http://schemas.openxmlformats.org/officeDocument/2006/relationships/hyperlink" Target="http://mimg.lalavla.com/resources/images/prdimg/202102/11/10007066_20210211123220.jpg" TargetMode="External"/><Relationship Id="rId422" Type="http://schemas.openxmlformats.org/officeDocument/2006/relationships/hyperlink" Target="http://m.lalavla.com/resources/images/prdimg/202109/23/10007464_20210923133908459.jpg" TargetMode="External"/><Relationship Id="rId464" Type="http://schemas.openxmlformats.org/officeDocument/2006/relationships/hyperlink" Target="http://mimg.lalavla.com/resources/images/prdimg/202007/30/10005488_20200730134507.jpg" TargetMode="External"/><Relationship Id="rId299" Type="http://schemas.openxmlformats.org/officeDocument/2006/relationships/hyperlink" Target="http://mimg.lalavla.com/resources/images/prdimg/202004/28/10002324_20200428103712.jpg" TargetMode="External"/><Relationship Id="rId63" Type="http://schemas.openxmlformats.org/officeDocument/2006/relationships/hyperlink" Target="http://mimg.lalavla.com/resources/images/prdimg/202109/23/10008879_20210923150656.jpg" TargetMode="External"/><Relationship Id="rId159" Type="http://schemas.openxmlformats.org/officeDocument/2006/relationships/hyperlink" Target="http://mimg.lalavla.com/resources/images/prdimg/202012/16/10006547_20201216141219.jpg" TargetMode="External"/><Relationship Id="rId366" Type="http://schemas.openxmlformats.org/officeDocument/2006/relationships/hyperlink" Target="http://mimg.lalavla.com/resources/images/prdimg/202002/06/10003881_20200206151025.jpg" TargetMode="External"/><Relationship Id="rId573" Type="http://schemas.openxmlformats.org/officeDocument/2006/relationships/hyperlink" Target="http://m.lalavla.com/resources/images/prdimg/202109/23/10007464_20210923133751288.jpg" TargetMode="External"/><Relationship Id="rId226" Type="http://schemas.openxmlformats.org/officeDocument/2006/relationships/hyperlink" Target="http://mimg.lalavla.com/resources/images/prdimg/202102/01/10007071_20210201115211.jpg" TargetMode="External"/><Relationship Id="rId433" Type="http://schemas.openxmlformats.org/officeDocument/2006/relationships/hyperlink" Target="http://m.lalavla.com/resources/images/prdimg/202106/30/10008382_20210630111003940.jpg" TargetMode="External"/><Relationship Id="rId640" Type="http://schemas.openxmlformats.org/officeDocument/2006/relationships/hyperlink" Target="http://m.lalavla.com/resources/images/prdimg/202107/01/10008364_20210701155617018.gif" TargetMode="External"/><Relationship Id="rId74" Type="http://schemas.openxmlformats.org/officeDocument/2006/relationships/hyperlink" Target="http://mimg.lalavla.com/resources/images/prdimg/201808/16/1003271_20180816101914.jpg" TargetMode="External"/><Relationship Id="rId377" Type="http://schemas.openxmlformats.org/officeDocument/2006/relationships/hyperlink" Target="http://mimg.lalavla.com/resources/images/prdimg/202005/20/10005238_20200520104213.jpg" TargetMode="External"/><Relationship Id="rId500" Type="http://schemas.openxmlformats.org/officeDocument/2006/relationships/hyperlink" Target="http://mimg.lalavla.com/resources/images/prdimg/201904/23/10003322_20190423154039.jpg" TargetMode="External"/><Relationship Id="rId584" Type="http://schemas.openxmlformats.org/officeDocument/2006/relationships/hyperlink" Target="http://mimg.lalavla.com/resources/images/prdimg/201904/17/10002703_20190417115818.jpg" TargetMode="External"/><Relationship Id="rId5" Type="http://schemas.openxmlformats.org/officeDocument/2006/relationships/hyperlink" Target="http://mimg.lalavla.com/resources/images/prdimg/202002/18/10003882_20200218165027.jpg" TargetMode="External"/><Relationship Id="rId237" Type="http://schemas.openxmlformats.org/officeDocument/2006/relationships/hyperlink" Target="http://mimg.lalavla.com/resources/images/prdimg/202103/29/10004864_20210329135127.jpg" TargetMode="External"/><Relationship Id="rId444" Type="http://schemas.openxmlformats.org/officeDocument/2006/relationships/hyperlink" Target="http://mimg.lalavla.com/resources/images/prdimg/202012/18/10004959_20201218111427.jpg" TargetMode="External"/><Relationship Id="rId290" Type="http://schemas.openxmlformats.org/officeDocument/2006/relationships/hyperlink" Target="http://m.lalavla.com/resources/images/prdimg/202105/11/10008086_20210511102957935.png" TargetMode="External"/><Relationship Id="rId304" Type="http://schemas.openxmlformats.org/officeDocument/2006/relationships/hyperlink" Target="http://mimg.lalavla.com/resources/images/prdimg/201808/16/1000401_20180816092024.jpg" TargetMode="External"/><Relationship Id="rId388" Type="http://schemas.openxmlformats.org/officeDocument/2006/relationships/hyperlink" Target="http://m.lalavla.com/resources/images/prdimg/202109/23/10007464_20210923133805348.jpg" TargetMode="External"/><Relationship Id="rId511" Type="http://schemas.openxmlformats.org/officeDocument/2006/relationships/hyperlink" Target="http://mimg.lalavla.com/resources/images/prdimg/202008/26/10006041_20200826105137.jpg" TargetMode="External"/><Relationship Id="rId609" Type="http://schemas.openxmlformats.org/officeDocument/2006/relationships/hyperlink" Target="http://mimg.lalavla.com/resources/images/prdimg/202001/31/10004691_20200131121630.jpg" TargetMode="External"/><Relationship Id="rId85" Type="http://schemas.openxmlformats.org/officeDocument/2006/relationships/hyperlink" Target="http://mimg.lalavla.com/resources/images/prdimg/202007/30/10005494_20200730135012.jpg" TargetMode="External"/><Relationship Id="rId150" Type="http://schemas.openxmlformats.org/officeDocument/2006/relationships/hyperlink" Target="http://mimg.lalavla.com/resources/images/prdimg/201808/15/1002547_20180815152256.jpg" TargetMode="External"/><Relationship Id="rId595" Type="http://schemas.openxmlformats.org/officeDocument/2006/relationships/hyperlink" Target="http://mimg.lalavla.com/resources/images/prdimg/202102/23/10007406_20210223142455.jpg" TargetMode="External"/><Relationship Id="rId248" Type="http://schemas.openxmlformats.org/officeDocument/2006/relationships/hyperlink" Target="http://mimg.lalavla.com/resources/images/prdimg/202102/01/10007073_20210201115922.jpg" TargetMode="External"/><Relationship Id="rId455" Type="http://schemas.openxmlformats.org/officeDocument/2006/relationships/hyperlink" Target="http://mimg.lalavla.com/resources/images/prdimg/202007/30/10005487_20200730121804.jpg" TargetMode="External"/><Relationship Id="rId12" Type="http://schemas.openxmlformats.org/officeDocument/2006/relationships/hyperlink" Target="http://mimg.lalavla.com/resources/images/prdimg/202009/19/1000126_20200919123323.jpg" TargetMode="External"/><Relationship Id="rId108" Type="http://schemas.openxmlformats.org/officeDocument/2006/relationships/hyperlink" Target="http://mimg.lalavla.com/resources/images/prdimg/201904/17/10002703_20190417115759.jpg" TargetMode="External"/><Relationship Id="rId315" Type="http://schemas.openxmlformats.org/officeDocument/2006/relationships/hyperlink" Target="http://mimg.lalavla.com/resources/images/prdimg/202008/26/10006071_20200826133928.jpg" TargetMode="External"/><Relationship Id="rId522" Type="http://schemas.openxmlformats.org/officeDocument/2006/relationships/hyperlink" Target="http://mimg.lalavla.com/resources/images/prdimg/202007/30/10005488_20200730134541.gif" TargetMode="External"/><Relationship Id="rId96" Type="http://schemas.openxmlformats.org/officeDocument/2006/relationships/hyperlink" Target="http://mimg.lalavla.com/resources/images/prdimg/202106/28/10008464_20210628172642.jpg" TargetMode="External"/><Relationship Id="rId161" Type="http://schemas.openxmlformats.org/officeDocument/2006/relationships/hyperlink" Target="http://mimg.lalavla.com/resources/images/prdimg/202012/26/10006547_20201226000719.jpg" TargetMode="External"/><Relationship Id="rId399" Type="http://schemas.openxmlformats.org/officeDocument/2006/relationships/hyperlink" Target="http://mimg.lalavla.com/resources/images/prdimg/202103/22/10007550_20210322150323.jpg" TargetMode="External"/><Relationship Id="rId259" Type="http://schemas.openxmlformats.org/officeDocument/2006/relationships/hyperlink" Target="http://mimg.lalavla.com/resources/images/prdimg/202102/01/10007066_20210201114709.jpg" TargetMode="External"/><Relationship Id="rId466" Type="http://schemas.openxmlformats.org/officeDocument/2006/relationships/hyperlink" Target="http://mimg.lalavla.com/resources/images/prdimg/202007/30/10005488_20200730134523.jpg" TargetMode="External"/><Relationship Id="rId23" Type="http://schemas.openxmlformats.org/officeDocument/2006/relationships/hyperlink" Target="http://mimg.lalavla.com/resources/images/prdimg/202103/09/10007004_20210309171455.jpg" TargetMode="External"/><Relationship Id="rId119" Type="http://schemas.openxmlformats.org/officeDocument/2006/relationships/hyperlink" Target="http://m.lalavla.com/resources/images/prdimg/202106/30/10008381_20210630110845260.gif" TargetMode="External"/><Relationship Id="rId326" Type="http://schemas.openxmlformats.org/officeDocument/2006/relationships/hyperlink" Target="http://mimg.lalavla.com/resources/images/prdimg/202104/23/10006173_20210423091152.jpg" TargetMode="External"/><Relationship Id="rId533" Type="http://schemas.openxmlformats.org/officeDocument/2006/relationships/hyperlink" Target="http://m.lalavla.com/resources/images/prdimg/202109/23/10007464_20210923133950938.jpg" TargetMode="External"/><Relationship Id="rId172" Type="http://schemas.openxmlformats.org/officeDocument/2006/relationships/hyperlink" Target="http://m.lalavla.com/resources/images/prdimg/202108/16/10008667_20210816204308846.jpg" TargetMode="External"/><Relationship Id="rId477" Type="http://schemas.openxmlformats.org/officeDocument/2006/relationships/hyperlink" Target="http://mimg.lalavla.com/resources/images/prdimg/202110/14/10008809_20211014100317.jpg" TargetMode="External"/><Relationship Id="rId600" Type="http://schemas.openxmlformats.org/officeDocument/2006/relationships/hyperlink" Target="http://mimg.lalavla.com/resources/images/prdimg/202102/23/10007406_20210223142559.jpg" TargetMode="External"/><Relationship Id="rId337" Type="http://schemas.openxmlformats.org/officeDocument/2006/relationships/hyperlink" Target="http://mimg.lalavla.com/resources/images/prdimg/201812/19/10002293_20181219154150.jpg" TargetMode="External"/><Relationship Id="rId34" Type="http://schemas.openxmlformats.org/officeDocument/2006/relationships/hyperlink" Target="http://mimg.lalavla.com/resources/images/prdimg/202103/09/10007004_20210309171922.jpg" TargetMode="External"/><Relationship Id="rId544" Type="http://schemas.openxmlformats.org/officeDocument/2006/relationships/hyperlink" Target="http://mimg.lalavla.com/resources/images/prdimg/202103/22/10007549_20210322150125.jpg" TargetMode="External"/><Relationship Id="rId183" Type="http://schemas.openxmlformats.org/officeDocument/2006/relationships/hyperlink" Target="http://mimg.lalavla.com/resources/images/prdimg/202102/01/10007072_20210201115545.jpg" TargetMode="External"/><Relationship Id="rId390" Type="http://schemas.openxmlformats.org/officeDocument/2006/relationships/hyperlink" Target="http://m.lalavla.com/resources/images/prdimg/202109/23/10007464_20210923133908459.jpg" TargetMode="External"/><Relationship Id="rId404" Type="http://schemas.openxmlformats.org/officeDocument/2006/relationships/hyperlink" Target="http://mimg.lalavla.com/resources/images/prdimg/202103/22/10007550_20210322150404.jpg" TargetMode="External"/><Relationship Id="rId611" Type="http://schemas.openxmlformats.org/officeDocument/2006/relationships/hyperlink" Target="http://mimg.lalavla.com/resources/images/prdimg/202001/31/10004691_20200131121647.jpg" TargetMode="External"/><Relationship Id="rId250" Type="http://schemas.openxmlformats.org/officeDocument/2006/relationships/hyperlink" Target="http://mimg.lalavla.com/resources/images/prdimg/202102/01/10007073_20210201115944.jpg" TargetMode="External"/><Relationship Id="rId488" Type="http://schemas.openxmlformats.org/officeDocument/2006/relationships/hyperlink" Target="http://mimg.lalavla.com/resources/images/prdimg/202108/11/10008709_20210811172146.jpg" TargetMode="External"/><Relationship Id="rId45" Type="http://schemas.openxmlformats.org/officeDocument/2006/relationships/hyperlink" Target="http://romand.co.kr/web/upload/NNEditor/20181112/ZERO_VELVET_TINT_03_shop1_174124.jpg" TargetMode="External"/><Relationship Id="rId110" Type="http://schemas.openxmlformats.org/officeDocument/2006/relationships/hyperlink" Target="http://mimg.lalavla.com/resources/images/prdimg/201908/27/10002703_20190827150557.jpg" TargetMode="External"/><Relationship Id="rId348" Type="http://schemas.openxmlformats.org/officeDocument/2006/relationships/hyperlink" Target="http://mimg.lalavla.com/resources/images/prdimg/202012/17/10006564_20201217121524.jpg" TargetMode="External"/><Relationship Id="rId555" Type="http://schemas.openxmlformats.org/officeDocument/2006/relationships/hyperlink" Target="http://m.lalavla.com/resources/images/prdimg/202109/23/10007464_20210923133908459.jpg" TargetMode="External"/><Relationship Id="rId194" Type="http://schemas.openxmlformats.org/officeDocument/2006/relationships/hyperlink" Target="http://mimg.lalavla.com/resources/images/prdimg/202012/26/10006549_20201226000956.jpg" TargetMode="External"/><Relationship Id="rId208" Type="http://schemas.openxmlformats.org/officeDocument/2006/relationships/hyperlink" Target="http://mimg.lalavla.com/resources/images/prdimg/202012/16/10006550_20201216142213.jpg" TargetMode="External"/><Relationship Id="rId415" Type="http://schemas.openxmlformats.org/officeDocument/2006/relationships/hyperlink" Target="http://mimg.lalavla.com/resources/images/prdimg/202103/22/10007550_20210322150345.jpg" TargetMode="External"/><Relationship Id="rId622" Type="http://schemas.openxmlformats.org/officeDocument/2006/relationships/hyperlink" Target="http://m.lalavla.com/resources/images/prdimg/202108/16/10008664_20210816204114190.jpg" TargetMode="External"/><Relationship Id="rId261" Type="http://schemas.openxmlformats.org/officeDocument/2006/relationships/hyperlink" Target="http://mimg.lalavla.com/resources/images/prdimg/202102/01/10007066_20210201114855.jpg" TargetMode="External"/><Relationship Id="rId499" Type="http://schemas.openxmlformats.org/officeDocument/2006/relationships/hyperlink" Target="http://mimg.lalavla.com/resources/images/prdimg/201904/23/10003322_20190423154031.jpg" TargetMode="External"/><Relationship Id="rId56" Type="http://schemas.openxmlformats.org/officeDocument/2006/relationships/hyperlink" Target="http://mimg.lalavla.com/resources/images/prdimg/202012/11/10006546_20201211133720.jpg" TargetMode="External"/><Relationship Id="rId359" Type="http://schemas.openxmlformats.org/officeDocument/2006/relationships/hyperlink" Target="http://mimg.lalavla.com/resources/images/prdimg/202012/23/10006558_20201223101205.gif" TargetMode="External"/><Relationship Id="rId566" Type="http://schemas.openxmlformats.org/officeDocument/2006/relationships/hyperlink" Target="http://mimg.lalavla.com/resources/images/prdimg/202012/16/10006548_20201216141715.jpg" TargetMode="External"/><Relationship Id="rId121" Type="http://schemas.openxmlformats.org/officeDocument/2006/relationships/hyperlink" Target="http://m.lalavla.com/resources/images/prdimg/202106/30/10008381_20210630110918405.jpg" TargetMode="External"/><Relationship Id="rId219" Type="http://schemas.openxmlformats.org/officeDocument/2006/relationships/hyperlink" Target="http://mimg.lalavla.com/resources/images/prdimg/202008/07/10005779_20200807164824.jpg" TargetMode="External"/><Relationship Id="rId426" Type="http://schemas.openxmlformats.org/officeDocument/2006/relationships/hyperlink" Target="http://m.lalavla.com/resources/images/prdimg/202109/23/10007464_20210923134026073.jpg" TargetMode="External"/><Relationship Id="rId633" Type="http://schemas.openxmlformats.org/officeDocument/2006/relationships/hyperlink" Target="http://m.lalavla.com/resources/images/prdimg/202106/30/10008380_20210630110718133.jpg" TargetMode="External"/><Relationship Id="rId67" Type="http://schemas.openxmlformats.org/officeDocument/2006/relationships/hyperlink" Target="http://mimg.lalavla.com/resources/images/prdimg/202104/13/10004594_20210413113404.jpg" TargetMode="External"/><Relationship Id="rId272" Type="http://schemas.openxmlformats.org/officeDocument/2006/relationships/hyperlink" Target="http://mimg.lalavla.com/resources/images/prdimg/202107/20/10008543_20210720144101.jpg" TargetMode="External"/><Relationship Id="rId577" Type="http://schemas.openxmlformats.org/officeDocument/2006/relationships/hyperlink" Target="http://m.lalavla.com/resources/images/prdimg/202109/23/10007464_20210923133935971.jpg" TargetMode="External"/><Relationship Id="rId132" Type="http://schemas.openxmlformats.org/officeDocument/2006/relationships/hyperlink" Target="http://mimg.lalavla.com/resources/images/prdimg/202105/24/10008130_20210524172312.jpg" TargetMode="External"/><Relationship Id="rId437" Type="http://schemas.openxmlformats.org/officeDocument/2006/relationships/hyperlink" Target="http://mimg.lalavla.com/resources/images/prdimg/202102/25/10006049_20210225165547.jpg" TargetMode="External"/><Relationship Id="rId283" Type="http://schemas.openxmlformats.org/officeDocument/2006/relationships/hyperlink" Target="http://mimg.lalavla.com/resources/images/prdimg/202008/14/10005942_20200814100843.jpg" TargetMode="External"/><Relationship Id="rId490" Type="http://schemas.openxmlformats.org/officeDocument/2006/relationships/hyperlink" Target="http://mimg.lalavla.com/resources/images/prdimg/202012/16/10006551_20201216142508.jpg" TargetMode="External"/><Relationship Id="rId504" Type="http://schemas.openxmlformats.org/officeDocument/2006/relationships/hyperlink" Target="http://mimg.lalavla.com/resources/images/prdimg/202012/21/10006557_20201221091019.jpg" TargetMode="External"/><Relationship Id="rId78" Type="http://schemas.openxmlformats.org/officeDocument/2006/relationships/hyperlink" Target="http://mimg.lalavla.com/resources/images/prdimg/202007/30/10005494_20200730134907.jpg" TargetMode="External"/><Relationship Id="rId143" Type="http://schemas.openxmlformats.org/officeDocument/2006/relationships/hyperlink" Target="http://mimg.lalavla.com/resources/images/prdimg/202009/24/10002896_20200924110348.jpg" TargetMode="External"/><Relationship Id="rId350" Type="http://schemas.openxmlformats.org/officeDocument/2006/relationships/hyperlink" Target="http://mimg.lalavla.com/resources/images/prdimg/202107/06/10008519_20210706111043.jpg" TargetMode="External"/><Relationship Id="rId588" Type="http://schemas.openxmlformats.org/officeDocument/2006/relationships/hyperlink" Target="http://mimg.lalavla.com/resources/images/prdimg/201902/28/10002651_20190228115908.jpg" TargetMode="External"/><Relationship Id="rId9" Type="http://schemas.openxmlformats.org/officeDocument/2006/relationships/hyperlink" Target="http://mimg.lalavla.com/resources/images/prdimg/202011/16/10006393_20201116150527.jpg" TargetMode="External"/><Relationship Id="rId210" Type="http://schemas.openxmlformats.org/officeDocument/2006/relationships/hyperlink" Target="http://mimg.lalavla.com/resources/images/prdimg/202012/16/10006550_20201216142321.jpg" TargetMode="External"/><Relationship Id="rId448" Type="http://schemas.openxmlformats.org/officeDocument/2006/relationships/hyperlink" Target="http://mimg.lalavla.com/resources/images/prdimg/202012/17/10006565_20201217122300.jpg" TargetMode="External"/><Relationship Id="rId294" Type="http://schemas.openxmlformats.org/officeDocument/2006/relationships/hyperlink" Target="http://mimg.lalavla.com/resources/images/prdimg/201808/14/1000290_20180814163757.jpg" TargetMode="External"/><Relationship Id="rId308" Type="http://schemas.openxmlformats.org/officeDocument/2006/relationships/hyperlink" Target="http://mimg.lalavla.com/resources/images/prdimg/201810/29/10002115_20181029132527.jpg" TargetMode="External"/><Relationship Id="rId515" Type="http://schemas.openxmlformats.org/officeDocument/2006/relationships/hyperlink" Target="http://mimg.lalavla.com/resources/images/prdimg/202106/28/10003327_2021062810565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1"/>
  <sheetViews>
    <sheetView tabSelected="1" workbookViewId="0">
      <selection sqref="A1:XFD1"/>
    </sheetView>
  </sheetViews>
  <sheetFormatPr defaultColWidth="14.44140625" defaultRowHeight="15.75" customHeight="1" x14ac:dyDescent="0.25"/>
  <sheetData>
    <row r="1" spans="1:5" ht="15.75" customHeight="1" x14ac:dyDescent="0.25">
      <c r="A1" s="3">
        <v>10003882</v>
      </c>
      <c r="B1" s="1" t="s">
        <v>4</v>
      </c>
      <c r="C1" s="1" t="s">
        <v>5</v>
      </c>
      <c r="D1" s="3">
        <v>19000</v>
      </c>
      <c r="E1" s="2" t="s">
        <v>6</v>
      </c>
    </row>
    <row r="2" spans="1:5" ht="15.75" customHeight="1" x14ac:dyDescent="0.25">
      <c r="A2" s="3">
        <v>10006393</v>
      </c>
      <c r="B2" s="1" t="s">
        <v>7</v>
      </c>
      <c r="C2" s="1" t="s">
        <v>8</v>
      </c>
      <c r="D2" s="3">
        <v>7000</v>
      </c>
      <c r="E2" s="2" t="s">
        <v>9</v>
      </c>
    </row>
    <row r="3" spans="1:5" ht="15.75" customHeight="1" x14ac:dyDescent="0.25">
      <c r="A3" s="3">
        <v>10008881</v>
      </c>
      <c r="B3" s="1" t="s">
        <v>7</v>
      </c>
      <c r="C3" s="1" t="s">
        <v>10</v>
      </c>
      <c r="D3" s="3">
        <v>7000</v>
      </c>
      <c r="E3" s="2" t="s">
        <v>11</v>
      </c>
    </row>
    <row r="4" spans="1:5" ht="15.75" customHeight="1" x14ac:dyDescent="0.25">
      <c r="A4" s="3">
        <v>10007485</v>
      </c>
      <c r="B4" s="1" t="s">
        <v>7</v>
      </c>
      <c r="C4" s="1" t="s">
        <v>12</v>
      </c>
      <c r="D4" s="3">
        <v>7000</v>
      </c>
      <c r="E4" s="2" t="s">
        <v>13</v>
      </c>
    </row>
    <row r="5" spans="1:5" ht="15.75" customHeight="1" x14ac:dyDescent="0.25">
      <c r="A5" s="3">
        <v>10006295</v>
      </c>
      <c r="B5" s="1" t="s">
        <v>14</v>
      </c>
      <c r="C5" s="1" t="s">
        <v>15</v>
      </c>
      <c r="D5" s="3">
        <v>14900</v>
      </c>
      <c r="E5" s="2" t="s">
        <v>16</v>
      </c>
    </row>
    <row r="6" spans="1:5" ht="15.75" customHeight="1" x14ac:dyDescent="0.25">
      <c r="A6" s="3">
        <v>10007004</v>
      </c>
      <c r="B6" s="1" t="s">
        <v>17</v>
      </c>
      <c r="C6" s="1" t="s">
        <v>18</v>
      </c>
      <c r="D6" s="3">
        <v>19000</v>
      </c>
      <c r="E6" s="2" t="s">
        <v>19</v>
      </c>
    </row>
    <row r="7" spans="1:5" ht="15.75" customHeight="1" x14ac:dyDescent="0.25">
      <c r="A7" s="3">
        <v>10002543</v>
      </c>
      <c r="B7" s="1" t="s">
        <v>20</v>
      </c>
      <c r="C7" s="1" t="s">
        <v>21</v>
      </c>
      <c r="D7" s="3">
        <v>9900</v>
      </c>
      <c r="E7" s="2" t="s">
        <v>22</v>
      </c>
    </row>
    <row r="8" spans="1:5" ht="15.75" customHeight="1" x14ac:dyDescent="0.25">
      <c r="A8" s="3">
        <v>10008808</v>
      </c>
      <c r="B8" s="1" t="s">
        <v>23</v>
      </c>
      <c r="C8" s="1" t="s">
        <v>24</v>
      </c>
      <c r="D8" s="3">
        <v>13000</v>
      </c>
      <c r="E8" s="2" t="s">
        <v>25</v>
      </c>
    </row>
    <row r="9" spans="1:5" ht="15.75" customHeight="1" x14ac:dyDescent="0.25">
      <c r="A9" s="3">
        <v>10006546</v>
      </c>
      <c r="B9" s="1" t="s">
        <v>26</v>
      </c>
      <c r="C9" s="1" t="s">
        <v>27</v>
      </c>
      <c r="D9" s="3">
        <v>7000</v>
      </c>
      <c r="E9" s="2" t="s">
        <v>28</v>
      </c>
    </row>
    <row r="10" spans="1:5" ht="15.75" customHeight="1" x14ac:dyDescent="0.25">
      <c r="A10" s="3">
        <v>10002594</v>
      </c>
      <c r="B10" s="1" t="s">
        <v>29</v>
      </c>
      <c r="C10" s="1" t="s">
        <v>30</v>
      </c>
      <c r="D10" s="3">
        <v>11000</v>
      </c>
      <c r="E10" s="2" t="s">
        <v>31</v>
      </c>
    </row>
    <row r="11" spans="1:5" ht="15.75" customHeight="1" x14ac:dyDescent="0.25">
      <c r="A11" s="3">
        <v>10006043</v>
      </c>
      <c r="B11" s="1" t="s">
        <v>32</v>
      </c>
      <c r="C11" s="1" t="s">
        <v>33</v>
      </c>
      <c r="D11" s="3">
        <v>12000</v>
      </c>
      <c r="E11" s="2" t="s">
        <v>34</v>
      </c>
    </row>
    <row r="12" spans="1:5" ht="15.75" customHeight="1" x14ac:dyDescent="0.25">
      <c r="A12" s="3">
        <v>10004594</v>
      </c>
      <c r="B12" s="1" t="s">
        <v>29</v>
      </c>
      <c r="C12" s="1" t="s">
        <v>35</v>
      </c>
      <c r="D12" s="3">
        <v>9000</v>
      </c>
      <c r="E12" s="2" t="s">
        <v>36</v>
      </c>
    </row>
    <row r="13" spans="1:5" ht="15.75" customHeight="1" x14ac:dyDescent="0.25">
      <c r="A13" s="3">
        <v>10005236</v>
      </c>
      <c r="B13" s="1" t="s">
        <v>23</v>
      </c>
      <c r="C13" s="1" t="s">
        <v>37</v>
      </c>
      <c r="D13" s="3">
        <v>13000</v>
      </c>
      <c r="E13" s="2" t="s">
        <v>38</v>
      </c>
    </row>
    <row r="14" spans="1:5" ht="15.75" customHeight="1" x14ac:dyDescent="0.25">
      <c r="A14" s="3">
        <v>10008613</v>
      </c>
      <c r="B14" s="1" t="s">
        <v>7</v>
      </c>
      <c r="C14" s="1" t="s">
        <v>39</v>
      </c>
      <c r="D14" s="3">
        <v>6500</v>
      </c>
      <c r="E14" s="2" t="s">
        <v>40</v>
      </c>
    </row>
    <row r="15" spans="1:5" ht="15.75" customHeight="1" x14ac:dyDescent="0.25">
      <c r="A15" s="3">
        <v>1003271</v>
      </c>
      <c r="B15" s="1" t="s">
        <v>7</v>
      </c>
      <c r="C15" s="1" t="s">
        <v>41</v>
      </c>
      <c r="D15" s="3">
        <v>6000</v>
      </c>
      <c r="E15" s="2" t="s">
        <v>42</v>
      </c>
    </row>
    <row r="16" spans="1:5" ht="15.75" customHeight="1" x14ac:dyDescent="0.25">
      <c r="A16" s="3">
        <v>10008611</v>
      </c>
      <c r="B16" s="1" t="s">
        <v>7</v>
      </c>
      <c r="C16" s="1" t="s">
        <v>43</v>
      </c>
      <c r="D16" s="3">
        <v>7000</v>
      </c>
      <c r="E16" s="2" t="s">
        <v>44</v>
      </c>
    </row>
    <row r="17" spans="1:5" ht="15.75" customHeight="1" x14ac:dyDescent="0.25">
      <c r="A17" s="3">
        <v>10005494</v>
      </c>
      <c r="B17" s="1" t="s">
        <v>20</v>
      </c>
      <c r="C17" s="1" t="s">
        <v>45</v>
      </c>
      <c r="D17" s="3">
        <v>12000</v>
      </c>
      <c r="E17" s="2" t="s">
        <v>46</v>
      </c>
    </row>
    <row r="18" spans="1:5" ht="15.75" customHeight="1" x14ac:dyDescent="0.25">
      <c r="A18" s="3">
        <v>10004880</v>
      </c>
      <c r="B18" s="1" t="s">
        <v>4</v>
      </c>
      <c r="C18" s="1" t="s">
        <v>47</v>
      </c>
      <c r="D18" s="3">
        <v>19000</v>
      </c>
      <c r="E18" s="2" t="s">
        <v>48</v>
      </c>
    </row>
    <row r="19" spans="1:5" ht="15.75" customHeight="1" x14ac:dyDescent="0.25">
      <c r="A19" s="3">
        <v>10008810</v>
      </c>
      <c r="B19" s="1" t="s">
        <v>14</v>
      </c>
      <c r="C19" s="1" t="s">
        <v>49</v>
      </c>
      <c r="D19" s="3">
        <v>14900</v>
      </c>
      <c r="E19" s="2" t="s">
        <v>50</v>
      </c>
    </row>
    <row r="20" spans="1:5" ht="15.75" customHeight="1" x14ac:dyDescent="0.25">
      <c r="A20" s="3">
        <v>1003270</v>
      </c>
      <c r="B20" s="1" t="s">
        <v>7</v>
      </c>
      <c r="C20" s="1" t="s">
        <v>51</v>
      </c>
      <c r="D20" s="3">
        <v>6000</v>
      </c>
      <c r="E20" s="2" t="s">
        <v>52</v>
      </c>
    </row>
    <row r="21" spans="1:5" ht="15.75" customHeight="1" x14ac:dyDescent="0.25">
      <c r="A21" s="3">
        <v>10008464</v>
      </c>
      <c r="B21" s="1" t="s">
        <v>4</v>
      </c>
      <c r="C21" s="1" t="s">
        <v>53</v>
      </c>
      <c r="D21" s="3">
        <v>16000</v>
      </c>
      <c r="E21" s="2" t="s">
        <v>54</v>
      </c>
    </row>
    <row r="22" spans="1:5" ht="15.75" customHeight="1" x14ac:dyDescent="0.25">
      <c r="A22" s="3">
        <v>10002498</v>
      </c>
      <c r="B22" s="1" t="s">
        <v>55</v>
      </c>
      <c r="C22" s="1" t="s">
        <v>56</v>
      </c>
      <c r="D22" s="3">
        <v>8000</v>
      </c>
      <c r="E22" s="2" t="s">
        <v>57</v>
      </c>
    </row>
    <row r="23" spans="1:5" ht="15.75" customHeight="1" x14ac:dyDescent="0.25">
      <c r="A23" s="3">
        <v>10004522</v>
      </c>
      <c r="B23" s="1" t="s">
        <v>14</v>
      </c>
      <c r="C23" s="1" t="s">
        <v>58</v>
      </c>
      <c r="D23" s="3">
        <v>14900</v>
      </c>
      <c r="E23" s="2" t="s">
        <v>59</v>
      </c>
    </row>
    <row r="24" spans="1:5" ht="15.75" customHeight="1" x14ac:dyDescent="0.25">
      <c r="A24" s="3">
        <v>10002703</v>
      </c>
      <c r="B24" s="1" t="s">
        <v>20</v>
      </c>
      <c r="C24" s="1" t="s">
        <v>60</v>
      </c>
      <c r="D24" s="3">
        <v>9900</v>
      </c>
      <c r="E24" s="2" t="s">
        <v>61</v>
      </c>
    </row>
    <row r="25" spans="1:5" ht="15.75" customHeight="1" x14ac:dyDescent="0.25">
      <c r="A25" s="3">
        <v>10005845</v>
      </c>
      <c r="B25" s="1" t="s">
        <v>62</v>
      </c>
      <c r="C25" s="1" t="s">
        <v>63</v>
      </c>
      <c r="D25" s="3">
        <v>23000</v>
      </c>
      <c r="E25" s="2" t="s">
        <v>64</v>
      </c>
    </row>
    <row r="26" spans="1:5" ht="15.75" customHeight="1" x14ac:dyDescent="0.25">
      <c r="A26" s="3">
        <v>10006065</v>
      </c>
      <c r="B26" s="1" t="s">
        <v>65</v>
      </c>
      <c r="C26" s="1" t="s">
        <v>66</v>
      </c>
      <c r="D26" s="3">
        <v>12000</v>
      </c>
      <c r="E26" s="2" t="s">
        <v>67</v>
      </c>
    </row>
    <row r="27" spans="1:5" ht="13.8" x14ac:dyDescent="0.25">
      <c r="A27" s="3">
        <v>10004586</v>
      </c>
      <c r="B27" s="1" t="s">
        <v>68</v>
      </c>
      <c r="C27" s="1" t="s">
        <v>69</v>
      </c>
      <c r="D27" s="3">
        <v>12000</v>
      </c>
      <c r="E27" s="2" t="s">
        <v>70</v>
      </c>
    </row>
    <row r="28" spans="1:5" ht="13.8" x14ac:dyDescent="0.25">
      <c r="A28" s="3">
        <v>10008381</v>
      </c>
      <c r="B28" s="1" t="s">
        <v>71</v>
      </c>
      <c r="C28" s="1" t="s">
        <v>72</v>
      </c>
      <c r="D28" s="3">
        <v>23000</v>
      </c>
      <c r="E28" s="2" t="s">
        <v>73</v>
      </c>
    </row>
    <row r="29" spans="1:5" ht="13.8" x14ac:dyDescent="0.25">
      <c r="A29" s="3">
        <v>10005109</v>
      </c>
      <c r="B29" s="1" t="s">
        <v>4</v>
      </c>
      <c r="C29" s="1" t="s">
        <v>74</v>
      </c>
      <c r="D29" s="3">
        <v>19000</v>
      </c>
      <c r="E29" s="2" t="s">
        <v>75</v>
      </c>
    </row>
    <row r="30" spans="1:5" ht="13.8" x14ac:dyDescent="0.25">
      <c r="A30" s="3">
        <v>10002554</v>
      </c>
      <c r="B30" s="1" t="s">
        <v>7</v>
      </c>
      <c r="C30" s="1" t="s">
        <v>76</v>
      </c>
      <c r="D30" s="3">
        <v>6000</v>
      </c>
      <c r="E30" s="2" t="s">
        <v>77</v>
      </c>
    </row>
    <row r="31" spans="1:5" ht="13.8" x14ac:dyDescent="0.25">
      <c r="A31" s="3">
        <v>10004907</v>
      </c>
      <c r="B31" s="1" t="s">
        <v>78</v>
      </c>
      <c r="C31" s="1" t="s">
        <v>79</v>
      </c>
      <c r="D31" s="3">
        <v>16000</v>
      </c>
      <c r="E31" s="2" t="s">
        <v>80</v>
      </c>
    </row>
    <row r="32" spans="1:5" ht="13.8" x14ac:dyDescent="0.25">
      <c r="A32" s="3">
        <v>10008093</v>
      </c>
      <c r="B32" s="1" t="s">
        <v>81</v>
      </c>
      <c r="C32" s="1" t="s">
        <v>82</v>
      </c>
      <c r="D32" s="3">
        <v>9000</v>
      </c>
      <c r="E32" s="2" t="s">
        <v>83</v>
      </c>
    </row>
    <row r="33" spans="1:5" ht="13.8" x14ac:dyDescent="0.25">
      <c r="A33" s="3">
        <v>10008404</v>
      </c>
      <c r="B33" s="1" t="s">
        <v>23</v>
      </c>
      <c r="C33" s="1" t="s">
        <v>84</v>
      </c>
      <c r="D33" s="3">
        <v>13000</v>
      </c>
      <c r="E33" s="2" t="s">
        <v>85</v>
      </c>
    </row>
    <row r="34" spans="1:5" ht="13.8" x14ac:dyDescent="0.25">
      <c r="A34" s="3">
        <v>10008130</v>
      </c>
      <c r="B34" s="1" t="s">
        <v>55</v>
      </c>
      <c r="C34" s="1" t="s">
        <v>86</v>
      </c>
      <c r="D34" s="3">
        <v>9000</v>
      </c>
      <c r="E34" s="2" t="s">
        <v>87</v>
      </c>
    </row>
    <row r="35" spans="1:5" ht="13.8" x14ac:dyDescent="0.25">
      <c r="A35" s="3">
        <v>10005218</v>
      </c>
      <c r="B35" s="1" t="s">
        <v>26</v>
      </c>
      <c r="C35" s="1" t="s">
        <v>88</v>
      </c>
      <c r="D35" s="3">
        <v>7000</v>
      </c>
      <c r="E35" s="2" t="s">
        <v>89</v>
      </c>
    </row>
    <row r="36" spans="1:5" ht="13.8" x14ac:dyDescent="0.25">
      <c r="A36" s="3">
        <v>10008094</v>
      </c>
      <c r="B36" s="1" t="s">
        <v>81</v>
      </c>
      <c r="C36" s="1" t="s">
        <v>90</v>
      </c>
      <c r="D36" s="3">
        <v>9000</v>
      </c>
      <c r="E36" s="2" t="s">
        <v>91</v>
      </c>
    </row>
    <row r="37" spans="1:5" ht="13.8" x14ac:dyDescent="0.25">
      <c r="A37" s="3">
        <v>1003282</v>
      </c>
      <c r="B37" s="1" t="s">
        <v>62</v>
      </c>
      <c r="C37" s="1" t="s">
        <v>92</v>
      </c>
      <c r="D37" s="3">
        <v>28000</v>
      </c>
      <c r="E37" s="2" t="s">
        <v>93</v>
      </c>
    </row>
    <row r="38" spans="1:5" ht="13.8" x14ac:dyDescent="0.25">
      <c r="A38" s="3">
        <v>10007005</v>
      </c>
      <c r="B38" s="1" t="s">
        <v>17</v>
      </c>
      <c r="C38" s="1" t="s">
        <v>94</v>
      </c>
      <c r="D38" s="3">
        <v>20000</v>
      </c>
      <c r="E38" s="2" t="s">
        <v>95</v>
      </c>
    </row>
    <row r="39" spans="1:5" ht="13.8" x14ac:dyDescent="0.25">
      <c r="A39" s="3">
        <v>10006281</v>
      </c>
      <c r="B39" s="1" t="s">
        <v>29</v>
      </c>
      <c r="C39" s="1" t="s">
        <v>96</v>
      </c>
      <c r="D39" s="3">
        <v>10000</v>
      </c>
      <c r="E39" s="2" t="s">
        <v>97</v>
      </c>
    </row>
    <row r="40" spans="1:5" ht="13.8" x14ac:dyDescent="0.25">
      <c r="A40" s="3">
        <v>10003613</v>
      </c>
      <c r="B40" s="1" t="s">
        <v>29</v>
      </c>
      <c r="C40" s="1" t="s">
        <v>98</v>
      </c>
      <c r="D40" s="3">
        <v>9000</v>
      </c>
      <c r="E40" s="2" t="s">
        <v>99</v>
      </c>
    </row>
    <row r="41" spans="1:5" ht="13.8" x14ac:dyDescent="0.25">
      <c r="A41" s="3">
        <v>10001929</v>
      </c>
      <c r="B41" s="1" t="s">
        <v>32</v>
      </c>
      <c r="C41" s="1" t="s">
        <v>100</v>
      </c>
      <c r="D41" s="3">
        <v>15000</v>
      </c>
      <c r="E41" s="2" t="s">
        <v>101</v>
      </c>
    </row>
    <row r="42" spans="1:5" ht="13.8" x14ac:dyDescent="0.25">
      <c r="A42" s="3">
        <v>10006066</v>
      </c>
      <c r="B42" s="1" t="s">
        <v>29</v>
      </c>
      <c r="C42" s="1" t="s">
        <v>102</v>
      </c>
      <c r="D42" s="3">
        <v>11000</v>
      </c>
      <c r="E42" s="2" t="s">
        <v>103</v>
      </c>
    </row>
    <row r="43" spans="1:5" ht="13.8" x14ac:dyDescent="0.25">
      <c r="A43" s="3">
        <v>10006547</v>
      </c>
      <c r="B43" s="1" t="s">
        <v>104</v>
      </c>
      <c r="C43" s="1" t="s">
        <v>105</v>
      </c>
      <c r="D43" s="3">
        <v>16000</v>
      </c>
      <c r="E43" s="2" t="s">
        <v>106</v>
      </c>
    </row>
    <row r="44" spans="1:5" ht="13.8" x14ac:dyDescent="0.25">
      <c r="A44" s="3">
        <v>10005665</v>
      </c>
      <c r="B44" s="1" t="s">
        <v>107</v>
      </c>
      <c r="C44" s="1" t="s">
        <v>108</v>
      </c>
      <c r="D44" s="3">
        <v>15000</v>
      </c>
      <c r="E44" s="2" t="s">
        <v>109</v>
      </c>
    </row>
    <row r="45" spans="1:5" ht="13.8" x14ac:dyDescent="0.25">
      <c r="A45" s="3">
        <v>10005809</v>
      </c>
      <c r="B45" s="1" t="s">
        <v>110</v>
      </c>
      <c r="C45" s="1" t="s">
        <v>111</v>
      </c>
      <c r="D45" s="3">
        <v>14000</v>
      </c>
      <c r="E45" s="2" t="s">
        <v>112</v>
      </c>
    </row>
    <row r="46" spans="1:5" ht="13.8" x14ac:dyDescent="0.25">
      <c r="A46" s="3">
        <v>10006409</v>
      </c>
      <c r="B46" s="1" t="s">
        <v>55</v>
      </c>
      <c r="C46" s="1" t="s">
        <v>113</v>
      </c>
      <c r="D46" s="3">
        <v>9000</v>
      </c>
      <c r="E46" s="2" t="s">
        <v>114</v>
      </c>
    </row>
    <row r="47" spans="1:5" ht="13.8" x14ac:dyDescent="0.25">
      <c r="A47" s="3">
        <v>10008889</v>
      </c>
      <c r="B47" s="1" t="s">
        <v>29</v>
      </c>
      <c r="C47" s="1" t="s">
        <v>115</v>
      </c>
      <c r="D47" s="3">
        <v>11000</v>
      </c>
      <c r="E47" s="2" t="s">
        <v>116</v>
      </c>
    </row>
    <row r="48" spans="1:5" ht="13.8" x14ac:dyDescent="0.25">
      <c r="A48" s="3">
        <v>10008667</v>
      </c>
      <c r="B48" s="1" t="s">
        <v>117</v>
      </c>
      <c r="C48" s="1" t="s">
        <v>118</v>
      </c>
      <c r="D48" s="3">
        <v>22000</v>
      </c>
      <c r="E48" s="2" t="s">
        <v>119</v>
      </c>
    </row>
    <row r="49" spans="1:5" ht="13.8" x14ac:dyDescent="0.25">
      <c r="A49" s="3">
        <v>10007072</v>
      </c>
      <c r="B49" s="1" t="s">
        <v>120</v>
      </c>
      <c r="C49" s="1" t="s">
        <v>121</v>
      </c>
      <c r="D49" s="3">
        <v>19000</v>
      </c>
      <c r="E49" s="2" t="s">
        <v>122</v>
      </c>
    </row>
    <row r="50" spans="1:5" ht="13.8" x14ac:dyDescent="0.25">
      <c r="A50" s="3">
        <v>10006275</v>
      </c>
      <c r="B50" s="1" t="s">
        <v>123</v>
      </c>
      <c r="C50" s="1" t="s">
        <v>124</v>
      </c>
      <c r="D50" s="3">
        <v>15000</v>
      </c>
      <c r="E50" s="2" t="s">
        <v>125</v>
      </c>
    </row>
    <row r="51" spans="1:5" ht="13.8" x14ac:dyDescent="0.25">
      <c r="A51" s="3">
        <v>10008663</v>
      </c>
      <c r="B51" s="1" t="s">
        <v>117</v>
      </c>
      <c r="C51" s="1" t="s">
        <v>126</v>
      </c>
      <c r="D51" s="3">
        <v>22000</v>
      </c>
      <c r="E51" s="2" t="s">
        <v>127</v>
      </c>
    </row>
    <row r="52" spans="1:5" ht="13.8" x14ac:dyDescent="0.25">
      <c r="A52" s="3">
        <v>10006549</v>
      </c>
      <c r="B52" s="1" t="s">
        <v>104</v>
      </c>
      <c r="C52" s="1" t="s">
        <v>128</v>
      </c>
      <c r="D52" s="3">
        <v>16000</v>
      </c>
      <c r="E52" s="2" t="s">
        <v>129</v>
      </c>
    </row>
    <row r="53" spans="1:5" ht="13.8" x14ac:dyDescent="0.25">
      <c r="A53" s="3">
        <v>10004908</v>
      </c>
      <c r="B53" s="1" t="s">
        <v>29</v>
      </c>
      <c r="C53" s="1" t="s">
        <v>130</v>
      </c>
      <c r="D53" s="3">
        <v>9000</v>
      </c>
      <c r="E53" s="2" t="s">
        <v>131</v>
      </c>
    </row>
    <row r="54" spans="1:5" ht="13.8" x14ac:dyDescent="0.25">
      <c r="A54" s="3">
        <v>10008666</v>
      </c>
      <c r="B54" s="1" t="s">
        <v>117</v>
      </c>
      <c r="C54" s="1" t="s">
        <v>132</v>
      </c>
      <c r="D54" s="3">
        <v>22000</v>
      </c>
      <c r="E54" s="2" t="s">
        <v>133</v>
      </c>
    </row>
    <row r="55" spans="1:5" ht="13.8" x14ac:dyDescent="0.25">
      <c r="A55" s="3">
        <v>10006550</v>
      </c>
      <c r="B55" s="1" t="s">
        <v>104</v>
      </c>
      <c r="C55" s="1" t="s">
        <v>134</v>
      </c>
      <c r="D55" s="3">
        <v>16000</v>
      </c>
      <c r="E55" s="2" t="s">
        <v>135</v>
      </c>
    </row>
    <row r="56" spans="1:5" ht="13.8" x14ac:dyDescent="0.25">
      <c r="A56" s="3">
        <v>10008824</v>
      </c>
      <c r="B56" s="1" t="s">
        <v>136</v>
      </c>
      <c r="C56" s="1" t="s">
        <v>137</v>
      </c>
      <c r="D56" s="3">
        <v>20000</v>
      </c>
      <c r="E56" s="2" t="s">
        <v>138</v>
      </c>
    </row>
    <row r="57" spans="1:5" ht="13.8" x14ac:dyDescent="0.25">
      <c r="A57" s="3">
        <v>10008823</v>
      </c>
      <c r="B57" s="1" t="s">
        <v>136</v>
      </c>
      <c r="C57" s="1" t="s">
        <v>139</v>
      </c>
      <c r="D57" s="3">
        <v>20000</v>
      </c>
      <c r="E57" s="2" t="s">
        <v>140</v>
      </c>
    </row>
    <row r="58" spans="1:5" ht="13.8" x14ac:dyDescent="0.25">
      <c r="A58" s="3">
        <v>10007071</v>
      </c>
      <c r="B58" s="1" t="s">
        <v>120</v>
      </c>
      <c r="C58" s="1" t="s">
        <v>141</v>
      </c>
      <c r="D58" s="3">
        <v>19000</v>
      </c>
      <c r="E58" s="2" t="s">
        <v>142</v>
      </c>
    </row>
    <row r="59" spans="1:5" ht="13.8" x14ac:dyDescent="0.25">
      <c r="A59" s="3">
        <v>10005666</v>
      </c>
      <c r="B59" s="1" t="s">
        <v>107</v>
      </c>
      <c r="C59" s="1" t="s">
        <v>143</v>
      </c>
      <c r="D59" s="3">
        <v>15000</v>
      </c>
      <c r="E59" s="2" t="s">
        <v>144</v>
      </c>
    </row>
    <row r="60" spans="1:5" ht="13.8" x14ac:dyDescent="0.25">
      <c r="A60" s="3">
        <v>10004864</v>
      </c>
      <c r="B60" s="1" t="s">
        <v>145</v>
      </c>
      <c r="C60" s="1" t="s">
        <v>146</v>
      </c>
      <c r="D60" s="3">
        <v>18000</v>
      </c>
      <c r="E60" s="2" t="s">
        <v>147</v>
      </c>
    </row>
    <row r="61" spans="1:5" ht="13.8" x14ac:dyDescent="0.25">
      <c r="A61" s="3">
        <v>10007073</v>
      </c>
      <c r="B61" s="1" t="s">
        <v>120</v>
      </c>
      <c r="C61" s="1" t="s">
        <v>148</v>
      </c>
      <c r="D61" s="3">
        <v>19000</v>
      </c>
      <c r="E61" s="2" t="s">
        <v>149</v>
      </c>
    </row>
    <row r="62" spans="1:5" ht="13.8" x14ac:dyDescent="0.25">
      <c r="A62" s="3">
        <v>10008622</v>
      </c>
      <c r="B62" s="1" t="s">
        <v>150</v>
      </c>
      <c r="C62" s="1" t="s">
        <v>151</v>
      </c>
      <c r="D62" s="3">
        <v>25000</v>
      </c>
      <c r="E62" s="2" t="s">
        <v>152</v>
      </c>
    </row>
    <row r="63" spans="1:5" ht="13.8" x14ac:dyDescent="0.25">
      <c r="A63" s="3">
        <v>10005667</v>
      </c>
      <c r="B63" s="1" t="s">
        <v>107</v>
      </c>
      <c r="C63" s="1" t="s">
        <v>153</v>
      </c>
      <c r="D63" s="3">
        <v>15000</v>
      </c>
      <c r="E63" s="2" t="s">
        <v>154</v>
      </c>
    </row>
    <row r="64" spans="1:5" ht="13.8" x14ac:dyDescent="0.25">
      <c r="A64" s="3">
        <v>1003264</v>
      </c>
      <c r="B64" s="1" t="s">
        <v>7</v>
      </c>
      <c r="C64" s="1" t="s">
        <v>155</v>
      </c>
      <c r="D64" s="3">
        <v>6000</v>
      </c>
      <c r="E64" s="2" t="s">
        <v>156</v>
      </c>
    </row>
    <row r="65" spans="1:5" ht="13.8" x14ac:dyDescent="0.25">
      <c r="A65" s="3">
        <v>10007066</v>
      </c>
      <c r="B65" s="1" t="s">
        <v>120</v>
      </c>
      <c r="C65" s="1" t="s">
        <v>157</v>
      </c>
      <c r="D65" s="3">
        <v>19000</v>
      </c>
      <c r="E65" s="2" t="s">
        <v>158</v>
      </c>
    </row>
    <row r="66" spans="1:5" ht="13.8" x14ac:dyDescent="0.25">
      <c r="A66" s="3">
        <v>10005797</v>
      </c>
      <c r="B66" s="1" t="s">
        <v>159</v>
      </c>
      <c r="C66" s="1" t="s">
        <v>160</v>
      </c>
      <c r="D66" s="3">
        <v>12000</v>
      </c>
      <c r="E66" s="2" t="s">
        <v>161</v>
      </c>
    </row>
    <row r="67" spans="1:5" ht="13.8" x14ac:dyDescent="0.25">
      <c r="A67" s="3">
        <v>10002049</v>
      </c>
      <c r="B67" s="1" t="s">
        <v>136</v>
      </c>
      <c r="C67" s="1" t="s">
        <v>162</v>
      </c>
      <c r="D67" s="3">
        <v>20000</v>
      </c>
      <c r="E67" s="2" t="s">
        <v>138</v>
      </c>
    </row>
    <row r="68" spans="1:5" ht="13.8" x14ac:dyDescent="0.25">
      <c r="A68" s="3">
        <v>10008179</v>
      </c>
      <c r="B68" s="1" t="s">
        <v>78</v>
      </c>
      <c r="C68" s="1" t="s">
        <v>163</v>
      </c>
      <c r="D68" s="3">
        <v>16000</v>
      </c>
      <c r="E68" s="2" t="s">
        <v>164</v>
      </c>
    </row>
    <row r="69" spans="1:5" ht="13.8" x14ac:dyDescent="0.25">
      <c r="A69" s="3">
        <v>10008086</v>
      </c>
      <c r="B69" s="1" t="s">
        <v>165</v>
      </c>
      <c r="C69" s="1" t="s">
        <v>166</v>
      </c>
      <c r="D69" s="3">
        <v>19000</v>
      </c>
      <c r="E69" s="2" t="s">
        <v>167</v>
      </c>
    </row>
    <row r="70" spans="1:5" ht="13.8" x14ac:dyDescent="0.25">
      <c r="A70" s="3">
        <v>10006071</v>
      </c>
      <c r="B70" s="1" t="s">
        <v>23</v>
      </c>
      <c r="C70" s="1" t="s">
        <v>168</v>
      </c>
      <c r="D70" s="3">
        <v>12000</v>
      </c>
      <c r="E70" s="2" t="s">
        <v>169</v>
      </c>
    </row>
    <row r="71" spans="1:5" ht="13.8" x14ac:dyDescent="0.25">
      <c r="A71" s="3">
        <v>10008087</v>
      </c>
      <c r="B71" s="1" t="s">
        <v>165</v>
      </c>
      <c r="C71" s="1" t="s">
        <v>170</v>
      </c>
      <c r="D71" s="3">
        <v>19000</v>
      </c>
      <c r="E71" s="2" t="s">
        <v>171</v>
      </c>
    </row>
    <row r="72" spans="1:5" ht="13.8" x14ac:dyDescent="0.25">
      <c r="A72" s="3">
        <v>10006173</v>
      </c>
      <c r="B72" s="1" t="s">
        <v>136</v>
      </c>
      <c r="C72" s="1" t="s">
        <v>172</v>
      </c>
      <c r="D72" s="3">
        <v>16000</v>
      </c>
      <c r="E72" s="2" t="s">
        <v>173</v>
      </c>
    </row>
    <row r="73" spans="1:5" ht="13.8" x14ac:dyDescent="0.25">
      <c r="A73" s="3">
        <v>10004584</v>
      </c>
      <c r="B73" s="1" t="s">
        <v>68</v>
      </c>
      <c r="C73" s="1" t="s">
        <v>174</v>
      </c>
      <c r="D73" s="3">
        <v>14000</v>
      </c>
      <c r="E73" s="2" t="s">
        <v>175</v>
      </c>
    </row>
    <row r="74" spans="1:5" ht="13.8" x14ac:dyDescent="0.25">
      <c r="A74" s="3">
        <v>10007428</v>
      </c>
      <c r="B74" s="1" t="s">
        <v>78</v>
      </c>
      <c r="C74" s="1" t="s">
        <v>176</v>
      </c>
      <c r="D74" s="3">
        <v>16000</v>
      </c>
      <c r="E74" s="2" t="s">
        <v>177</v>
      </c>
    </row>
    <row r="75" spans="1:5" ht="13.8" x14ac:dyDescent="0.25">
      <c r="A75" s="3">
        <v>10002620</v>
      </c>
      <c r="B75" s="1" t="s">
        <v>78</v>
      </c>
      <c r="C75" s="1" t="s">
        <v>178</v>
      </c>
      <c r="D75" s="3">
        <v>16000</v>
      </c>
      <c r="E75" s="2" t="s">
        <v>179</v>
      </c>
    </row>
    <row r="76" spans="1:5" ht="13.8" x14ac:dyDescent="0.25">
      <c r="A76" s="3">
        <v>10003309</v>
      </c>
      <c r="B76" s="1" t="s">
        <v>136</v>
      </c>
      <c r="C76" s="1" t="s">
        <v>180</v>
      </c>
      <c r="D76" s="3">
        <v>16000</v>
      </c>
      <c r="E76" s="2" t="s">
        <v>181</v>
      </c>
    </row>
    <row r="77" spans="1:5" ht="13.8" x14ac:dyDescent="0.25">
      <c r="A77" s="3">
        <v>10006041</v>
      </c>
      <c r="B77" s="1" t="s">
        <v>32</v>
      </c>
      <c r="C77" s="1" t="s">
        <v>182</v>
      </c>
      <c r="D77" s="3">
        <v>12000</v>
      </c>
      <c r="E77" s="2" t="s">
        <v>183</v>
      </c>
    </row>
    <row r="78" spans="1:5" ht="13.8" x14ac:dyDescent="0.25">
      <c r="A78" s="3">
        <v>10002293</v>
      </c>
      <c r="B78" s="1" t="s">
        <v>14</v>
      </c>
      <c r="C78" s="1" t="s">
        <v>184</v>
      </c>
      <c r="D78" s="3">
        <v>14900</v>
      </c>
      <c r="E78" s="2" t="s">
        <v>185</v>
      </c>
    </row>
    <row r="79" spans="1:5" ht="13.8" x14ac:dyDescent="0.25">
      <c r="A79" s="3">
        <v>10007464</v>
      </c>
      <c r="B79" s="1" t="s">
        <v>186</v>
      </c>
      <c r="C79" s="1" t="s">
        <v>187</v>
      </c>
      <c r="D79" s="3">
        <v>13000</v>
      </c>
      <c r="E79" s="2" t="s">
        <v>188</v>
      </c>
    </row>
    <row r="80" spans="1:5" ht="13.8" x14ac:dyDescent="0.25">
      <c r="A80" s="3">
        <v>10003197</v>
      </c>
      <c r="B80" s="1" t="s">
        <v>55</v>
      </c>
      <c r="C80" s="1" t="s">
        <v>189</v>
      </c>
      <c r="D80" s="3">
        <v>9000</v>
      </c>
      <c r="E80" s="2" t="s">
        <v>190</v>
      </c>
    </row>
    <row r="81" spans="1:5" ht="13.8" x14ac:dyDescent="0.25">
      <c r="A81" s="3">
        <v>10006564</v>
      </c>
      <c r="B81" s="1" t="s">
        <v>191</v>
      </c>
      <c r="C81" s="1" t="s">
        <v>192</v>
      </c>
      <c r="D81" s="3">
        <v>13000</v>
      </c>
      <c r="E81" s="2" t="s">
        <v>193</v>
      </c>
    </row>
    <row r="82" spans="1:5" ht="13.8" x14ac:dyDescent="0.25">
      <c r="A82" s="3">
        <v>10008519</v>
      </c>
      <c r="B82" s="1" t="s">
        <v>32</v>
      </c>
      <c r="C82" s="1" t="s">
        <v>194</v>
      </c>
      <c r="D82" s="3">
        <v>9900</v>
      </c>
      <c r="E82" s="2" t="s">
        <v>195</v>
      </c>
    </row>
    <row r="83" spans="1:5" ht="13.8" x14ac:dyDescent="0.25">
      <c r="A83" s="3">
        <v>10008621</v>
      </c>
      <c r="B83" s="1" t="s">
        <v>150</v>
      </c>
      <c r="C83" s="1" t="s">
        <v>196</v>
      </c>
      <c r="D83" s="3">
        <v>19000</v>
      </c>
      <c r="E83" s="2" t="s">
        <v>197</v>
      </c>
    </row>
    <row r="84" spans="1:5" ht="13.8" x14ac:dyDescent="0.25">
      <c r="A84" s="3">
        <v>10005579</v>
      </c>
      <c r="B84" s="1" t="s">
        <v>78</v>
      </c>
      <c r="C84" s="1" t="s">
        <v>198</v>
      </c>
      <c r="D84" s="3">
        <v>16000</v>
      </c>
      <c r="E84" s="2" t="s">
        <v>199</v>
      </c>
    </row>
    <row r="85" spans="1:5" ht="13.8" x14ac:dyDescent="0.25">
      <c r="A85" s="3">
        <v>10006558</v>
      </c>
      <c r="B85" s="1" t="s">
        <v>20</v>
      </c>
      <c r="C85" s="1" t="s">
        <v>200</v>
      </c>
      <c r="D85" s="3">
        <v>36000</v>
      </c>
      <c r="E85" s="2" t="s">
        <v>201</v>
      </c>
    </row>
    <row r="86" spans="1:5" ht="13.8" x14ac:dyDescent="0.25">
      <c r="A86" s="3">
        <v>10006596</v>
      </c>
      <c r="B86" s="1" t="s">
        <v>202</v>
      </c>
      <c r="C86" s="1" t="s">
        <v>203</v>
      </c>
      <c r="D86" s="3">
        <v>19000</v>
      </c>
      <c r="E86" s="2" t="s">
        <v>204</v>
      </c>
    </row>
    <row r="87" spans="1:5" ht="13.8" x14ac:dyDescent="0.25">
      <c r="A87" s="3">
        <v>10003881</v>
      </c>
      <c r="B87" s="1" t="s">
        <v>4</v>
      </c>
      <c r="C87" s="1" t="s">
        <v>205</v>
      </c>
      <c r="D87" s="3">
        <v>19000</v>
      </c>
      <c r="E87" s="2" t="s">
        <v>206</v>
      </c>
    </row>
    <row r="88" spans="1:5" ht="13.8" x14ac:dyDescent="0.25">
      <c r="A88" s="3">
        <v>10004836</v>
      </c>
      <c r="B88" s="1" t="s">
        <v>29</v>
      </c>
      <c r="C88" s="1" t="s">
        <v>207</v>
      </c>
      <c r="D88" s="3">
        <v>9000</v>
      </c>
      <c r="E88" s="2" t="s">
        <v>208</v>
      </c>
    </row>
    <row r="89" spans="1:5" ht="13.8" x14ac:dyDescent="0.25">
      <c r="A89" s="3">
        <v>10008891</v>
      </c>
      <c r="B89" s="1" t="s">
        <v>209</v>
      </c>
      <c r="C89" s="1" t="s">
        <v>210</v>
      </c>
      <c r="D89" s="3">
        <v>20000</v>
      </c>
      <c r="E89" s="2" t="s">
        <v>211</v>
      </c>
    </row>
    <row r="90" spans="1:5" ht="13.8" x14ac:dyDescent="0.25">
      <c r="A90" s="3">
        <v>10007380</v>
      </c>
      <c r="B90" s="1" t="s">
        <v>65</v>
      </c>
      <c r="C90" s="1" t="s">
        <v>212</v>
      </c>
      <c r="D90" s="3">
        <v>15000</v>
      </c>
      <c r="E90" s="2" t="s">
        <v>213</v>
      </c>
    </row>
    <row r="91" spans="1:5" ht="13.8" x14ac:dyDescent="0.25">
      <c r="A91" s="3">
        <v>10005238</v>
      </c>
      <c r="B91" s="1" t="s">
        <v>23</v>
      </c>
      <c r="C91" s="1" t="s">
        <v>214</v>
      </c>
      <c r="D91" s="3">
        <v>15000</v>
      </c>
      <c r="E91" s="2" t="s">
        <v>215</v>
      </c>
    </row>
    <row r="92" spans="1:5" ht="13.8" x14ac:dyDescent="0.25">
      <c r="A92" s="3">
        <v>10004587</v>
      </c>
      <c r="B92" s="1" t="s">
        <v>68</v>
      </c>
      <c r="C92" s="1" t="s">
        <v>216</v>
      </c>
      <c r="D92" s="3">
        <v>4900</v>
      </c>
      <c r="E92" s="2" t="s">
        <v>217</v>
      </c>
    </row>
    <row r="93" spans="1:5" ht="13.8" x14ac:dyDescent="0.25">
      <c r="A93" s="3">
        <v>10007470</v>
      </c>
      <c r="B93" s="1" t="s">
        <v>186</v>
      </c>
      <c r="C93" s="1" t="s">
        <v>218</v>
      </c>
      <c r="D93" s="3">
        <v>13000</v>
      </c>
      <c r="E93" s="2" t="s">
        <v>188</v>
      </c>
    </row>
    <row r="94" spans="1:5" ht="13.8" x14ac:dyDescent="0.25">
      <c r="A94" s="3">
        <v>10007550</v>
      </c>
      <c r="B94" s="1" t="s">
        <v>23</v>
      </c>
      <c r="C94" s="1" t="s">
        <v>219</v>
      </c>
      <c r="D94" s="3">
        <v>14000</v>
      </c>
      <c r="E94" s="2" t="s">
        <v>220</v>
      </c>
    </row>
    <row r="95" spans="1:5" ht="13.8" x14ac:dyDescent="0.25">
      <c r="A95" s="3">
        <v>1003267</v>
      </c>
      <c r="B95" s="1" t="s">
        <v>7</v>
      </c>
      <c r="C95" s="1" t="s">
        <v>221</v>
      </c>
      <c r="D95" s="3">
        <v>6000</v>
      </c>
      <c r="E95" s="2" t="s">
        <v>222</v>
      </c>
    </row>
    <row r="96" spans="1:5" ht="13.8" x14ac:dyDescent="0.25">
      <c r="A96" s="3">
        <v>10009033</v>
      </c>
      <c r="B96" s="1" t="s">
        <v>55</v>
      </c>
      <c r="C96" s="1" t="s">
        <v>223</v>
      </c>
      <c r="D96" s="3">
        <v>8000</v>
      </c>
      <c r="E96" s="2" t="s">
        <v>57</v>
      </c>
    </row>
    <row r="97" spans="1:5" ht="13.8" x14ac:dyDescent="0.25">
      <c r="A97" s="3">
        <v>10009034</v>
      </c>
      <c r="B97" s="1" t="s">
        <v>191</v>
      </c>
      <c r="C97" s="1" t="s">
        <v>224</v>
      </c>
      <c r="D97" s="3">
        <v>15000</v>
      </c>
      <c r="E97" s="2" t="s">
        <v>225</v>
      </c>
    </row>
    <row r="98" spans="1:5" ht="13.8" x14ac:dyDescent="0.25">
      <c r="A98" s="3">
        <v>10009035</v>
      </c>
      <c r="B98" s="1" t="s">
        <v>23</v>
      </c>
      <c r="C98" s="1" t="s">
        <v>226</v>
      </c>
      <c r="D98" s="3">
        <v>14000</v>
      </c>
      <c r="E98" s="2" t="s">
        <v>220</v>
      </c>
    </row>
    <row r="99" spans="1:5" ht="13.8" x14ac:dyDescent="0.25">
      <c r="A99" s="3">
        <v>10007466</v>
      </c>
      <c r="B99" s="1" t="s">
        <v>186</v>
      </c>
      <c r="C99" s="1" t="s">
        <v>227</v>
      </c>
      <c r="D99" s="3">
        <v>13000</v>
      </c>
      <c r="E99" s="2" t="s">
        <v>188</v>
      </c>
    </row>
    <row r="100" spans="1:5" ht="13.8" x14ac:dyDescent="0.25">
      <c r="A100" s="3">
        <v>10008624</v>
      </c>
      <c r="B100" s="1" t="s">
        <v>150</v>
      </c>
      <c r="C100" s="1" t="s">
        <v>228</v>
      </c>
      <c r="D100" s="3">
        <v>25000</v>
      </c>
      <c r="E100" s="2" t="s">
        <v>229</v>
      </c>
    </row>
    <row r="101" spans="1:5" ht="13.8" x14ac:dyDescent="0.25">
      <c r="A101" s="3">
        <v>1003584</v>
      </c>
      <c r="B101" s="1" t="s">
        <v>230</v>
      </c>
      <c r="C101" s="1" t="s">
        <v>231</v>
      </c>
      <c r="D101" s="3">
        <v>11000</v>
      </c>
      <c r="E101" s="2" t="s">
        <v>232</v>
      </c>
    </row>
    <row r="102" spans="1:5" ht="13.8" x14ac:dyDescent="0.25">
      <c r="A102" s="3">
        <v>10006064</v>
      </c>
      <c r="B102" s="1" t="s">
        <v>65</v>
      </c>
      <c r="C102" s="1" t="s">
        <v>233</v>
      </c>
      <c r="D102" s="3">
        <v>13000</v>
      </c>
      <c r="E102" s="2" t="s">
        <v>234</v>
      </c>
    </row>
    <row r="103" spans="1:5" ht="13.8" x14ac:dyDescent="0.25">
      <c r="A103" s="3">
        <v>10006040</v>
      </c>
      <c r="B103" s="1" t="s">
        <v>32</v>
      </c>
      <c r="C103" s="1" t="s">
        <v>235</v>
      </c>
      <c r="D103" s="3">
        <v>9000</v>
      </c>
      <c r="E103" s="2" t="s">
        <v>236</v>
      </c>
    </row>
    <row r="104" spans="1:5" ht="13.8" x14ac:dyDescent="0.25">
      <c r="A104" s="3">
        <v>10008382</v>
      </c>
      <c r="B104" s="1" t="s">
        <v>71</v>
      </c>
      <c r="C104" s="1" t="s">
        <v>237</v>
      </c>
      <c r="D104" s="3">
        <v>23000</v>
      </c>
      <c r="E104" s="2" t="s">
        <v>238</v>
      </c>
    </row>
    <row r="105" spans="1:5" ht="13.8" x14ac:dyDescent="0.25">
      <c r="A105" s="3">
        <v>10008612</v>
      </c>
      <c r="B105" s="1" t="s">
        <v>7</v>
      </c>
      <c r="C105" s="1" t="s">
        <v>239</v>
      </c>
      <c r="D105" s="3">
        <v>6000</v>
      </c>
      <c r="E105" s="2" t="s">
        <v>240</v>
      </c>
    </row>
    <row r="106" spans="1:5" ht="13.8" x14ac:dyDescent="0.25">
      <c r="A106" s="3">
        <v>10008995</v>
      </c>
      <c r="B106" s="1" t="s">
        <v>78</v>
      </c>
      <c r="C106" s="1" t="s">
        <v>241</v>
      </c>
      <c r="D106" s="3">
        <v>16000</v>
      </c>
      <c r="E106" s="2" t="s">
        <v>242</v>
      </c>
    </row>
    <row r="107" spans="1:5" ht="13.8" x14ac:dyDescent="0.25">
      <c r="A107" s="3">
        <v>10006049</v>
      </c>
      <c r="B107" s="1" t="s">
        <v>7</v>
      </c>
      <c r="C107" s="1" t="s">
        <v>243</v>
      </c>
      <c r="D107" s="3">
        <v>6000</v>
      </c>
      <c r="E107" s="2" t="s">
        <v>244</v>
      </c>
    </row>
    <row r="108" spans="1:5" ht="13.8" x14ac:dyDescent="0.25">
      <c r="A108" s="3">
        <v>10004512</v>
      </c>
      <c r="B108" s="1" t="s">
        <v>145</v>
      </c>
      <c r="C108" s="1" t="s">
        <v>245</v>
      </c>
      <c r="D108" s="3">
        <v>18000</v>
      </c>
      <c r="E108" s="2" t="s">
        <v>246</v>
      </c>
    </row>
    <row r="109" spans="1:5" ht="13.8" x14ac:dyDescent="0.25">
      <c r="A109" s="3">
        <v>10008914</v>
      </c>
      <c r="B109" s="1" t="s">
        <v>23</v>
      </c>
      <c r="C109" s="1" t="s">
        <v>247</v>
      </c>
      <c r="D109" s="3">
        <v>12000</v>
      </c>
      <c r="E109" s="2" t="s">
        <v>248</v>
      </c>
    </row>
    <row r="110" spans="1:5" ht="13.8" x14ac:dyDescent="0.25">
      <c r="A110" s="3">
        <v>10008835</v>
      </c>
      <c r="B110" s="1" t="s">
        <v>249</v>
      </c>
      <c r="C110" s="1" t="s">
        <v>250</v>
      </c>
      <c r="D110" s="3">
        <v>21000</v>
      </c>
      <c r="E110" s="2" t="s">
        <v>251</v>
      </c>
    </row>
    <row r="111" spans="1:5" ht="13.8" x14ac:dyDescent="0.25">
      <c r="A111" s="3">
        <v>10006215</v>
      </c>
      <c r="B111" s="1" t="s">
        <v>4</v>
      </c>
      <c r="C111" s="1" t="s">
        <v>252</v>
      </c>
      <c r="D111" s="3">
        <v>19000</v>
      </c>
      <c r="E111" s="2" t="s">
        <v>253</v>
      </c>
    </row>
    <row r="112" spans="1:5" ht="13.8" x14ac:dyDescent="0.25">
      <c r="A112" s="3">
        <v>10006565</v>
      </c>
      <c r="B112" s="1" t="s">
        <v>191</v>
      </c>
      <c r="C112" s="1" t="s">
        <v>254</v>
      </c>
      <c r="D112" s="3">
        <v>15000</v>
      </c>
      <c r="E112" s="2" t="s">
        <v>225</v>
      </c>
    </row>
    <row r="113" spans="1:5" ht="13.8" x14ac:dyDescent="0.25">
      <c r="A113" s="3">
        <v>10004605</v>
      </c>
      <c r="B113" s="1" t="s">
        <v>55</v>
      </c>
      <c r="C113" s="1" t="s">
        <v>255</v>
      </c>
      <c r="D113" s="3">
        <v>9000</v>
      </c>
      <c r="E113" s="2" t="s">
        <v>256</v>
      </c>
    </row>
    <row r="114" spans="1:5" ht="13.8" x14ac:dyDescent="0.25">
      <c r="A114" s="3">
        <v>10006063</v>
      </c>
      <c r="B114" s="1" t="s">
        <v>65</v>
      </c>
      <c r="C114" s="1" t="s">
        <v>257</v>
      </c>
      <c r="D114" s="3">
        <v>15000</v>
      </c>
      <c r="E114" s="2" t="s">
        <v>258</v>
      </c>
    </row>
    <row r="115" spans="1:5" ht="13.8" x14ac:dyDescent="0.25">
      <c r="A115" s="3">
        <v>10002444</v>
      </c>
      <c r="B115" s="1" t="s">
        <v>26</v>
      </c>
      <c r="C115" s="1" t="s">
        <v>259</v>
      </c>
      <c r="D115" s="3">
        <v>5500</v>
      </c>
      <c r="E115" s="2" t="s">
        <v>260</v>
      </c>
    </row>
    <row r="116" spans="1:5" ht="13.8" x14ac:dyDescent="0.25">
      <c r="A116" s="3">
        <v>10005487</v>
      </c>
      <c r="B116" s="1" t="s">
        <v>20</v>
      </c>
      <c r="C116" s="1" t="s">
        <v>261</v>
      </c>
      <c r="D116" s="3">
        <v>10900</v>
      </c>
      <c r="E116" s="2" t="s">
        <v>262</v>
      </c>
    </row>
    <row r="117" spans="1:5" ht="13.8" x14ac:dyDescent="0.25">
      <c r="A117" s="3">
        <v>10005488</v>
      </c>
      <c r="B117" s="1" t="s">
        <v>20</v>
      </c>
      <c r="C117" s="1" t="s">
        <v>263</v>
      </c>
      <c r="D117" s="3">
        <v>10900</v>
      </c>
      <c r="E117" s="2" t="s">
        <v>264</v>
      </c>
    </row>
    <row r="118" spans="1:5" ht="13.8" x14ac:dyDescent="0.25">
      <c r="A118" s="3">
        <v>10008363</v>
      </c>
      <c r="B118" s="1" t="s">
        <v>71</v>
      </c>
      <c r="C118" s="1" t="s">
        <v>265</v>
      </c>
      <c r="D118" s="3">
        <v>23000</v>
      </c>
      <c r="E118" s="2" t="s">
        <v>266</v>
      </c>
    </row>
    <row r="119" spans="1:5" ht="13.8" x14ac:dyDescent="0.25">
      <c r="A119" s="3">
        <v>10008809</v>
      </c>
      <c r="B119" s="1" t="s">
        <v>14</v>
      </c>
      <c r="C119" s="1" t="s">
        <v>267</v>
      </c>
      <c r="D119" s="3">
        <v>14900</v>
      </c>
      <c r="E119" s="2" t="s">
        <v>268</v>
      </c>
    </row>
    <row r="120" spans="1:5" ht="13.8" x14ac:dyDescent="0.25">
      <c r="A120" s="3">
        <v>10007471</v>
      </c>
      <c r="B120" s="1" t="s">
        <v>186</v>
      </c>
      <c r="C120" s="1" t="s">
        <v>269</v>
      </c>
      <c r="D120" s="3">
        <v>13000</v>
      </c>
      <c r="E120" s="2" t="s">
        <v>188</v>
      </c>
    </row>
    <row r="121" spans="1:5" ht="13.8" x14ac:dyDescent="0.25">
      <c r="A121" s="3">
        <v>10008709</v>
      </c>
      <c r="B121" s="1" t="s">
        <v>78</v>
      </c>
      <c r="C121" s="1" t="s">
        <v>270</v>
      </c>
      <c r="D121" s="3">
        <v>16000</v>
      </c>
      <c r="E121" s="2" t="s">
        <v>271</v>
      </c>
    </row>
    <row r="122" spans="1:5" ht="13.8" x14ac:dyDescent="0.25">
      <c r="A122" s="3">
        <v>10006551</v>
      </c>
      <c r="B122" s="1" t="s">
        <v>104</v>
      </c>
      <c r="C122" s="1" t="s">
        <v>272</v>
      </c>
      <c r="D122" s="3">
        <v>16000</v>
      </c>
      <c r="E122" s="2" t="s">
        <v>273</v>
      </c>
    </row>
    <row r="123" spans="1:5" ht="13.8" x14ac:dyDescent="0.25">
      <c r="A123" s="3">
        <v>10003322</v>
      </c>
      <c r="B123" s="1" t="s">
        <v>14</v>
      </c>
      <c r="C123" s="1" t="s">
        <v>274</v>
      </c>
      <c r="D123" s="3">
        <v>14900</v>
      </c>
      <c r="E123" s="2" t="s">
        <v>275</v>
      </c>
    </row>
    <row r="124" spans="1:5" ht="13.8" x14ac:dyDescent="0.25">
      <c r="A124" s="3">
        <v>10006557</v>
      </c>
      <c r="B124" s="1" t="s">
        <v>159</v>
      </c>
      <c r="C124" s="1" t="s">
        <v>276</v>
      </c>
      <c r="D124" s="3">
        <v>14000</v>
      </c>
      <c r="E124" s="2" t="s">
        <v>277</v>
      </c>
    </row>
    <row r="125" spans="1:5" ht="13.8" x14ac:dyDescent="0.25">
      <c r="A125" s="3">
        <v>10002294</v>
      </c>
      <c r="B125" s="1" t="s">
        <v>14</v>
      </c>
      <c r="C125" s="1" t="s">
        <v>278</v>
      </c>
      <c r="D125" s="3">
        <v>14900</v>
      </c>
      <c r="E125" s="2" t="s">
        <v>279</v>
      </c>
    </row>
    <row r="126" spans="1:5" ht="13.8" x14ac:dyDescent="0.25">
      <c r="A126" s="3">
        <v>10008815</v>
      </c>
      <c r="B126" s="1" t="s">
        <v>14</v>
      </c>
      <c r="C126" s="1" t="s">
        <v>280</v>
      </c>
      <c r="D126" s="3">
        <v>14900</v>
      </c>
      <c r="E126" s="2" t="s">
        <v>281</v>
      </c>
    </row>
    <row r="127" spans="1:5" ht="13.8" x14ac:dyDescent="0.25">
      <c r="A127" s="3">
        <v>10008797</v>
      </c>
      <c r="B127" s="1" t="s">
        <v>110</v>
      </c>
      <c r="C127" s="1" t="s">
        <v>282</v>
      </c>
      <c r="D127" s="3">
        <v>16000</v>
      </c>
      <c r="E127" s="2" t="s">
        <v>283</v>
      </c>
    </row>
    <row r="128" spans="1:5" ht="13.8" x14ac:dyDescent="0.25">
      <c r="A128" s="3">
        <v>10008403</v>
      </c>
      <c r="B128" s="1" t="s">
        <v>78</v>
      </c>
      <c r="C128" s="1" t="s">
        <v>284</v>
      </c>
      <c r="D128" s="3">
        <v>16000</v>
      </c>
      <c r="E128" s="2" t="s">
        <v>285</v>
      </c>
    </row>
    <row r="129" spans="1:5" ht="13.8" x14ac:dyDescent="0.25">
      <c r="A129" s="3">
        <v>10008807</v>
      </c>
      <c r="B129" s="1" t="s">
        <v>32</v>
      </c>
      <c r="C129" s="1" t="s">
        <v>286</v>
      </c>
      <c r="D129" s="3">
        <v>12000</v>
      </c>
      <c r="E129" s="2" t="s">
        <v>183</v>
      </c>
    </row>
    <row r="130" spans="1:5" ht="13.8" x14ac:dyDescent="0.25">
      <c r="A130" s="3">
        <v>10008751</v>
      </c>
      <c r="B130" s="1" t="s">
        <v>78</v>
      </c>
      <c r="C130" s="1" t="s">
        <v>287</v>
      </c>
      <c r="D130" s="3">
        <v>16000</v>
      </c>
      <c r="E130" s="2" t="s">
        <v>288</v>
      </c>
    </row>
    <row r="131" spans="1:5" ht="13.8" x14ac:dyDescent="0.25">
      <c r="A131" s="3">
        <v>10004517</v>
      </c>
      <c r="B131" s="1" t="s">
        <v>20</v>
      </c>
      <c r="C131" s="1" t="s">
        <v>289</v>
      </c>
      <c r="D131" s="3">
        <v>10900</v>
      </c>
      <c r="E131" s="2" t="s">
        <v>290</v>
      </c>
    </row>
    <row r="132" spans="1:5" ht="13.8" x14ac:dyDescent="0.25">
      <c r="A132" s="3">
        <v>10003327</v>
      </c>
      <c r="B132" s="1" t="s">
        <v>230</v>
      </c>
      <c r="C132" s="1" t="s">
        <v>291</v>
      </c>
      <c r="D132" s="3">
        <v>11000</v>
      </c>
      <c r="E132" s="2" t="s">
        <v>292</v>
      </c>
    </row>
    <row r="133" spans="1:5" ht="13.8" x14ac:dyDescent="0.25">
      <c r="A133" s="3">
        <v>10008887</v>
      </c>
      <c r="B133" s="1" t="s">
        <v>20</v>
      </c>
      <c r="C133" s="1" t="s">
        <v>293</v>
      </c>
      <c r="D133" s="3">
        <v>10900</v>
      </c>
      <c r="E133" s="2" t="s">
        <v>294</v>
      </c>
    </row>
    <row r="134" spans="1:5" ht="13.8" x14ac:dyDescent="0.25">
      <c r="A134" s="3">
        <v>10007468</v>
      </c>
      <c r="B134" s="1" t="s">
        <v>186</v>
      </c>
      <c r="C134" s="1" t="s">
        <v>295</v>
      </c>
      <c r="D134" s="3">
        <v>13000</v>
      </c>
      <c r="E134" s="2" t="s">
        <v>188</v>
      </c>
    </row>
    <row r="135" spans="1:5" ht="13.8" x14ac:dyDescent="0.25">
      <c r="A135" s="3">
        <v>10007549</v>
      </c>
      <c r="B135" s="1" t="s">
        <v>23</v>
      </c>
      <c r="C135" s="1" t="s">
        <v>296</v>
      </c>
      <c r="D135" s="3">
        <v>14000</v>
      </c>
      <c r="E135" s="2" t="s">
        <v>297</v>
      </c>
    </row>
    <row r="136" spans="1:5" ht="13.8" x14ac:dyDescent="0.25">
      <c r="A136" s="3">
        <v>10002815</v>
      </c>
      <c r="B136" s="1" t="s">
        <v>26</v>
      </c>
      <c r="C136" s="1" t="s">
        <v>298</v>
      </c>
      <c r="D136" s="3">
        <v>5500</v>
      </c>
      <c r="E136" s="2" t="s">
        <v>299</v>
      </c>
    </row>
    <row r="137" spans="1:5" ht="13.8" x14ac:dyDescent="0.25">
      <c r="A137" s="3">
        <v>10008813</v>
      </c>
      <c r="B137" s="1" t="s">
        <v>55</v>
      </c>
      <c r="C137" s="1" t="s">
        <v>300</v>
      </c>
      <c r="D137" s="3">
        <v>9000</v>
      </c>
      <c r="E137" s="2" t="s">
        <v>301</v>
      </c>
    </row>
    <row r="138" spans="1:5" ht="13.8" x14ac:dyDescent="0.25">
      <c r="A138" s="3">
        <v>10008623</v>
      </c>
      <c r="B138" s="1" t="s">
        <v>150</v>
      </c>
      <c r="C138" s="1" t="s">
        <v>302</v>
      </c>
      <c r="D138" s="3">
        <v>19000</v>
      </c>
      <c r="E138" s="2" t="s">
        <v>303</v>
      </c>
    </row>
    <row r="139" spans="1:5" ht="13.8" x14ac:dyDescent="0.25">
      <c r="A139" s="3">
        <v>10008088</v>
      </c>
      <c r="B139" s="1" t="s">
        <v>165</v>
      </c>
      <c r="C139" s="1" t="s">
        <v>304</v>
      </c>
      <c r="D139" s="3">
        <v>19000</v>
      </c>
      <c r="E139" s="2" t="s">
        <v>305</v>
      </c>
    </row>
    <row r="140" spans="1:5" ht="13.8" x14ac:dyDescent="0.25">
      <c r="A140" s="3">
        <v>10004767</v>
      </c>
      <c r="B140" s="1" t="s">
        <v>306</v>
      </c>
      <c r="C140" s="1" t="s">
        <v>307</v>
      </c>
      <c r="D140" s="3">
        <v>17000</v>
      </c>
      <c r="E140" s="2" t="s">
        <v>308</v>
      </c>
    </row>
    <row r="141" spans="1:5" ht="13.8" x14ac:dyDescent="0.25">
      <c r="A141" s="3">
        <v>10007469</v>
      </c>
      <c r="B141" s="1" t="s">
        <v>186</v>
      </c>
      <c r="C141" s="1" t="s">
        <v>309</v>
      </c>
      <c r="D141" s="3">
        <v>13000</v>
      </c>
      <c r="E141" s="2" t="s">
        <v>188</v>
      </c>
    </row>
    <row r="142" spans="1:5" ht="13.8" x14ac:dyDescent="0.25">
      <c r="A142" s="3">
        <v>10005308</v>
      </c>
      <c r="B142" s="1" t="s">
        <v>55</v>
      </c>
      <c r="C142" s="1" t="s">
        <v>310</v>
      </c>
      <c r="D142" s="3">
        <v>9000</v>
      </c>
      <c r="E142" s="2" t="s">
        <v>311</v>
      </c>
    </row>
    <row r="143" spans="1:5" ht="13.8" x14ac:dyDescent="0.25">
      <c r="A143" s="3">
        <v>10006548</v>
      </c>
      <c r="B143" s="1" t="s">
        <v>104</v>
      </c>
      <c r="C143" s="1" t="s">
        <v>312</v>
      </c>
      <c r="D143" s="3">
        <v>16000</v>
      </c>
      <c r="E143" s="2" t="s">
        <v>313</v>
      </c>
    </row>
    <row r="144" spans="1:5" ht="13.8" x14ac:dyDescent="0.25">
      <c r="A144" s="3">
        <v>10008922</v>
      </c>
      <c r="B144" s="1" t="s">
        <v>14</v>
      </c>
      <c r="C144" s="1" t="s">
        <v>314</v>
      </c>
      <c r="D144" s="3">
        <v>15900</v>
      </c>
      <c r="E144" s="2" t="s">
        <v>315</v>
      </c>
    </row>
    <row r="145" spans="1:5" ht="13.8" x14ac:dyDescent="0.25">
      <c r="A145" s="3">
        <v>10007467</v>
      </c>
      <c r="B145" s="1" t="s">
        <v>186</v>
      </c>
      <c r="C145" s="1" t="s">
        <v>316</v>
      </c>
      <c r="D145" s="3">
        <v>13000</v>
      </c>
      <c r="E145" s="2" t="s">
        <v>188</v>
      </c>
    </row>
    <row r="146" spans="1:5" ht="13.8" x14ac:dyDescent="0.25">
      <c r="A146" s="3">
        <v>10009011</v>
      </c>
      <c r="B146" s="1" t="s">
        <v>20</v>
      </c>
      <c r="C146" s="1" t="s">
        <v>317</v>
      </c>
      <c r="D146" s="3">
        <v>9900</v>
      </c>
      <c r="E146" s="2" t="s">
        <v>318</v>
      </c>
    </row>
    <row r="147" spans="1:5" ht="13.8" x14ac:dyDescent="0.25">
      <c r="A147" s="3">
        <v>10008746</v>
      </c>
      <c r="B147" s="1" t="s">
        <v>136</v>
      </c>
      <c r="C147" s="1" t="s">
        <v>319</v>
      </c>
      <c r="D147" s="3">
        <v>16000</v>
      </c>
      <c r="E147" s="2" t="s">
        <v>181</v>
      </c>
    </row>
    <row r="148" spans="1:5" ht="13.8" x14ac:dyDescent="0.25">
      <c r="A148" s="3">
        <v>10002651</v>
      </c>
      <c r="B148" s="1" t="s">
        <v>306</v>
      </c>
      <c r="C148" s="1" t="s">
        <v>320</v>
      </c>
      <c r="D148" s="3">
        <v>17000</v>
      </c>
      <c r="E148" s="2" t="s">
        <v>321</v>
      </c>
    </row>
    <row r="149" spans="1:5" ht="13.8" x14ac:dyDescent="0.25">
      <c r="A149" s="3">
        <v>1003463</v>
      </c>
      <c r="B149" s="1" t="s">
        <v>110</v>
      </c>
      <c r="C149" s="1" t="s">
        <v>322</v>
      </c>
      <c r="D149" s="3">
        <v>16000</v>
      </c>
      <c r="E149" s="2" t="s">
        <v>323</v>
      </c>
    </row>
    <row r="150" spans="1:5" ht="13.8" x14ac:dyDescent="0.25">
      <c r="A150" s="3">
        <v>10007406</v>
      </c>
      <c r="B150" s="1" t="s">
        <v>4</v>
      </c>
      <c r="C150" s="1" t="s">
        <v>324</v>
      </c>
      <c r="D150" s="3">
        <v>19000</v>
      </c>
      <c r="E150" s="2" t="s">
        <v>325</v>
      </c>
    </row>
    <row r="151" spans="1:5" ht="13.8" x14ac:dyDescent="0.25">
      <c r="A151" s="3">
        <v>10004691</v>
      </c>
      <c r="B151" s="1" t="s">
        <v>68</v>
      </c>
      <c r="C151" s="1" t="s">
        <v>326</v>
      </c>
      <c r="D151" s="3">
        <v>14000</v>
      </c>
      <c r="E151" s="2" t="s">
        <v>327</v>
      </c>
    </row>
    <row r="152" spans="1:5" ht="13.8" x14ac:dyDescent="0.25">
      <c r="A152" s="3">
        <v>10006280</v>
      </c>
      <c r="B152" s="1" t="s">
        <v>65</v>
      </c>
      <c r="C152" s="1" t="s">
        <v>328</v>
      </c>
      <c r="D152" s="3">
        <v>13000</v>
      </c>
      <c r="E152" s="2" t="s">
        <v>329</v>
      </c>
    </row>
    <row r="153" spans="1:5" ht="13.8" x14ac:dyDescent="0.25">
      <c r="A153" s="3">
        <v>10008827</v>
      </c>
      <c r="B153" s="1" t="s">
        <v>159</v>
      </c>
      <c r="C153" s="1" t="s">
        <v>330</v>
      </c>
      <c r="D153" s="3">
        <v>13000</v>
      </c>
      <c r="E153" s="2" t="s">
        <v>331</v>
      </c>
    </row>
    <row r="154" spans="1:5" ht="13.8" x14ac:dyDescent="0.25">
      <c r="A154" s="3">
        <v>10008664</v>
      </c>
      <c r="B154" s="1" t="s">
        <v>117</v>
      </c>
      <c r="C154" s="1" t="s">
        <v>332</v>
      </c>
      <c r="D154" s="3">
        <v>22000</v>
      </c>
      <c r="E154" s="2" t="s">
        <v>333</v>
      </c>
    </row>
    <row r="155" spans="1:5" ht="13.8" x14ac:dyDescent="0.25">
      <c r="A155" s="3">
        <v>10008665</v>
      </c>
      <c r="B155" s="1" t="s">
        <v>117</v>
      </c>
      <c r="C155" s="1" t="s">
        <v>334</v>
      </c>
      <c r="D155" s="3">
        <v>22000</v>
      </c>
      <c r="E155" s="2" t="s">
        <v>335</v>
      </c>
    </row>
    <row r="156" spans="1:5" ht="13.8" x14ac:dyDescent="0.25">
      <c r="A156" s="3">
        <v>10008805</v>
      </c>
      <c r="B156" s="1" t="s">
        <v>29</v>
      </c>
      <c r="C156" s="1" t="s">
        <v>336</v>
      </c>
      <c r="D156" s="3">
        <v>12000</v>
      </c>
      <c r="E156" s="2" t="s">
        <v>337</v>
      </c>
    </row>
    <row r="157" spans="1:5" ht="13.8" x14ac:dyDescent="0.25">
      <c r="A157" s="3">
        <v>10005668</v>
      </c>
      <c r="B157" s="1" t="s">
        <v>107</v>
      </c>
      <c r="C157" s="1" t="s">
        <v>338</v>
      </c>
      <c r="D157" s="3">
        <v>15000</v>
      </c>
      <c r="E157" s="2" t="s">
        <v>339</v>
      </c>
    </row>
    <row r="158" spans="1:5" ht="13.8" x14ac:dyDescent="0.25">
      <c r="A158" s="3">
        <v>10004959</v>
      </c>
      <c r="B158" s="1" t="s">
        <v>249</v>
      </c>
      <c r="C158" s="1" t="s">
        <v>340</v>
      </c>
      <c r="D158" s="3">
        <v>21000</v>
      </c>
      <c r="E158" s="2" t="s">
        <v>251</v>
      </c>
    </row>
    <row r="159" spans="1:5" ht="13.8" x14ac:dyDescent="0.25">
      <c r="A159" s="3">
        <v>10008380</v>
      </c>
      <c r="B159" s="1" t="s">
        <v>71</v>
      </c>
      <c r="C159" s="1" t="s">
        <v>341</v>
      </c>
      <c r="D159" s="3">
        <v>23000</v>
      </c>
      <c r="E159" s="2" t="s">
        <v>342</v>
      </c>
    </row>
    <row r="160" spans="1:5" ht="13.8" x14ac:dyDescent="0.25">
      <c r="A160" s="3">
        <v>10008366</v>
      </c>
      <c r="B160" s="1" t="s">
        <v>71</v>
      </c>
      <c r="C160" s="1" t="s">
        <v>343</v>
      </c>
      <c r="D160" s="3">
        <v>23000</v>
      </c>
      <c r="E160" s="2" t="s">
        <v>344</v>
      </c>
    </row>
    <row r="161" spans="1:5" ht="13.8" x14ac:dyDescent="0.25">
      <c r="A161" s="3">
        <v>10008364</v>
      </c>
      <c r="B161" s="1" t="s">
        <v>71</v>
      </c>
      <c r="C161" s="1" t="s">
        <v>345</v>
      </c>
      <c r="D161" s="3">
        <v>23000</v>
      </c>
      <c r="E161" s="2" t="s">
        <v>346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4"/>
  <sheetViews>
    <sheetView workbookViewId="0"/>
  </sheetViews>
  <sheetFormatPr defaultColWidth="14.44140625" defaultRowHeight="15.75" customHeight="1" x14ac:dyDescent="0.25"/>
  <cols>
    <col min="2" max="2" width="24.44140625" customWidth="1"/>
    <col min="4" max="4" width="28.33203125" customWidth="1"/>
  </cols>
  <sheetData>
    <row r="1" spans="1:5" ht="15.75" customHeight="1" x14ac:dyDescent="0.25">
      <c r="A1" s="1" t="s">
        <v>347</v>
      </c>
      <c r="B1" s="1" t="s">
        <v>1</v>
      </c>
      <c r="C1" s="1" t="s">
        <v>2</v>
      </c>
      <c r="D1" s="1" t="s">
        <v>348</v>
      </c>
      <c r="E1" s="1" t="s">
        <v>0</v>
      </c>
    </row>
    <row r="2" spans="1:5" ht="15.75" customHeight="1" x14ac:dyDescent="0.25">
      <c r="A2" s="3">
        <v>12828</v>
      </c>
      <c r="B2" s="1" t="s">
        <v>349</v>
      </c>
      <c r="C2" s="3">
        <v>8000</v>
      </c>
      <c r="D2" s="1" t="s">
        <v>350</v>
      </c>
      <c r="E2" s="3">
        <v>10008867</v>
      </c>
    </row>
    <row r="3" spans="1:5" ht="15.75" customHeight="1" x14ac:dyDescent="0.25">
      <c r="A3" s="3">
        <v>12898</v>
      </c>
      <c r="B3" s="1" t="s">
        <v>5</v>
      </c>
      <c r="C3" s="3">
        <v>19000</v>
      </c>
      <c r="D3" s="1" t="s">
        <v>351</v>
      </c>
      <c r="E3" s="3">
        <v>10003882</v>
      </c>
    </row>
    <row r="4" spans="1:5" ht="15.75" customHeight="1" x14ac:dyDescent="0.25">
      <c r="A4" s="3">
        <v>10268</v>
      </c>
      <c r="B4" s="1" t="s">
        <v>8</v>
      </c>
      <c r="C4" s="3">
        <v>7000</v>
      </c>
      <c r="D4" s="1" t="s">
        <v>352</v>
      </c>
      <c r="E4" s="3">
        <v>10006393</v>
      </c>
    </row>
    <row r="5" spans="1:5" ht="15.75" customHeight="1" x14ac:dyDescent="0.25">
      <c r="A5" s="3">
        <v>10268</v>
      </c>
      <c r="B5" s="1" t="s">
        <v>10</v>
      </c>
      <c r="C5" s="3">
        <v>7000</v>
      </c>
      <c r="D5" s="1" t="s">
        <v>353</v>
      </c>
      <c r="E5" s="3">
        <v>10008881</v>
      </c>
    </row>
    <row r="6" spans="1:5" ht="15.75" customHeight="1" x14ac:dyDescent="0.25">
      <c r="A6" s="3">
        <v>10184</v>
      </c>
      <c r="B6" s="1" t="s">
        <v>354</v>
      </c>
      <c r="C6" s="3">
        <v>5000</v>
      </c>
      <c r="D6" s="1" t="s">
        <v>355</v>
      </c>
      <c r="E6" s="3">
        <v>1000126</v>
      </c>
    </row>
    <row r="7" spans="1:5" ht="15.75" customHeight="1" x14ac:dyDescent="0.25">
      <c r="A7" s="3">
        <v>10268</v>
      </c>
      <c r="B7" s="1" t="s">
        <v>12</v>
      </c>
      <c r="C7" s="3">
        <v>7000</v>
      </c>
      <c r="D7" s="1" t="s">
        <v>356</v>
      </c>
      <c r="E7" s="3">
        <v>10007485</v>
      </c>
    </row>
    <row r="8" spans="1:5" ht="15.75" customHeight="1" x14ac:dyDescent="0.25">
      <c r="A8" s="3">
        <v>12783</v>
      </c>
      <c r="B8" s="1" t="s">
        <v>15</v>
      </c>
      <c r="C8" s="3">
        <v>14900</v>
      </c>
      <c r="D8" s="1" t="s">
        <v>357</v>
      </c>
      <c r="E8" s="3">
        <v>10006295</v>
      </c>
    </row>
    <row r="9" spans="1:5" ht="15.75" customHeight="1" x14ac:dyDescent="0.25">
      <c r="A9" s="3">
        <v>13145</v>
      </c>
      <c r="B9" s="1" t="s">
        <v>18</v>
      </c>
      <c r="C9" s="3">
        <v>19000</v>
      </c>
      <c r="D9" s="1" t="s">
        <v>358</v>
      </c>
      <c r="E9" s="3">
        <v>10007004</v>
      </c>
    </row>
    <row r="10" spans="1:5" ht="15.75" customHeight="1" x14ac:dyDescent="0.25">
      <c r="A10" s="3">
        <v>10079</v>
      </c>
      <c r="B10" s="1" t="s">
        <v>359</v>
      </c>
      <c r="C10" s="3">
        <v>16000</v>
      </c>
      <c r="D10" s="1" t="s">
        <v>360</v>
      </c>
      <c r="E10" s="3">
        <v>10002228</v>
      </c>
    </row>
    <row r="11" spans="1:5" ht="15.75" customHeight="1" x14ac:dyDescent="0.25">
      <c r="A11" s="3">
        <v>12796</v>
      </c>
      <c r="B11" s="1" t="s">
        <v>21</v>
      </c>
      <c r="C11" s="3">
        <v>9900</v>
      </c>
      <c r="D11" s="1" t="s">
        <v>361</v>
      </c>
      <c r="E11" s="3">
        <v>10002543</v>
      </c>
    </row>
    <row r="12" spans="1:5" ht="15.75" customHeight="1" x14ac:dyDescent="0.25">
      <c r="A12" s="3">
        <v>10184</v>
      </c>
      <c r="B12" s="1" t="s">
        <v>362</v>
      </c>
      <c r="C12" s="3">
        <v>4200</v>
      </c>
      <c r="D12" s="1" t="s">
        <v>363</v>
      </c>
      <c r="E12" s="3">
        <v>10002134</v>
      </c>
    </row>
    <row r="13" spans="1:5" ht="15.75" customHeight="1" x14ac:dyDescent="0.25">
      <c r="A13" s="3">
        <v>13026</v>
      </c>
      <c r="B13" s="1" t="s">
        <v>24</v>
      </c>
      <c r="C13" s="3">
        <v>13000</v>
      </c>
      <c r="D13" s="1" t="s">
        <v>364</v>
      </c>
      <c r="E13" s="3">
        <v>10008808</v>
      </c>
    </row>
    <row r="14" spans="1:5" ht="15.75" customHeight="1" x14ac:dyDescent="0.25">
      <c r="A14" s="3">
        <v>10176</v>
      </c>
      <c r="B14" s="1" t="s">
        <v>27</v>
      </c>
      <c r="C14" s="3">
        <v>7000</v>
      </c>
      <c r="D14" s="1" t="s">
        <v>365</v>
      </c>
      <c r="E14" s="3">
        <v>10006546</v>
      </c>
    </row>
    <row r="15" spans="1:5" ht="15.75" customHeight="1" x14ac:dyDescent="0.25">
      <c r="A15" s="3">
        <v>10082</v>
      </c>
      <c r="B15" s="1" t="s">
        <v>30</v>
      </c>
      <c r="C15" s="3">
        <v>11000</v>
      </c>
      <c r="D15" s="1" t="s">
        <v>366</v>
      </c>
      <c r="E15" s="3">
        <v>10002594</v>
      </c>
    </row>
    <row r="16" spans="1:5" ht="15.75" customHeight="1" x14ac:dyDescent="0.25">
      <c r="A16" s="3">
        <v>10063</v>
      </c>
      <c r="B16" s="1" t="s">
        <v>367</v>
      </c>
      <c r="C16" s="3">
        <v>18000</v>
      </c>
      <c r="D16" s="1" t="s">
        <v>368</v>
      </c>
      <c r="E16" s="3">
        <v>10006099</v>
      </c>
    </row>
    <row r="17" spans="1:5" ht="15.75" customHeight="1" x14ac:dyDescent="0.25">
      <c r="A17" s="3">
        <v>10226</v>
      </c>
      <c r="B17" s="1" t="s">
        <v>33</v>
      </c>
      <c r="C17" s="3">
        <v>12000</v>
      </c>
      <c r="D17" s="1" t="s">
        <v>369</v>
      </c>
      <c r="E17" s="3">
        <v>10006043</v>
      </c>
    </row>
    <row r="18" spans="1:5" ht="15.75" customHeight="1" x14ac:dyDescent="0.25">
      <c r="A18" s="3">
        <v>10063</v>
      </c>
      <c r="B18" s="1" t="s">
        <v>370</v>
      </c>
      <c r="C18" s="3">
        <v>15000</v>
      </c>
      <c r="D18" s="1" t="s">
        <v>371</v>
      </c>
      <c r="E18" s="3">
        <v>1000349</v>
      </c>
    </row>
    <row r="19" spans="1:5" ht="15.75" customHeight="1" x14ac:dyDescent="0.25">
      <c r="A19" s="3">
        <v>10184</v>
      </c>
      <c r="B19" s="1" t="s">
        <v>372</v>
      </c>
      <c r="C19" s="3">
        <v>4200</v>
      </c>
      <c r="D19" s="1" t="s">
        <v>373</v>
      </c>
      <c r="E19" s="3">
        <v>10008879</v>
      </c>
    </row>
    <row r="20" spans="1:5" ht="15.75" customHeight="1" x14ac:dyDescent="0.25">
      <c r="A20" s="3">
        <v>10082</v>
      </c>
      <c r="B20" s="1" t="s">
        <v>35</v>
      </c>
      <c r="C20" s="3">
        <v>9000</v>
      </c>
      <c r="D20" s="1" t="s">
        <v>374</v>
      </c>
      <c r="E20" s="3">
        <v>10004594</v>
      </c>
    </row>
    <row r="21" spans="1:5" ht="15.75" customHeight="1" x14ac:dyDescent="0.25">
      <c r="A21" s="3">
        <v>13026</v>
      </c>
      <c r="B21" s="1" t="s">
        <v>37</v>
      </c>
      <c r="C21" s="3">
        <v>13000</v>
      </c>
      <c r="D21" s="1" t="s">
        <v>375</v>
      </c>
      <c r="E21" s="3">
        <v>10005236</v>
      </c>
    </row>
    <row r="22" spans="1:5" ht="15.75" customHeight="1" x14ac:dyDescent="0.25">
      <c r="A22" s="3">
        <v>10268</v>
      </c>
      <c r="B22" s="1" t="s">
        <v>39</v>
      </c>
      <c r="C22" s="3">
        <v>6500</v>
      </c>
      <c r="D22" s="1" t="s">
        <v>376</v>
      </c>
      <c r="E22" s="3">
        <v>10008613</v>
      </c>
    </row>
    <row r="23" spans="1:5" ht="15.75" customHeight="1" x14ac:dyDescent="0.25">
      <c r="A23" s="3">
        <v>10268</v>
      </c>
      <c r="B23" s="1" t="s">
        <v>41</v>
      </c>
      <c r="C23" s="3">
        <v>6000</v>
      </c>
      <c r="D23" s="1" t="s">
        <v>377</v>
      </c>
      <c r="E23" s="3">
        <v>1003271</v>
      </c>
    </row>
    <row r="24" spans="1:5" ht="15.75" customHeight="1" x14ac:dyDescent="0.25">
      <c r="A24" s="3">
        <v>10268</v>
      </c>
      <c r="B24" s="1" t="s">
        <v>43</v>
      </c>
      <c r="C24" s="3">
        <v>7000</v>
      </c>
      <c r="D24" s="1" t="s">
        <v>378</v>
      </c>
      <c r="E24" s="3">
        <v>10008611</v>
      </c>
    </row>
    <row r="25" spans="1:5" ht="15.75" customHeight="1" x14ac:dyDescent="0.25">
      <c r="A25" s="3">
        <v>12796</v>
      </c>
      <c r="B25" s="1" t="s">
        <v>45</v>
      </c>
      <c r="C25" s="3">
        <v>12000</v>
      </c>
      <c r="D25" s="1" t="s">
        <v>379</v>
      </c>
      <c r="E25" s="3">
        <v>10005494</v>
      </c>
    </row>
    <row r="26" spans="1:5" ht="15.75" customHeight="1" x14ac:dyDescent="0.25">
      <c r="A26" s="3">
        <v>12898</v>
      </c>
      <c r="B26" s="1" t="s">
        <v>47</v>
      </c>
      <c r="C26" s="3">
        <v>19000</v>
      </c>
      <c r="D26" s="1" t="s">
        <v>380</v>
      </c>
      <c r="E26" s="3">
        <v>10004880</v>
      </c>
    </row>
    <row r="27" spans="1:5" ht="15.75" customHeight="1" x14ac:dyDescent="0.25">
      <c r="A27" s="3">
        <v>12783</v>
      </c>
      <c r="B27" s="1" t="s">
        <v>49</v>
      </c>
      <c r="C27" s="3">
        <v>14900</v>
      </c>
      <c r="D27" s="1" t="s">
        <v>381</v>
      </c>
      <c r="E27" s="3">
        <v>10008810</v>
      </c>
    </row>
    <row r="28" spans="1:5" ht="13.2" x14ac:dyDescent="0.25">
      <c r="A28" s="3">
        <v>10268</v>
      </c>
      <c r="B28" s="1" t="s">
        <v>51</v>
      </c>
      <c r="C28" s="3">
        <v>6000</v>
      </c>
      <c r="D28" s="1" t="s">
        <v>382</v>
      </c>
      <c r="E28" s="3">
        <v>1003270</v>
      </c>
    </row>
    <row r="29" spans="1:5" ht="13.2" x14ac:dyDescent="0.25">
      <c r="A29" s="3">
        <v>12898</v>
      </c>
      <c r="B29" s="1" t="s">
        <v>53</v>
      </c>
      <c r="C29" s="3">
        <v>16000</v>
      </c>
      <c r="D29" s="1" t="s">
        <v>383</v>
      </c>
      <c r="E29" s="3">
        <v>10008464</v>
      </c>
    </row>
    <row r="30" spans="1:5" ht="13.2" x14ac:dyDescent="0.25">
      <c r="A30" s="3">
        <v>12798</v>
      </c>
      <c r="B30" s="1" t="s">
        <v>56</v>
      </c>
      <c r="C30" s="3">
        <v>8000</v>
      </c>
      <c r="D30" s="1" t="s">
        <v>384</v>
      </c>
      <c r="E30" s="3">
        <v>10002498</v>
      </c>
    </row>
    <row r="31" spans="1:5" ht="13.2" x14ac:dyDescent="0.25">
      <c r="A31" s="3">
        <v>12783</v>
      </c>
      <c r="B31" s="1" t="s">
        <v>58</v>
      </c>
      <c r="C31" s="3">
        <v>14900</v>
      </c>
      <c r="D31" s="1" t="s">
        <v>385</v>
      </c>
      <c r="E31" s="3">
        <v>10004522</v>
      </c>
    </row>
    <row r="32" spans="1:5" ht="13.2" x14ac:dyDescent="0.25">
      <c r="A32" s="3">
        <v>12796</v>
      </c>
      <c r="B32" s="1" t="s">
        <v>60</v>
      </c>
      <c r="C32" s="3">
        <v>9900</v>
      </c>
      <c r="D32" s="1" t="s">
        <v>386</v>
      </c>
      <c r="E32" s="3">
        <v>10002703</v>
      </c>
    </row>
    <row r="33" spans="1:5" ht="13.2" x14ac:dyDescent="0.25">
      <c r="A33" s="3">
        <v>10299</v>
      </c>
      <c r="B33" s="1" t="s">
        <v>387</v>
      </c>
      <c r="C33" s="3">
        <v>3900</v>
      </c>
      <c r="D33" s="1" t="s">
        <v>388</v>
      </c>
      <c r="E33" s="3">
        <v>10002325</v>
      </c>
    </row>
    <row r="34" spans="1:5" ht="13.2" x14ac:dyDescent="0.25">
      <c r="A34" s="3">
        <v>10072</v>
      </c>
      <c r="B34" s="1" t="s">
        <v>389</v>
      </c>
      <c r="C34" s="3">
        <v>3000</v>
      </c>
      <c r="D34" s="1" t="s">
        <v>390</v>
      </c>
      <c r="E34" s="3">
        <v>10008975</v>
      </c>
    </row>
    <row r="35" spans="1:5" ht="13.2" x14ac:dyDescent="0.25">
      <c r="A35" s="3">
        <v>10003</v>
      </c>
      <c r="B35" s="1" t="s">
        <v>63</v>
      </c>
      <c r="C35" s="3">
        <v>23000</v>
      </c>
      <c r="D35" s="1" t="s">
        <v>391</v>
      </c>
      <c r="E35" s="3">
        <v>10005845</v>
      </c>
    </row>
    <row r="36" spans="1:5" ht="13.2" x14ac:dyDescent="0.25">
      <c r="A36" s="3">
        <v>13075</v>
      </c>
      <c r="B36" s="1" t="s">
        <v>66</v>
      </c>
      <c r="C36" s="3">
        <v>12000</v>
      </c>
      <c r="D36" s="1" t="s">
        <v>392</v>
      </c>
      <c r="E36" s="3">
        <v>10006065</v>
      </c>
    </row>
    <row r="37" spans="1:5" ht="13.2" x14ac:dyDescent="0.25">
      <c r="A37" s="3">
        <v>12935</v>
      </c>
      <c r="B37" s="1" t="s">
        <v>69</v>
      </c>
      <c r="C37" s="3">
        <v>12000</v>
      </c>
      <c r="D37" s="1" t="s">
        <v>393</v>
      </c>
      <c r="E37" s="3">
        <v>10004586</v>
      </c>
    </row>
    <row r="38" spans="1:5" ht="13.2" x14ac:dyDescent="0.25">
      <c r="A38" s="3">
        <v>10072</v>
      </c>
      <c r="B38" s="1" t="s">
        <v>394</v>
      </c>
      <c r="C38" s="3">
        <v>6900</v>
      </c>
      <c r="D38" s="1" t="s">
        <v>395</v>
      </c>
      <c r="E38" s="3">
        <v>10008973</v>
      </c>
    </row>
    <row r="39" spans="1:5" ht="13.2" x14ac:dyDescent="0.25">
      <c r="A39" s="3">
        <v>13244</v>
      </c>
      <c r="B39" s="1" t="s">
        <v>72</v>
      </c>
      <c r="C39" s="3">
        <v>23000</v>
      </c>
      <c r="D39" s="1" t="s">
        <v>396</v>
      </c>
      <c r="E39" s="3">
        <v>10008381</v>
      </c>
    </row>
    <row r="40" spans="1:5" ht="13.2" x14ac:dyDescent="0.25">
      <c r="A40" s="3">
        <v>13253</v>
      </c>
      <c r="B40" s="1" t="s">
        <v>397</v>
      </c>
      <c r="C40" s="3">
        <v>12700</v>
      </c>
      <c r="D40" s="1" t="s">
        <v>398</v>
      </c>
      <c r="E40" s="3">
        <v>10008544</v>
      </c>
    </row>
    <row r="41" spans="1:5" ht="13.2" x14ac:dyDescent="0.25">
      <c r="A41" s="3">
        <v>12898</v>
      </c>
      <c r="B41" s="1" t="s">
        <v>74</v>
      </c>
      <c r="C41" s="3">
        <v>19000</v>
      </c>
      <c r="D41" s="1" t="s">
        <v>399</v>
      </c>
      <c r="E41" s="3">
        <v>10005109</v>
      </c>
    </row>
    <row r="42" spans="1:5" ht="13.2" x14ac:dyDescent="0.25">
      <c r="A42" s="3">
        <v>10268</v>
      </c>
      <c r="B42" s="1" t="s">
        <v>76</v>
      </c>
      <c r="C42" s="3">
        <v>6000</v>
      </c>
      <c r="D42" s="1" t="s">
        <v>400</v>
      </c>
      <c r="E42" s="3">
        <v>10002554</v>
      </c>
    </row>
    <row r="43" spans="1:5" ht="13.2" x14ac:dyDescent="0.25">
      <c r="A43" s="3">
        <v>10228</v>
      </c>
      <c r="B43" s="1" t="s">
        <v>79</v>
      </c>
      <c r="C43" s="3">
        <v>16000</v>
      </c>
      <c r="D43" s="1" t="s">
        <v>401</v>
      </c>
      <c r="E43" s="3">
        <v>10004907</v>
      </c>
    </row>
    <row r="44" spans="1:5" ht="13.2" x14ac:dyDescent="0.25">
      <c r="A44" s="3">
        <v>13227</v>
      </c>
      <c r="B44" s="1" t="s">
        <v>82</v>
      </c>
      <c r="C44" s="3">
        <v>9000</v>
      </c>
      <c r="D44" s="1" t="s">
        <v>402</v>
      </c>
      <c r="E44" s="3">
        <v>10008093</v>
      </c>
    </row>
    <row r="45" spans="1:5" ht="13.2" x14ac:dyDescent="0.25">
      <c r="A45" s="3">
        <v>13026</v>
      </c>
      <c r="B45" s="1" t="s">
        <v>84</v>
      </c>
      <c r="C45" s="3">
        <v>13000</v>
      </c>
      <c r="D45" s="1" t="s">
        <v>403</v>
      </c>
      <c r="E45" s="3">
        <v>10008404</v>
      </c>
    </row>
    <row r="46" spans="1:5" ht="13.2" x14ac:dyDescent="0.25">
      <c r="A46" s="3">
        <v>12798</v>
      </c>
      <c r="B46" s="1" t="s">
        <v>86</v>
      </c>
      <c r="C46" s="3">
        <v>9000</v>
      </c>
      <c r="D46" s="1" t="s">
        <v>404</v>
      </c>
      <c r="E46" s="3">
        <v>10008130</v>
      </c>
    </row>
    <row r="47" spans="1:5" ht="13.2" x14ac:dyDescent="0.25">
      <c r="A47" s="3">
        <v>10176</v>
      </c>
      <c r="B47" s="1" t="s">
        <v>88</v>
      </c>
      <c r="C47" s="3">
        <v>7000</v>
      </c>
      <c r="D47" s="1" t="s">
        <v>405</v>
      </c>
      <c r="E47" s="3">
        <v>10005218</v>
      </c>
    </row>
    <row r="48" spans="1:5" ht="13.2" x14ac:dyDescent="0.25">
      <c r="A48" s="3">
        <v>10231</v>
      </c>
      <c r="B48" s="1" t="s">
        <v>406</v>
      </c>
      <c r="C48" s="3">
        <v>7000</v>
      </c>
      <c r="D48" s="1" t="s">
        <v>407</v>
      </c>
      <c r="E48" s="3">
        <v>1002958</v>
      </c>
    </row>
    <row r="49" spans="1:5" ht="13.2" x14ac:dyDescent="0.25">
      <c r="A49" s="3">
        <v>13227</v>
      </c>
      <c r="B49" s="1" t="s">
        <v>90</v>
      </c>
      <c r="C49" s="3">
        <v>9000</v>
      </c>
      <c r="D49" s="1" t="s">
        <v>408</v>
      </c>
      <c r="E49" s="3">
        <v>10008094</v>
      </c>
    </row>
    <row r="50" spans="1:5" ht="13.2" x14ac:dyDescent="0.25">
      <c r="A50" s="3">
        <v>10003</v>
      </c>
      <c r="B50" s="1" t="s">
        <v>92</v>
      </c>
      <c r="C50" s="3">
        <v>28000</v>
      </c>
      <c r="D50" s="1" t="s">
        <v>409</v>
      </c>
      <c r="E50" s="3">
        <v>1003282</v>
      </c>
    </row>
    <row r="51" spans="1:5" ht="13.2" x14ac:dyDescent="0.25">
      <c r="A51" s="3">
        <v>13145</v>
      </c>
      <c r="B51" s="1" t="s">
        <v>94</v>
      </c>
      <c r="C51" s="3">
        <v>20000</v>
      </c>
      <c r="D51" s="1" t="s">
        <v>410</v>
      </c>
      <c r="E51" s="3">
        <v>10007005</v>
      </c>
    </row>
    <row r="52" spans="1:5" ht="13.2" x14ac:dyDescent="0.25">
      <c r="A52" s="3">
        <v>10082</v>
      </c>
      <c r="B52" s="1" t="s">
        <v>96</v>
      </c>
      <c r="C52" s="3">
        <v>10000</v>
      </c>
      <c r="D52" s="1" t="s">
        <v>411</v>
      </c>
      <c r="E52" s="3">
        <v>10006281</v>
      </c>
    </row>
    <row r="53" spans="1:5" ht="13.2" x14ac:dyDescent="0.25">
      <c r="A53" s="3">
        <v>10082</v>
      </c>
      <c r="B53" s="1" t="s">
        <v>98</v>
      </c>
      <c r="C53" s="3">
        <v>9000</v>
      </c>
      <c r="D53" s="1" t="s">
        <v>412</v>
      </c>
      <c r="E53" s="3">
        <v>10003613</v>
      </c>
    </row>
    <row r="54" spans="1:5" ht="13.2" x14ac:dyDescent="0.25">
      <c r="A54" s="3">
        <v>10063</v>
      </c>
      <c r="B54" s="1" t="s">
        <v>413</v>
      </c>
      <c r="C54" s="3">
        <v>16000</v>
      </c>
      <c r="D54" s="1" t="s">
        <v>414</v>
      </c>
      <c r="E54" s="3">
        <v>10002896</v>
      </c>
    </row>
    <row r="55" spans="1:5" ht="13.2" x14ac:dyDescent="0.25">
      <c r="A55" s="3">
        <v>10226</v>
      </c>
      <c r="B55" s="1" t="s">
        <v>100</v>
      </c>
      <c r="C55" s="3">
        <v>15000</v>
      </c>
      <c r="D55" s="1" t="s">
        <v>415</v>
      </c>
      <c r="E55" s="3">
        <v>10001929</v>
      </c>
    </row>
    <row r="56" spans="1:5" ht="13.2" x14ac:dyDescent="0.25">
      <c r="A56" s="3">
        <v>10121</v>
      </c>
      <c r="B56" s="1" t="s">
        <v>416</v>
      </c>
      <c r="C56" s="3">
        <v>4200</v>
      </c>
      <c r="D56" s="1" t="s">
        <v>417</v>
      </c>
      <c r="E56" s="3">
        <v>1001756</v>
      </c>
    </row>
    <row r="57" spans="1:5" ht="13.2" x14ac:dyDescent="0.25">
      <c r="A57" s="3">
        <v>10082</v>
      </c>
      <c r="B57" s="1" t="s">
        <v>102</v>
      </c>
      <c r="C57" s="3">
        <v>11000</v>
      </c>
      <c r="D57" s="1" t="s">
        <v>418</v>
      </c>
      <c r="E57" s="3">
        <v>10006066</v>
      </c>
    </row>
    <row r="58" spans="1:5" ht="13.2" x14ac:dyDescent="0.25">
      <c r="A58" s="3">
        <v>10420</v>
      </c>
      <c r="B58" s="1" t="s">
        <v>419</v>
      </c>
      <c r="C58" s="3">
        <v>15000</v>
      </c>
      <c r="D58" s="1" t="s">
        <v>420</v>
      </c>
      <c r="E58" s="3">
        <v>10006653</v>
      </c>
    </row>
    <row r="59" spans="1:5" ht="13.2" x14ac:dyDescent="0.25">
      <c r="A59" s="3">
        <v>10047</v>
      </c>
      <c r="B59" s="1" t="s">
        <v>421</v>
      </c>
      <c r="C59" s="3">
        <v>6000</v>
      </c>
      <c r="D59" s="1" t="s">
        <v>422</v>
      </c>
      <c r="E59" s="3">
        <v>1002547</v>
      </c>
    </row>
    <row r="60" spans="1:5" ht="13.2" x14ac:dyDescent="0.25">
      <c r="A60" s="3">
        <v>13076</v>
      </c>
      <c r="B60" s="1" t="s">
        <v>423</v>
      </c>
      <c r="C60" s="3">
        <v>4300</v>
      </c>
      <c r="D60" s="1" t="s">
        <v>424</v>
      </c>
      <c r="E60" s="3">
        <v>10006089</v>
      </c>
    </row>
    <row r="61" spans="1:5" ht="13.2" x14ac:dyDescent="0.25">
      <c r="A61" s="3">
        <v>12926</v>
      </c>
      <c r="B61" s="1" t="s">
        <v>425</v>
      </c>
      <c r="C61" s="3">
        <v>4000</v>
      </c>
      <c r="D61" s="1" t="s">
        <v>426</v>
      </c>
      <c r="E61" s="3">
        <v>10005944</v>
      </c>
    </row>
    <row r="62" spans="1:5" ht="13.2" x14ac:dyDescent="0.25">
      <c r="A62" s="3">
        <v>13121</v>
      </c>
      <c r="B62" s="1" t="s">
        <v>105</v>
      </c>
      <c r="C62" s="3">
        <v>16000</v>
      </c>
      <c r="D62" s="1" t="s">
        <v>427</v>
      </c>
      <c r="E62" s="3">
        <v>10006547</v>
      </c>
    </row>
    <row r="63" spans="1:5" ht="13.2" x14ac:dyDescent="0.25">
      <c r="A63" s="3">
        <v>10184</v>
      </c>
      <c r="B63" s="1" t="s">
        <v>428</v>
      </c>
      <c r="C63" s="3">
        <v>9900</v>
      </c>
      <c r="D63" s="1" t="s">
        <v>429</v>
      </c>
      <c r="E63" s="3">
        <v>10006214</v>
      </c>
    </row>
    <row r="64" spans="1:5" ht="13.2" x14ac:dyDescent="0.25">
      <c r="A64" s="3">
        <v>10148</v>
      </c>
      <c r="B64" s="1" t="s">
        <v>430</v>
      </c>
      <c r="C64" s="3">
        <v>4100</v>
      </c>
      <c r="D64" s="1" t="s">
        <v>431</v>
      </c>
      <c r="E64" s="3">
        <v>1000393</v>
      </c>
    </row>
    <row r="65" spans="1:5" ht="13.2" x14ac:dyDescent="0.25">
      <c r="A65" s="3">
        <v>13058</v>
      </c>
      <c r="B65" s="1" t="s">
        <v>108</v>
      </c>
      <c r="C65" s="3">
        <v>15000</v>
      </c>
      <c r="D65" s="1" t="s">
        <v>432</v>
      </c>
      <c r="E65" s="3">
        <v>10005665</v>
      </c>
    </row>
    <row r="66" spans="1:5" ht="13.2" x14ac:dyDescent="0.25">
      <c r="A66" s="3">
        <v>10424</v>
      </c>
      <c r="B66" s="1" t="s">
        <v>111</v>
      </c>
      <c r="C66" s="3">
        <v>14000</v>
      </c>
      <c r="D66" s="1" t="s">
        <v>433</v>
      </c>
      <c r="E66" s="3">
        <v>10005809</v>
      </c>
    </row>
    <row r="67" spans="1:5" ht="13.2" x14ac:dyDescent="0.25">
      <c r="A67" s="3">
        <v>10072</v>
      </c>
      <c r="B67" s="1" t="s">
        <v>434</v>
      </c>
      <c r="C67" s="3">
        <v>4900</v>
      </c>
      <c r="D67" s="1" t="s">
        <v>435</v>
      </c>
      <c r="E67" s="3">
        <v>10006202</v>
      </c>
    </row>
    <row r="68" spans="1:5" ht="13.2" x14ac:dyDescent="0.25">
      <c r="A68" s="3">
        <v>12798</v>
      </c>
      <c r="B68" s="1" t="s">
        <v>113</v>
      </c>
      <c r="C68" s="3">
        <v>9000</v>
      </c>
      <c r="D68" s="1" t="s">
        <v>436</v>
      </c>
      <c r="E68" s="3">
        <v>10006409</v>
      </c>
    </row>
    <row r="69" spans="1:5" ht="13.2" x14ac:dyDescent="0.25">
      <c r="A69" s="3">
        <v>10082</v>
      </c>
      <c r="B69" s="1" t="s">
        <v>115</v>
      </c>
      <c r="C69" s="3">
        <v>11000</v>
      </c>
      <c r="D69" s="1" t="s">
        <v>437</v>
      </c>
      <c r="E69" s="3">
        <v>10008889</v>
      </c>
    </row>
    <row r="70" spans="1:5" ht="13.2" x14ac:dyDescent="0.25">
      <c r="A70" s="3">
        <v>13262</v>
      </c>
      <c r="B70" s="1" t="s">
        <v>118</v>
      </c>
      <c r="C70" s="3">
        <v>22000</v>
      </c>
      <c r="D70" s="1" t="s">
        <v>438</v>
      </c>
      <c r="E70" s="3">
        <v>10008667</v>
      </c>
    </row>
    <row r="71" spans="1:5" ht="13.2" x14ac:dyDescent="0.25">
      <c r="A71" s="3">
        <v>13148</v>
      </c>
      <c r="B71" s="1" t="s">
        <v>121</v>
      </c>
      <c r="C71" s="3">
        <v>19000</v>
      </c>
      <c r="D71" s="1" t="s">
        <v>439</v>
      </c>
      <c r="E71" s="3">
        <v>10007072</v>
      </c>
    </row>
    <row r="72" spans="1:5" ht="13.2" x14ac:dyDescent="0.25">
      <c r="A72" s="3">
        <v>12765</v>
      </c>
      <c r="B72" s="1" t="s">
        <v>124</v>
      </c>
      <c r="C72" s="3">
        <v>15000</v>
      </c>
      <c r="D72" s="1" t="s">
        <v>440</v>
      </c>
      <c r="E72" s="3">
        <v>10006275</v>
      </c>
    </row>
    <row r="73" spans="1:5" ht="13.2" x14ac:dyDescent="0.25">
      <c r="A73" s="3">
        <v>13262</v>
      </c>
      <c r="B73" s="1" t="s">
        <v>126</v>
      </c>
      <c r="C73" s="3">
        <v>22000</v>
      </c>
      <c r="D73" s="1" t="s">
        <v>441</v>
      </c>
      <c r="E73" s="3">
        <v>10008663</v>
      </c>
    </row>
    <row r="74" spans="1:5" ht="13.2" x14ac:dyDescent="0.25">
      <c r="A74" s="3">
        <v>13121</v>
      </c>
      <c r="B74" s="1" t="s">
        <v>128</v>
      </c>
      <c r="C74" s="3">
        <v>16000</v>
      </c>
      <c r="D74" s="1" t="s">
        <v>442</v>
      </c>
      <c r="E74" s="3">
        <v>10006549</v>
      </c>
    </row>
    <row r="75" spans="1:5" ht="13.2" x14ac:dyDescent="0.25">
      <c r="A75" s="3">
        <v>10082</v>
      </c>
      <c r="B75" s="1" t="s">
        <v>130</v>
      </c>
      <c r="C75" s="3">
        <v>9000</v>
      </c>
      <c r="D75" s="1" t="s">
        <v>443</v>
      </c>
      <c r="E75" s="3">
        <v>10004908</v>
      </c>
    </row>
    <row r="76" spans="1:5" ht="13.2" x14ac:dyDescent="0.25">
      <c r="A76" s="3">
        <v>13262</v>
      </c>
      <c r="B76" s="1" t="s">
        <v>132</v>
      </c>
      <c r="C76" s="3">
        <v>22000</v>
      </c>
      <c r="D76" s="1" t="s">
        <v>444</v>
      </c>
      <c r="E76" s="3">
        <v>10008666</v>
      </c>
    </row>
    <row r="77" spans="1:5" ht="13.2" x14ac:dyDescent="0.25">
      <c r="A77" s="3">
        <v>13121</v>
      </c>
      <c r="B77" s="1" t="s">
        <v>134</v>
      </c>
      <c r="C77" s="3">
        <v>16000</v>
      </c>
      <c r="D77" s="1" t="s">
        <v>445</v>
      </c>
      <c r="E77" s="3">
        <v>10006550</v>
      </c>
    </row>
    <row r="78" spans="1:5" ht="13.2" x14ac:dyDescent="0.25">
      <c r="A78" s="3">
        <v>10114</v>
      </c>
      <c r="B78" s="1" t="s">
        <v>137</v>
      </c>
      <c r="C78" s="3">
        <v>20000</v>
      </c>
      <c r="D78" s="1" t="s">
        <v>446</v>
      </c>
      <c r="E78" s="3">
        <v>10008824</v>
      </c>
    </row>
    <row r="79" spans="1:5" ht="13.2" x14ac:dyDescent="0.25">
      <c r="A79" s="3">
        <v>10114</v>
      </c>
      <c r="B79" s="1" t="s">
        <v>139</v>
      </c>
      <c r="C79" s="3">
        <v>20000</v>
      </c>
      <c r="D79" s="1" t="s">
        <v>447</v>
      </c>
      <c r="E79" s="3">
        <v>10008823</v>
      </c>
    </row>
    <row r="80" spans="1:5" ht="13.2" x14ac:dyDescent="0.25">
      <c r="A80" s="3">
        <v>13148</v>
      </c>
      <c r="B80" s="1" t="s">
        <v>141</v>
      </c>
      <c r="C80" s="3">
        <v>19000</v>
      </c>
      <c r="D80" s="1" t="s">
        <v>448</v>
      </c>
      <c r="E80" s="3">
        <v>10007071</v>
      </c>
    </row>
    <row r="81" spans="1:5" ht="13.2" x14ac:dyDescent="0.25">
      <c r="A81" s="3">
        <v>13058</v>
      </c>
      <c r="B81" s="1" t="s">
        <v>143</v>
      </c>
      <c r="C81" s="3">
        <v>15000</v>
      </c>
      <c r="D81" s="1" t="s">
        <v>449</v>
      </c>
      <c r="E81" s="3">
        <v>10005666</v>
      </c>
    </row>
    <row r="82" spans="1:5" ht="13.2" x14ac:dyDescent="0.25">
      <c r="A82" s="3">
        <v>12946</v>
      </c>
      <c r="B82" s="1" t="s">
        <v>146</v>
      </c>
      <c r="C82" s="3">
        <v>18000</v>
      </c>
      <c r="D82" s="1" t="s">
        <v>450</v>
      </c>
      <c r="E82" s="3">
        <v>10004864</v>
      </c>
    </row>
    <row r="83" spans="1:5" ht="13.2" x14ac:dyDescent="0.25">
      <c r="A83" s="3">
        <v>13148</v>
      </c>
      <c r="B83" s="1" t="s">
        <v>148</v>
      </c>
      <c r="C83" s="3">
        <v>19000</v>
      </c>
      <c r="D83" s="1" t="s">
        <v>451</v>
      </c>
      <c r="E83" s="3">
        <v>10007073</v>
      </c>
    </row>
    <row r="84" spans="1:5" ht="13.2" x14ac:dyDescent="0.25">
      <c r="A84" s="3">
        <v>13263</v>
      </c>
      <c r="B84" s="1" t="s">
        <v>151</v>
      </c>
      <c r="C84" s="3">
        <v>25000</v>
      </c>
      <c r="D84" s="1" t="s">
        <v>452</v>
      </c>
      <c r="E84" s="3">
        <v>10008622</v>
      </c>
    </row>
    <row r="85" spans="1:5" ht="13.2" x14ac:dyDescent="0.25">
      <c r="A85" s="3">
        <v>13058</v>
      </c>
      <c r="B85" s="1" t="s">
        <v>153</v>
      </c>
      <c r="C85" s="3">
        <v>15000</v>
      </c>
      <c r="D85" s="1" t="s">
        <v>453</v>
      </c>
      <c r="E85" s="3">
        <v>10005667</v>
      </c>
    </row>
    <row r="86" spans="1:5" ht="13.2" x14ac:dyDescent="0.25">
      <c r="A86" s="3">
        <v>10268</v>
      </c>
      <c r="B86" s="1" t="s">
        <v>155</v>
      </c>
      <c r="C86" s="3">
        <v>6000</v>
      </c>
      <c r="D86" s="1" t="s">
        <v>454</v>
      </c>
      <c r="E86" s="3">
        <v>1003264</v>
      </c>
    </row>
    <row r="87" spans="1:5" ht="13.2" x14ac:dyDescent="0.25">
      <c r="A87" s="3">
        <v>13148</v>
      </c>
      <c r="B87" s="1" t="s">
        <v>157</v>
      </c>
      <c r="C87" s="3">
        <v>19000</v>
      </c>
      <c r="D87" s="1" t="s">
        <v>455</v>
      </c>
      <c r="E87" s="3">
        <v>10007066</v>
      </c>
    </row>
    <row r="88" spans="1:5" ht="13.2" x14ac:dyDescent="0.25">
      <c r="A88" s="3">
        <v>13253</v>
      </c>
      <c r="B88" s="1" t="s">
        <v>456</v>
      </c>
      <c r="C88" s="3">
        <v>12700</v>
      </c>
      <c r="D88" s="1" t="s">
        <v>457</v>
      </c>
      <c r="E88" s="3">
        <v>10008545</v>
      </c>
    </row>
    <row r="89" spans="1:5" ht="13.2" x14ac:dyDescent="0.25">
      <c r="A89" s="3">
        <v>10066</v>
      </c>
      <c r="B89" s="1" t="s">
        <v>160</v>
      </c>
      <c r="C89" s="3">
        <v>12000</v>
      </c>
      <c r="D89" s="1" t="s">
        <v>458</v>
      </c>
      <c r="E89" s="3">
        <v>10005797</v>
      </c>
    </row>
    <row r="90" spans="1:5" ht="13.2" x14ac:dyDescent="0.25">
      <c r="A90" s="3">
        <v>10072</v>
      </c>
      <c r="B90" s="1" t="s">
        <v>459</v>
      </c>
      <c r="C90" s="3">
        <v>10900</v>
      </c>
      <c r="D90" s="1" t="s">
        <v>460</v>
      </c>
      <c r="E90" s="3">
        <v>10004249</v>
      </c>
    </row>
    <row r="91" spans="1:5" ht="13.2" x14ac:dyDescent="0.25">
      <c r="A91" s="3">
        <v>10121</v>
      </c>
      <c r="B91" s="1" t="s">
        <v>461</v>
      </c>
      <c r="C91" s="3">
        <v>6800</v>
      </c>
      <c r="D91" s="1" t="s">
        <v>462</v>
      </c>
      <c r="E91" s="3">
        <v>1001760</v>
      </c>
    </row>
    <row r="92" spans="1:5" ht="13.2" x14ac:dyDescent="0.25">
      <c r="A92" s="3">
        <v>10114</v>
      </c>
      <c r="B92" s="1" t="s">
        <v>162</v>
      </c>
      <c r="C92" s="3">
        <v>20000</v>
      </c>
      <c r="D92" s="1" t="s">
        <v>463</v>
      </c>
      <c r="E92" s="3">
        <v>10002049</v>
      </c>
    </row>
    <row r="93" spans="1:5" ht="13.2" x14ac:dyDescent="0.25">
      <c r="A93" s="3">
        <v>10184</v>
      </c>
      <c r="B93" s="1" t="s">
        <v>464</v>
      </c>
      <c r="C93" s="3">
        <v>3200</v>
      </c>
      <c r="D93" s="1" t="s">
        <v>465</v>
      </c>
      <c r="E93" s="3">
        <v>1001353</v>
      </c>
    </row>
    <row r="94" spans="1:5" ht="13.2" x14ac:dyDescent="0.25">
      <c r="A94" s="3">
        <v>12926</v>
      </c>
      <c r="B94" s="1" t="s">
        <v>466</v>
      </c>
      <c r="C94" s="3">
        <v>4000</v>
      </c>
      <c r="D94" s="1" t="s">
        <v>467</v>
      </c>
      <c r="E94" s="3">
        <v>10004284</v>
      </c>
    </row>
    <row r="95" spans="1:5" ht="13.2" x14ac:dyDescent="0.25">
      <c r="A95" s="3">
        <v>12926</v>
      </c>
      <c r="B95" s="1" t="s">
        <v>468</v>
      </c>
      <c r="C95" s="3">
        <v>4000</v>
      </c>
      <c r="D95" s="1" t="s">
        <v>469</v>
      </c>
      <c r="E95" s="3">
        <v>10005942</v>
      </c>
    </row>
    <row r="96" spans="1:5" ht="13.2" x14ac:dyDescent="0.25">
      <c r="A96" s="3">
        <v>10148</v>
      </c>
      <c r="B96" s="1" t="s">
        <v>470</v>
      </c>
      <c r="C96" s="3">
        <v>4100</v>
      </c>
      <c r="D96" s="1" t="s">
        <v>471</v>
      </c>
      <c r="E96" s="3">
        <v>1000416</v>
      </c>
    </row>
    <row r="97" spans="1:5" ht="13.2" x14ac:dyDescent="0.25">
      <c r="A97" s="3">
        <v>10184</v>
      </c>
      <c r="B97" s="1" t="s">
        <v>472</v>
      </c>
      <c r="C97" s="3">
        <v>3200</v>
      </c>
      <c r="D97" s="1" t="s">
        <v>473</v>
      </c>
      <c r="E97" s="3">
        <v>10005834</v>
      </c>
    </row>
    <row r="98" spans="1:5" ht="13.2" x14ac:dyDescent="0.25">
      <c r="A98" s="3">
        <v>10072</v>
      </c>
      <c r="B98" s="1" t="s">
        <v>474</v>
      </c>
      <c r="C98" s="3">
        <v>3000</v>
      </c>
      <c r="D98" s="1" t="s">
        <v>475</v>
      </c>
      <c r="E98" s="3">
        <v>10008976</v>
      </c>
    </row>
    <row r="99" spans="1:5" ht="13.2" x14ac:dyDescent="0.25">
      <c r="A99" s="3">
        <v>10148</v>
      </c>
      <c r="B99" s="1" t="s">
        <v>476</v>
      </c>
      <c r="C99" s="3">
        <v>4100</v>
      </c>
      <c r="D99" s="1" t="s">
        <v>477</v>
      </c>
      <c r="E99" s="3">
        <v>1000400</v>
      </c>
    </row>
    <row r="100" spans="1:5" ht="13.2" x14ac:dyDescent="0.25">
      <c r="A100" s="3">
        <v>10148</v>
      </c>
      <c r="B100" s="1" t="s">
        <v>478</v>
      </c>
      <c r="C100" s="3">
        <v>4100</v>
      </c>
      <c r="D100" s="1" t="s">
        <v>479</v>
      </c>
      <c r="E100" s="3">
        <v>10006221</v>
      </c>
    </row>
    <row r="101" spans="1:5" ht="13.2" x14ac:dyDescent="0.25">
      <c r="A101" s="3">
        <v>10228</v>
      </c>
      <c r="B101" s="1" t="s">
        <v>163</v>
      </c>
      <c r="C101" s="3">
        <v>16000</v>
      </c>
      <c r="D101" s="1" t="s">
        <v>480</v>
      </c>
      <c r="E101" s="3">
        <v>10008179</v>
      </c>
    </row>
    <row r="102" spans="1:5" ht="13.2" x14ac:dyDescent="0.25">
      <c r="A102" s="3">
        <v>13226</v>
      </c>
      <c r="B102" s="1" t="s">
        <v>166</v>
      </c>
      <c r="C102" s="3">
        <v>19000</v>
      </c>
      <c r="D102" s="1" t="s">
        <v>481</v>
      </c>
      <c r="E102" s="3">
        <v>10008086</v>
      </c>
    </row>
    <row r="103" spans="1:5" ht="13.2" x14ac:dyDescent="0.25">
      <c r="A103" s="3">
        <v>10164</v>
      </c>
      <c r="B103" s="1" t="s">
        <v>482</v>
      </c>
      <c r="C103" s="3">
        <v>18000</v>
      </c>
      <c r="D103" s="1" t="s">
        <v>483</v>
      </c>
      <c r="E103" s="3">
        <v>1001957</v>
      </c>
    </row>
    <row r="104" spans="1:5" ht="13.2" x14ac:dyDescent="0.25">
      <c r="A104" s="3">
        <v>10121</v>
      </c>
      <c r="B104" s="1" t="s">
        <v>484</v>
      </c>
      <c r="C104" s="3">
        <v>5400</v>
      </c>
      <c r="D104" s="1" t="s">
        <v>485</v>
      </c>
      <c r="E104" s="3">
        <v>1001761</v>
      </c>
    </row>
    <row r="105" spans="1:5" ht="13.2" x14ac:dyDescent="0.25">
      <c r="A105" s="3">
        <v>10047</v>
      </c>
      <c r="B105" s="1" t="s">
        <v>486</v>
      </c>
      <c r="C105" s="3">
        <v>6000</v>
      </c>
      <c r="D105" s="1" t="s">
        <v>487</v>
      </c>
      <c r="E105" s="3">
        <v>1002548</v>
      </c>
    </row>
    <row r="106" spans="1:5" ht="13.2" x14ac:dyDescent="0.25">
      <c r="A106" s="3">
        <v>10012</v>
      </c>
      <c r="B106" s="1" t="s">
        <v>488</v>
      </c>
      <c r="C106" s="3">
        <v>15000</v>
      </c>
      <c r="D106" s="1" t="s">
        <v>489</v>
      </c>
      <c r="E106" s="3">
        <v>1000290</v>
      </c>
    </row>
    <row r="107" spans="1:5" ht="13.2" x14ac:dyDescent="0.25">
      <c r="A107" s="3">
        <v>10195</v>
      </c>
      <c r="B107" s="1" t="s">
        <v>490</v>
      </c>
      <c r="C107" s="3">
        <v>14000</v>
      </c>
      <c r="D107" s="1" t="s">
        <v>491</v>
      </c>
      <c r="E107" s="3">
        <v>10004895</v>
      </c>
    </row>
    <row r="108" spans="1:5" ht="13.2" x14ac:dyDescent="0.25">
      <c r="A108" s="3">
        <v>10121</v>
      </c>
      <c r="B108" s="1" t="s">
        <v>492</v>
      </c>
      <c r="C108" s="3">
        <v>4300</v>
      </c>
      <c r="D108" s="1" t="s">
        <v>493</v>
      </c>
      <c r="E108" s="3">
        <v>10006426</v>
      </c>
    </row>
    <row r="109" spans="1:5" ht="13.2" x14ac:dyDescent="0.25">
      <c r="A109" s="3">
        <v>10299</v>
      </c>
      <c r="B109" s="1" t="s">
        <v>494</v>
      </c>
      <c r="C109" s="3">
        <v>3900</v>
      </c>
      <c r="D109" s="1" t="s">
        <v>495</v>
      </c>
      <c r="E109" s="3">
        <v>10002324</v>
      </c>
    </row>
    <row r="110" spans="1:5" ht="13.2" x14ac:dyDescent="0.25">
      <c r="A110" s="3">
        <v>10148</v>
      </c>
      <c r="B110" s="1" t="s">
        <v>496</v>
      </c>
      <c r="C110" s="3">
        <v>4100</v>
      </c>
      <c r="D110" s="1" t="s">
        <v>497</v>
      </c>
      <c r="E110" s="3">
        <v>1000394</v>
      </c>
    </row>
    <row r="111" spans="1:5" ht="13.2" x14ac:dyDescent="0.25">
      <c r="A111" s="3">
        <v>10148</v>
      </c>
      <c r="B111" s="1" t="s">
        <v>498</v>
      </c>
      <c r="C111" s="3">
        <v>4100</v>
      </c>
      <c r="D111" s="1" t="s">
        <v>499</v>
      </c>
      <c r="E111" s="3">
        <v>10006220</v>
      </c>
    </row>
    <row r="112" spans="1:5" ht="13.2" x14ac:dyDescent="0.25">
      <c r="A112" s="3">
        <v>10164</v>
      </c>
      <c r="B112" s="1" t="s">
        <v>500</v>
      </c>
      <c r="C112" s="3">
        <v>18000</v>
      </c>
      <c r="D112" s="1" t="s">
        <v>501</v>
      </c>
      <c r="E112" s="3">
        <v>10005723</v>
      </c>
    </row>
    <row r="113" spans="1:5" ht="13.2" x14ac:dyDescent="0.25">
      <c r="A113" s="3">
        <v>10121</v>
      </c>
      <c r="B113" s="1" t="s">
        <v>502</v>
      </c>
      <c r="C113" s="3">
        <v>4200</v>
      </c>
      <c r="D113" s="1" t="s">
        <v>503</v>
      </c>
      <c r="E113" s="3">
        <v>10005803</v>
      </c>
    </row>
    <row r="114" spans="1:5" ht="13.2" x14ac:dyDescent="0.25">
      <c r="A114" s="3">
        <v>10148</v>
      </c>
      <c r="B114" s="1" t="s">
        <v>504</v>
      </c>
      <c r="C114" s="3">
        <v>4100</v>
      </c>
      <c r="D114" s="1" t="s">
        <v>505</v>
      </c>
      <c r="E114" s="3">
        <v>1000401</v>
      </c>
    </row>
    <row r="115" spans="1:5" ht="13.2" x14ac:dyDescent="0.25">
      <c r="A115" s="3">
        <v>10072</v>
      </c>
      <c r="B115" s="1" t="s">
        <v>506</v>
      </c>
      <c r="C115" s="3">
        <v>6900</v>
      </c>
      <c r="D115" s="1" t="s">
        <v>507</v>
      </c>
      <c r="E115" s="3">
        <v>10006199</v>
      </c>
    </row>
    <row r="116" spans="1:5" ht="13.2" x14ac:dyDescent="0.25">
      <c r="A116" s="3">
        <v>13076</v>
      </c>
      <c r="B116" s="1" t="s">
        <v>508</v>
      </c>
      <c r="C116" s="3">
        <v>4300</v>
      </c>
      <c r="D116" s="1" t="s">
        <v>509</v>
      </c>
      <c r="E116" s="3">
        <v>10006088</v>
      </c>
    </row>
    <row r="117" spans="1:5" ht="13.2" x14ac:dyDescent="0.25">
      <c r="A117" s="3">
        <v>10164</v>
      </c>
      <c r="B117" s="1" t="s">
        <v>510</v>
      </c>
      <c r="C117" s="3">
        <v>18000</v>
      </c>
      <c r="D117" s="1" t="s">
        <v>511</v>
      </c>
      <c r="E117" s="3">
        <v>10002115</v>
      </c>
    </row>
    <row r="118" spans="1:5" ht="13.2" x14ac:dyDescent="0.25">
      <c r="A118" s="3">
        <v>10148</v>
      </c>
      <c r="B118" s="1" t="s">
        <v>512</v>
      </c>
      <c r="C118" s="3">
        <v>8600</v>
      </c>
      <c r="D118" s="1" t="s">
        <v>513</v>
      </c>
      <c r="E118" s="3">
        <v>10004657</v>
      </c>
    </row>
    <row r="119" spans="1:5" ht="13.2" x14ac:dyDescent="0.25">
      <c r="A119" s="3">
        <v>10042</v>
      </c>
      <c r="B119" s="1" t="s">
        <v>514</v>
      </c>
      <c r="C119" s="3">
        <v>6000</v>
      </c>
      <c r="D119" s="1" t="s">
        <v>515</v>
      </c>
      <c r="E119" s="3">
        <v>1003283</v>
      </c>
    </row>
    <row r="120" spans="1:5" ht="13.2" x14ac:dyDescent="0.25">
      <c r="A120" s="3">
        <v>13026</v>
      </c>
      <c r="B120" s="1" t="s">
        <v>168</v>
      </c>
      <c r="C120" s="3">
        <v>12000</v>
      </c>
      <c r="D120" s="1" t="s">
        <v>516</v>
      </c>
      <c r="E120" s="3">
        <v>10006071</v>
      </c>
    </row>
    <row r="121" spans="1:5" ht="13.2" x14ac:dyDescent="0.25">
      <c r="A121" s="3">
        <v>10072</v>
      </c>
      <c r="B121" s="1" t="s">
        <v>517</v>
      </c>
      <c r="C121" s="3">
        <v>10900</v>
      </c>
      <c r="D121" s="1" t="s">
        <v>518</v>
      </c>
      <c r="E121" s="3">
        <v>10004250</v>
      </c>
    </row>
    <row r="122" spans="1:5" ht="13.2" x14ac:dyDescent="0.25">
      <c r="A122" s="3">
        <v>10164</v>
      </c>
      <c r="B122" s="1" t="s">
        <v>519</v>
      </c>
      <c r="C122" s="3">
        <v>16000</v>
      </c>
      <c r="D122" s="1" t="s">
        <v>520</v>
      </c>
      <c r="E122" s="3">
        <v>1001956</v>
      </c>
    </row>
    <row r="123" spans="1:5" ht="13.2" x14ac:dyDescent="0.25">
      <c r="A123" s="3">
        <v>10148</v>
      </c>
      <c r="B123" s="1" t="s">
        <v>521</v>
      </c>
      <c r="C123" s="3">
        <v>5900</v>
      </c>
      <c r="D123" s="1" t="s">
        <v>522</v>
      </c>
      <c r="E123" s="3">
        <v>10008903</v>
      </c>
    </row>
    <row r="124" spans="1:5" ht="13.2" x14ac:dyDescent="0.25">
      <c r="A124" s="3">
        <v>13226</v>
      </c>
      <c r="B124" s="1" t="s">
        <v>170</v>
      </c>
      <c r="C124" s="3">
        <v>19000</v>
      </c>
      <c r="D124" s="1" t="s">
        <v>523</v>
      </c>
      <c r="E124" s="3">
        <v>10008087</v>
      </c>
    </row>
    <row r="125" spans="1:5" ht="13.2" x14ac:dyDescent="0.25">
      <c r="A125" s="3">
        <v>10114</v>
      </c>
      <c r="B125" s="1" t="s">
        <v>172</v>
      </c>
      <c r="C125" s="3">
        <v>16000</v>
      </c>
      <c r="D125" s="1" t="s">
        <v>524</v>
      </c>
      <c r="E125" s="3">
        <v>10006173</v>
      </c>
    </row>
    <row r="126" spans="1:5" ht="13.2" x14ac:dyDescent="0.25">
      <c r="A126" s="3">
        <v>12935</v>
      </c>
      <c r="B126" s="1" t="s">
        <v>174</v>
      </c>
      <c r="C126" s="3">
        <v>14000</v>
      </c>
      <c r="D126" s="1" t="s">
        <v>525</v>
      </c>
      <c r="E126" s="3">
        <v>10004584</v>
      </c>
    </row>
    <row r="127" spans="1:5" ht="13.2" x14ac:dyDescent="0.25">
      <c r="A127" s="3">
        <v>10228</v>
      </c>
      <c r="B127" s="1" t="s">
        <v>176</v>
      </c>
      <c r="C127" s="3">
        <v>16000</v>
      </c>
      <c r="D127" s="1" t="s">
        <v>526</v>
      </c>
      <c r="E127" s="3">
        <v>10007428</v>
      </c>
    </row>
    <row r="128" spans="1:5" ht="13.2" x14ac:dyDescent="0.25">
      <c r="A128" s="3">
        <v>10228</v>
      </c>
      <c r="B128" s="1" t="s">
        <v>178</v>
      </c>
      <c r="C128" s="3">
        <v>16000</v>
      </c>
      <c r="D128" s="1" t="s">
        <v>527</v>
      </c>
      <c r="E128" s="3">
        <v>10002620</v>
      </c>
    </row>
    <row r="129" spans="1:5" ht="13.2" x14ac:dyDescent="0.25">
      <c r="A129" s="3">
        <v>10114</v>
      </c>
      <c r="B129" s="1" t="s">
        <v>180</v>
      </c>
      <c r="C129" s="3">
        <v>16000</v>
      </c>
      <c r="D129" s="1" t="s">
        <v>528</v>
      </c>
      <c r="E129" s="3">
        <v>10003309</v>
      </c>
    </row>
    <row r="130" spans="1:5" ht="13.2" x14ac:dyDescent="0.25">
      <c r="A130" s="3">
        <v>10226</v>
      </c>
      <c r="B130" s="1" t="s">
        <v>182</v>
      </c>
      <c r="C130" s="3">
        <v>12000</v>
      </c>
      <c r="D130" s="1" t="s">
        <v>529</v>
      </c>
      <c r="E130" s="3">
        <v>10006041</v>
      </c>
    </row>
    <row r="131" spans="1:5" ht="13.2" x14ac:dyDescent="0.25">
      <c r="A131" s="3">
        <v>12783</v>
      </c>
      <c r="B131" s="1" t="s">
        <v>184</v>
      </c>
      <c r="C131" s="3">
        <v>14900</v>
      </c>
      <c r="D131" s="1" t="s">
        <v>530</v>
      </c>
      <c r="E131" s="3">
        <v>10002293</v>
      </c>
    </row>
    <row r="132" spans="1:5" ht="13.2" x14ac:dyDescent="0.25">
      <c r="A132" s="3">
        <v>13169</v>
      </c>
      <c r="B132" s="1" t="s">
        <v>187</v>
      </c>
      <c r="C132" s="3">
        <v>13000</v>
      </c>
      <c r="D132" s="1" t="s">
        <v>531</v>
      </c>
      <c r="E132" s="3">
        <v>10007464</v>
      </c>
    </row>
    <row r="133" spans="1:5" ht="13.2" x14ac:dyDescent="0.25">
      <c r="A133" s="3">
        <v>12798</v>
      </c>
      <c r="B133" s="1" t="s">
        <v>189</v>
      </c>
      <c r="C133" s="3">
        <v>9000</v>
      </c>
      <c r="D133" s="1" t="s">
        <v>532</v>
      </c>
      <c r="E133" s="3">
        <v>10003197</v>
      </c>
    </row>
    <row r="134" spans="1:5" ht="13.2" x14ac:dyDescent="0.25">
      <c r="A134" s="3">
        <v>10349</v>
      </c>
      <c r="B134" s="1" t="s">
        <v>192</v>
      </c>
      <c r="C134" s="3">
        <v>13000</v>
      </c>
      <c r="D134" s="1" t="s">
        <v>533</v>
      </c>
      <c r="E134" s="3">
        <v>10006564</v>
      </c>
    </row>
    <row r="135" spans="1:5" ht="13.2" x14ac:dyDescent="0.25">
      <c r="A135" s="3">
        <v>10226</v>
      </c>
      <c r="B135" s="1" t="s">
        <v>194</v>
      </c>
      <c r="C135" s="3">
        <v>9900</v>
      </c>
      <c r="D135" s="1" t="s">
        <v>534</v>
      </c>
      <c r="E135" s="3">
        <v>10008519</v>
      </c>
    </row>
    <row r="136" spans="1:5" ht="13.2" x14ac:dyDescent="0.25">
      <c r="A136" s="3">
        <v>13263</v>
      </c>
      <c r="B136" s="1" t="s">
        <v>196</v>
      </c>
      <c r="C136" s="3">
        <v>19000</v>
      </c>
      <c r="D136" s="1" t="s">
        <v>535</v>
      </c>
      <c r="E136" s="3">
        <v>10008621</v>
      </c>
    </row>
    <row r="137" spans="1:5" ht="13.2" x14ac:dyDescent="0.25">
      <c r="A137" s="3">
        <v>10228</v>
      </c>
      <c r="B137" s="1" t="s">
        <v>198</v>
      </c>
      <c r="C137" s="3">
        <v>16000</v>
      </c>
      <c r="D137" s="1" t="s">
        <v>536</v>
      </c>
      <c r="E137" s="3">
        <v>10005579</v>
      </c>
    </row>
    <row r="138" spans="1:5" ht="13.2" x14ac:dyDescent="0.25">
      <c r="A138" s="3">
        <v>12796</v>
      </c>
      <c r="B138" s="1" t="s">
        <v>200</v>
      </c>
      <c r="C138" s="3">
        <v>36000</v>
      </c>
      <c r="D138" s="1" t="s">
        <v>537</v>
      </c>
      <c r="E138" s="3">
        <v>10006558</v>
      </c>
    </row>
    <row r="139" spans="1:5" ht="13.2" x14ac:dyDescent="0.25">
      <c r="A139" s="3">
        <v>13127</v>
      </c>
      <c r="B139" s="1" t="s">
        <v>203</v>
      </c>
      <c r="C139" s="3">
        <v>19000</v>
      </c>
      <c r="D139" s="1" t="s">
        <v>538</v>
      </c>
      <c r="E139" s="3">
        <v>10006596</v>
      </c>
    </row>
    <row r="140" spans="1:5" ht="13.2" x14ac:dyDescent="0.25">
      <c r="A140" s="3">
        <v>12898</v>
      </c>
      <c r="B140" s="1" t="s">
        <v>205</v>
      </c>
      <c r="C140" s="3">
        <v>19000</v>
      </c>
      <c r="D140" s="1" t="s">
        <v>539</v>
      </c>
      <c r="E140" s="3">
        <v>10003881</v>
      </c>
    </row>
    <row r="141" spans="1:5" ht="13.2" x14ac:dyDescent="0.25">
      <c r="A141" s="3">
        <v>10082</v>
      </c>
      <c r="B141" s="1" t="s">
        <v>207</v>
      </c>
      <c r="C141" s="3">
        <v>9000</v>
      </c>
      <c r="D141" s="1" t="s">
        <v>540</v>
      </c>
      <c r="E141" s="3">
        <v>10004836</v>
      </c>
    </row>
    <row r="142" spans="1:5" ht="13.2" x14ac:dyDescent="0.25">
      <c r="A142" s="3">
        <v>10096</v>
      </c>
      <c r="B142" s="1" t="s">
        <v>210</v>
      </c>
      <c r="C142" s="3">
        <v>20000</v>
      </c>
      <c r="D142" s="1" t="s">
        <v>541</v>
      </c>
      <c r="E142" s="3">
        <v>10008891</v>
      </c>
    </row>
    <row r="143" spans="1:5" ht="13.2" x14ac:dyDescent="0.25">
      <c r="A143" s="3">
        <v>13075</v>
      </c>
      <c r="B143" s="1" t="s">
        <v>212</v>
      </c>
      <c r="C143" s="3">
        <v>15000</v>
      </c>
      <c r="D143" s="1" t="s">
        <v>542</v>
      </c>
      <c r="E143" s="3">
        <v>10007380</v>
      </c>
    </row>
    <row r="144" spans="1:5" ht="13.2" x14ac:dyDescent="0.25">
      <c r="A144" s="3">
        <v>13026</v>
      </c>
      <c r="B144" s="1" t="s">
        <v>214</v>
      </c>
      <c r="C144" s="3">
        <v>15000</v>
      </c>
      <c r="D144" s="1" t="s">
        <v>543</v>
      </c>
      <c r="E144" s="3">
        <v>10005238</v>
      </c>
    </row>
    <row r="145" spans="1:5" ht="13.2" x14ac:dyDescent="0.25">
      <c r="A145" s="3">
        <v>12935</v>
      </c>
      <c r="B145" s="1" t="s">
        <v>216</v>
      </c>
      <c r="C145" s="3">
        <v>4900</v>
      </c>
      <c r="D145" s="1" t="s">
        <v>544</v>
      </c>
      <c r="E145" s="3">
        <v>10004587</v>
      </c>
    </row>
    <row r="146" spans="1:5" ht="13.2" x14ac:dyDescent="0.25">
      <c r="A146" s="3">
        <v>13169</v>
      </c>
      <c r="B146" s="1" t="s">
        <v>218</v>
      </c>
      <c r="C146" s="3">
        <v>13000</v>
      </c>
      <c r="D146" s="1" t="s">
        <v>545</v>
      </c>
      <c r="E146" s="3">
        <v>10007470</v>
      </c>
    </row>
    <row r="147" spans="1:5" ht="13.2" x14ac:dyDescent="0.25">
      <c r="A147" s="3">
        <v>13026</v>
      </c>
      <c r="B147" s="1" t="s">
        <v>219</v>
      </c>
      <c r="C147" s="3">
        <v>14000</v>
      </c>
      <c r="D147" s="1" t="s">
        <v>546</v>
      </c>
      <c r="E147" s="3">
        <v>10007550</v>
      </c>
    </row>
    <row r="148" spans="1:5" ht="13.2" x14ac:dyDescent="0.25">
      <c r="A148" s="3">
        <v>10268</v>
      </c>
      <c r="B148" s="1" t="s">
        <v>221</v>
      </c>
      <c r="C148" s="3">
        <v>6000</v>
      </c>
      <c r="D148" s="1" t="s">
        <v>547</v>
      </c>
      <c r="E148" s="3">
        <v>1003267</v>
      </c>
    </row>
    <row r="149" spans="1:5" ht="13.2" x14ac:dyDescent="0.25">
      <c r="A149" s="3">
        <v>12798</v>
      </c>
      <c r="B149" s="1" t="s">
        <v>223</v>
      </c>
      <c r="C149" s="3">
        <v>8000</v>
      </c>
      <c r="D149" s="1" t="s">
        <v>548</v>
      </c>
      <c r="E149" s="3">
        <v>10009033</v>
      </c>
    </row>
    <row r="150" spans="1:5" ht="13.2" x14ac:dyDescent="0.25">
      <c r="A150" s="3">
        <v>10349</v>
      </c>
      <c r="B150" s="1" t="s">
        <v>224</v>
      </c>
      <c r="C150" s="3">
        <v>15000</v>
      </c>
      <c r="D150" s="1" t="s">
        <v>549</v>
      </c>
      <c r="E150" s="3">
        <v>10009034</v>
      </c>
    </row>
    <row r="151" spans="1:5" ht="13.2" x14ac:dyDescent="0.25">
      <c r="A151" s="3">
        <v>13026</v>
      </c>
      <c r="B151" s="1" t="s">
        <v>226</v>
      </c>
      <c r="C151" s="3">
        <v>14000</v>
      </c>
      <c r="D151" s="1" t="s">
        <v>550</v>
      </c>
      <c r="E151" s="3">
        <v>10009035</v>
      </c>
    </row>
    <row r="152" spans="1:5" ht="13.2" x14ac:dyDescent="0.25">
      <c r="A152" s="3">
        <v>13169</v>
      </c>
      <c r="B152" s="1" t="s">
        <v>227</v>
      </c>
      <c r="C152" s="3">
        <v>13000</v>
      </c>
      <c r="D152" s="1" t="s">
        <v>551</v>
      </c>
      <c r="E152" s="3">
        <v>10007466</v>
      </c>
    </row>
    <row r="153" spans="1:5" ht="13.2" x14ac:dyDescent="0.25">
      <c r="A153" s="3">
        <v>13263</v>
      </c>
      <c r="B153" s="1" t="s">
        <v>228</v>
      </c>
      <c r="C153" s="3">
        <v>25000</v>
      </c>
      <c r="D153" s="1" t="s">
        <v>552</v>
      </c>
      <c r="E153" s="3">
        <v>10008624</v>
      </c>
    </row>
    <row r="154" spans="1:5" ht="13.2" x14ac:dyDescent="0.25">
      <c r="A154" s="3">
        <v>10322</v>
      </c>
      <c r="B154" s="1" t="s">
        <v>231</v>
      </c>
      <c r="C154" s="3">
        <v>11000</v>
      </c>
      <c r="D154" s="1" t="s">
        <v>553</v>
      </c>
      <c r="E154" s="3">
        <v>1003584</v>
      </c>
    </row>
    <row r="155" spans="1:5" ht="13.2" x14ac:dyDescent="0.25">
      <c r="A155" s="3">
        <v>13075</v>
      </c>
      <c r="B155" s="1" t="s">
        <v>233</v>
      </c>
      <c r="C155" s="3">
        <v>13000</v>
      </c>
      <c r="D155" s="1" t="s">
        <v>554</v>
      </c>
      <c r="E155" s="3">
        <v>10006064</v>
      </c>
    </row>
    <row r="156" spans="1:5" ht="13.2" x14ac:dyDescent="0.25">
      <c r="A156" s="3">
        <v>10226</v>
      </c>
      <c r="B156" s="1" t="s">
        <v>235</v>
      </c>
      <c r="C156" s="3">
        <v>9000</v>
      </c>
      <c r="D156" s="1" t="s">
        <v>555</v>
      </c>
      <c r="E156" s="3">
        <v>10006040</v>
      </c>
    </row>
    <row r="157" spans="1:5" ht="13.2" x14ac:dyDescent="0.25">
      <c r="A157" s="3">
        <v>13244</v>
      </c>
      <c r="B157" s="1" t="s">
        <v>237</v>
      </c>
      <c r="C157" s="3">
        <v>23000</v>
      </c>
      <c r="D157" s="1" t="s">
        <v>556</v>
      </c>
      <c r="E157" s="3">
        <v>10008382</v>
      </c>
    </row>
    <row r="158" spans="1:5" ht="13.2" x14ac:dyDescent="0.25">
      <c r="A158" s="3">
        <v>10268</v>
      </c>
      <c r="B158" s="1" t="s">
        <v>239</v>
      </c>
      <c r="C158" s="3">
        <v>6000</v>
      </c>
      <c r="D158" s="1" t="s">
        <v>557</v>
      </c>
      <c r="E158" s="3">
        <v>10008612</v>
      </c>
    </row>
    <row r="159" spans="1:5" ht="13.2" x14ac:dyDescent="0.25">
      <c r="A159" s="3">
        <v>10228</v>
      </c>
      <c r="B159" s="1" t="s">
        <v>241</v>
      </c>
      <c r="C159" s="3">
        <v>16000</v>
      </c>
      <c r="D159" s="1" t="s">
        <v>558</v>
      </c>
      <c r="E159" s="3">
        <v>10008995</v>
      </c>
    </row>
    <row r="160" spans="1:5" ht="13.2" x14ac:dyDescent="0.25">
      <c r="A160" s="3">
        <v>10268</v>
      </c>
      <c r="B160" s="1" t="s">
        <v>243</v>
      </c>
      <c r="C160" s="3">
        <v>6000</v>
      </c>
      <c r="D160" s="1" t="s">
        <v>559</v>
      </c>
      <c r="E160" s="3">
        <v>10006049</v>
      </c>
    </row>
    <row r="161" spans="1:5" ht="13.2" x14ac:dyDescent="0.25">
      <c r="A161" s="3">
        <v>12946</v>
      </c>
      <c r="B161" s="1" t="s">
        <v>245</v>
      </c>
      <c r="C161" s="3">
        <v>18000</v>
      </c>
      <c r="D161" s="1" t="s">
        <v>560</v>
      </c>
      <c r="E161" s="3">
        <v>10004512</v>
      </c>
    </row>
    <row r="162" spans="1:5" ht="13.2" x14ac:dyDescent="0.25">
      <c r="A162" s="3">
        <v>13026</v>
      </c>
      <c r="B162" s="1" t="s">
        <v>247</v>
      </c>
      <c r="C162" s="3">
        <v>12000</v>
      </c>
      <c r="D162" s="1" t="s">
        <v>561</v>
      </c>
      <c r="E162" s="3">
        <v>10008914</v>
      </c>
    </row>
    <row r="163" spans="1:5" ht="13.2" x14ac:dyDescent="0.25">
      <c r="A163" s="3">
        <v>10187</v>
      </c>
      <c r="B163" s="1" t="s">
        <v>250</v>
      </c>
      <c r="C163" s="3">
        <v>21000</v>
      </c>
      <c r="D163" s="1" t="s">
        <v>562</v>
      </c>
      <c r="E163" s="3">
        <v>10008835</v>
      </c>
    </row>
    <row r="164" spans="1:5" ht="13.2" x14ac:dyDescent="0.25">
      <c r="A164" s="3">
        <v>12898</v>
      </c>
      <c r="B164" s="1" t="s">
        <v>252</v>
      </c>
      <c r="C164" s="3">
        <v>19000</v>
      </c>
      <c r="D164" s="1" t="s">
        <v>563</v>
      </c>
      <c r="E164" s="3">
        <v>10006215</v>
      </c>
    </row>
    <row r="165" spans="1:5" ht="13.2" x14ac:dyDescent="0.25">
      <c r="A165" s="3">
        <v>10349</v>
      </c>
      <c r="B165" s="1" t="s">
        <v>254</v>
      </c>
      <c r="C165" s="3">
        <v>15000</v>
      </c>
      <c r="D165" s="1" t="s">
        <v>564</v>
      </c>
      <c r="E165" s="3">
        <v>10006565</v>
      </c>
    </row>
    <row r="166" spans="1:5" ht="13.2" x14ac:dyDescent="0.25">
      <c r="A166" s="3">
        <v>12798</v>
      </c>
      <c r="B166" s="1" t="s">
        <v>255</v>
      </c>
      <c r="C166" s="3">
        <v>9000</v>
      </c>
      <c r="D166" s="1" t="s">
        <v>565</v>
      </c>
      <c r="E166" s="3">
        <v>10004605</v>
      </c>
    </row>
    <row r="167" spans="1:5" ht="13.2" x14ac:dyDescent="0.25">
      <c r="A167" s="3">
        <v>13075</v>
      </c>
      <c r="B167" s="1" t="s">
        <v>257</v>
      </c>
      <c r="C167" s="3">
        <v>15000</v>
      </c>
      <c r="D167" s="1" t="s">
        <v>566</v>
      </c>
      <c r="E167" s="3">
        <v>10006063</v>
      </c>
    </row>
    <row r="168" spans="1:5" ht="13.2" x14ac:dyDescent="0.25">
      <c r="A168" s="3">
        <v>10176</v>
      </c>
      <c r="B168" s="1" t="s">
        <v>259</v>
      </c>
      <c r="C168" s="3">
        <v>5500</v>
      </c>
      <c r="D168" s="1" t="s">
        <v>567</v>
      </c>
      <c r="E168" s="3">
        <v>10002444</v>
      </c>
    </row>
    <row r="169" spans="1:5" ht="13.2" x14ac:dyDescent="0.25">
      <c r="A169" s="3">
        <v>12796</v>
      </c>
      <c r="B169" s="1" t="s">
        <v>261</v>
      </c>
      <c r="C169" s="3">
        <v>10900</v>
      </c>
      <c r="D169" s="1" t="s">
        <v>568</v>
      </c>
      <c r="E169" s="3">
        <v>10005487</v>
      </c>
    </row>
    <row r="170" spans="1:5" ht="13.2" x14ac:dyDescent="0.25">
      <c r="A170" s="3">
        <v>12796</v>
      </c>
      <c r="B170" s="1" t="s">
        <v>263</v>
      </c>
      <c r="C170" s="3">
        <v>10900</v>
      </c>
      <c r="D170" s="1" t="s">
        <v>569</v>
      </c>
      <c r="E170" s="3">
        <v>10005488</v>
      </c>
    </row>
    <row r="171" spans="1:5" ht="13.2" x14ac:dyDescent="0.25">
      <c r="A171" s="3">
        <v>13244</v>
      </c>
      <c r="B171" s="1" t="s">
        <v>265</v>
      </c>
      <c r="C171" s="3">
        <v>23000</v>
      </c>
      <c r="D171" s="1" t="s">
        <v>570</v>
      </c>
      <c r="E171" s="3">
        <v>10008363</v>
      </c>
    </row>
    <row r="172" spans="1:5" ht="13.2" x14ac:dyDescent="0.25">
      <c r="A172" s="3">
        <v>12783</v>
      </c>
      <c r="B172" s="1" t="s">
        <v>267</v>
      </c>
      <c r="C172" s="3">
        <v>14900</v>
      </c>
      <c r="D172" s="1" t="s">
        <v>571</v>
      </c>
      <c r="E172" s="3">
        <v>10008809</v>
      </c>
    </row>
    <row r="173" spans="1:5" ht="13.2" x14ac:dyDescent="0.25">
      <c r="A173" s="3">
        <v>13169</v>
      </c>
      <c r="B173" s="1" t="s">
        <v>269</v>
      </c>
      <c r="C173" s="3">
        <v>13000</v>
      </c>
      <c r="D173" s="1" t="s">
        <v>572</v>
      </c>
      <c r="E173" s="3">
        <v>10007471</v>
      </c>
    </row>
    <row r="174" spans="1:5" ht="13.2" x14ac:dyDescent="0.25">
      <c r="A174" s="3">
        <v>10228</v>
      </c>
      <c r="B174" s="1" t="s">
        <v>270</v>
      </c>
      <c r="C174" s="3">
        <v>16000</v>
      </c>
      <c r="D174" s="1" t="s">
        <v>573</v>
      </c>
      <c r="E174" s="3">
        <v>10008709</v>
      </c>
    </row>
    <row r="175" spans="1:5" ht="13.2" x14ac:dyDescent="0.25">
      <c r="A175" s="3">
        <v>13121</v>
      </c>
      <c r="B175" s="1" t="s">
        <v>272</v>
      </c>
      <c r="C175" s="3">
        <v>16000</v>
      </c>
      <c r="D175" s="1" t="s">
        <v>574</v>
      </c>
      <c r="E175" s="3">
        <v>10006551</v>
      </c>
    </row>
    <row r="176" spans="1:5" ht="13.2" x14ac:dyDescent="0.25">
      <c r="A176" s="3">
        <v>12783</v>
      </c>
      <c r="B176" s="1" t="s">
        <v>274</v>
      </c>
      <c r="C176" s="3">
        <v>14900</v>
      </c>
      <c r="D176" s="1" t="s">
        <v>575</v>
      </c>
      <c r="E176" s="3">
        <v>10003322</v>
      </c>
    </row>
    <row r="177" spans="1:5" ht="13.2" x14ac:dyDescent="0.25">
      <c r="A177" s="3">
        <v>10066</v>
      </c>
      <c r="B177" s="1" t="s">
        <v>276</v>
      </c>
      <c r="C177" s="3">
        <v>14000</v>
      </c>
      <c r="D177" s="1" t="s">
        <v>576</v>
      </c>
      <c r="E177" s="3">
        <v>10006557</v>
      </c>
    </row>
    <row r="178" spans="1:5" ht="13.2" x14ac:dyDescent="0.25">
      <c r="A178" s="3">
        <v>12783</v>
      </c>
      <c r="B178" s="1" t="s">
        <v>278</v>
      </c>
      <c r="C178" s="3">
        <v>14900</v>
      </c>
      <c r="D178" s="1" t="s">
        <v>577</v>
      </c>
      <c r="E178" s="3">
        <v>10002294</v>
      </c>
    </row>
    <row r="179" spans="1:5" ht="13.2" x14ac:dyDescent="0.25">
      <c r="A179" s="3">
        <v>12783</v>
      </c>
      <c r="B179" s="1" t="s">
        <v>280</v>
      </c>
      <c r="C179" s="3">
        <v>14900</v>
      </c>
      <c r="D179" s="1" t="s">
        <v>578</v>
      </c>
      <c r="E179" s="3">
        <v>10008815</v>
      </c>
    </row>
    <row r="180" spans="1:5" ht="13.2" x14ac:dyDescent="0.25">
      <c r="A180" s="3">
        <v>10424</v>
      </c>
      <c r="B180" s="1" t="s">
        <v>282</v>
      </c>
      <c r="C180" s="3">
        <v>16000</v>
      </c>
      <c r="D180" s="1" t="s">
        <v>579</v>
      </c>
      <c r="E180" s="3">
        <v>10008797</v>
      </c>
    </row>
    <row r="181" spans="1:5" ht="13.2" x14ac:dyDescent="0.25">
      <c r="A181" s="3">
        <v>10228</v>
      </c>
      <c r="B181" s="1" t="s">
        <v>284</v>
      </c>
      <c r="C181" s="3">
        <v>16000</v>
      </c>
      <c r="D181" s="1" t="s">
        <v>580</v>
      </c>
      <c r="E181" s="3">
        <v>10008403</v>
      </c>
    </row>
    <row r="182" spans="1:5" ht="13.2" x14ac:dyDescent="0.25">
      <c r="A182" s="3">
        <v>10226</v>
      </c>
      <c r="B182" s="1" t="s">
        <v>286</v>
      </c>
      <c r="C182" s="3">
        <v>12000</v>
      </c>
      <c r="D182" s="1" t="s">
        <v>581</v>
      </c>
      <c r="E182" s="3">
        <v>10008807</v>
      </c>
    </row>
    <row r="183" spans="1:5" ht="13.2" x14ac:dyDescent="0.25">
      <c r="A183" s="3">
        <v>10228</v>
      </c>
      <c r="B183" s="1" t="s">
        <v>287</v>
      </c>
      <c r="C183" s="3">
        <v>16000</v>
      </c>
      <c r="D183" s="1" t="s">
        <v>582</v>
      </c>
      <c r="E183" s="3">
        <v>10008751</v>
      </c>
    </row>
    <row r="184" spans="1:5" ht="13.2" x14ac:dyDescent="0.25">
      <c r="A184" s="3">
        <v>12796</v>
      </c>
      <c r="B184" s="1" t="s">
        <v>289</v>
      </c>
      <c r="C184" s="3">
        <v>10900</v>
      </c>
      <c r="D184" s="1" t="s">
        <v>583</v>
      </c>
      <c r="E184" s="3">
        <v>10004517</v>
      </c>
    </row>
    <row r="185" spans="1:5" ht="13.2" x14ac:dyDescent="0.25">
      <c r="A185" s="3">
        <v>10322</v>
      </c>
      <c r="B185" s="1" t="s">
        <v>291</v>
      </c>
      <c r="C185" s="3">
        <v>11000</v>
      </c>
      <c r="D185" s="1" t="s">
        <v>584</v>
      </c>
      <c r="E185" s="3">
        <v>10003327</v>
      </c>
    </row>
    <row r="186" spans="1:5" ht="13.2" x14ac:dyDescent="0.25">
      <c r="A186" s="3">
        <v>12796</v>
      </c>
      <c r="B186" s="1" t="s">
        <v>293</v>
      </c>
      <c r="C186" s="3">
        <v>10900</v>
      </c>
      <c r="D186" s="1" t="s">
        <v>585</v>
      </c>
      <c r="E186" s="3">
        <v>10008887</v>
      </c>
    </row>
    <row r="187" spans="1:5" ht="13.2" x14ac:dyDescent="0.25">
      <c r="A187" s="3">
        <v>13169</v>
      </c>
      <c r="B187" s="1" t="s">
        <v>295</v>
      </c>
      <c r="C187" s="3">
        <v>13000</v>
      </c>
      <c r="D187" s="1" t="s">
        <v>586</v>
      </c>
      <c r="E187" s="3">
        <v>10007468</v>
      </c>
    </row>
    <row r="188" spans="1:5" ht="13.2" x14ac:dyDescent="0.25">
      <c r="A188" s="3">
        <v>13026</v>
      </c>
      <c r="B188" s="1" t="s">
        <v>296</v>
      </c>
      <c r="C188" s="3">
        <v>14000</v>
      </c>
      <c r="D188" s="1" t="s">
        <v>587</v>
      </c>
      <c r="E188" s="3">
        <v>10007549</v>
      </c>
    </row>
    <row r="189" spans="1:5" ht="13.2" x14ac:dyDescent="0.25">
      <c r="A189" s="3">
        <v>10176</v>
      </c>
      <c r="B189" s="1" t="s">
        <v>298</v>
      </c>
      <c r="C189" s="3">
        <v>5500</v>
      </c>
      <c r="D189" s="1" t="s">
        <v>588</v>
      </c>
      <c r="E189" s="3">
        <v>10002815</v>
      </c>
    </row>
    <row r="190" spans="1:5" ht="13.2" x14ac:dyDescent="0.25">
      <c r="A190" s="3">
        <v>12798</v>
      </c>
      <c r="B190" s="1" t="s">
        <v>300</v>
      </c>
      <c r="C190" s="3">
        <v>9000</v>
      </c>
      <c r="D190" s="1" t="s">
        <v>589</v>
      </c>
      <c r="E190" s="3">
        <v>10008813</v>
      </c>
    </row>
    <row r="191" spans="1:5" ht="13.2" x14ac:dyDescent="0.25">
      <c r="A191" s="3">
        <v>13263</v>
      </c>
      <c r="B191" s="1" t="s">
        <v>302</v>
      </c>
      <c r="C191" s="3">
        <v>19000</v>
      </c>
      <c r="D191" s="1" t="s">
        <v>590</v>
      </c>
      <c r="E191" s="3">
        <v>10008623</v>
      </c>
    </row>
    <row r="192" spans="1:5" ht="13.2" x14ac:dyDescent="0.25">
      <c r="A192" s="3">
        <v>13226</v>
      </c>
      <c r="B192" s="1" t="s">
        <v>304</v>
      </c>
      <c r="C192" s="3">
        <v>19000</v>
      </c>
      <c r="D192" s="1" t="s">
        <v>591</v>
      </c>
      <c r="E192" s="3">
        <v>10008088</v>
      </c>
    </row>
    <row r="193" spans="1:5" ht="13.2" x14ac:dyDescent="0.25">
      <c r="A193" s="3">
        <v>10254</v>
      </c>
      <c r="B193" s="1" t="s">
        <v>307</v>
      </c>
      <c r="C193" s="3">
        <v>17000</v>
      </c>
      <c r="D193" s="1" t="s">
        <v>592</v>
      </c>
      <c r="E193" s="3">
        <v>10004767</v>
      </c>
    </row>
    <row r="194" spans="1:5" ht="13.2" x14ac:dyDescent="0.25">
      <c r="A194" s="3">
        <v>13169</v>
      </c>
      <c r="B194" s="1" t="s">
        <v>309</v>
      </c>
      <c r="C194" s="3">
        <v>13000</v>
      </c>
      <c r="D194" s="1" t="s">
        <v>593</v>
      </c>
      <c r="E194" s="3">
        <v>10007469</v>
      </c>
    </row>
    <row r="195" spans="1:5" ht="13.2" x14ac:dyDescent="0.25">
      <c r="A195" s="3">
        <v>12798</v>
      </c>
      <c r="B195" s="1" t="s">
        <v>310</v>
      </c>
      <c r="C195" s="3">
        <v>9000</v>
      </c>
      <c r="D195" s="1" t="s">
        <v>594</v>
      </c>
      <c r="E195" s="3">
        <v>10005308</v>
      </c>
    </row>
    <row r="196" spans="1:5" ht="13.2" x14ac:dyDescent="0.25">
      <c r="A196" s="3">
        <v>13121</v>
      </c>
      <c r="B196" s="1" t="s">
        <v>312</v>
      </c>
      <c r="C196" s="3">
        <v>16000</v>
      </c>
      <c r="D196" s="1" t="s">
        <v>595</v>
      </c>
      <c r="E196" s="3">
        <v>10006548</v>
      </c>
    </row>
    <row r="197" spans="1:5" ht="13.2" x14ac:dyDescent="0.25">
      <c r="A197" s="3">
        <v>12783</v>
      </c>
      <c r="B197" s="1" t="s">
        <v>314</v>
      </c>
      <c r="C197" s="3">
        <v>15900</v>
      </c>
      <c r="D197" s="1" t="s">
        <v>596</v>
      </c>
      <c r="E197" s="3">
        <v>10008922</v>
      </c>
    </row>
    <row r="198" spans="1:5" ht="13.2" x14ac:dyDescent="0.25">
      <c r="A198" s="3">
        <v>13169</v>
      </c>
      <c r="B198" s="1" t="s">
        <v>316</v>
      </c>
      <c r="C198" s="3">
        <v>13000</v>
      </c>
      <c r="D198" s="1" t="s">
        <v>597</v>
      </c>
      <c r="E198" s="3">
        <v>10007467</v>
      </c>
    </row>
    <row r="199" spans="1:5" ht="13.2" x14ac:dyDescent="0.25">
      <c r="A199" s="3">
        <v>12796</v>
      </c>
      <c r="B199" s="1" t="s">
        <v>317</v>
      </c>
      <c r="C199" s="3">
        <v>9900</v>
      </c>
      <c r="D199" s="1" t="s">
        <v>598</v>
      </c>
      <c r="E199" s="3">
        <v>10009011</v>
      </c>
    </row>
    <row r="200" spans="1:5" ht="13.2" x14ac:dyDescent="0.25">
      <c r="A200" s="3">
        <v>10114</v>
      </c>
      <c r="B200" s="1" t="s">
        <v>319</v>
      </c>
      <c r="C200" s="3">
        <v>16000</v>
      </c>
      <c r="D200" s="1" t="s">
        <v>599</v>
      </c>
      <c r="E200" s="3">
        <v>10008746</v>
      </c>
    </row>
    <row r="201" spans="1:5" ht="13.2" x14ac:dyDescent="0.25">
      <c r="A201" s="3">
        <v>10254</v>
      </c>
      <c r="B201" s="1" t="s">
        <v>320</v>
      </c>
      <c r="C201" s="3">
        <v>17000</v>
      </c>
      <c r="D201" s="1" t="s">
        <v>600</v>
      </c>
      <c r="E201" s="3">
        <v>10002651</v>
      </c>
    </row>
    <row r="202" spans="1:5" ht="13.2" x14ac:dyDescent="0.25">
      <c r="A202" s="3">
        <v>10424</v>
      </c>
      <c r="B202" s="1" t="s">
        <v>322</v>
      </c>
      <c r="C202" s="3">
        <v>16000</v>
      </c>
      <c r="D202" s="1" t="s">
        <v>601</v>
      </c>
      <c r="E202" s="3">
        <v>1003463</v>
      </c>
    </row>
    <row r="203" spans="1:5" ht="13.2" x14ac:dyDescent="0.25">
      <c r="A203" s="3">
        <v>12898</v>
      </c>
      <c r="B203" s="1" t="s">
        <v>324</v>
      </c>
      <c r="C203" s="3">
        <v>19000</v>
      </c>
      <c r="D203" s="1" t="s">
        <v>602</v>
      </c>
      <c r="E203" s="3">
        <v>10007406</v>
      </c>
    </row>
    <row r="204" spans="1:5" ht="13.2" x14ac:dyDescent="0.25">
      <c r="A204" s="3">
        <v>12935</v>
      </c>
      <c r="B204" s="1" t="s">
        <v>326</v>
      </c>
      <c r="C204" s="3">
        <v>14000</v>
      </c>
      <c r="D204" s="1" t="s">
        <v>603</v>
      </c>
      <c r="E204" s="3">
        <v>10004691</v>
      </c>
    </row>
    <row r="205" spans="1:5" ht="13.2" x14ac:dyDescent="0.25">
      <c r="A205" s="3">
        <v>13075</v>
      </c>
      <c r="B205" s="1" t="s">
        <v>328</v>
      </c>
      <c r="C205" s="3">
        <v>13000</v>
      </c>
      <c r="D205" s="1" t="s">
        <v>604</v>
      </c>
      <c r="E205" s="3">
        <v>10006280</v>
      </c>
    </row>
    <row r="206" spans="1:5" ht="13.2" x14ac:dyDescent="0.25">
      <c r="A206" s="3">
        <v>10066</v>
      </c>
      <c r="B206" s="1" t="s">
        <v>330</v>
      </c>
      <c r="C206" s="3">
        <v>13000</v>
      </c>
      <c r="D206" s="1" t="s">
        <v>605</v>
      </c>
      <c r="E206" s="3">
        <v>10008827</v>
      </c>
    </row>
    <row r="207" spans="1:5" ht="13.2" x14ac:dyDescent="0.25">
      <c r="A207" s="3">
        <v>13262</v>
      </c>
      <c r="B207" s="1" t="s">
        <v>332</v>
      </c>
      <c r="C207" s="3">
        <v>22000</v>
      </c>
      <c r="D207" s="1" t="s">
        <v>606</v>
      </c>
      <c r="E207" s="3">
        <v>10008664</v>
      </c>
    </row>
    <row r="208" spans="1:5" ht="13.2" x14ac:dyDescent="0.25">
      <c r="A208" s="3">
        <v>13262</v>
      </c>
      <c r="B208" s="1" t="s">
        <v>334</v>
      </c>
      <c r="C208" s="3">
        <v>22000</v>
      </c>
      <c r="D208" s="1" t="s">
        <v>607</v>
      </c>
      <c r="E208" s="3">
        <v>10008665</v>
      </c>
    </row>
    <row r="209" spans="1:5" ht="13.2" x14ac:dyDescent="0.25">
      <c r="A209" s="3">
        <v>10082</v>
      </c>
      <c r="B209" s="1" t="s">
        <v>336</v>
      </c>
      <c r="C209" s="3">
        <v>12000</v>
      </c>
      <c r="D209" s="1" t="s">
        <v>608</v>
      </c>
      <c r="E209" s="3">
        <v>10008805</v>
      </c>
    </row>
    <row r="210" spans="1:5" ht="13.2" x14ac:dyDescent="0.25">
      <c r="A210" s="3">
        <v>13058</v>
      </c>
      <c r="B210" s="1" t="s">
        <v>338</v>
      </c>
      <c r="C210" s="3">
        <v>15000</v>
      </c>
      <c r="D210" s="1" t="s">
        <v>609</v>
      </c>
      <c r="E210" s="3">
        <v>10005668</v>
      </c>
    </row>
    <row r="211" spans="1:5" ht="13.2" x14ac:dyDescent="0.25">
      <c r="A211" s="3">
        <v>10187</v>
      </c>
      <c r="B211" s="1" t="s">
        <v>340</v>
      </c>
      <c r="C211" s="3">
        <v>21000</v>
      </c>
      <c r="D211" s="1" t="s">
        <v>610</v>
      </c>
      <c r="E211" s="3">
        <v>10004959</v>
      </c>
    </row>
    <row r="212" spans="1:5" ht="13.2" x14ac:dyDescent="0.25">
      <c r="A212" s="3">
        <v>13244</v>
      </c>
      <c r="B212" s="1" t="s">
        <v>341</v>
      </c>
      <c r="C212" s="3">
        <v>23000</v>
      </c>
      <c r="D212" s="1" t="s">
        <v>611</v>
      </c>
      <c r="E212" s="3">
        <v>10008380</v>
      </c>
    </row>
    <row r="213" spans="1:5" ht="13.2" x14ac:dyDescent="0.25">
      <c r="A213" s="3">
        <v>13244</v>
      </c>
      <c r="B213" s="1" t="s">
        <v>343</v>
      </c>
      <c r="C213" s="3">
        <v>23000</v>
      </c>
      <c r="D213" s="1" t="s">
        <v>612</v>
      </c>
      <c r="E213" s="3">
        <v>10008366</v>
      </c>
    </row>
    <row r="214" spans="1:5" ht="13.2" x14ac:dyDescent="0.25">
      <c r="A214" s="3">
        <v>13244</v>
      </c>
      <c r="B214" s="1" t="s">
        <v>345</v>
      </c>
      <c r="C214" s="3">
        <v>23000</v>
      </c>
      <c r="D214" s="1" t="s">
        <v>613</v>
      </c>
      <c r="E214" s="3">
        <v>10008364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40"/>
  <sheetViews>
    <sheetView workbookViewId="0"/>
  </sheetViews>
  <sheetFormatPr defaultColWidth="14.44140625" defaultRowHeight="15.75" customHeight="1" x14ac:dyDescent="0.25"/>
  <sheetData>
    <row r="1" spans="1:8" ht="15.75" customHeight="1" x14ac:dyDescent="0.25">
      <c r="A1" s="1" t="s">
        <v>1</v>
      </c>
      <c r="B1" s="4"/>
    </row>
    <row r="2" spans="1:8" ht="15.75" customHeight="1" x14ac:dyDescent="0.25">
      <c r="A2" s="1" t="s">
        <v>349</v>
      </c>
      <c r="B2" s="5" t="e">
        <f t="shared" ref="B2:B214" ca="1" si="0">_xludf.CONCAT("https://mimg.lalavla.com/resources", A2)</f>
        <v>#NAME?</v>
      </c>
    </row>
    <row r="3" spans="1:8" ht="15.75" customHeight="1" x14ac:dyDescent="0.25">
      <c r="A3" s="1" t="s">
        <v>5</v>
      </c>
      <c r="B3" s="5" t="e">
        <f t="shared" ca="1" si="0"/>
        <v>#NAME?</v>
      </c>
      <c r="G3" s="4"/>
      <c r="H3" s="6"/>
    </row>
    <row r="4" spans="1:8" ht="15.75" customHeight="1" x14ac:dyDescent="0.25">
      <c r="A4" s="1" t="s">
        <v>8</v>
      </c>
      <c r="B4" s="5" t="e">
        <f t="shared" ca="1" si="0"/>
        <v>#NAME?</v>
      </c>
      <c r="H4" s="4"/>
    </row>
    <row r="5" spans="1:8" ht="15.75" customHeight="1" x14ac:dyDescent="0.25">
      <c r="A5" s="1" t="s">
        <v>10</v>
      </c>
      <c r="B5" s="5" t="e">
        <f t="shared" ca="1" si="0"/>
        <v>#NAME?</v>
      </c>
    </row>
    <row r="6" spans="1:8" ht="15.75" customHeight="1" x14ac:dyDescent="0.25">
      <c r="A6" s="1" t="s">
        <v>354</v>
      </c>
      <c r="B6" s="5" t="e">
        <f t="shared" ca="1" si="0"/>
        <v>#NAME?</v>
      </c>
    </row>
    <row r="7" spans="1:8" ht="15.75" customHeight="1" x14ac:dyDescent="0.25">
      <c r="A7" s="1" t="s">
        <v>12</v>
      </c>
      <c r="B7" s="5" t="e">
        <f t="shared" ca="1" si="0"/>
        <v>#NAME?</v>
      </c>
    </row>
    <row r="8" spans="1:8" ht="15.75" customHeight="1" x14ac:dyDescent="0.25">
      <c r="A8" s="1" t="s">
        <v>15</v>
      </c>
      <c r="B8" s="5" t="e">
        <f t="shared" ca="1" si="0"/>
        <v>#NAME?</v>
      </c>
    </row>
    <row r="9" spans="1:8" ht="15.75" customHeight="1" x14ac:dyDescent="0.25">
      <c r="A9" s="1" t="s">
        <v>18</v>
      </c>
      <c r="B9" s="5" t="e">
        <f t="shared" ca="1" si="0"/>
        <v>#NAME?</v>
      </c>
    </row>
    <row r="10" spans="1:8" ht="15.75" customHeight="1" x14ac:dyDescent="0.25">
      <c r="A10" s="1" t="s">
        <v>359</v>
      </c>
      <c r="B10" s="5" t="e">
        <f t="shared" ca="1" si="0"/>
        <v>#NAME?</v>
      </c>
    </row>
    <row r="11" spans="1:8" ht="15.75" customHeight="1" x14ac:dyDescent="0.25">
      <c r="A11" s="1" t="s">
        <v>21</v>
      </c>
      <c r="B11" s="5" t="e">
        <f t="shared" ca="1" si="0"/>
        <v>#NAME?</v>
      </c>
    </row>
    <row r="12" spans="1:8" ht="15.75" customHeight="1" x14ac:dyDescent="0.25">
      <c r="A12" s="1" t="s">
        <v>362</v>
      </c>
      <c r="B12" s="5" t="e">
        <f t="shared" ca="1" si="0"/>
        <v>#NAME?</v>
      </c>
    </row>
    <row r="13" spans="1:8" ht="15.75" customHeight="1" x14ac:dyDescent="0.25">
      <c r="A13" s="1" t="s">
        <v>24</v>
      </c>
      <c r="B13" s="5" t="e">
        <f t="shared" ca="1" si="0"/>
        <v>#NAME?</v>
      </c>
    </row>
    <row r="14" spans="1:8" ht="15.75" customHeight="1" x14ac:dyDescent="0.25">
      <c r="A14" s="1" t="s">
        <v>27</v>
      </c>
      <c r="B14" s="5" t="e">
        <f t="shared" ca="1" si="0"/>
        <v>#NAME?</v>
      </c>
    </row>
    <row r="15" spans="1:8" ht="15.75" customHeight="1" x14ac:dyDescent="0.25">
      <c r="A15" s="1" t="s">
        <v>30</v>
      </c>
      <c r="B15" s="5" t="e">
        <f t="shared" ca="1" si="0"/>
        <v>#NAME?</v>
      </c>
    </row>
    <row r="16" spans="1:8" ht="15.75" customHeight="1" x14ac:dyDescent="0.25">
      <c r="A16" s="1" t="s">
        <v>367</v>
      </c>
      <c r="B16" s="5" t="e">
        <f t="shared" ca="1" si="0"/>
        <v>#NAME?</v>
      </c>
    </row>
    <row r="17" spans="1:2" ht="15.75" customHeight="1" x14ac:dyDescent="0.25">
      <c r="A17" s="1" t="s">
        <v>33</v>
      </c>
      <c r="B17" s="5" t="e">
        <f t="shared" ca="1" si="0"/>
        <v>#NAME?</v>
      </c>
    </row>
    <row r="18" spans="1:2" ht="15.75" customHeight="1" x14ac:dyDescent="0.25">
      <c r="A18" s="1" t="s">
        <v>370</v>
      </c>
      <c r="B18" s="5" t="e">
        <f t="shared" ca="1" si="0"/>
        <v>#NAME?</v>
      </c>
    </row>
    <row r="19" spans="1:2" ht="15.75" customHeight="1" x14ac:dyDescent="0.25">
      <c r="A19" s="1" t="s">
        <v>372</v>
      </c>
      <c r="B19" s="5" t="e">
        <f t="shared" ca="1" si="0"/>
        <v>#NAME?</v>
      </c>
    </row>
    <row r="20" spans="1:2" ht="15.75" customHeight="1" x14ac:dyDescent="0.25">
      <c r="A20" s="1" t="s">
        <v>35</v>
      </c>
      <c r="B20" s="5" t="e">
        <f t="shared" ca="1" si="0"/>
        <v>#NAME?</v>
      </c>
    </row>
    <row r="21" spans="1:2" ht="15.75" customHeight="1" x14ac:dyDescent="0.25">
      <c r="A21" s="1" t="s">
        <v>37</v>
      </c>
      <c r="B21" s="5" t="e">
        <f t="shared" ca="1" si="0"/>
        <v>#NAME?</v>
      </c>
    </row>
    <row r="22" spans="1:2" ht="15.75" customHeight="1" x14ac:dyDescent="0.25">
      <c r="A22" s="1" t="s">
        <v>39</v>
      </c>
      <c r="B22" s="5" t="e">
        <f t="shared" ca="1" si="0"/>
        <v>#NAME?</v>
      </c>
    </row>
    <row r="23" spans="1:2" ht="15.75" customHeight="1" x14ac:dyDescent="0.25">
      <c r="A23" s="1" t="s">
        <v>41</v>
      </c>
      <c r="B23" s="5" t="e">
        <f t="shared" ca="1" si="0"/>
        <v>#NAME?</v>
      </c>
    </row>
    <row r="24" spans="1:2" ht="15.75" customHeight="1" x14ac:dyDescent="0.25">
      <c r="A24" s="1" t="s">
        <v>43</v>
      </c>
      <c r="B24" s="5" t="e">
        <f t="shared" ca="1" si="0"/>
        <v>#NAME?</v>
      </c>
    </row>
    <row r="25" spans="1:2" ht="15.75" customHeight="1" x14ac:dyDescent="0.25">
      <c r="A25" s="1" t="s">
        <v>45</v>
      </c>
      <c r="B25" s="5" t="e">
        <f t="shared" ca="1" si="0"/>
        <v>#NAME?</v>
      </c>
    </row>
    <row r="26" spans="1:2" ht="15.75" customHeight="1" x14ac:dyDescent="0.25">
      <c r="A26" s="1" t="s">
        <v>47</v>
      </c>
      <c r="B26" s="5" t="e">
        <f t="shared" ca="1" si="0"/>
        <v>#NAME?</v>
      </c>
    </row>
    <row r="27" spans="1:2" ht="15.75" customHeight="1" x14ac:dyDescent="0.25">
      <c r="A27" s="1" t="s">
        <v>49</v>
      </c>
      <c r="B27" s="5" t="e">
        <f t="shared" ca="1" si="0"/>
        <v>#NAME?</v>
      </c>
    </row>
    <row r="28" spans="1:2" ht="13.2" x14ac:dyDescent="0.25">
      <c r="A28" s="1" t="s">
        <v>51</v>
      </c>
      <c r="B28" s="5" t="e">
        <f t="shared" ca="1" si="0"/>
        <v>#NAME?</v>
      </c>
    </row>
    <row r="29" spans="1:2" ht="13.2" x14ac:dyDescent="0.25">
      <c r="A29" s="1" t="s">
        <v>53</v>
      </c>
      <c r="B29" s="5" t="e">
        <f t="shared" ca="1" si="0"/>
        <v>#NAME?</v>
      </c>
    </row>
    <row r="30" spans="1:2" ht="13.2" x14ac:dyDescent="0.25">
      <c r="A30" s="1" t="s">
        <v>56</v>
      </c>
      <c r="B30" s="5" t="e">
        <f t="shared" ca="1" si="0"/>
        <v>#NAME?</v>
      </c>
    </row>
    <row r="31" spans="1:2" ht="13.2" x14ac:dyDescent="0.25">
      <c r="A31" s="1" t="s">
        <v>58</v>
      </c>
      <c r="B31" s="5" t="e">
        <f t="shared" ca="1" si="0"/>
        <v>#NAME?</v>
      </c>
    </row>
    <row r="32" spans="1:2" ht="13.2" x14ac:dyDescent="0.25">
      <c r="A32" s="1" t="s">
        <v>60</v>
      </c>
      <c r="B32" s="5" t="e">
        <f t="shared" ca="1" si="0"/>
        <v>#NAME?</v>
      </c>
    </row>
    <row r="33" spans="1:2" ht="13.2" x14ac:dyDescent="0.25">
      <c r="A33" s="1" t="s">
        <v>387</v>
      </c>
      <c r="B33" s="5" t="e">
        <f t="shared" ca="1" si="0"/>
        <v>#NAME?</v>
      </c>
    </row>
    <row r="34" spans="1:2" ht="13.2" x14ac:dyDescent="0.25">
      <c r="A34" s="1" t="s">
        <v>389</v>
      </c>
      <c r="B34" s="5" t="e">
        <f t="shared" ca="1" si="0"/>
        <v>#NAME?</v>
      </c>
    </row>
    <row r="35" spans="1:2" ht="13.2" x14ac:dyDescent="0.25">
      <c r="A35" s="1" t="s">
        <v>63</v>
      </c>
      <c r="B35" s="5" t="e">
        <f t="shared" ca="1" si="0"/>
        <v>#NAME?</v>
      </c>
    </row>
    <row r="36" spans="1:2" ht="13.2" x14ac:dyDescent="0.25">
      <c r="A36" s="1" t="s">
        <v>66</v>
      </c>
      <c r="B36" s="5" t="e">
        <f t="shared" ca="1" si="0"/>
        <v>#NAME?</v>
      </c>
    </row>
    <row r="37" spans="1:2" ht="13.2" x14ac:dyDescent="0.25">
      <c r="A37" s="1" t="s">
        <v>69</v>
      </c>
      <c r="B37" s="5" t="e">
        <f t="shared" ca="1" si="0"/>
        <v>#NAME?</v>
      </c>
    </row>
    <row r="38" spans="1:2" ht="13.2" x14ac:dyDescent="0.25">
      <c r="A38" s="1" t="s">
        <v>394</v>
      </c>
      <c r="B38" s="5" t="e">
        <f t="shared" ca="1" si="0"/>
        <v>#NAME?</v>
      </c>
    </row>
    <row r="39" spans="1:2" ht="13.2" x14ac:dyDescent="0.25">
      <c r="A39" s="1" t="s">
        <v>72</v>
      </c>
      <c r="B39" s="5" t="e">
        <f t="shared" ca="1" si="0"/>
        <v>#NAME?</v>
      </c>
    </row>
    <row r="40" spans="1:2" ht="13.2" x14ac:dyDescent="0.25">
      <c r="A40" s="1" t="s">
        <v>397</v>
      </c>
      <c r="B40" s="5" t="e">
        <f t="shared" ca="1" si="0"/>
        <v>#NAME?</v>
      </c>
    </row>
    <row r="41" spans="1:2" ht="13.2" x14ac:dyDescent="0.25">
      <c r="A41" s="1" t="s">
        <v>74</v>
      </c>
      <c r="B41" s="5" t="e">
        <f t="shared" ca="1" si="0"/>
        <v>#NAME?</v>
      </c>
    </row>
    <row r="42" spans="1:2" ht="13.2" x14ac:dyDescent="0.25">
      <c r="A42" s="1" t="s">
        <v>76</v>
      </c>
      <c r="B42" s="5" t="e">
        <f t="shared" ca="1" si="0"/>
        <v>#NAME?</v>
      </c>
    </row>
    <row r="43" spans="1:2" ht="13.2" x14ac:dyDescent="0.25">
      <c r="A43" s="1" t="s">
        <v>79</v>
      </c>
      <c r="B43" s="5" t="e">
        <f t="shared" ca="1" si="0"/>
        <v>#NAME?</v>
      </c>
    </row>
    <row r="44" spans="1:2" ht="13.2" x14ac:dyDescent="0.25">
      <c r="A44" s="1" t="s">
        <v>82</v>
      </c>
      <c r="B44" s="5" t="e">
        <f t="shared" ca="1" si="0"/>
        <v>#NAME?</v>
      </c>
    </row>
    <row r="45" spans="1:2" ht="13.2" x14ac:dyDescent="0.25">
      <c r="A45" s="1" t="s">
        <v>84</v>
      </c>
      <c r="B45" s="5" t="e">
        <f t="shared" ca="1" si="0"/>
        <v>#NAME?</v>
      </c>
    </row>
    <row r="46" spans="1:2" ht="13.2" x14ac:dyDescent="0.25">
      <c r="A46" s="1" t="s">
        <v>86</v>
      </c>
      <c r="B46" s="5" t="e">
        <f t="shared" ca="1" si="0"/>
        <v>#NAME?</v>
      </c>
    </row>
    <row r="47" spans="1:2" ht="13.2" x14ac:dyDescent="0.25">
      <c r="A47" s="1" t="s">
        <v>88</v>
      </c>
      <c r="B47" s="5" t="e">
        <f t="shared" ca="1" si="0"/>
        <v>#NAME?</v>
      </c>
    </row>
    <row r="48" spans="1:2" ht="13.2" x14ac:dyDescent="0.25">
      <c r="A48" s="1" t="s">
        <v>406</v>
      </c>
      <c r="B48" s="5" t="e">
        <f t="shared" ca="1" si="0"/>
        <v>#NAME?</v>
      </c>
    </row>
    <row r="49" spans="1:2" ht="13.2" x14ac:dyDescent="0.25">
      <c r="A49" s="1" t="s">
        <v>90</v>
      </c>
      <c r="B49" s="5" t="e">
        <f t="shared" ca="1" si="0"/>
        <v>#NAME?</v>
      </c>
    </row>
    <row r="50" spans="1:2" ht="13.2" x14ac:dyDescent="0.25">
      <c r="A50" s="1" t="s">
        <v>92</v>
      </c>
      <c r="B50" s="5" t="e">
        <f t="shared" ca="1" si="0"/>
        <v>#NAME?</v>
      </c>
    </row>
    <row r="51" spans="1:2" ht="13.2" x14ac:dyDescent="0.25">
      <c r="A51" s="1" t="s">
        <v>94</v>
      </c>
      <c r="B51" s="5" t="e">
        <f t="shared" ca="1" si="0"/>
        <v>#NAME?</v>
      </c>
    </row>
    <row r="52" spans="1:2" ht="13.2" x14ac:dyDescent="0.25">
      <c r="A52" s="1" t="s">
        <v>96</v>
      </c>
      <c r="B52" s="5" t="e">
        <f t="shared" ca="1" si="0"/>
        <v>#NAME?</v>
      </c>
    </row>
    <row r="53" spans="1:2" ht="13.2" x14ac:dyDescent="0.25">
      <c r="A53" s="1" t="s">
        <v>98</v>
      </c>
      <c r="B53" s="5" t="e">
        <f t="shared" ca="1" si="0"/>
        <v>#NAME?</v>
      </c>
    </row>
    <row r="54" spans="1:2" ht="13.2" x14ac:dyDescent="0.25">
      <c r="A54" s="1" t="s">
        <v>413</v>
      </c>
      <c r="B54" s="5" t="e">
        <f t="shared" ca="1" si="0"/>
        <v>#NAME?</v>
      </c>
    </row>
    <row r="55" spans="1:2" ht="13.2" x14ac:dyDescent="0.25">
      <c r="A55" s="1" t="s">
        <v>100</v>
      </c>
      <c r="B55" s="5" t="e">
        <f t="shared" ca="1" si="0"/>
        <v>#NAME?</v>
      </c>
    </row>
    <row r="56" spans="1:2" ht="13.2" x14ac:dyDescent="0.25">
      <c r="A56" s="1" t="s">
        <v>416</v>
      </c>
      <c r="B56" s="5" t="e">
        <f t="shared" ca="1" si="0"/>
        <v>#NAME?</v>
      </c>
    </row>
    <row r="57" spans="1:2" ht="13.2" x14ac:dyDescent="0.25">
      <c r="A57" s="1" t="s">
        <v>102</v>
      </c>
      <c r="B57" s="5" t="e">
        <f t="shared" ca="1" si="0"/>
        <v>#NAME?</v>
      </c>
    </row>
    <row r="58" spans="1:2" ht="13.2" x14ac:dyDescent="0.25">
      <c r="A58" s="1" t="s">
        <v>419</v>
      </c>
      <c r="B58" s="5" t="e">
        <f t="shared" ca="1" si="0"/>
        <v>#NAME?</v>
      </c>
    </row>
    <row r="59" spans="1:2" ht="13.2" x14ac:dyDescent="0.25">
      <c r="A59" s="1" t="s">
        <v>421</v>
      </c>
      <c r="B59" s="5" t="e">
        <f t="shared" ca="1" si="0"/>
        <v>#NAME?</v>
      </c>
    </row>
    <row r="60" spans="1:2" ht="13.2" x14ac:dyDescent="0.25">
      <c r="A60" s="1" t="s">
        <v>423</v>
      </c>
      <c r="B60" s="5" t="e">
        <f t="shared" ca="1" si="0"/>
        <v>#NAME?</v>
      </c>
    </row>
    <row r="61" spans="1:2" ht="13.2" x14ac:dyDescent="0.25">
      <c r="A61" s="1" t="s">
        <v>425</v>
      </c>
      <c r="B61" s="5" t="e">
        <f t="shared" ca="1" si="0"/>
        <v>#NAME?</v>
      </c>
    </row>
    <row r="62" spans="1:2" ht="13.2" x14ac:dyDescent="0.25">
      <c r="A62" s="1" t="s">
        <v>105</v>
      </c>
      <c r="B62" s="5" t="e">
        <f t="shared" ca="1" si="0"/>
        <v>#NAME?</v>
      </c>
    </row>
    <row r="63" spans="1:2" ht="13.2" x14ac:dyDescent="0.25">
      <c r="A63" s="1" t="s">
        <v>428</v>
      </c>
      <c r="B63" s="5" t="e">
        <f t="shared" ca="1" si="0"/>
        <v>#NAME?</v>
      </c>
    </row>
    <row r="64" spans="1:2" ht="13.2" x14ac:dyDescent="0.25">
      <c r="A64" s="1" t="s">
        <v>430</v>
      </c>
      <c r="B64" s="5" t="e">
        <f t="shared" ca="1" si="0"/>
        <v>#NAME?</v>
      </c>
    </row>
    <row r="65" spans="1:2" ht="13.2" x14ac:dyDescent="0.25">
      <c r="A65" s="1" t="s">
        <v>108</v>
      </c>
      <c r="B65" s="5" t="e">
        <f t="shared" ca="1" si="0"/>
        <v>#NAME?</v>
      </c>
    </row>
    <row r="66" spans="1:2" ht="13.2" x14ac:dyDescent="0.25">
      <c r="A66" s="1" t="s">
        <v>111</v>
      </c>
      <c r="B66" s="5" t="e">
        <f t="shared" ca="1" si="0"/>
        <v>#NAME?</v>
      </c>
    </row>
    <row r="67" spans="1:2" ht="13.2" x14ac:dyDescent="0.25">
      <c r="A67" s="1" t="s">
        <v>434</v>
      </c>
      <c r="B67" s="5" t="e">
        <f t="shared" ca="1" si="0"/>
        <v>#NAME?</v>
      </c>
    </row>
    <row r="68" spans="1:2" ht="13.2" x14ac:dyDescent="0.25">
      <c r="A68" s="1" t="s">
        <v>113</v>
      </c>
      <c r="B68" s="5" t="e">
        <f t="shared" ca="1" si="0"/>
        <v>#NAME?</v>
      </c>
    </row>
    <row r="69" spans="1:2" ht="13.2" x14ac:dyDescent="0.25">
      <c r="A69" s="1" t="s">
        <v>115</v>
      </c>
      <c r="B69" s="5" t="e">
        <f t="shared" ca="1" si="0"/>
        <v>#NAME?</v>
      </c>
    </row>
    <row r="70" spans="1:2" ht="13.2" x14ac:dyDescent="0.25">
      <c r="A70" s="1" t="s">
        <v>118</v>
      </c>
      <c r="B70" s="5" t="e">
        <f t="shared" ca="1" si="0"/>
        <v>#NAME?</v>
      </c>
    </row>
    <row r="71" spans="1:2" ht="13.2" x14ac:dyDescent="0.25">
      <c r="A71" s="1" t="s">
        <v>121</v>
      </c>
      <c r="B71" s="5" t="e">
        <f t="shared" ca="1" si="0"/>
        <v>#NAME?</v>
      </c>
    </row>
    <row r="72" spans="1:2" ht="13.2" x14ac:dyDescent="0.25">
      <c r="A72" s="1" t="s">
        <v>124</v>
      </c>
      <c r="B72" s="5" t="e">
        <f t="shared" ca="1" si="0"/>
        <v>#NAME?</v>
      </c>
    </row>
    <row r="73" spans="1:2" ht="13.2" x14ac:dyDescent="0.25">
      <c r="A73" s="1" t="s">
        <v>126</v>
      </c>
      <c r="B73" s="5" t="e">
        <f t="shared" ca="1" si="0"/>
        <v>#NAME?</v>
      </c>
    </row>
    <row r="74" spans="1:2" ht="13.2" x14ac:dyDescent="0.25">
      <c r="A74" s="1" t="s">
        <v>128</v>
      </c>
      <c r="B74" s="5" t="e">
        <f t="shared" ca="1" si="0"/>
        <v>#NAME?</v>
      </c>
    </row>
    <row r="75" spans="1:2" ht="13.2" x14ac:dyDescent="0.25">
      <c r="A75" s="1" t="s">
        <v>130</v>
      </c>
      <c r="B75" s="5" t="e">
        <f t="shared" ca="1" si="0"/>
        <v>#NAME?</v>
      </c>
    </row>
    <row r="76" spans="1:2" ht="13.2" x14ac:dyDescent="0.25">
      <c r="A76" s="1" t="s">
        <v>132</v>
      </c>
      <c r="B76" s="5" t="e">
        <f t="shared" ca="1" si="0"/>
        <v>#NAME?</v>
      </c>
    </row>
    <row r="77" spans="1:2" ht="13.2" x14ac:dyDescent="0.25">
      <c r="A77" s="1" t="s">
        <v>134</v>
      </c>
      <c r="B77" s="5" t="e">
        <f t="shared" ca="1" si="0"/>
        <v>#NAME?</v>
      </c>
    </row>
    <row r="78" spans="1:2" ht="13.2" x14ac:dyDescent="0.25">
      <c r="A78" s="1" t="s">
        <v>137</v>
      </c>
      <c r="B78" s="5" t="e">
        <f t="shared" ca="1" si="0"/>
        <v>#NAME?</v>
      </c>
    </row>
    <row r="79" spans="1:2" ht="13.2" x14ac:dyDescent="0.25">
      <c r="A79" s="1" t="s">
        <v>139</v>
      </c>
      <c r="B79" s="5" t="e">
        <f t="shared" ca="1" si="0"/>
        <v>#NAME?</v>
      </c>
    </row>
    <row r="80" spans="1:2" ht="13.2" x14ac:dyDescent="0.25">
      <c r="A80" s="1" t="s">
        <v>141</v>
      </c>
      <c r="B80" s="5" t="e">
        <f t="shared" ca="1" si="0"/>
        <v>#NAME?</v>
      </c>
    </row>
    <row r="81" spans="1:2" ht="13.2" x14ac:dyDescent="0.25">
      <c r="A81" s="1" t="s">
        <v>143</v>
      </c>
      <c r="B81" s="5" t="e">
        <f t="shared" ca="1" si="0"/>
        <v>#NAME?</v>
      </c>
    </row>
    <row r="82" spans="1:2" ht="13.2" x14ac:dyDescent="0.25">
      <c r="A82" s="1" t="s">
        <v>146</v>
      </c>
      <c r="B82" s="5" t="e">
        <f t="shared" ca="1" si="0"/>
        <v>#NAME?</v>
      </c>
    </row>
    <row r="83" spans="1:2" ht="13.2" x14ac:dyDescent="0.25">
      <c r="A83" s="1" t="s">
        <v>148</v>
      </c>
      <c r="B83" s="5" t="e">
        <f t="shared" ca="1" si="0"/>
        <v>#NAME?</v>
      </c>
    </row>
    <row r="84" spans="1:2" ht="13.2" x14ac:dyDescent="0.25">
      <c r="A84" s="1" t="s">
        <v>151</v>
      </c>
      <c r="B84" s="5" t="e">
        <f t="shared" ca="1" si="0"/>
        <v>#NAME?</v>
      </c>
    </row>
    <row r="85" spans="1:2" ht="13.2" x14ac:dyDescent="0.25">
      <c r="A85" s="1" t="s">
        <v>153</v>
      </c>
      <c r="B85" s="5" t="e">
        <f t="shared" ca="1" si="0"/>
        <v>#NAME?</v>
      </c>
    </row>
    <row r="86" spans="1:2" ht="13.2" x14ac:dyDescent="0.25">
      <c r="A86" s="1" t="s">
        <v>155</v>
      </c>
      <c r="B86" s="5" t="e">
        <f t="shared" ca="1" si="0"/>
        <v>#NAME?</v>
      </c>
    </row>
    <row r="87" spans="1:2" ht="13.2" x14ac:dyDescent="0.25">
      <c r="A87" s="1" t="s">
        <v>157</v>
      </c>
      <c r="B87" s="5" t="e">
        <f t="shared" ca="1" si="0"/>
        <v>#NAME?</v>
      </c>
    </row>
    <row r="88" spans="1:2" ht="13.2" x14ac:dyDescent="0.25">
      <c r="A88" s="1" t="s">
        <v>456</v>
      </c>
      <c r="B88" s="5" t="e">
        <f t="shared" ca="1" si="0"/>
        <v>#NAME?</v>
      </c>
    </row>
    <row r="89" spans="1:2" ht="13.2" x14ac:dyDescent="0.25">
      <c r="A89" s="1" t="s">
        <v>160</v>
      </c>
      <c r="B89" s="5" t="e">
        <f t="shared" ca="1" si="0"/>
        <v>#NAME?</v>
      </c>
    </row>
    <row r="90" spans="1:2" ht="13.2" x14ac:dyDescent="0.25">
      <c r="A90" s="1" t="s">
        <v>459</v>
      </c>
      <c r="B90" s="5" t="e">
        <f t="shared" ca="1" si="0"/>
        <v>#NAME?</v>
      </c>
    </row>
    <row r="91" spans="1:2" ht="13.2" x14ac:dyDescent="0.25">
      <c r="A91" s="1" t="s">
        <v>461</v>
      </c>
      <c r="B91" s="5" t="e">
        <f t="shared" ca="1" si="0"/>
        <v>#NAME?</v>
      </c>
    </row>
    <row r="92" spans="1:2" ht="13.2" x14ac:dyDescent="0.25">
      <c r="A92" s="1" t="s">
        <v>162</v>
      </c>
      <c r="B92" s="5" t="e">
        <f t="shared" ca="1" si="0"/>
        <v>#NAME?</v>
      </c>
    </row>
    <row r="93" spans="1:2" ht="13.2" x14ac:dyDescent="0.25">
      <c r="A93" s="1" t="s">
        <v>464</v>
      </c>
      <c r="B93" s="5" t="e">
        <f t="shared" ca="1" si="0"/>
        <v>#NAME?</v>
      </c>
    </row>
    <row r="94" spans="1:2" ht="13.2" x14ac:dyDescent="0.25">
      <c r="A94" s="1" t="s">
        <v>466</v>
      </c>
      <c r="B94" s="5" t="e">
        <f t="shared" ca="1" si="0"/>
        <v>#NAME?</v>
      </c>
    </row>
    <row r="95" spans="1:2" ht="13.2" x14ac:dyDescent="0.25">
      <c r="A95" s="1" t="s">
        <v>468</v>
      </c>
      <c r="B95" s="5" t="e">
        <f t="shared" ca="1" si="0"/>
        <v>#NAME?</v>
      </c>
    </row>
    <row r="96" spans="1:2" ht="13.2" x14ac:dyDescent="0.25">
      <c r="A96" s="1" t="s">
        <v>470</v>
      </c>
      <c r="B96" s="5" t="e">
        <f t="shared" ca="1" si="0"/>
        <v>#NAME?</v>
      </c>
    </row>
    <row r="97" spans="1:2" ht="13.2" x14ac:dyDescent="0.25">
      <c r="A97" s="1" t="s">
        <v>472</v>
      </c>
      <c r="B97" s="5" t="e">
        <f t="shared" ca="1" si="0"/>
        <v>#NAME?</v>
      </c>
    </row>
    <row r="98" spans="1:2" ht="13.2" x14ac:dyDescent="0.25">
      <c r="A98" s="1" t="s">
        <v>474</v>
      </c>
      <c r="B98" s="5" t="e">
        <f t="shared" ca="1" si="0"/>
        <v>#NAME?</v>
      </c>
    </row>
    <row r="99" spans="1:2" ht="13.2" x14ac:dyDescent="0.25">
      <c r="A99" s="1" t="s">
        <v>476</v>
      </c>
      <c r="B99" s="5" t="e">
        <f t="shared" ca="1" si="0"/>
        <v>#NAME?</v>
      </c>
    </row>
    <row r="100" spans="1:2" ht="13.2" x14ac:dyDescent="0.25">
      <c r="A100" s="1" t="s">
        <v>478</v>
      </c>
      <c r="B100" s="5" t="e">
        <f t="shared" ca="1" si="0"/>
        <v>#NAME?</v>
      </c>
    </row>
    <row r="101" spans="1:2" ht="13.2" x14ac:dyDescent="0.25">
      <c r="A101" s="1" t="s">
        <v>163</v>
      </c>
      <c r="B101" s="5" t="e">
        <f t="shared" ca="1" si="0"/>
        <v>#NAME?</v>
      </c>
    </row>
    <row r="102" spans="1:2" ht="13.2" x14ac:dyDescent="0.25">
      <c r="A102" s="1" t="s">
        <v>166</v>
      </c>
      <c r="B102" s="5" t="e">
        <f t="shared" ca="1" si="0"/>
        <v>#NAME?</v>
      </c>
    </row>
    <row r="103" spans="1:2" ht="13.2" x14ac:dyDescent="0.25">
      <c r="A103" s="1" t="s">
        <v>482</v>
      </c>
      <c r="B103" s="5" t="e">
        <f t="shared" ca="1" si="0"/>
        <v>#NAME?</v>
      </c>
    </row>
    <row r="104" spans="1:2" ht="13.2" x14ac:dyDescent="0.25">
      <c r="A104" s="1" t="s">
        <v>484</v>
      </c>
      <c r="B104" s="5" t="e">
        <f t="shared" ca="1" si="0"/>
        <v>#NAME?</v>
      </c>
    </row>
    <row r="105" spans="1:2" ht="13.2" x14ac:dyDescent="0.25">
      <c r="A105" s="1" t="s">
        <v>486</v>
      </c>
      <c r="B105" s="5" t="e">
        <f t="shared" ca="1" si="0"/>
        <v>#NAME?</v>
      </c>
    </row>
    <row r="106" spans="1:2" ht="13.2" x14ac:dyDescent="0.25">
      <c r="A106" s="1" t="s">
        <v>488</v>
      </c>
      <c r="B106" s="5" t="e">
        <f t="shared" ca="1" si="0"/>
        <v>#NAME?</v>
      </c>
    </row>
    <row r="107" spans="1:2" ht="13.2" x14ac:dyDescent="0.25">
      <c r="A107" s="1" t="s">
        <v>490</v>
      </c>
      <c r="B107" s="5" t="e">
        <f t="shared" ca="1" si="0"/>
        <v>#NAME?</v>
      </c>
    </row>
    <row r="108" spans="1:2" ht="13.2" x14ac:dyDescent="0.25">
      <c r="A108" s="1" t="s">
        <v>492</v>
      </c>
      <c r="B108" s="5" t="e">
        <f t="shared" ca="1" si="0"/>
        <v>#NAME?</v>
      </c>
    </row>
    <row r="109" spans="1:2" ht="13.2" x14ac:dyDescent="0.25">
      <c r="A109" s="1" t="s">
        <v>494</v>
      </c>
      <c r="B109" s="5" t="e">
        <f t="shared" ca="1" si="0"/>
        <v>#NAME?</v>
      </c>
    </row>
    <row r="110" spans="1:2" ht="13.2" x14ac:dyDescent="0.25">
      <c r="A110" s="1" t="s">
        <v>496</v>
      </c>
      <c r="B110" s="5" t="e">
        <f t="shared" ca="1" si="0"/>
        <v>#NAME?</v>
      </c>
    </row>
    <row r="111" spans="1:2" ht="13.2" x14ac:dyDescent="0.25">
      <c r="A111" s="1" t="s">
        <v>498</v>
      </c>
      <c r="B111" s="5" t="e">
        <f t="shared" ca="1" si="0"/>
        <v>#NAME?</v>
      </c>
    </row>
    <row r="112" spans="1:2" ht="13.2" x14ac:dyDescent="0.25">
      <c r="A112" s="1" t="s">
        <v>500</v>
      </c>
      <c r="B112" s="5" t="e">
        <f t="shared" ca="1" si="0"/>
        <v>#NAME?</v>
      </c>
    </row>
    <row r="113" spans="1:2" ht="13.2" x14ac:dyDescent="0.25">
      <c r="A113" s="1" t="s">
        <v>502</v>
      </c>
      <c r="B113" s="5" t="e">
        <f t="shared" ca="1" si="0"/>
        <v>#NAME?</v>
      </c>
    </row>
    <row r="114" spans="1:2" ht="13.2" x14ac:dyDescent="0.25">
      <c r="A114" s="1" t="s">
        <v>504</v>
      </c>
      <c r="B114" s="5" t="e">
        <f t="shared" ca="1" si="0"/>
        <v>#NAME?</v>
      </c>
    </row>
    <row r="115" spans="1:2" ht="13.2" x14ac:dyDescent="0.25">
      <c r="A115" s="1" t="s">
        <v>506</v>
      </c>
      <c r="B115" s="5" t="e">
        <f t="shared" ca="1" si="0"/>
        <v>#NAME?</v>
      </c>
    </row>
    <row r="116" spans="1:2" ht="13.2" x14ac:dyDescent="0.25">
      <c r="A116" s="1" t="s">
        <v>508</v>
      </c>
      <c r="B116" s="5" t="e">
        <f t="shared" ca="1" si="0"/>
        <v>#NAME?</v>
      </c>
    </row>
    <row r="117" spans="1:2" ht="13.2" x14ac:dyDescent="0.25">
      <c r="A117" s="1" t="s">
        <v>510</v>
      </c>
      <c r="B117" s="5" t="e">
        <f t="shared" ca="1" si="0"/>
        <v>#NAME?</v>
      </c>
    </row>
    <row r="118" spans="1:2" ht="13.2" x14ac:dyDescent="0.25">
      <c r="A118" s="1" t="s">
        <v>512</v>
      </c>
      <c r="B118" s="5" t="e">
        <f t="shared" ca="1" si="0"/>
        <v>#NAME?</v>
      </c>
    </row>
    <row r="119" spans="1:2" ht="13.2" x14ac:dyDescent="0.25">
      <c r="A119" s="1" t="s">
        <v>514</v>
      </c>
      <c r="B119" s="5" t="e">
        <f t="shared" ca="1" si="0"/>
        <v>#NAME?</v>
      </c>
    </row>
    <row r="120" spans="1:2" ht="13.2" x14ac:dyDescent="0.25">
      <c r="A120" s="1" t="s">
        <v>168</v>
      </c>
      <c r="B120" s="5" t="e">
        <f t="shared" ca="1" si="0"/>
        <v>#NAME?</v>
      </c>
    </row>
    <row r="121" spans="1:2" ht="13.2" x14ac:dyDescent="0.25">
      <c r="A121" s="1" t="s">
        <v>517</v>
      </c>
      <c r="B121" s="5" t="e">
        <f t="shared" ca="1" si="0"/>
        <v>#NAME?</v>
      </c>
    </row>
    <row r="122" spans="1:2" ht="13.2" x14ac:dyDescent="0.25">
      <c r="A122" s="1" t="s">
        <v>519</v>
      </c>
      <c r="B122" s="5" t="e">
        <f t="shared" ca="1" si="0"/>
        <v>#NAME?</v>
      </c>
    </row>
    <row r="123" spans="1:2" ht="13.2" x14ac:dyDescent="0.25">
      <c r="A123" s="1" t="s">
        <v>521</v>
      </c>
      <c r="B123" s="5" t="e">
        <f t="shared" ca="1" si="0"/>
        <v>#NAME?</v>
      </c>
    </row>
    <row r="124" spans="1:2" ht="13.2" x14ac:dyDescent="0.25">
      <c r="A124" s="1" t="s">
        <v>170</v>
      </c>
      <c r="B124" s="5" t="e">
        <f t="shared" ca="1" si="0"/>
        <v>#NAME?</v>
      </c>
    </row>
    <row r="125" spans="1:2" ht="13.2" x14ac:dyDescent="0.25">
      <c r="A125" s="1" t="s">
        <v>172</v>
      </c>
      <c r="B125" s="5" t="e">
        <f t="shared" ca="1" si="0"/>
        <v>#NAME?</v>
      </c>
    </row>
    <row r="126" spans="1:2" ht="13.2" x14ac:dyDescent="0.25">
      <c r="A126" s="1" t="s">
        <v>174</v>
      </c>
      <c r="B126" s="5" t="e">
        <f t="shared" ca="1" si="0"/>
        <v>#NAME?</v>
      </c>
    </row>
    <row r="127" spans="1:2" ht="13.2" x14ac:dyDescent="0.25">
      <c r="A127" s="1" t="s">
        <v>176</v>
      </c>
      <c r="B127" s="5" t="e">
        <f t="shared" ca="1" si="0"/>
        <v>#NAME?</v>
      </c>
    </row>
    <row r="128" spans="1:2" ht="13.2" x14ac:dyDescent="0.25">
      <c r="A128" s="1" t="s">
        <v>178</v>
      </c>
      <c r="B128" s="5" t="e">
        <f t="shared" ca="1" si="0"/>
        <v>#NAME?</v>
      </c>
    </row>
    <row r="129" spans="1:2" ht="13.2" x14ac:dyDescent="0.25">
      <c r="A129" s="1" t="s">
        <v>180</v>
      </c>
      <c r="B129" s="5" t="e">
        <f t="shared" ca="1" si="0"/>
        <v>#NAME?</v>
      </c>
    </row>
    <row r="130" spans="1:2" ht="13.2" x14ac:dyDescent="0.25">
      <c r="A130" s="1" t="s">
        <v>182</v>
      </c>
      <c r="B130" s="5" t="e">
        <f t="shared" ca="1" si="0"/>
        <v>#NAME?</v>
      </c>
    </row>
    <row r="131" spans="1:2" ht="13.2" x14ac:dyDescent="0.25">
      <c r="A131" s="1" t="s">
        <v>184</v>
      </c>
      <c r="B131" s="5" t="e">
        <f t="shared" ca="1" si="0"/>
        <v>#NAME?</v>
      </c>
    </row>
    <row r="132" spans="1:2" ht="13.2" x14ac:dyDescent="0.25">
      <c r="A132" s="1" t="s">
        <v>187</v>
      </c>
      <c r="B132" s="5" t="e">
        <f t="shared" ca="1" si="0"/>
        <v>#NAME?</v>
      </c>
    </row>
    <row r="133" spans="1:2" ht="13.2" x14ac:dyDescent="0.25">
      <c r="A133" s="1" t="s">
        <v>189</v>
      </c>
      <c r="B133" s="5" t="e">
        <f t="shared" ca="1" si="0"/>
        <v>#NAME?</v>
      </c>
    </row>
    <row r="134" spans="1:2" ht="13.2" x14ac:dyDescent="0.25">
      <c r="A134" s="1" t="s">
        <v>192</v>
      </c>
      <c r="B134" s="5" t="e">
        <f t="shared" ca="1" si="0"/>
        <v>#NAME?</v>
      </c>
    </row>
    <row r="135" spans="1:2" ht="13.2" x14ac:dyDescent="0.25">
      <c r="A135" s="1" t="s">
        <v>194</v>
      </c>
      <c r="B135" s="5" t="e">
        <f t="shared" ca="1" si="0"/>
        <v>#NAME?</v>
      </c>
    </row>
    <row r="136" spans="1:2" ht="13.2" x14ac:dyDescent="0.25">
      <c r="A136" s="1" t="s">
        <v>196</v>
      </c>
      <c r="B136" s="5" t="e">
        <f t="shared" ca="1" si="0"/>
        <v>#NAME?</v>
      </c>
    </row>
    <row r="137" spans="1:2" ht="13.2" x14ac:dyDescent="0.25">
      <c r="A137" s="1" t="s">
        <v>198</v>
      </c>
      <c r="B137" s="5" t="e">
        <f t="shared" ca="1" si="0"/>
        <v>#NAME?</v>
      </c>
    </row>
    <row r="138" spans="1:2" ht="13.2" x14ac:dyDescent="0.25">
      <c r="A138" s="1" t="s">
        <v>200</v>
      </c>
      <c r="B138" s="5" t="e">
        <f t="shared" ca="1" si="0"/>
        <v>#NAME?</v>
      </c>
    </row>
    <row r="139" spans="1:2" ht="13.2" x14ac:dyDescent="0.25">
      <c r="A139" s="1" t="s">
        <v>203</v>
      </c>
      <c r="B139" s="5" t="e">
        <f t="shared" ca="1" si="0"/>
        <v>#NAME?</v>
      </c>
    </row>
    <row r="140" spans="1:2" ht="13.2" x14ac:dyDescent="0.25">
      <c r="A140" s="1" t="s">
        <v>205</v>
      </c>
      <c r="B140" s="5" t="e">
        <f t="shared" ca="1" si="0"/>
        <v>#NAME?</v>
      </c>
    </row>
    <row r="141" spans="1:2" ht="13.2" x14ac:dyDescent="0.25">
      <c r="A141" s="1" t="s">
        <v>207</v>
      </c>
      <c r="B141" s="5" t="e">
        <f t="shared" ca="1" si="0"/>
        <v>#NAME?</v>
      </c>
    </row>
    <row r="142" spans="1:2" ht="13.2" x14ac:dyDescent="0.25">
      <c r="A142" s="1" t="s">
        <v>210</v>
      </c>
      <c r="B142" s="5" t="e">
        <f t="shared" ca="1" si="0"/>
        <v>#NAME?</v>
      </c>
    </row>
    <row r="143" spans="1:2" ht="13.2" x14ac:dyDescent="0.25">
      <c r="A143" s="1" t="s">
        <v>212</v>
      </c>
      <c r="B143" s="5" t="e">
        <f t="shared" ca="1" si="0"/>
        <v>#NAME?</v>
      </c>
    </row>
    <row r="144" spans="1:2" ht="13.2" x14ac:dyDescent="0.25">
      <c r="A144" s="1" t="s">
        <v>214</v>
      </c>
      <c r="B144" s="5" t="e">
        <f t="shared" ca="1" si="0"/>
        <v>#NAME?</v>
      </c>
    </row>
    <row r="145" spans="1:2" ht="13.2" x14ac:dyDescent="0.25">
      <c r="A145" s="1" t="s">
        <v>216</v>
      </c>
      <c r="B145" s="5" t="e">
        <f t="shared" ca="1" si="0"/>
        <v>#NAME?</v>
      </c>
    </row>
    <row r="146" spans="1:2" ht="13.2" x14ac:dyDescent="0.25">
      <c r="A146" s="1" t="s">
        <v>218</v>
      </c>
      <c r="B146" s="5" t="e">
        <f t="shared" ca="1" si="0"/>
        <v>#NAME?</v>
      </c>
    </row>
    <row r="147" spans="1:2" ht="13.2" x14ac:dyDescent="0.25">
      <c r="A147" s="1" t="s">
        <v>219</v>
      </c>
      <c r="B147" s="5" t="e">
        <f t="shared" ca="1" si="0"/>
        <v>#NAME?</v>
      </c>
    </row>
    <row r="148" spans="1:2" ht="13.2" x14ac:dyDescent="0.25">
      <c r="A148" s="1" t="s">
        <v>221</v>
      </c>
      <c r="B148" s="5" t="e">
        <f t="shared" ca="1" si="0"/>
        <v>#NAME?</v>
      </c>
    </row>
    <row r="149" spans="1:2" ht="13.2" x14ac:dyDescent="0.25">
      <c r="A149" s="1" t="s">
        <v>223</v>
      </c>
      <c r="B149" s="5" t="e">
        <f t="shared" ca="1" si="0"/>
        <v>#NAME?</v>
      </c>
    </row>
    <row r="150" spans="1:2" ht="13.2" x14ac:dyDescent="0.25">
      <c r="A150" s="1" t="s">
        <v>224</v>
      </c>
      <c r="B150" s="5" t="e">
        <f t="shared" ca="1" si="0"/>
        <v>#NAME?</v>
      </c>
    </row>
    <row r="151" spans="1:2" ht="13.2" x14ac:dyDescent="0.25">
      <c r="A151" s="1" t="s">
        <v>226</v>
      </c>
      <c r="B151" s="5" t="e">
        <f t="shared" ca="1" si="0"/>
        <v>#NAME?</v>
      </c>
    </row>
    <row r="152" spans="1:2" ht="13.2" x14ac:dyDescent="0.25">
      <c r="A152" s="1" t="s">
        <v>227</v>
      </c>
      <c r="B152" s="5" t="e">
        <f t="shared" ca="1" si="0"/>
        <v>#NAME?</v>
      </c>
    </row>
    <row r="153" spans="1:2" ht="13.2" x14ac:dyDescent="0.25">
      <c r="A153" s="1" t="s">
        <v>228</v>
      </c>
      <c r="B153" s="5" t="e">
        <f t="shared" ca="1" si="0"/>
        <v>#NAME?</v>
      </c>
    </row>
    <row r="154" spans="1:2" ht="13.2" x14ac:dyDescent="0.25">
      <c r="A154" s="1" t="s">
        <v>231</v>
      </c>
      <c r="B154" s="5" t="e">
        <f t="shared" ca="1" si="0"/>
        <v>#NAME?</v>
      </c>
    </row>
    <row r="155" spans="1:2" ht="13.2" x14ac:dyDescent="0.25">
      <c r="A155" s="1" t="s">
        <v>233</v>
      </c>
      <c r="B155" s="5" t="e">
        <f t="shared" ca="1" si="0"/>
        <v>#NAME?</v>
      </c>
    </row>
    <row r="156" spans="1:2" ht="13.2" x14ac:dyDescent="0.25">
      <c r="A156" s="1" t="s">
        <v>235</v>
      </c>
      <c r="B156" s="5" t="e">
        <f t="shared" ca="1" si="0"/>
        <v>#NAME?</v>
      </c>
    </row>
    <row r="157" spans="1:2" ht="13.2" x14ac:dyDescent="0.25">
      <c r="A157" s="1" t="s">
        <v>237</v>
      </c>
      <c r="B157" s="5" t="e">
        <f t="shared" ca="1" si="0"/>
        <v>#NAME?</v>
      </c>
    </row>
    <row r="158" spans="1:2" ht="13.2" x14ac:dyDescent="0.25">
      <c r="A158" s="1" t="s">
        <v>239</v>
      </c>
      <c r="B158" s="5" t="e">
        <f t="shared" ca="1" si="0"/>
        <v>#NAME?</v>
      </c>
    </row>
    <row r="159" spans="1:2" ht="13.2" x14ac:dyDescent="0.25">
      <c r="A159" s="1" t="s">
        <v>241</v>
      </c>
      <c r="B159" s="5" t="e">
        <f t="shared" ca="1" si="0"/>
        <v>#NAME?</v>
      </c>
    </row>
    <row r="160" spans="1:2" ht="13.2" x14ac:dyDescent="0.25">
      <c r="A160" s="1" t="s">
        <v>243</v>
      </c>
      <c r="B160" s="5" t="e">
        <f t="shared" ca="1" si="0"/>
        <v>#NAME?</v>
      </c>
    </row>
    <row r="161" spans="1:2" ht="13.2" x14ac:dyDescent="0.25">
      <c r="A161" s="1" t="s">
        <v>245</v>
      </c>
      <c r="B161" s="5" t="e">
        <f t="shared" ca="1" si="0"/>
        <v>#NAME?</v>
      </c>
    </row>
    <row r="162" spans="1:2" ht="13.2" x14ac:dyDescent="0.25">
      <c r="A162" s="1" t="s">
        <v>247</v>
      </c>
      <c r="B162" s="5" t="e">
        <f t="shared" ca="1" si="0"/>
        <v>#NAME?</v>
      </c>
    </row>
    <row r="163" spans="1:2" ht="13.2" x14ac:dyDescent="0.25">
      <c r="A163" s="1" t="s">
        <v>250</v>
      </c>
      <c r="B163" s="5" t="e">
        <f t="shared" ca="1" si="0"/>
        <v>#NAME?</v>
      </c>
    </row>
    <row r="164" spans="1:2" ht="13.2" x14ac:dyDescent="0.25">
      <c r="A164" s="1" t="s">
        <v>252</v>
      </c>
      <c r="B164" s="5" t="e">
        <f t="shared" ca="1" si="0"/>
        <v>#NAME?</v>
      </c>
    </row>
    <row r="165" spans="1:2" ht="13.2" x14ac:dyDescent="0.25">
      <c r="A165" s="1" t="s">
        <v>254</v>
      </c>
      <c r="B165" s="5" t="e">
        <f t="shared" ca="1" si="0"/>
        <v>#NAME?</v>
      </c>
    </row>
    <row r="166" spans="1:2" ht="13.2" x14ac:dyDescent="0.25">
      <c r="A166" s="1" t="s">
        <v>255</v>
      </c>
      <c r="B166" s="5" t="e">
        <f t="shared" ca="1" si="0"/>
        <v>#NAME?</v>
      </c>
    </row>
    <row r="167" spans="1:2" ht="13.2" x14ac:dyDescent="0.25">
      <c r="A167" s="1" t="s">
        <v>257</v>
      </c>
      <c r="B167" s="5" t="e">
        <f t="shared" ca="1" si="0"/>
        <v>#NAME?</v>
      </c>
    </row>
    <row r="168" spans="1:2" ht="13.2" x14ac:dyDescent="0.25">
      <c r="A168" s="1" t="s">
        <v>259</v>
      </c>
      <c r="B168" s="5" t="e">
        <f t="shared" ca="1" si="0"/>
        <v>#NAME?</v>
      </c>
    </row>
    <row r="169" spans="1:2" ht="13.2" x14ac:dyDescent="0.25">
      <c r="A169" s="1" t="s">
        <v>261</v>
      </c>
      <c r="B169" s="5" t="e">
        <f t="shared" ca="1" si="0"/>
        <v>#NAME?</v>
      </c>
    </row>
    <row r="170" spans="1:2" ht="13.2" x14ac:dyDescent="0.25">
      <c r="A170" s="1" t="s">
        <v>263</v>
      </c>
      <c r="B170" s="5" t="e">
        <f t="shared" ca="1" si="0"/>
        <v>#NAME?</v>
      </c>
    </row>
    <row r="171" spans="1:2" ht="13.2" x14ac:dyDescent="0.25">
      <c r="A171" s="1" t="s">
        <v>265</v>
      </c>
      <c r="B171" s="5" t="e">
        <f t="shared" ca="1" si="0"/>
        <v>#NAME?</v>
      </c>
    </row>
    <row r="172" spans="1:2" ht="13.2" x14ac:dyDescent="0.25">
      <c r="A172" s="1" t="s">
        <v>267</v>
      </c>
      <c r="B172" s="5" t="e">
        <f t="shared" ca="1" si="0"/>
        <v>#NAME?</v>
      </c>
    </row>
    <row r="173" spans="1:2" ht="13.2" x14ac:dyDescent="0.25">
      <c r="A173" s="1" t="s">
        <v>269</v>
      </c>
      <c r="B173" s="5" t="e">
        <f t="shared" ca="1" si="0"/>
        <v>#NAME?</v>
      </c>
    </row>
    <row r="174" spans="1:2" ht="13.2" x14ac:dyDescent="0.25">
      <c r="A174" s="1" t="s">
        <v>270</v>
      </c>
      <c r="B174" s="5" t="e">
        <f t="shared" ca="1" si="0"/>
        <v>#NAME?</v>
      </c>
    </row>
    <row r="175" spans="1:2" ht="13.2" x14ac:dyDescent="0.25">
      <c r="A175" s="1" t="s">
        <v>272</v>
      </c>
      <c r="B175" s="5" t="e">
        <f t="shared" ca="1" si="0"/>
        <v>#NAME?</v>
      </c>
    </row>
    <row r="176" spans="1:2" ht="13.2" x14ac:dyDescent="0.25">
      <c r="A176" s="1" t="s">
        <v>274</v>
      </c>
      <c r="B176" s="5" t="e">
        <f t="shared" ca="1" si="0"/>
        <v>#NAME?</v>
      </c>
    </row>
    <row r="177" spans="1:2" ht="13.2" x14ac:dyDescent="0.25">
      <c r="A177" s="1" t="s">
        <v>276</v>
      </c>
      <c r="B177" s="5" t="e">
        <f t="shared" ca="1" si="0"/>
        <v>#NAME?</v>
      </c>
    </row>
    <row r="178" spans="1:2" ht="13.2" x14ac:dyDescent="0.25">
      <c r="A178" s="1" t="s">
        <v>278</v>
      </c>
      <c r="B178" s="5" t="e">
        <f t="shared" ca="1" si="0"/>
        <v>#NAME?</v>
      </c>
    </row>
    <row r="179" spans="1:2" ht="13.2" x14ac:dyDescent="0.25">
      <c r="A179" s="1" t="s">
        <v>280</v>
      </c>
      <c r="B179" s="5" t="e">
        <f t="shared" ca="1" si="0"/>
        <v>#NAME?</v>
      </c>
    </row>
    <row r="180" spans="1:2" ht="13.2" x14ac:dyDescent="0.25">
      <c r="A180" s="1" t="s">
        <v>282</v>
      </c>
      <c r="B180" s="5" t="e">
        <f t="shared" ca="1" si="0"/>
        <v>#NAME?</v>
      </c>
    </row>
    <row r="181" spans="1:2" ht="13.2" x14ac:dyDescent="0.25">
      <c r="A181" s="1" t="s">
        <v>284</v>
      </c>
      <c r="B181" s="5" t="e">
        <f t="shared" ca="1" si="0"/>
        <v>#NAME?</v>
      </c>
    </row>
    <row r="182" spans="1:2" ht="13.2" x14ac:dyDescent="0.25">
      <c r="A182" s="1" t="s">
        <v>286</v>
      </c>
      <c r="B182" s="5" t="e">
        <f t="shared" ca="1" si="0"/>
        <v>#NAME?</v>
      </c>
    </row>
    <row r="183" spans="1:2" ht="13.2" x14ac:dyDescent="0.25">
      <c r="A183" s="1" t="s">
        <v>287</v>
      </c>
      <c r="B183" s="5" t="e">
        <f t="shared" ca="1" si="0"/>
        <v>#NAME?</v>
      </c>
    </row>
    <row r="184" spans="1:2" ht="13.2" x14ac:dyDescent="0.25">
      <c r="A184" s="1" t="s">
        <v>289</v>
      </c>
      <c r="B184" s="5" t="e">
        <f t="shared" ca="1" si="0"/>
        <v>#NAME?</v>
      </c>
    </row>
    <row r="185" spans="1:2" ht="13.2" x14ac:dyDescent="0.25">
      <c r="A185" s="1" t="s">
        <v>291</v>
      </c>
      <c r="B185" s="5" t="e">
        <f t="shared" ca="1" si="0"/>
        <v>#NAME?</v>
      </c>
    </row>
    <row r="186" spans="1:2" ht="13.2" x14ac:dyDescent="0.25">
      <c r="A186" s="1" t="s">
        <v>293</v>
      </c>
      <c r="B186" s="5" t="e">
        <f t="shared" ca="1" si="0"/>
        <v>#NAME?</v>
      </c>
    </row>
    <row r="187" spans="1:2" ht="13.2" x14ac:dyDescent="0.25">
      <c r="A187" s="1" t="s">
        <v>295</v>
      </c>
      <c r="B187" s="5" t="e">
        <f t="shared" ca="1" si="0"/>
        <v>#NAME?</v>
      </c>
    </row>
    <row r="188" spans="1:2" ht="13.2" x14ac:dyDescent="0.25">
      <c r="A188" s="1" t="s">
        <v>296</v>
      </c>
      <c r="B188" s="5" t="e">
        <f t="shared" ca="1" si="0"/>
        <v>#NAME?</v>
      </c>
    </row>
    <row r="189" spans="1:2" ht="13.2" x14ac:dyDescent="0.25">
      <c r="A189" s="1" t="s">
        <v>298</v>
      </c>
      <c r="B189" s="5" t="e">
        <f t="shared" ca="1" si="0"/>
        <v>#NAME?</v>
      </c>
    </row>
    <row r="190" spans="1:2" ht="13.2" x14ac:dyDescent="0.25">
      <c r="A190" s="1" t="s">
        <v>300</v>
      </c>
      <c r="B190" s="5" t="e">
        <f t="shared" ca="1" si="0"/>
        <v>#NAME?</v>
      </c>
    </row>
    <row r="191" spans="1:2" ht="13.2" x14ac:dyDescent="0.25">
      <c r="A191" s="1" t="s">
        <v>302</v>
      </c>
      <c r="B191" s="5" t="e">
        <f t="shared" ca="1" si="0"/>
        <v>#NAME?</v>
      </c>
    </row>
    <row r="192" spans="1:2" ht="13.2" x14ac:dyDescent="0.25">
      <c r="A192" s="1" t="s">
        <v>304</v>
      </c>
      <c r="B192" s="5" t="e">
        <f t="shared" ca="1" si="0"/>
        <v>#NAME?</v>
      </c>
    </row>
    <row r="193" spans="1:2" ht="13.2" x14ac:dyDescent="0.25">
      <c r="A193" s="1" t="s">
        <v>307</v>
      </c>
      <c r="B193" s="5" t="e">
        <f t="shared" ca="1" si="0"/>
        <v>#NAME?</v>
      </c>
    </row>
    <row r="194" spans="1:2" ht="13.2" x14ac:dyDescent="0.25">
      <c r="A194" s="1" t="s">
        <v>309</v>
      </c>
      <c r="B194" s="5" t="e">
        <f t="shared" ca="1" si="0"/>
        <v>#NAME?</v>
      </c>
    </row>
    <row r="195" spans="1:2" ht="13.2" x14ac:dyDescent="0.25">
      <c r="A195" s="1" t="s">
        <v>310</v>
      </c>
      <c r="B195" s="5" t="e">
        <f t="shared" ca="1" si="0"/>
        <v>#NAME?</v>
      </c>
    </row>
    <row r="196" spans="1:2" ht="13.2" x14ac:dyDescent="0.25">
      <c r="A196" s="1" t="s">
        <v>312</v>
      </c>
      <c r="B196" s="5" t="e">
        <f t="shared" ca="1" si="0"/>
        <v>#NAME?</v>
      </c>
    </row>
    <row r="197" spans="1:2" ht="13.2" x14ac:dyDescent="0.25">
      <c r="A197" s="1" t="s">
        <v>314</v>
      </c>
      <c r="B197" s="5" t="e">
        <f t="shared" ca="1" si="0"/>
        <v>#NAME?</v>
      </c>
    </row>
    <row r="198" spans="1:2" ht="13.2" x14ac:dyDescent="0.25">
      <c r="A198" s="1" t="s">
        <v>316</v>
      </c>
      <c r="B198" s="5" t="e">
        <f t="shared" ca="1" si="0"/>
        <v>#NAME?</v>
      </c>
    </row>
    <row r="199" spans="1:2" ht="13.2" x14ac:dyDescent="0.25">
      <c r="A199" s="1" t="s">
        <v>317</v>
      </c>
      <c r="B199" s="5" t="e">
        <f t="shared" ca="1" si="0"/>
        <v>#NAME?</v>
      </c>
    </row>
    <row r="200" spans="1:2" ht="13.2" x14ac:dyDescent="0.25">
      <c r="A200" s="1" t="s">
        <v>319</v>
      </c>
      <c r="B200" s="5" t="e">
        <f t="shared" ca="1" si="0"/>
        <v>#NAME?</v>
      </c>
    </row>
    <row r="201" spans="1:2" ht="13.2" x14ac:dyDescent="0.25">
      <c r="A201" s="1" t="s">
        <v>320</v>
      </c>
      <c r="B201" s="5" t="e">
        <f t="shared" ca="1" si="0"/>
        <v>#NAME?</v>
      </c>
    </row>
    <row r="202" spans="1:2" ht="13.2" x14ac:dyDescent="0.25">
      <c r="A202" s="1" t="s">
        <v>322</v>
      </c>
      <c r="B202" s="5" t="e">
        <f t="shared" ca="1" si="0"/>
        <v>#NAME?</v>
      </c>
    </row>
    <row r="203" spans="1:2" ht="13.2" x14ac:dyDescent="0.25">
      <c r="A203" s="1" t="s">
        <v>324</v>
      </c>
      <c r="B203" s="5" t="e">
        <f t="shared" ca="1" si="0"/>
        <v>#NAME?</v>
      </c>
    </row>
    <row r="204" spans="1:2" ht="13.2" x14ac:dyDescent="0.25">
      <c r="A204" s="1" t="s">
        <v>326</v>
      </c>
      <c r="B204" s="5" t="e">
        <f t="shared" ca="1" si="0"/>
        <v>#NAME?</v>
      </c>
    </row>
    <row r="205" spans="1:2" ht="13.2" x14ac:dyDescent="0.25">
      <c r="A205" s="1" t="s">
        <v>328</v>
      </c>
      <c r="B205" s="5" t="e">
        <f t="shared" ca="1" si="0"/>
        <v>#NAME?</v>
      </c>
    </row>
    <row r="206" spans="1:2" ht="13.2" x14ac:dyDescent="0.25">
      <c r="A206" s="1" t="s">
        <v>330</v>
      </c>
      <c r="B206" s="5" t="e">
        <f t="shared" ca="1" si="0"/>
        <v>#NAME?</v>
      </c>
    </row>
    <row r="207" spans="1:2" ht="13.2" x14ac:dyDescent="0.25">
      <c r="A207" s="1" t="s">
        <v>332</v>
      </c>
      <c r="B207" s="5" t="e">
        <f t="shared" ca="1" si="0"/>
        <v>#NAME?</v>
      </c>
    </row>
    <row r="208" spans="1:2" ht="13.2" x14ac:dyDescent="0.25">
      <c r="A208" s="1" t="s">
        <v>334</v>
      </c>
      <c r="B208" s="5" t="e">
        <f t="shared" ca="1" si="0"/>
        <v>#NAME?</v>
      </c>
    </row>
    <row r="209" spans="1:2" ht="13.2" x14ac:dyDescent="0.25">
      <c r="A209" s="1" t="s">
        <v>336</v>
      </c>
      <c r="B209" s="5" t="e">
        <f t="shared" ca="1" si="0"/>
        <v>#NAME?</v>
      </c>
    </row>
    <row r="210" spans="1:2" ht="13.2" x14ac:dyDescent="0.25">
      <c r="A210" s="1" t="s">
        <v>338</v>
      </c>
      <c r="B210" s="5" t="e">
        <f t="shared" ca="1" si="0"/>
        <v>#NAME?</v>
      </c>
    </row>
    <row r="211" spans="1:2" ht="13.2" x14ac:dyDescent="0.25">
      <c r="A211" s="1" t="s">
        <v>340</v>
      </c>
      <c r="B211" s="5" t="e">
        <f t="shared" ca="1" si="0"/>
        <v>#NAME?</v>
      </c>
    </row>
    <row r="212" spans="1:2" ht="13.2" x14ac:dyDescent="0.25">
      <c r="A212" s="1" t="s">
        <v>341</v>
      </c>
      <c r="B212" s="5" t="e">
        <f t="shared" ca="1" si="0"/>
        <v>#NAME?</v>
      </c>
    </row>
    <row r="213" spans="1:2" ht="13.2" x14ac:dyDescent="0.25">
      <c r="A213" s="1" t="s">
        <v>343</v>
      </c>
      <c r="B213" s="5" t="e">
        <f t="shared" ca="1" si="0"/>
        <v>#NAME?</v>
      </c>
    </row>
    <row r="214" spans="1:2" ht="13.2" x14ac:dyDescent="0.25">
      <c r="A214" s="1" t="s">
        <v>345</v>
      </c>
      <c r="B214" s="5" t="e">
        <f t="shared" ca="1" si="0"/>
        <v>#NAME?</v>
      </c>
    </row>
    <row r="215" spans="1:2" ht="13.2" x14ac:dyDescent="0.25">
      <c r="B215" s="4"/>
    </row>
    <row r="216" spans="1:2" ht="13.2" x14ac:dyDescent="0.25">
      <c r="B216" s="4"/>
    </row>
    <row r="217" spans="1:2" ht="13.2" x14ac:dyDescent="0.25">
      <c r="B217" s="4"/>
    </row>
    <row r="218" spans="1:2" ht="13.2" x14ac:dyDescent="0.25">
      <c r="B218" s="4"/>
    </row>
    <row r="219" spans="1:2" ht="13.2" x14ac:dyDescent="0.25">
      <c r="B219" s="4"/>
    </row>
    <row r="220" spans="1:2" ht="13.2" x14ac:dyDescent="0.25">
      <c r="B220" s="4"/>
    </row>
    <row r="221" spans="1:2" ht="13.2" x14ac:dyDescent="0.25">
      <c r="B221" s="4"/>
    </row>
    <row r="222" spans="1:2" ht="13.2" x14ac:dyDescent="0.25">
      <c r="B222" s="4"/>
    </row>
    <row r="223" spans="1:2" ht="13.2" x14ac:dyDescent="0.25">
      <c r="B223" s="4"/>
    </row>
    <row r="224" spans="1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2" spans="1:4" ht="13.2" x14ac:dyDescent="0.25">
      <c r="D242" s="7"/>
    </row>
    <row r="243" spans="1:4" ht="13.2" x14ac:dyDescent="0.25">
      <c r="A243" s="1"/>
      <c r="D243" s="7"/>
    </row>
    <row r="244" spans="1:4" ht="13.2" x14ac:dyDescent="0.25">
      <c r="A244" s="1"/>
      <c r="D244" s="7"/>
    </row>
    <row r="245" spans="1:4" ht="13.2" x14ac:dyDescent="0.25">
      <c r="A245" s="1"/>
      <c r="D245" s="7"/>
    </row>
    <row r="246" spans="1:4" ht="13.2" x14ac:dyDescent="0.25">
      <c r="A246" s="1"/>
      <c r="D246" s="7"/>
    </row>
    <row r="247" spans="1:4" ht="13.2" x14ac:dyDescent="0.25">
      <c r="A247" s="1"/>
      <c r="D247" s="7"/>
    </row>
    <row r="248" spans="1:4" ht="13.2" x14ac:dyDescent="0.25">
      <c r="A248" s="1"/>
      <c r="D248" s="7"/>
    </row>
    <row r="249" spans="1:4" ht="13.2" x14ac:dyDescent="0.25">
      <c r="A249" s="1"/>
      <c r="D249" s="7"/>
    </row>
    <row r="250" spans="1:4" ht="13.2" x14ac:dyDescent="0.25">
      <c r="A250" s="1"/>
      <c r="D250" s="7"/>
    </row>
    <row r="251" spans="1:4" ht="13.2" x14ac:dyDescent="0.25">
      <c r="A251" s="1"/>
      <c r="D251" s="7"/>
    </row>
    <row r="252" spans="1:4" ht="13.2" x14ac:dyDescent="0.25">
      <c r="A252" s="1"/>
      <c r="D252" s="7"/>
    </row>
    <row r="253" spans="1:4" ht="13.2" x14ac:dyDescent="0.25">
      <c r="A253" s="1"/>
      <c r="D253" s="7"/>
    </row>
    <row r="254" spans="1:4" ht="13.2" x14ac:dyDescent="0.25">
      <c r="A254" s="1"/>
      <c r="D254" s="7"/>
    </row>
    <row r="255" spans="1:4" ht="13.2" x14ac:dyDescent="0.25">
      <c r="A255" s="1"/>
      <c r="D255" s="7"/>
    </row>
    <row r="256" spans="1:4" ht="13.2" x14ac:dyDescent="0.25">
      <c r="A256" s="1"/>
      <c r="D256" s="7"/>
    </row>
    <row r="257" spans="1:4" ht="13.2" x14ac:dyDescent="0.25">
      <c r="A257" s="1"/>
      <c r="D257" s="7"/>
    </row>
    <row r="258" spans="1:4" ht="13.2" x14ac:dyDescent="0.25">
      <c r="A258" s="1"/>
      <c r="D258" s="7"/>
    </row>
    <row r="259" spans="1:4" ht="13.2" x14ac:dyDescent="0.25">
      <c r="A259" s="1"/>
      <c r="D259" s="7"/>
    </row>
    <row r="260" spans="1:4" ht="13.2" x14ac:dyDescent="0.25">
      <c r="A260" s="1"/>
      <c r="D260" s="7"/>
    </row>
    <row r="261" spans="1:4" ht="13.2" x14ac:dyDescent="0.25">
      <c r="A261" s="1"/>
      <c r="D261" s="7"/>
    </row>
    <row r="262" spans="1:4" ht="13.2" x14ac:dyDescent="0.25">
      <c r="A262" s="1"/>
      <c r="D262" s="7"/>
    </row>
    <row r="263" spans="1:4" ht="13.2" x14ac:dyDescent="0.25">
      <c r="A263" s="1"/>
      <c r="D263" s="7"/>
    </row>
    <row r="264" spans="1:4" ht="13.2" x14ac:dyDescent="0.25">
      <c r="A264" s="1"/>
      <c r="D264" s="7"/>
    </row>
    <row r="265" spans="1:4" ht="13.2" x14ac:dyDescent="0.25">
      <c r="A265" s="1"/>
      <c r="D265" s="7"/>
    </row>
    <row r="266" spans="1:4" ht="13.2" x14ac:dyDescent="0.25">
      <c r="A266" s="1"/>
      <c r="D266" s="7"/>
    </row>
    <row r="267" spans="1:4" ht="13.2" x14ac:dyDescent="0.25">
      <c r="A267" s="1"/>
      <c r="D267" s="7"/>
    </row>
    <row r="268" spans="1:4" ht="13.2" x14ac:dyDescent="0.25">
      <c r="A268" s="1"/>
      <c r="D268" s="7"/>
    </row>
    <row r="269" spans="1:4" ht="13.2" x14ac:dyDescent="0.25">
      <c r="A269" s="1"/>
      <c r="D269" s="7"/>
    </row>
    <row r="270" spans="1:4" ht="13.2" x14ac:dyDescent="0.25">
      <c r="A270" s="1"/>
      <c r="D270" s="7"/>
    </row>
    <row r="271" spans="1:4" ht="13.2" x14ac:dyDescent="0.25">
      <c r="A271" s="1"/>
      <c r="D271" s="7"/>
    </row>
    <row r="272" spans="1:4" ht="13.2" x14ac:dyDescent="0.25">
      <c r="A272" s="1"/>
      <c r="D272" s="7"/>
    </row>
    <row r="273" spans="1:4" ht="13.2" x14ac:dyDescent="0.25">
      <c r="A273" s="1"/>
      <c r="D273" s="7"/>
    </row>
    <row r="274" spans="1:4" ht="13.2" x14ac:dyDescent="0.25">
      <c r="A274" s="1"/>
      <c r="D274" s="7"/>
    </row>
    <row r="275" spans="1:4" ht="13.2" x14ac:dyDescent="0.25">
      <c r="A275" s="1"/>
      <c r="D275" s="7"/>
    </row>
    <row r="276" spans="1:4" ht="13.2" x14ac:dyDescent="0.25">
      <c r="A276" s="1"/>
      <c r="D276" s="7"/>
    </row>
    <row r="277" spans="1:4" ht="13.2" x14ac:dyDescent="0.25">
      <c r="A277" s="1"/>
      <c r="D277" s="7"/>
    </row>
    <row r="278" spans="1:4" ht="13.2" x14ac:dyDescent="0.25">
      <c r="A278" s="1"/>
      <c r="D278" s="7"/>
    </row>
    <row r="279" spans="1:4" ht="13.2" x14ac:dyDescent="0.25">
      <c r="A279" s="1"/>
      <c r="D279" s="7"/>
    </row>
    <row r="280" spans="1:4" ht="13.2" x14ac:dyDescent="0.25">
      <c r="A280" s="1"/>
      <c r="D280" s="7"/>
    </row>
    <row r="281" spans="1:4" ht="13.2" x14ac:dyDescent="0.25">
      <c r="A281" s="1"/>
      <c r="D281" s="7"/>
    </row>
    <row r="282" spans="1:4" ht="13.2" x14ac:dyDescent="0.25">
      <c r="A282" s="1"/>
      <c r="D282" s="7"/>
    </row>
    <row r="283" spans="1:4" ht="13.2" x14ac:dyDescent="0.25">
      <c r="A283" s="1"/>
      <c r="D283" s="7"/>
    </row>
    <row r="284" spans="1:4" ht="13.2" x14ac:dyDescent="0.25">
      <c r="A284" s="1"/>
      <c r="D284" s="7"/>
    </row>
    <row r="285" spans="1:4" ht="13.2" x14ac:dyDescent="0.25">
      <c r="A285" s="1"/>
      <c r="D285" s="7"/>
    </row>
    <row r="286" spans="1:4" ht="13.2" x14ac:dyDescent="0.25">
      <c r="A286" s="1"/>
      <c r="D286" s="7"/>
    </row>
    <row r="287" spans="1:4" ht="13.2" x14ac:dyDescent="0.25">
      <c r="A287" s="1"/>
      <c r="D287" s="7"/>
    </row>
    <row r="288" spans="1:4" ht="13.2" x14ac:dyDescent="0.25">
      <c r="A288" s="1"/>
      <c r="D288" s="7"/>
    </row>
    <row r="289" spans="1:4" ht="13.2" x14ac:dyDescent="0.25">
      <c r="A289" s="1"/>
      <c r="D289" s="7"/>
    </row>
    <row r="290" spans="1:4" ht="13.2" x14ac:dyDescent="0.25">
      <c r="A290" s="1"/>
      <c r="D290" s="7"/>
    </row>
    <row r="291" spans="1:4" ht="13.2" x14ac:dyDescent="0.25">
      <c r="A291" s="1"/>
      <c r="D291" s="7"/>
    </row>
    <row r="292" spans="1:4" ht="13.2" x14ac:dyDescent="0.25">
      <c r="A292" s="1"/>
      <c r="D292" s="7"/>
    </row>
    <row r="293" spans="1:4" ht="13.2" x14ac:dyDescent="0.25">
      <c r="A293" s="1"/>
      <c r="D293" s="7"/>
    </row>
    <row r="294" spans="1:4" ht="13.2" x14ac:dyDescent="0.25">
      <c r="A294" s="1"/>
      <c r="D294" s="7"/>
    </row>
    <row r="295" spans="1:4" ht="13.2" x14ac:dyDescent="0.25">
      <c r="A295" s="1"/>
      <c r="D295" s="7"/>
    </row>
    <row r="296" spans="1:4" ht="13.2" x14ac:dyDescent="0.25">
      <c r="A296" s="1"/>
      <c r="D296" s="7"/>
    </row>
    <row r="297" spans="1:4" ht="13.2" x14ac:dyDescent="0.25">
      <c r="A297" s="1"/>
      <c r="D297" s="7"/>
    </row>
    <row r="298" spans="1:4" ht="13.2" x14ac:dyDescent="0.25">
      <c r="A298" s="1"/>
      <c r="D298" s="7"/>
    </row>
    <row r="299" spans="1:4" ht="13.2" x14ac:dyDescent="0.25">
      <c r="A299" s="1"/>
      <c r="D299" s="7"/>
    </row>
    <row r="300" spans="1:4" ht="13.2" x14ac:dyDescent="0.25">
      <c r="A300" s="1"/>
      <c r="D300" s="7"/>
    </row>
    <row r="301" spans="1:4" ht="13.2" x14ac:dyDescent="0.25">
      <c r="A301" s="1"/>
      <c r="D301" s="7"/>
    </row>
    <row r="302" spans="1:4" ht="13.2" x14ac:dyDescent="0.25">
      <c r="A302" s="1"/>
      <c r="D302" s="7"/>
    </row>
    <row r="303" spans="1:4" ht="13.2" x14ac:dyDescent="0.25">
      <c r="A303" s="1"/>
      <c r="D303" s="7"/>
    </row>
    <row r="304" spans="1:4" ht="13.2" x14ac:dyDescent="0.25">
      <c r="A304" s="1"/>
      <c r="D304" s="7"/>
    </row>
    <row r="305" spans="1:4" ht="13.2" x14ac:dyDescent="0.25">
      <c r="A305" s="1"/>
      <c r="D305" s="7"/>
    </row>
    <row r="306" spans="1:4" ht="13.2" x14ac:dyDescent="0.25">
      <c r="A306" s="1"/>
      <c r="D306" s="7"/>
    </row>
    <row r="307" spans="1:4" ht="13.2" x14ac:dyDescent="0.25">
      <c r="A307" s="1"/>
      <c r="D307" s="7"/>
    </row>
    <row r="308" spans="1:4" ht="13.2" x14ac:dyDescent="0.25">
      <c r="A308" s="1"/>
      <c r="D308" s="7"/>
    </row>
    <row r="309" spans="1:4" ht="13.2" x14ac:dyDescent="0.25">
      <c r="A309" s="1"/>
      <c r="D309" s="7"/>
    </row>
    <row r="310" spans="1:4" ht="13.2" x14ac:dyDescent="0.25">
      <c r="A310" s="1"/>
      <c r="D310" s="7"/>
    </row>
    <row r="311" spans="1:4" ht="13.2" x14ac:dyDescent="0.25">
      <c r="A311" s="1"/>
      <c r="D311" s="7"/>
    </row>
    <row r="312" spans="1:4" ht="13.2" x14ac:dyDescent="0.25">
      <c r="A312" s="1"/>
      <c r="D312" s="7"/>
    </row>
    <row r="313" spans="1:4" ht="13.2" x14ac:dyDescent="0.25">
      <c r="A313" s="1"/>
      <c r="D313" s="7"/>
    </row>
    <row r="314" spans="1:4" ht="13.2" x14ac:dyDescent="0.25">
      <c r="A314" s="1"/>
      <c r="D314" s="7"/>
    </row>
    <row r="315" spans="1:4" ht="13.2" x14ac:dyDescent="0.25">
      <c r="A315" s="1"/>
      <c r="D315" s="7"/>
    </row>
    <row r="316" spans="1:4" ht="13.2" x14ac:dyDescent="0.25">
      <c r="A316" s="1"/>
      <c r="D316" s="7"/>
    </row>
    <row r="317" spans="1:4" ht="13.2" x14ac:dyDescent="0.25">
      <c r="A317" s="1"/>
      <c r="D317" s="7"/>
    </row>
    <row r="318" spans="1:4" ht="13.2" x14ac:dyDescent="0.25">
      <c r="A318" s="1"/>
      <c r="D318" s="7"/>
    </row>
    <row r="319" spans="1:4" ht="13.2" x14ac:dyDescent="0.25">
      <c r="A319" s="1"/>
      <c r="D319" s="7"/>
    </row>
    <row r="320" spans="1:4" ht="13.2" x14ac:dyDescent="0.25">
      <c r="A320" s="1"/>
      <c r="D320" s="7"/>
    </row>
    <row r="321" spans="1:4" ht="13.2" x14ac:dyDescent="0.25">
      <c r="A321" s="1"/>
      <c r="D321" s="7"/>
    </row>
    <row r="322" spans="1:4" ht="13.2" x14ac:dyDescent="0.25">
      <c r="A322" s="1"/>
      <c r="D322" s="7"/>
    </row>
    <row r="323" spans="1:4" ht="13.2" x14ac:dyDescent="0.25">
      <c r="A323" s="1"/>
      <c r="D323" s="7"/>
    </row>
    <row r="324" spans="1:4" ht="13.2" x14ac:dyDescent="0.25">
      <c r="A324" s="1"/>
      <c r="D324" s="7"/>
    </row>
    <row r="325" spans="1:4" ht="13.2" x14ac:dyDescent="0.25">
      <c r="A325" s="1"/>
      <c r="D325" s="7"/>
    </row>
    <row r="326" spans="1:4" ht="13.2" x14ac:dyDescent="0.25">
      <c r="A326" s="1"/>
      <c r="D326" s="7"/>
    </row>
    <row r="327" spans="1:4" ht="13.2" x14ac:dyDescent="0.25">
      <c r="A327" s="1"/>
      <c r="D327" s="7"/>
    </row>
    <row r="328" spans="1:4" ht="13.2" x14ac:dyDescent="0.25">
      <c r="A328" s="1"/>
      <c r="D328" s="7"/>
    </row>
    <row r="329" spans="1:4" ht="13.2" x14ac:dyDescent="0.25">
      <c r="A329" s="1"/>
      <c r="D329" s="7"/>
    </row>
    <row r="330" spans="1:4" ht="13.2" x14ac:dyDescent="0.25">
      <c r="A330" s="1"/>
      <c r="D330" s="7"/>
    </row>
    <row r="331" spans="1:4" ht="13.2" x14ac:dyDescent="0.25">
      <c r="A331" s="1"/>
      <c r="D331" s="7"/>
    </row>
    <row r="332" spans="1:4" ht="13.2" x14ac:dyDescent="0.25">
      <c r="A332" s="1"/>
      <c r="D332" s="7"/>
    </row>
    <row r="333" spans="1:4" ht="13.2" x14ac:dyDescent="0.25">
      <c r="A333" s="1"/>
      <c r="D333" s="7"/>
    </row>
    <row r="334" spans="1:4" ht="13.2" x14ac:dyDescent="0.25">
      <c r="A334" s="1"/>
      <c r="D334" s="7"/>
    </row>
    <row r="335" spans="1:4" ht="13.2" x14ac:dyDescent="0.25">
      <c r="A335" s="1"/>
      <c r="D335" s="7"/>
    </row>
    <row r="336" spans="1:4" ht="13.2" x14ac:dyDescent="0.25">
      <c r="A336" s="1"/>
      <c r="D336" s="7"/>
    </row>
    <row r="337" spans="1:4" ht="13.2" x14ac:dyDescent="0.25">
      <c r="A337" s="1"/>
      <c r="D337" s="7"/>
    </row>
    <row r="338" spans="1:4" ht="13.2" x14ac:dyDescent="0.25">
      <c r="A338" s="1"/>
      <c r="D338" s="7"/>
    </row>
    <row r="339" spans="1:4" ht="13.2" x14ac:dyDescent="0.25">
      <c r="A339" s="1"/>
      <c r="D339" s="7"/>
    </row>
    <row r="340" spans="1:4" ht="13.2" x14ac:dyDescent="0.25">
      <c r="A340" s="1"/>
      <c r="D340" s="7"/>
    </row>
    <row r="341" spans="1:4" ht="13.2" x14ac:dyDescent="0.25">
      <c r="A341" s="1"/>
      <c r="D341" s="7"/>
    </row>
    <row r="342" spans="1:4" ht="13.2" x14ac:dyDescent="0.25">
      <c r="A342" s="1"/>
      <c r="D342" s="7"/>
    </row>
    <row r="343" spans="1:4" ht="13.2" x14ac:dyDescent="0.25">
      <c r="A343" s="1"/>
      <c r="D343" s="7"/>
    </row>
    <row r="344" spans="1:4" ht="13.2" x14ac:dyDescent="0.25">
      <c r="A344" s="1"/>
      <c r="D344" s="7"/>
    </row>
    <row r="345" spans="1:4" ht="13.2" x14ac:dyDescent="0.25">
      <c r="A345" s="1"/>
      <c r="D345" s="7"/>
    </row>
    <row r="346" spans="1:4" ht="13.2" x14ac:dyDescent="0.25">
      <c r="A346" s="1"/>
      <c r="D346" s="7"/>
    </row>
    <row r="347" spans="1:4" ht="13.2" x14ac:dyDescent="0.25">
      <c r="A347" s="1"/>
      <c r="D347" s="7"/>
    </row>
    <row r="348" spans="1:4" ht="13.2" x14ac:dyDescent="0.25">
      <c r="A348" s="1"/>
      <c r="D348" s="7"/>
    </row>
    <row r="349" spans="1:4" ht="13.2" x14ac:dyDescent="0.25">
      <c r="A349" s="1"/>
      <c r="D349" s="7"/>
    </row>
    <row r="350" spans="1:4" ht="13.2" x14ac:dyDescent="0.25">
      <c r="A350" s="1"/>
      <c r="D350" s="7"/>
    </row>
    <row r="351" spans="1:4" ht="13.2" x14ac:dyDescent="0.25">
      <c r="A351" s="1"/>
      <c r="D351" s="7"/>
    </row>
    <row r="352" spans="1:4" ht="13.2" x14ac:dyDescent="0.25">
      <c r="A352" s="1"/>
      <c r="D352" s="7"/>
    </row>
    <row r="353" spans="1:4" ht="13.2" x14ac:dyDescent="0.25">
      <c r="A353" s="1"/>
      <c r="D353" s="7"/>
    </row>
    <row r="354" spans="1:4" ht="13.2" x14ac:dyDescent="0.25">
      <c r="A354" s="1"/>
      <c r="D354" s="7"/>
    </row>
    <row r="355" spans="1:4" ht="13.2" x14ac:dyDescent="0.25">
      <c r="A355" s="1"/>
      <c r="D355" s="7"/>
    </row>
    <row r="356" spans="1:4" ht="13.2" x14ac:dyDescent="0.25">
      <c r="A356" s="1"/>
      <c r="D356" s="7"/>
    </row>
    <row r="357" spans="1:4" ht="13.2" x14ac:dyDescent="0.25">
      <c r="A357" s="1"/>
      <c r="D357" s="7"/>
    </row>
    <row r="358" spans="1:4" ht="13.2" x14ac:dyDescent="0.25">
      <c r="A358" s="1"/>
      <c r="D358" s="7"/>
    </row>
    <row r="359" spans="1:4" ht="13.2" x14ac:dyDescent="0.25">
      <c r="A359" s="1"/>
      <c r="D359" s="7"/>
    </row>
    <row r="360" spans="1:4" ht="13.2" x14ac:dyDescent="0.25">
      <c r="A360" s="1"/>
      <c r="D360" s="7"/>
    </row>
    <row r="361" spans="1:4" ht="13.2" x14ac:dyDescent="0.25">
      <c r="A361" s="1"/>
      <c r="D361" s="7"/>
    </row>
    <row r="362" spans="1:4" ht="13.2" x14ac:dyDescent="0.25">
      <c r="A362" s="1"/>
      <c r="D362" s="7"/>
    </row>
    <row r="363" spans="1:4" ht="13.2" x14ac:dyDescent="0.25">
      <c r="A363" s="1"/>
      <c r="D363" s="7"/>
    </row>
    <row r="364" spans="1:4" ht="13.2" x14ac:dyDescent="0.25">
      <c r="A364" s="1"/>
      <c r="D364" s="7"/>
    </row>
    <row r="365" spans="1:4" ht="13.2" x14ac:dyDescent="0.25">
      <c r="A365" s="1"/>
      <c r="D365" s="7"/>
    </row>
    <row r="366" spans="1:4" ht="13.2" x14ac:dyDescent="0.25">
      <c r="A366" s="1"/>
      <c r="D366" s="7"/>
    </row>
    <row r="367" spans="1:4" ht="13.2" x14ac:dyDescent="0.25">
      <c r="A367" s="1"/>
      <c r="D367" s="7"/>
    </row>
    <row r="368" spans="1:4" ht="13.2" x14ac:dyDescent="0.25">
      <c r="A368" s="1"/>
      <c r="D368" s="7"/>
    </row>
    <row r="369" spans="1:4" ht="13.2" x14ac:dyDescent="0.25">
      <c r="A369" s="1"/>
      <c r="D369" s="7"/>
    </row>
    <row r="370" spans="1:4" ht="13.2" x14ac:dyDescent="0.25">
      <c r="A370" s="1"/>
      <c r="D370" s="7"/>
    </row>
    <row r="371" spans="1:4" ht="13.2" x14ac:dyDescent="0.25">
      <c r="A371" s="1"/>
      <c r="D371" s="7"/>
    </row>
    <row r="372" spans="1:4" ht="13.2" x14ac:dyDescent="0.25">
      <c r="A372" s="1"/>
      <c r="D372" s="7"/>
    </row>
    <row r="373" spans="1:4" ht="13.2" x14ac:dyDescent="0.25">
      <c r="A373" s="1"/>
      <c r="D373" s="7"/>
    </row>
    <row r="374" spans="1:4" ht="13.2" x14ac:dyDescent="0.25">
      <c r="A374" s="1"/>
      <c r="D374" s="7"/>
    </row>
    <row r="375" spans="1:4" ht="13.2" x14ac:dyDescent="0.25">
      <c r="A375" s="1"/>
      <c r="D375" s="7"/>
    </row>
    <row r="376" spans="1:4" ht="13.2" x14ac:dyDescent="0.25">
      <c r="A376" s="1"/>
      <c r="D376" s="7"/>
    </row>
    <row r="377" spans="1:4" ht="13.2" x14ac:dyDescent="0.25">
      <c r="A377" s="1"/>
      <c r="D377" s="7"/>
    </row>
    <row r="378" spans="1:4" ht="13.2" x14ac:dyDescent="0.25">
      <c r="A378" s="1"/>
      <c r="D378" s="7"/>
    </row>
    <row r="379" spans="1:4" ht="13.2" x14ac:dyDescent="0.25">
      <c r="A379" s="1"/>
      <c r="D379" s="7"/>
    </row>
    <row r="380" spans="1:4" ht="13.2" x14ac:dyDescent="0.25">
      <c r="A380" s="1"/>
      <c r="D380" s="7"/>
    </row>
    <row r="381" spans="1:4" ht="13.2" x14ac:dyDescent="0.25">
      <c r="A381" s="1"/>
      <c r="D381" s="7"/>
    </row>
    <row r="382" spans="1:4" ht="13.2" x14ac:dyDescent="0.25">
      <c r="A382" s="1"/>
      <c r="D382" s="7"/>
    </row>
    <row r="383" spans="1:4" ht="13.2" x14ac:dyDescent="0.25">
      <c r="A383" s="1"/>
      <c r="D383" s="7"/>
    </row>
    <row r="384" spans="1:4" ht="13.2" x14ac:dyDescent="0.25">
      <c r="A384" s="1"/>
      <c r="D384" s="7"/>
    </row>
    <row r="385" spans="1:4" ht="13.2" x14ac:dyDescent="0.25">
      <c r="A385" s="1"/>
      <c r="D385" s="7"/>
    </row>
    <row r="386" spans="1:4" ht="13.2" x14ac:dyDescent="0.25">
      <c r="A386" s="1"/>
      <c r="D386" s="7"/>
    </row>
    <row r="387" spans="1:4" ht="13.2" x14ac:dyDescent="0.25">
      <c r="A387" s="1"/>
      <c r="D387" s="7"/>
    </row>
    <row r="388" spans="1:4" ht="13.2" x14ac:dyDescent="0.25">
      <c r="A388" s="1"/>
      <c r="D388" s="7"/>
    </row>
    <row r="389" spans="1:4" ht="13.2" x14ac:dyDescent="0.25">
      <c r="A389" s="1"/>
      <c r="D389" s="7"/>
    </row>
    <row r="390" spans="1:4" ht="13.2" x14ac:dyDescent="0.25">
      <c r="A390" s="1"/>
      <c r="D390" s="7"/>
    </row>
    <row r="391" spans="1:4" ht="13.2" x14ac:dyDescent="0.25">
      <c r="A391" s="1"/>
      <c r="D391" s="7"/>
    </row>
    <row r="392" spans="1:4" ht="13.2" x14ac:dyDescent="0.25">
      <c r="A392" s="1"/>
      <c r="D392" s="7"/>
    </row>
    <row r="393" spans="1:4" ht="13.2" x14ac:dyDescent="0.25">
      <c r="A393" s="1"/>
      <c r="D393" s="7"/>
    </row>
    <row r="394" spans="1:4" ht="13.2" x14ac:dyDescent="0.25">
      <c r="A394" s="1"/>
      <c r="D394" s="7"/>
    </row>
    <row r="395" spans="1:4" ht="13.2" x14ac:dyDescent="0.25">
      <c r="A395" s="1"/>
      <c r="D395" s="7"/>
    </row>
    <row r="396" spans="1:4" ht="13.2" x14ac:dyDescent="0.25">
      <c r="A396" s="1"/>
      <c r="D396" s="7"/>
    </row>
    <row r="397" spans="1:4" ht="13.2" x14ac:dyDescent="0.25">
      <c r="A397" s="1"/>
      <c r="D397" s="7"/>
    </row>
    <row r="398" spans="1:4" ht="13.2" x14ac:dyDescent="0.25">
      <c r="A398" s="1"/>
      <c r="D398" s="7"/>
    </row>
    <row r="399" spans="1:4" ht="13.2" x14ac:dyDescent="0.25">
      <c r="A399" s="1"/>
      <c r="D399" s="7"/>
    </row>
    <row r="400" spans="1:4" ht="13.2" x14ac:dyDescent="0.25">
      <c r="A400" s="1"/>
      <c r="D400" s="7"/>
    </row>
    <row r="401" spans="1:4" ht="13.2" x14ac:dyDescent="0.25">
      <c r="A401" s="1"/>
      <c r="D401" s="7"/>
    </row>
    <row r="402" spans="1:4" ht="13.2" x14ac:dyDescent="0.25">
      <c r="A402" s="1"/>
      <c r="D402" s="7"/>
    </row>
    <row r="403" spans="1:4" ht="13.2" x14ac:dyDescent="0.25">
      <c r="A403" s="1"/>
      <c r="D403" s="7"/>
    </row>
    <row r="404" spans="1:4" ht="13.2" x14ac:dyDescent="0.25">
      <c r="A404" s="1"/>
      <c r="D404" s="7"/>
    </row>
    <row r="405" spans="1:4" ht="13.2" x14ac:dyDescent="0.25">
      <c r="A405" s="1"/>
      <c r="D405" s="7"/>
    </row>
    <row r="406" spans="1:4" ht="13.2" x14ac:dyDescent="0.25">
      <c r="A406" s="1"/>
      <c r="D406" s="7"/>
    </row>
    <row r="407" spans="1:4" ht="13.2" x14ac:dyDescent="0.25">
      <c r="A407" s="1"/>
      <c r="D407" s="7"/>
    </row>
    <row r="408" spans="1:4" ht="13.2" x14ac:dyDescent="0.25">
      <c r="A408" s="1"/>
      <c r="D408" s="7"/>
    </row>
    <row r="409" spans="1:4" ht="13.2" x14ac:dyDescent="0.25">
      <c r="A409" s="1"/>
      <c r="D409" s="7"/>
    </row>
    <row r="410" spans="1:4" ht="13.2" x14ac:dyDescent="0.25">
      <c r="A410" s="1"/>
      <c r="D410" s="7"/>
    </row>
    <row r="411" spans="1:4" ht="13.2" x14ac:dyDescent="0.25">
      <c r="A411" s="1"/>
      <c r="D411" s="7"/>
    </row>
    <row r="412" spans="1:4" ht="13.2" x14ac:dyDescent="0.25">
      <c r="A412" s="1"/>
      <c r="D412" s="7"/>
    </row>
    <row r="413" spans="1:4" ht="13.2" x14ac:dyDescent="0.25">
      <c r="A413" s="1"/>
      <c r="D413" s="7"/>
    </row>
    <row r="414" spans="1:4" ht="13.2" x14ac:dyDescent="0.25">
      <c r="A414" s="1"/>
      <c r="D414" s="7"/>
    </row>
    <row r="415" spans="1:4" ht="13.2" x14ac:dyDescent="0.25">
      <c r="A415" s="1"/>
      <c r="D415" s="7"/>
    </row>
    <row r="416" spans="1:4" ht="13.2" x14ac:dyDescent="0.25">
      <c r="A416" s="1"/>
      <c r="D416" s="7"/>
    </row>
    <row r="417" spans="1:4" ht="13.2" x14ac:dyDescent="0.25">
      <c r="A417" s="1"/>
      <c r="D417" s="7"/>
    </row>
    <row r="418" spans="1:4" ht="13.2" x14ac:dyDescent="0.25">
      <c r="A418" s="1"/>
      <c r="D418" s="7"/>
    </row>
    <row r="419" spans="1:4" ht="13.2" x14ac:dyDescent="0.25">
      <c r="A419" s="1"/>
      <c r="D419" s="7"/>
    </row>
    <row r="420" spans="1:4" ht="13.2" x14ac:dyDescent="0.25">
      <c r="A420" s="1"/>
      <c r="D420" s="7"/>
    </row>
    <row r="421" spans="1:4" ht="13.2" x14ac:dyDescent="0.25">
      <c r="A421" s="1"/>
      <c r="D421" s="7"/>
    </row>
    <row r="422" spans="1:4" ht="13.2" x14ac:dyDescent="0.25">
      <c r="A422" s="1"/>
      <c r="D422" s="7"/>
    </row>
    <row r="423" spans="1:4" ht="13.2" x14ac:dyDescent="0.25">
      <c r="A423" s="1"/>
      <c r="D423" s="7"/>
    </row>
    <row r="424" spans="1:4" ht="13.2" x14ac:dyDescent="0.25">
      <c r="A424" s="1"/>
      <c r="D424" s="7"/>
    </row>
    <row r="425" spans="1:4" ht="13.2" x14ac:dyDescent="0.25">
      <c r="A425" s="1"/>
      <c r="D425" s="7"/>
    </row>
    <row r="426" spans="1:4" ht="13.2" x14ac:dyDescent="0.25">
      <c r="A426" s="1"/>
      <c r="D426" s="7"/>
    </row>
    <row r="427" spans="1:4" ht="13.2" x14ac:dyDescent="0.25">
      <c r="A427" s="1"/>
      <c r="D427" s="7"/>
    </row>
    <row r="428" spans="1:4" ht="13.2" x14ac:dyDescent="0.25">
      <c r="A428" s="1"/>
      <c r="D428" s="7"/>
    </row>
    <row r="429" spans="1:4" ht="13.2" x14ac:dyDescent="0.25">
      <c r="A429" s="1"/>
      <c r="D429" s="7"/>
    </row>
    <row r="430" spans="1:4" ht="13.2" x14ac:dyDescent="0.25">
      <c r="A430" s="1"/>
      <c r="D430" s="7"/>
    </row>
    <row r="431" spans="1:4" ht="13.2" x14ac:dyDescent="0.25">
      <c r="A431" s="1"/>
      <c r="D431" s="7"/>
    </row>
    <row r="432" spans="1:4" ht="13.2" x14ac:dyDescent="0.25">
      <c r="A432" s="1"/>
      <c r="D432" s="7"/>
    </row>
    <row r="433" spans="1:4" ht="13.2" x14ac:dyDescent="0.25">
      <c r="A433" s="1"/>
      <c r="D433" s="7"/>
    </row>
    <row r="434" spans="1:4" ht="13.2" x14ac:dyDescent="0.25">
      <c r="A434" s="1"/>
      <c r="D434" s="7"/>
    </row>
    <row r="435" spans="1:4" ht="13.2" x14ac:dyDescent="0.25">
      <c r="A435" s="1"/>
      <c r="D435" s="7"/>
    </row>
    <row r="436" spans="1:4" ht="13.2" x14ac:dyDescent="0.25">
      <c r="A436" s="1"/>
      <c r="D436" s="7"/>
    </row>
    <row r="437" spans="1:4" ht="13.2" x14ac:dyDescent="0.25">
      <c r="A437" s="1"/>
      <c r="D437" s="7"/>
    </row>
    <row r="438" spans="1:4" ht="13.2" x14ac:dyDescent="0.25">
      <c r="A438" s="1"/>
      <c r="D438" s="7"/>
    </row>
    <row r="439" spans="1:4" ht="13.2" x14ac:dyDescent="0.25">
      <c r="A439" s="1"/>
      <c r="D439" s="7"/>
    </row>
    <row r="440" spans="1:4" ht="13.2" x14ac:dyDescent="0.25">
      <c r="A440" s="1"/>
      <c r="D440" s="7"/>
    </row>
    <row r="441" spans="1:4" ht="13.2" x14ac:dyDescent="0.25">
      <c r="A441" s="1"/>
      <c r="D441" s="7"/>
    </row>
    <row r="442" spans="1:4" ht="13.2" x14ac:dyDescent="0.25">
      <c r="A442" s="1"/>
      <c r="D442" s="7"/>
    </row>
    <row r="443" spans="1:4" ht="13.2" x14ac:dyDescent="0.25">
      <c r="A443" s="1"/>
      <c r="D443" s="7"/>
    </row>
    <row r="444" spans="1:4" ht="13.2" x14ac:dyDescent="0.25">
      <c r="A444" s="1"/>
      <c r="D444" s="7"/>
    </row>
    <row r="445" spans="1:4" ht="13.2" x14ac:dyDescent="0.25">
      <c r="A445" s="1"/>
      <c r="D445" s="7"/>
    </row>
    <row r="446" spans="1:4" ht="13.2" x14ac:dyDescent="0.25">
      <c r="A446" s="1"/>
      <c r="D446" s="7"/>
    </row>
    <row r="447" spans="1:4" ht="13.2" x14ac:dyDescent="0.25">
      <c r="A447" s="1"/>
      <c r="D447" s="7"/>
    </row>
    <row r="448" spans="1:4" ht="13.2" x14ac:dyDescent="0.25">
      <c r="A448" s="1"/>
      <c r="D448" s="7"/>
    </row>
    <row r="449" spans="1:4" ht="13.2" x14ac:dyDescent="0.25">
      <c r="A449" s="1"/>
      <c r="D449" s="7"/>
    </row>
    <row r="450" spans="1:4" ht="13.2" x14ac:dyDescent="0.25">
      <c r="A450" s="1"/>
      <c r="D450" s="7"/>
    </row>
    <row r="451" spans="1:4" ht="13.2" x14ac:dyDescent="0.25">
      <c r="A451" s="1"/>
      <c r="D451" s="7"/>
    </row>
    <row r="452" spans="1:4" ht="13.2" x14ac:dyDescent="0.25">
      <c r="A452" s="1"/>
      <c r="D452" s="7"/>
    </row>
    <row r="453" spans="1:4" ht="13.2" x14ac:dyDescent="0.25">
      <c r="A453" s="1"/>
      <c r="D453" s="7"/>
    </row>
    <row r="454" spans="1:4" ht="13.2" x14ac:dyDescent="0.25">
      <c r="A454" s="1"/>
      <c r="D454" s="7"/>
    </row>
    <row r="455" spans="1:4" ht="13.2" x14ac:dyDescent="0.25">
      <c r="A455" s="1"/>
      <c r="D455" s="7"/>
    </row>
    <row r="456" spans="1:4" ht="13.2" x14ac:dyDescent="0.25">
      <c r="A456" s="1"/>
      <c r="D456" s="7"/>
    </row>
    <row r="457" spans="1:4" ht="13.2" x14ac:dyDescent="0.25">
      <c r="D457" s="7"/>
    </row>
    <row r="458" spans="1:4" ht="13.2" x14ac:dyDescent="0.25">
      <c r="D458" s="7"/>
    </row>
    <row r="459" spans="1:4" ht="13.2" x14ac:dyDescent="0.25">
      <c r="D459" s="7"/>
    </row>
    <row r="460" spans="1:4" ht="13.2" x14ac:dyDescent="0.25">
      <c r="D460" s="7"/>
    </row>
    <row r="461" spans="1:4" ht="13.2" x14ac:dyDescent="0.25">
      <c r="D461" s="7"/>
    </row>
    <row r="462" spans="1:4" ht="13.2" x14ac:dyDescent="0.25">
      <c r="D462" s="7"/>
    </row>
    <row r="463" spans="1:4" ht="13.2" x14ac:dyDescent="0.25">
      <c r="D463" s="7"/>
    </row>
    <row r="464" spans="1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1:4" ht="13.2" x14ac:dyDescent="0.25">
      <c r="D481" s="7"/>
    </row>
    <row r="482" spans="1:4" ht="13.2" x14ac:dyDescent="0.25">
      <c r="D482" s="7"/>
    </row>
    <row r="485" spans="1:4" ht="13.2" x14ac:dyDescent="0.25">
      <c r="A485" s="1"/>
    </row>
    <row r="486" spans="1:4" ht="13.2" x14ac:dyDescent="0.25">
      <c r="A486" s="1"/>
    </row>
    <row r="487" spans="1:4" ht="13.2" x14ac:dyDescent="0.25">
      <c r="A487" s="1"/>
    </row>
    <row r="488" spans="1:4" ht="13.2" x14ac:dyDescent="0.25">
      <c r="A488" s="1"/>
    </row>
    <row r="489" spans="1:4" ht="13.2" x14ac:dyDescent="0.25">
      <c r="A489" s="1"/>
    </row>
    <row r="490" spans="1:4" ht="13.2" x14ac:dyDescent="0.25">
      <c r="A490" s="1"/>
    </row>
    <row r="491" spans="1:4" ht="13.2" x14ac:dyDescent="0.25">
      <c r="A491" s="1"/>
    </row>
    <row r="492" spans="1:4" ht="13.2" x14ac:dyDescent="0.25">
      <c r="A492" s="1"/>
    </row>
    <row r="493" spans="1:4" ht="13.2" x14ac:dyDescent="0.25">
      <c r="A493" s="1"/>
    </row>
    <row r="494" spans="1:4" ht="13.2" x14ac:dyDescent="0.25">
      <c r="A494" s="1"/>
    </row>
    <row r="495" spans="1:4" ht="13.2" x14ac:dyDescent="0.25">
      <c r="A495" s="1"/>
    </row>
    <row r="496" spans="1:4" ht="13.2" x14ac:dyDescent="0.25">
      <c r="A496" s="1"/>
    </row>
    <row r="497" spans="1:1" ht="13.2" x14ac:dyDescent="0.25">
      <c r="A497" s="1"/>
    </row>
    <row r="498" spans="1:1" ht="13.2" x14ac:dyDescent="0.25">
      <c r="A498" s="1"/>
    </row>
    <row r="499" spans="1:1" ht="13.2" x14ac:dyDescent="0.25">
      <c r="A499" s="1"/>
    </row>
    <row r="500" spans="1:1" ht="13.2" x14ac:dyDescent="0.25">
      <c r="A500" s="1"/>
    </row>
    <row r="501" spans="1:1" ht="13.2" x14ac:dyDescent="0.25">
      <c r="A501" s="1"/>
    </row>
    <row r="502" spans="1:1" ht="13.2" x14ac:dyDescent="0.25">
      <c r="A502" s="1"/>
    </row>
    <row r="503" spans="1:1" ht="13.2" x14ac:dyDescent="0.25">
      <c r="A503" s="1"/>
    </row>
    <row r="504" spans="1:1" ht="13.2" x14ac:dyDescent="0.25">
      <c r="A504" s="1"/>
    </row>
    <row r="505" spans="1:1" ht="13.2" x14ac:dyDescent="0.25">
      <c r="A505" s="1"/>
    </row>
    <row r="506" spans="1:1" ht="13.2" x14ac:dyDescent="0.25">
      <c r="A506" s="1"/>
    </row>
    <row r="507" spans="1:1" ht="13.2" x14ac:dyDescent="0.25">
      <c r="A507" s="1"/>
    </row>
    <row r="508" spans="1:1" ht="13.2" x14ac:dyDescent="0.25">
      <c r="A508" s="1"/>
    </row>
    <row r="509" spans="1:1" ht="13.2" x14ac:dyDescent="0.25">
      <c r="A509" s="1"/>
    </row>
    <row r="510" spans="1:1" ht="13.2" x14ac:dyDescent="0.25">
      <c r="A510" s="1"/>
    </row>
    <row r="511" spans="1:1" ht="13.2" x14ac:dyDescent="0.25">
      <c r="A511" s="1"/>
    </row>
    <row r="512" spans="1:1" ht="13.2" x14ac:dyDescent="0.25">
      <c r="A512" s="1"/>
    </row>
    <row r="513" spans="1:1" ht="13.2" x14ac:dyDescent="0.25">
      <c r="A513" s="1"/>
    </row>
    <row r="514" spans="1:1" ht="13.2" x14ac:dyDescent="0.25">
      <c r="A514" s="1"/>
    </row>
    <row r="515" spans="1:1" ht="13.2" x14ac:dyDescent="0.25">
      <c r="A515" s="1"/>
    </row>
    <row r="516" spans="1:1" ht="13.2" x14ac:dyDescent="0.25">
      <c r="A516" s="1"/>
    </row>
    <row r="517" spans="1:1" ht="13.2" x14ac:dyDescent="0.25">
      <c r="A517" s="1"/>
    </row>
    <row r="518" spans="1:1" ht="13.2" x14ac:dyDescent="0.25">
      <c r="A518" s="1"/>
    </row>
    <row r="519" spans="1:1" ht="13.2" x14ac:dyDescent="0.25">
      <c r="A519" s="1"/>
    </row>
    <row r="520" spans="1:1" ht="13.2" x14ac:dyDescent="0.25">
      <c r="A520" s="1"/>
    </row>
    <row r="521" spans="1:1" ht="13.2" x14ac:dyDescent="0.25">
      <c r="A521" s="1"/>
    </row>
    <row r="522" spans="1:1" ht="13.2" x14ac:dyDescent="0.25">
      <c r="A522" s="1"/>
    </row>
    <row r="523" spans="1:1" ht="13.2" x14ac:dyDescent="0.25">
      <c r="A523" s="1"/>
    </row>
    <row r="524" spans="1:1" ht="13.2" x14ac:dyDescent="0.25">
      <c r="A524" s="1"/>
    </row>
    <row r="525" spans="1:1" ht="13.2" x14ac:dyDescent="0.25">
      <c r="A525" s="1"/>
    </row>
    <row r="526" spans="1:1" ht="13.2" x14ac:dyDescent="0.25">
      <c r="A526" s="1"/>
    </row>
    <row r="527" spans="1:1" ht="13.2" x14ac:dyDescent="0.25">
      <c r="A527" s="1"/>
    </row>
    <row r="528" spans="1:1" ht="13.2" x14ac:dyDescent="0.25">
      <c r="A528" s="1"/>
    </row>
    <row r="529" spans="1:1" ht="13.2" x14ac:dyDescent="0.25">
      <c r="A529" s="1"/>
    </row>
    <row r="530" spans="1:1" ht="13.2" x14ac:dyDescent="0.25">
      <c r="A530" s="1"/>
    </row>
    <row r="531" spans="1:1" ht="13.2" x14ac:dyDescent="0.25">
      <c r="A531" s="1"/>
    </row>
    <row r="532" spans="1:1" ht="13.2" x14ac:dyDescent="0.25">
      <c r="A532" s="1"/>
    </row>
    <row r="533" spans="1:1" ht="13.2" x14ac:dyDescent="0.25">
      <c r="A533" s="1"/>
    </row>
    <row r="534" spans="1:1" ht="13.2" x14ac:dyDescent="0.25">
      <c r="A534" s="1"/>
    </row>
    <row r="535" spans="1:1" ht="13.2" x14ac:dyDescent="0.25">
      <c r="A535" s="1"/>
    </row>
    <row r="536" spans="1:1" ht="13.2" x14ac:dyDescent="0.25">
      <c r="A536" s="1"/>
    </row>
    <row r="537" spans="1:1" ht="13.2" x14ac:dyDescent="0.25">
      <c r="A537" s="1"/>
    </row>
    <row r="538" spans="1:1" ht="13.2" x14ac:dyDescent="0.25">
      <c r="A538" s="1"/>
    </row>
    <row r="539" spans="1:1" ht="13.2" x14ac:dyDescent="0.25">
      <c r="A539" s="1"/>
    </row>
    <row r="540" spans="1:1" ht="13.2" x14ac:dyDescent="0.25">
      <c r="A540" s="1"/>
    </row>
    <row r="541" spans="1:1" ht="13.2" x14ac:dyDescent="0.25">
      <c r="A541" s="1"/>
    </row>
    <row r="542" spans="1:1" ht="13.2" x14ac:dyDescent="0.25">
      <c r="A542" s="1"/>
    </row>
    <row r="543" spans="1:1" ht="13.2" x14ac:dyDescent="0.25">
      <c r="A543" s="1"/>
    </row>
    <row r="544" spans="1:1" ht="13.2" x14ac:dyDescent="0.25">
      <c r="A544" s="1"/>
    </row>
    <row r="545" spans="1:1" ht="13.2" x14ac:dyDescent="0.25">
      <c r="A545" s="1"/>
    </row>
    <row r="546" spans="1:1" ht="13.2" x14ac:dyDescent="0.25">
      <c r="A546" s="1"/>
    </row>
    <row r="547" spans="1:1" ht="13.2" x14ac:dyDescent="0.25">
      <c r="A547" s="1"/>
    </row>
    <row r="548" spans="1:1" ht="13.2" x14ac:dyDescent="0.25">
      <c r="A548" s="1"/>
    </row>
    <row r="549" spans="1:1" ht="13.2" x14ac:dyDescent="0.25">
      <c r="A549" s="1"/>
    </row>
    <row r="550" spans="1:1" ht="13.2" x14ac:dyDescent="0.25">
      <c r="A550" s="1"/>
    </row>
    <row r="551" spans="1:1" ht="13.2" x14ac:dyDescent="0.25">
      <c r="A551" s="1"/>
    </row>
    <row r="552" spans="1:1" ht="13.2" x14ac:dyDescent="0.25">
      <c r="A552" s="1"/>
    </row>
    <row r="553" spans="1:1" ht="13.2" x14ac:dyDescent="0.25">
      <c r="A553" s="1"/>
    </row>
    <row r="554" spans="1:1" ht="13.2" x14ac:dyDescent="0.25">
      <c r="A554" s="1"/>
    </row>
    <row r="555" spans="1:1" ht="13.2" x14ac:dyDescent="0.25">
      <c r="A555" s="1"/>
    </row>
    <row r="556" spans="1:1" ht="13.2" x14ac:dyDescent="0.25">
      <c r="A556" s="1"/>
    </row>
    <row r="557" spans="1:1" ht="13.2" x14ac:dyDescent="0.25">
      <c r="A557" s="1"/>
    </row>
    <row r="558" spans="1:1" ht="13.2" x14ac:dyDescent="0.25">
      <c r="A558" s="1"/>
    </row>
    <row r="559" spans="1:1" ht="13.2" x14ac:dyDescent="0.25">
      <c r="A559" s="1"/>
    </row>
    <row r="560" spans="1:1" ht="13.2" x14ac:dyDescent="0.25">
      <c r="A560" s="1"/>
    </row>
    <row r="561" spans="1:1" ht="13.2" x14ac:dyDescent="0.25">
      <c r="A561" s="1"/>
    </row>
    <row r="562" spans="1:1" ht="13.2" x14ac:dyDescent="0.25">
      <c r="A562" s="1"/>
    </row>
    <row r="563" spans="1:1" ht="13.2" x14ac:dyDescent="0.25">
      <c r="A563" s="1"/>
    </row>
    <row r="564" spans="1:1" ht="13.2" x14ac:dyDescent="0.25">
      <c r="A564" s="1"/>
    </row>
    <row r="565" spans="1:1" ht="13.2" x14ac:dyDescent="0.25">
      <c r="A565" s="1"/>
    </row>
    <row r="566" spans="1:1" ht="13.2" x14ac:dyDescent="0.25">
      <c r="A566" s="1"/>
    </row>
    <row r="567" spans="1:1" ht="13.2" x14ac:dyDescent="0.25">
      <c r="A567" s="1"/>
    </row>
    <row r="568" spans="1:1" ht="13.2" x14ac:dyDescent="0.25">
      <c r="A568" s="1"/>
    </row>
    <row r="569" spans="1:1" ht="13.2" x14ac:dyDescent="0.25">
      <c r="A569" s="1"/>
    </row>
    <row r="570" spans="1:1" ht="13.2" x14ac:dyDescent="0.25">
      <c r="A570" s="1"/>
    </row>
    <row r="571" spans="1:1" ht="13.2" x14ac:dyDescent="0.25">
      <c r="A571" s="1"/>
    </row>
    <row r="572" spans="1:1" ht="13.2" x14ac:dyDescent="0.25">
      <c r="A572" s="1"/>
    </row>
    <row r="573" spans="1:1" ht="13.2" x14ac:dyDescent="0.25">
      <c r="A573" s="1"/>
    </row>
    <row r="574" spans="1:1" ht="13.2" x14ac:dyDescent="0.25">
      <c r="A574" s="1"/>
    </row>
    <row r="575" spans="1:1" ht="13.2" x14ac:dyDescent="0.25">
      <c r="A575" s="1"/>
    </row>
    <row r="576" spans="1:1" ht="13.2" x14ac:dyDescent="0.25">
      <c r="A576" s="1"/>
    </row>
    <row r="577" spans="1:1" ht="13.2" x14ac:dyDescent="0.25">
      <c r="A577" s="1"/>
    </row>
    <row r="578" spans="1:1" ht="13.2" x14ac:dyDescent="0.25">
      <c r="A578" s="1"/>
    </row>
    <row r="579" spans="1:1" ht="13.2" x14ac:dyDescent="0.25">
      <c r="A579" s="1"/>
    </row>
    <row r="580" spans="1:1" ht="13.2" x14ac:dyDescent="0.25">
      <c r="A580" s="1"/>
    </row>
    <row r="581" spans="1:1" ht="13.2" x14ac:dyDescent="0.25">
      <c r="A581" s="1"/>
    </row>
    <row r="582" spans="1:1" ht="13.2" x14ac:dyDescent="0.25">
      <c r="A582" s="1"/>
    </row>
    <row r="583" spans="1:1" ht="13.2" x14ac:dyDescent="0.25">
      <c r="A583" s="1"/>
    </row>
    <row r="584" spans="1:1" ht="13.2" x14ac:dyDescent="0.25">
      <c r="A584" s="1"/>
    </row>
    <row r="585" spans="1:1" ht="13.2" x14ac:dyDescent="0.25">
      <c r="A585" s="1"/>
    </row>
    <row r="586" spans="1:1" ht="13.2" x14ac:dyDescent="0.25">
      <c r="A586" s="1"/>
    </row>
    <row r="587" spans="1:1" ht="13.2" x14ac:dyDescent="0.25">
      <c r="A587" s="1"/>
    </row>
    <row r="588" spans="1:1" ht="13.2" x14ac:dyDescent="0.25">
      <c r="A588" s="1"/>
    </row>
    <row r="589" spans="1:1" ht="13.2" x14ac:dyDescent="0.25">
      <c r="A589" s="1"/>
    </row>
    <row r="590" spans="1:1" ht="13.2" x14ac:dyDescent="0.25">
      <c r="A590" s="1"/>
    </row>
    <row r="591" spans="1:1" ht="13.2" x14ac:dyDescent="0.25">
      <c r="A591" s="1"/>
    </row>
    <row r="592" spans="1:1" ht="13.2" x14ac:dyDescent="0.25">
      <c r="A592" s="1"/>
    </row>
    <row r="593" spans="1:1" ht="13.2" x14ac:dyDescent="0.25">
      <c r="A593" s="1"/>
    </row>
    <row r="594" spans="1:1" ht="13.2" x14ac:dyDescent="0.25">
      <c r="A594" s="1"/>
    </row>
    <row r="595" spans="1:1" ht="13.2" x14ac:dyDescent="0.25">
      <c r="A595" s="1"/>
    </row>
    <row r="596" spans="1:1" ht="13.2" x14ac:dyDescent="0.25">
      <c r="A596" s="1"/>
    </row>
    <row r="597" spans="1:1" ht="13.2" x14ac:dyDescent="0.25">
      <c r="A597" s="1"/>
    </row>
    <row r="598" spans="1:1" ht="13.2" x14ac:dyDescent="0.25">
      <c r="A598" s="1"/>
    </row>
    <row r="599" spans="1:1" ht="13.2" x14ac:dyDescent="0.25">
      <c r="A599" s="1"/>
    </row>
    <row r="600" spans="1:1" ht="13.2" x14ac:dyDescent="0.25">
      <c r="A600" s="1"/>
    </row>
    <row r="601" spans="1:1" ht="13.2" x14ac:dyDescent="0.25">
      <c r="A601" s="1"/>
    </row>
    <row r="602" spans="1:1" ht="13.2" x14ac:dyDescent="0.25">
      <c r="A602" s="1"/>
    </row>
    <row r="603" spans="1:1" ht="13.2" x14ac:dyDescent="0.25">
      <c r="A603" s="1"/>
    </row>
    <row r="604" spans="1:1" ht="13.2" x14ac:dyDescent="0.25">
      <c r="A604" s="1"/>
    </row>
    <row r="605" spans="1:1" ht="13.2" x14ac:dyDescent="0.25">
      <c r="A605" s="1"/>
    </row>
    <row r="606" spans="1:1" ht="13.2" x14ac:dyDescent="0.25">
      <c r="A606" s="1"/>
    </row>
    <row r="607" spans="1:1" ht="13.2" x14ac:dyDescent="0.25">
      <c r="A607" s="1"/>
    </row>
    <row r="608" spans="1:1" ht="13.2" x14ac:dyDescent="0.25">
      <c r="A608" s="1"/>
    </row>
    <row r="609" spans="1:1" ht="13.2" x14ac:dyDescent="0.25">
      <c r="A609" s="1"/>
    </row>
    <row r="610" spans="1:1" ht="13.2" x14ac:dyDescent="0.25">
      <c r="A610" s="1"/>
    </row>
    <row r="611" spans="1:1" ht="13.2" x14ac:dyDescent="0.25">
      <c r="A611" s="1"/>
    </row>
    <row r="612" spans="1:1" ht="13.2" x14ac:dyDescent="0.25">
      <c r="A612" s="1"/>
    </row>
    <row r="613" spans="1:1" ht="13.2" x14ac:dyDescent="0.25">
      <c r="A613" s="1"/>
    </row>
    <row r="614" spans="1:1" ht="13.2" x14ac:dyDescent="0.25">
      <c r="A614" s="1"/>
    </row>
    <row r="615" spans="1:1" ht="13.2" x14ac:dyDescent="0.25">
      <c r="A615" s="1"/>
    </row>
    <row r="616" spans="1:1" ht="13.2" x14ac:dyDescent="0.25">
      <c r="A616" s="1"/>
    </row>
    <row r="617" spans="1:1" ht="13.2" x14ac:dyDescent="0.25">
      <c r="A617" s="1"/>
    </row>
    <row r="618" spans="1:1" ht="13.2" x14ac:dyDescent="0.25">
      <c r="A618" s="1"/>
    </row>
    <row r="619" spans="1:1" ht="13.2" x14ac:dyDescent="0.25">
      <c r="A619" s="1"/>
    </row>
    <row r="620" spans="1:1" ht="13.2" x14ac:dyDescent="0.25">
      <c r="A620" s="1"/>
    </row>
    <row r="621" spans="1:1" ht="13.2" x14ac:dyDescent="0.25">
      <c r="A621" s="1"/>
    </row>
    <row r="622" spans="1:1" ht="13.2" x14ac:dyDescent="0.25">
      <c r="A622" s="1"/>
    </row>
    <row r="623" spans="1:1" ht="13.2" x14ac:dyDescent="0.25">
      <c r="A623" s="1"/>
    </row>
    <row r="624" spans="1:1" ht="13.2" x14ac:dyDescent="0.25">
      <c r="A624" s="1"/>
    </row>
    <row r="625" spans="1:1" ht="13.2" x14ac:dyDescent="0.25">
      <c r="A625" s="1"/>
    </row>
    <row r="626" spans="1:1" ht="13.2" x14ac:dyDescent="0.25">
      <c r="A626" s="1"/>
    </row>
    <row r="627" spans="1:1" ht="13.2" x14ac:dyDescent="0.25">
      <c r="A627" s="1"/>
    </row>
    <row r="628" spans="1:1" ht="13.2" x14ac:dyDescent="0.25">
      <c r="A628" s="1"/>
    </row>
    <row r="629" spans="1:1" ht="13.2" x14ac:dyDescent="0.25">
      <c r="A629" s="1"/>
    </row>
    <row r="630" spans="1:1" ht="13.2" x14ac:dyDescent="0.25">
      <c r="A630" s="1"/>
    </row>
    <row r="631" spans="1:1" ht="13.2" x14ac:dyDescent="0.25">
      <c r="A631" s="1"/>
    </row>
    <row r="632" spans="1:1" ht="13.2" x14ac:dyDescent="0.25">
      <c r="A632" s="1"/>
    </row>
    <row r="633" spans="1:1" ht="13.2" x14ac:dyDescent="0.25">
      <c r="A633" s="1"/>
    </row>
    <row r="634" spans="1:1" ht="13.2" x14ac:dyDescent="0.25">
      <c r="A634" s="1"/>
    </row>
    <row r="635" spans="1:1" ht="13.2" x14ac:dyDescent="0.25">
      <c r="A635" s="1"/>
    </row>
    <row r="636" spans="1:1" ht="13.2" x14ac:dyDescent="0.25">
      <c r="A636" s="1"/>
    </row>
    <row r="637" spans="1:1" ht="13.2" x14ac:dyDescent="0.25">
      <c r="A637" s="1"/>
    </row>
    <row r="638" spans="1:1" ht="13.2" x14ac:dyDescent="0.25">
      <c r="A638" s="1"/>
    </row>
    <row r="639" spans="1:1" ht="13.2" x14ac:dyDescent="0.25">
      <c r="A639" s="1"/>
    </row>
    <row r="640" spans="1:1" ht="13.2" x14ac:dyDescent="0.25">
      <c r="A640" s="1"/>
    </row>
    <row r="641" spans="1:1" ht="13.2" x14ac:dyDescent="0.25">
      <c r="A641" s="1"/>
    </row>
    <row r="642" spans="1:1" ht="13.2" x14ac:dyDescent="0.25">
      <c r="A642" s="1"/>
    </row>
    <row r="643" spans="1:1" ht="13.2" x14ac:dyDescent="0.25">
      <c r="A643" s="1"/>
    </row>
    <row r="644" spans="1:1" ht="13.2" x14ac:dyDescent="0.25">
      <c r="A644" s="1"/>
    </row>
    <row r="645" spans="1:1" ht="13.2" x14ac:dyDescent="0.25">
      <c r="A645" s="1"/>
    </row>
    <row r="646" spans="1:1" ht="13.2" x14ac:dyDescent="0.25">
      <c r="A646" s="1"/>
    </row>
    <row r="647" spans="1:1" ht="13.2" x14ac:dyDescent="0.25">
      <c r="A647" s="1"/>
    </row>
    <row r="648" spans="1:1" ht="13.2" x14ac:dyDescent="0.25">
      <c r="A648" s="1"/>
    </row>
    <row r="649" spans="1:1" ht="13.2" x14ac:dyDescent="0.25">
      <c r="A649" s="1"/>
    </row>
    <row r="650" spans="1:1" ht="13.2" x14ac:dyDescent="0.25">
      <c r="A650" s="1"/>
    </row>
    <row r="651" spans="1:1" ht="13.2" x14ac:dyDescent="0.25">
      <c r="A651" s="1"/>
    </row>
    <row r="652" spans="1:1" ht="13.2" x14ac:dyDescent="0.25">
      <c r="A652" s="1"/>
    </row>
    <row r="653" spans="1:1" ht="13.2" x14ac:dyDescent="0.25">
      <c r="A653" s="1"/>
    </row>
    <row r="654" spans="1:1" ht="13.2" x14ac:dyDescent="0.25">
      <c r="A654" s="1"/>
    </row>
    <row r="655" spans="1:1" ht="13.2" x14ac:dyDescent="0.25">
      <c r="A655" s="1"/>
    </row>
    <row r="656" spans="1:1" ht="13.2" x14ac:dyDescent="0.25">
      <c r="A656" s="1"/>
    </row>
    <row r="657" spans="1:1" ht="13.2" x14ac:dyDescent="0.25">
      <c r="A657" s="1"/>
    </row>
    <row r="658" spans="1:1" ht="13.2" x14ac:dyDescent="0.25">
      <c r="A658" s="1"/>
    </row>
    <row r="659" spans="1:1" ht="13.2" x14ac:dyDescent="0.25">
      <c r="A659" s="1"/>
    </row>
    <row r="660" spans="1:1" ht="13.2" x14ac:dyDescent="0.25">
      <c r="A660" s="1"/>
    </row>
    <row r="661" spans="1:1" ht="13.2" x14ac:dyDescent="0.25">
      <c r="A661" s="1"/>
    </row>
    <row r="662" spans="1:1" ht="13.2" x14ac:dyDescent="0.25">
      <c r="A662" s="1"/>
    </row>
    <row r="663" spans="1:1" ht="13.2" x14ac:dyDescent="0.25">
      <c r="A663" s="1"/>
    </row>
    <row r="664" spans="1:1" ht="13.2" x14ac:dyDescent="0.25">
      <c r="A664" s="1"/>
    </row>
    <row r="665" spans="1:1" ht="13.2" x14ac:dyDescent="0.25">
      <c r="A665" s="1"/>
    </row>
    <row r="666" spans="1:1" ht="13.2" x14ac:dyDescent="0.25">
      <c r="A666" s="1"/>
    </row>
    <row r="667" spans="1:1" ht="13.2" x14ac:dyDescent="0.25">
      <c r="A667" s="1"/>
    </row>
    <row r="668" spans="1:1" ht="13.2" x14ac:dyDescent="0.25">
      <c r="A668" s="1"/>
    </row>
    <row r="669" spans="1:1" ht="13.2" x14ac:dyDescent="0.25">
      <c r="A669" s="1"/>
    </row>
    <row r="670" spans="1:1" ht="13.2" x14ac:dyDescent="0.25">
      <c r="A670" s="1"/>
    </row>
    <row r="671" spans="1:1" ht="13.2" x14ac:dyDescent="0.25">
      <c r="A671" s="1"/>
    </row>
    <row r="672" spans="1:1" ht="13.2" x14ac:dyDescent="0.25">
      <c r="A672" s="1"/>
    </row>
    <row r="673" spans="1:1" ht="13.2" x14ac:dyDescent="0.25">
      <c r="A673" s="1"/>
    </row>
    <row r="674" spans="1:1" ht="13.2" x14ac:dyDescent="0.25">
      <c r="A674" s="1"/>
    </row>
    <row r="675" spans="1:1" ht="13.2" x14ac:dyDescent="0.25">
      <c r="A675" s="1"/>
    </row>
    <row r="676" spans="1:1" ht="13.2" x14ac:dyDescent="0.25">
      <c r="A676" s="1"/>
    </row>
    <row r="677" spans="1:1" ht="13.2" x14ac:dyDescent="0.25">
      <c r="A677" s="1"/>
    </row>
    <row r="678" spans="1:1" ht="13.2" x14ac:dyDescent="0.25">
      <c r="A678" s="1"/>
    </row>
    <row r="679" spans="1:1" ht="13.2" x14ac:dyDescent="0.25">
      <c r="A679" s="1"/>
    </row>
    <row r="680" spans="1:1" ht="13.2" x14ac:dyDescent="0.25">
      <c r="A680" s="1"/>
    </row>
    <row r="681" spans="1:1" ht="13.2" x14ac:dyDescent="0.25">
      <c r="A681" s="1"/>
    </row>
    <row r="682" spans="1:1" ht="13.2" x14ac:dyDescent="0.25">
      <c r="A682" s="1"/>
    </row>
    <row r="683" spans="1:1" ht="13.2" x14ac:dyDescent="0.25">
      <c r="A683" s="1"/>
    </row>
    <row r="684" spans="1:1" ht="13.2" x14ac:dyDescent="0.25">
      <c r="A684" s="1"/>
    </row>
    <row r="685" spans="1:1" ht="13.2" x14ac:dyDescent="0.25">
      <c r="A685" s="1"/>
    </row>
    <row r="686" spans="1:1" ht="13.2" x14ac:dyDescent="0.25">
      <c r="A686" s="1"/>
    </row>
    <row r="687" spans="1:1" ht="13.2" x14ac:dyDescent="0.25">
      <c r="A687" s="1"/>
    </row>
    <row r="688" spans="1:1" ht="13.2" x14ac:dyDescent="0.25">
      <c r="A688" s="1"/>
    </row>
    <row r="689" spans="1:1" ht="13.2" x14ac:dyDescent="0.25">
      <c r="A689" s="1"/>
    </row>
    <row r="690" spans="1:1" ht="13.2" x14ac:dyDescent="0.25">
      <c r="A690" s="1"/>
    </row>
    <row r="691" spans="1:1" ht="13.2" x14ac:dyDescent="0.25">
      <c r="A691" s="1"/>
    </row>
    <row r="692" spans="1:1" ht="13.2" x14ac:dyDescent="0.25">
      <c r="A692" s="1"/>
    </row>
    <row r="693" spans="1:1" ht="13.2" x14ac:dyDescent="0.25">
      <c r="A693" s="1"/>
    </row>
    <row r="694" spans="1:1" ht="13.2" x14ac:dyDescent="0.25">
      <c r="A694" s="1"/>
    </row>
    <row r="695" spans="1:1" ht="13.2" x14ac:dyDescent="0.25">
      <c r="A695" s="1"/>
    </row>
    <row r="696" spans="1:1" ht="13.2" x14ac:dyDescent="0.25">
      <c r="A696" s="1"/>
    </row>
    <row r="697" spans="1:1" ht="13.2" x14ac:dyDescent="0.25">
      <c r="A697" s="1"/>
    </row>
    <row r="698" spans="1:1" ht="13.2" x14ac:dyDescent="0.25">
      <c r="A698" s="1"/>
    </row>
    <row r="727" spans="1:1" ht="13.2" x14ac:dyDescent="0.25">
      <c r="A727" s="1"/>
    </row>
    <row r="728" spans="1:1" ht="13.2" x14ac:dyDescent="0.25">
      <c r="A728" s="1"/>
    </row>
    <row r="729" spans="1:1" ht="13.2" x14ac:dyDescent="0.25">
      <c r="A729" s="1"/>
    </row>
    <row r="730" spans="1:1" ht="13.2" x14ac:dyDescent="0.25">
      <c r="A730" s="1"/>
    </row>
    <row r="731" spans="1:1" ht="13.2" x14ac:dyDescent="0.25">
      <c r="A731" s="1"/>
    </row>
    <row r="732" spans="1:1" ht="13.2" x14ac:dyDescent="0.25">
      <c r="A732" s="1"/>
    </row>
    <row r="733" spans="1:1" ht="13.2" x14ac:dyDescent="0.25">
      <c r="A733" s="1"/>
    </row>
    <row r="734" spans="1:1" ht="13.2" x14ac:dyDescent="0.25">
      <c r="A734" s="1"/>
    </row>
    <row r="735" spans="1:1" ht="13.2" x14ac:dyDescent="0.25">
      <c r="A735" s="1"/>
    </row>
    <row r="736" spans="1:1" ht="13.2" x14ac:dyDescent="0.25">
      <c r="A736" s="1"/>
    </row>
    <row r="737" spans="1:1" ht="13.2" x14ac:dyDescent="0.25">
      <c r="A737" s="1"/>
    </row>
    <row r="738" spans="1:1" ht="13.2" x14ac:dyDescent="0.25">
      <c r="A738" s="1"/>
    </row>
    <row r="739" spans="1:1" ht="13.2" x14ac:dyDescent="0.25">
      <c r="A739" s="1"/>
    </row>
    <row r="740" spans="1:1" ht="13.2" x14ac:dyDescent="0.25">
      <c r="A740" s="1"/>
    </row>
    <row r="741" spans="1:1" ht="13.2" x14ac:dyDescent="0.25">
      <c r="A741" s="1"/>
    </row>
    <row r="742" spans="1:1" ht="13.2" x14ac:dyDescent="0.25">
      <c r="A742" s="1"/>
    </row>
    <row r="743" spans="1:1" ht="13.2" x14ac:dyDescent="0.25">
      <c r="A743" s="1"/>
    </row>
    <row r="744" spans="1:1" ht="13.2" x14ac:dyDescent="0.25">
      <c r="A744" s="1"/>
    </row>
    <row r="745" spans="1:1" ht="13.2" x14ac:dyDescent="0.25">
      <c r="A745" s="1"/>
    </row>
    <row r="746" spans="1:1" ht="13.2" x14ac:dyDescent="0.25">
      <c r="A746" s="1"/>
    </row>
    <row r="747" spans="1:1" ht="13.2" x14ac:dyDescent="0.25">
      <c r="A747" s="1"/>
    </row>
    <row r="748" spans="1:1" ht="13.2" x14ac:dyDescent="0.25">
      <c r="A748" s="1"/>
    </row>
    <row r="749" spans="1:1" ht="13.2" x14ac:dyDescent="0.25">
      <c r="A749" s="1"/>
    </row>
    <row r="750" spans="1:1" ht="13.2" x14ac:dyDescent="0.25">
      <c r="A750" s="1"/>
    </row>
    <row r="751" spans="1:1" ht="13.2" x14ac:dyDescent="0.25">
      <c r="A751" s="1"/>
    </row>
    <row r="752" spans="1:1" ht="13.2" x14ac:dyDescent="0.25">
      <c r="A752" s="1"/>
    </row>
    <row r="753" spans="1:1" ht="13.2" x14ac:dyDescent="0.25">
      <c r="A753" s="1"/>
    </row>
    <row r="754" spans="1:1" ht="13.2" x14ac:dyDescent="0.25">
      <c r="A754" s="1"/>
    </row>
    <row r="755" spans="1:1" ht="13.2" x14ac:dyDescent="0.25">
      <c r="A755" s="1"/>
    </row>
    <row r="756" spans="1:1" ht="13.2" x14ac:dyDescent="0.25">
      <c r="A756" s="1"/>
    </row>
    <row r="757" spans="1:1" ht="13.2" x14ac:dyDescent="0.25">
      <c r="A757" s="1"/>
    </row>
    <row r="758" spans="1:1" ht="13.2" x14ac:dyDescent="0.25">
      <c r="A758" s="1"/>
    </row>
    <row r="759" spans="1:1" ht="13.2" x14ac:dyDescent="0.25">
      <c r="A759" s="1"/>
    </row>
    <row r="760" spans="1:1" ht="13.2" x14ac:dyDescent="0.25">
      <c r="A760" s="1"/>
    </row>
    <row r="761" spans="1:1" ht="13.2" x14ac:dyDescent="0.25">
      <c r="A761" s="1"/>
    </row>
    <row r="762" spans="1:1" ht="13.2" x14ac:dyDescent="0.25">
      <c r="A762" s="1"/>
    </row>
    <row r="763" spans="1:1" ht="13.2" x14ac:dyDescent="0.25">
      <c r="A763" s="1"/>
    </row>
    <row r="764" spans="1:1" ht="13.2" x14ac:dyDescent="0.25">
      <c r="A764" s="1"/>
    </row>
    <row r="765" spans="1:1" ht="13.2" x14ac:dyDescent="0.25">
      <c r="A765" s="1"/>
    </row>
    <row r="766" spans="1:1" ht="13.2" x14ac:dyDescent="0.25">
      <c r="A766" s="1"/>
    </row>
    <row r="767" spans="1:1" ht="13.2" x14ac:dyDescent="0.25">
      <c r="A767" s="1"/>
    </row>
    <row r="768" spans="1:1" ht="13.2" x14ac:dyDescent="0.25">
      <c r="A768" s="1"/>
    </row>
    <row r="769" spans="1:1" ht="13.2" x14ac:dyDescent="0.25">
      <c r="A769" s="1"/>
    </row>
    <row r="770" spans="1:1" ht="13.2" x14ac:dyDescent="0.25">
      <c r="A770" s="1"/>
    </row>
    <row r="771" spans="1:1" ht="13.2" x14ac:dyDescent="0.25">
      <c r="A771" s="1"/>
    </row>
    <row r="772" spans="1:1" ht="13.2" x14ac:dyDescent="0.25">
      <c r="A772" s="1"/>
    </row>
    <row r="773" spans="1:1" ht="13.2" x14ac:dyDescent="0.25">
      <c r="A773" s="1"/>
    </row>
    <row r="774" spans="1:1" ht="13.2" x14ac:dyDescent="0.25">
      <c r="A774" s="1"/>
    </row>
    <row r="775" spans="1:1" ht="13.2" x14ac:dyDescent="0.25">
      <c r="A775" s="1"/>
    </row>
    <row r="776" spans="1:1" ht="13.2" x14ac:dyDescent="0.25">
      <c r="A776" s="1"/>
    </row>
    <row r="777" spans="1:1" ht="13.2" x14ac:dyDescent="0.25">
      <c r="A777" s="1"/>
    </row>
    <row r="778" spans="1:1" ht="13.2" x14ac:dyDescent="0.25">
      <c r="A778" s="1"/>
    </row>
    <row r="779" spans="1:1" ht="13.2" x14ac:dyDescent="0.25">
      <c r="A779" s="1"/>
    </row>
    <row r="780" spans="1:1" ht="13.2" x14ac:dyDescent="0.25">
      <c r="A780" s="1"/>
    </row>
    <row r="781" spans="1:1" ht="13.2" x14ac:dyDescent="0.25">
      <c r="A781" s="1"/>
    </row>
    <row r="782" spans="1:1" ht="13.2" x14ac:dyDescent="0.25">
      <c r="A782" s="1"/>
    </row>
    <row r="783" spans="1:1" ht="13.2" x14ac:dyDescent="0.25">
      <c r="A783" s="1"/>
    </row>
    <row r="784" spans="1:1" ht="13.2" x14ac:dyDescent="0.25">
      <c r="A784" s="1"/>
    </row>
    <row r="785" spans="1:1" ht="13.2" x14ac:dyDescent="0.25">
      <c r="A785" s="1"/>
    </row>
    <row r="786" spans="1:1" ht="13.2" x14ac:dyDescent="0.25">
      <c r="A786" s="1"/>
    </row>
    <row r="787" spans="1:1" ht="13.2" x14ac:dyDescent="0.25">
      <c r="A787" s="1"/>
    </row>
    <row r="788" spans="1:1" ht="13.2" x14ac:dyDescent="0.25">
      <c r="A788" s="1"/>
    </row>
    <row r="789" spans="1:1" ht="13.2" x14ac:dyDescent="0.25">
      <c r="A789" s="1"/>
    </row>
    <row r="790" spans="1:1" ht="13.2" x14ac:dyDescent="0.25">
      <c r="A790" s="1"/>
    </row>
    <row r="791" spans="1:1" ht="13.2" x14ac:dyDescent="0.25">
      <c r="A791" s="1"/>
    </row>
    <row r="792" spans="1:1" ht="13.2" x14ac:dyDescent="0.25">
      <c r="A792" s="1"/>
    </row>
    <row r="793" spans="1:1" ht="13.2" x14ac:dyDescent="0.25">
      <c r="A793" s="1"/>
    </row>
    <row r="794" spans="1:1" ht="13.2" x14ac:dyDescent="0.25">
      <c r="A794" s="1"/>
    </row>
    <row r="795" spans="1:1" ht="13.2" x14ac:dyDescent="0.25">
      <c r="A795" s="1"/>
    </row>
    <row r="796" spans="1:1" ht="13.2" x14ac:dyDescent="0.25">
      <c r="A796" s="1"/>
    </row>
    <row r="797" spans="1:1" ht="13.2" x14ac:dyDescent="0.25">
      <c r="A797" s="1"/>
    </row>
    <row r="798" spans="1:1" ht="13.2" x14ac:dyDescent="0.25">
      <c r="A798" s="1"/>
    </row>
    <row r="799" spans="1:1" ht="13.2" x14ac:dyDescent="0.25">
      <c r="A799" s="1"/>
    </row>
    <row r="800" spans="1:1" ht="13.2" x14ac:dyDescent="0.25">
      <c r="A800" s="1"/>
    </row>
    <row r="801" spans="1:1" ht="13.2" x14ac:dyDescent="0.25">
      <c r="A801" s="1"/>
    </row>
    <row r="802" spans="1:1" ht="13.2" x14ac:dyDescent="0.25">
      <c r="A802" s="1"/>
    </row>
    <row r="803" spans="1:1" ht="13.2" x14ac:dyDescent="0.25">
      <c r="A803" s="1"/>
    </row>
    <row r="804" spans="1:1" ht="13.2" x14ac:dyDescent="0.25">
      <c r="A804" s="1"/>
    </row>
    <row r="805" spans="1:1" ht="13.2" x14ac:dyDescent="0.25">
      <c r="A805" s="1"/>
    </row>
    <row r="806" spans="1:1" ht="13.2" x14ac:dyDescent="0.25">
      <c r="A806" s="1"/>
    </row>
    <row r="807" spans="1:1" ht="13.2" x14ac:dyDescent="0.25">
      <c r="A807" s="1"/>
    </row>
    <row r="808" spans="1:1" ht="13.2" x14ac:dyDescent="0.25">
      <c r="A808" s="1"/>
    </row>
    <row r="809" spans="1:1" ht="13.2" x14ac:dyDescent="0.25">
      <c r="A809" s="1"/>
    </row>
    <row r="810" spans="1:1" ht="13.2" x14ac:dyDescent="0.25">
      <c r="A810" s="1"/>
    </row>
    <row r="811" spans="1:1" ht="13.2" x14ac:dyDescent="0.25">
      <c r="A811" s="1"/>
    </row>
    <row r="812" spans="1:1" ht="13.2" x14ac:dyDescent="0.25">
      <c r="A812" s="1"/>
    </row>
    <row r="813" spans="1:1" ht="13.2" x14ac:dyDescent="0.25">
      <c r="A813" s="1"/>
    </row>
    <row r="814" spans="1:1" ht="13.2" x14ac:dyDescent="0.25">
      <c r="A814" s="1"/>
    </row>
    <row r="815" spans="1:1" ht="13.2" x14ac:dyDescent="0.25">
      <c r="A815" s="1"/>
    </row>
    <row r="816" spans="1:1" ht="13.2" x14ac:dyDescent="0.25">
      <c r="A816" s="1"/>
    </row>
    <row r="817" spans="1:1" ht="13.2" x14ac:dyDescent="0.25">
      <c r="A817" s="1"/>
    </row>
    <row r="818" spans="1:1" ht="13.2" x14ac:dyDescent="0.25">
      <c r="A818" s="1"/>
    </row>
    <row r="819" spans="1:1" ht="13.2" x14ac:dyDescent="0.25">
      <c r="A819" s="1"/>
    </row>
    <row r="820" spans="1:1" ht="13.2" x14ac:dyDescent="0.25">
      <c r="A820" s="1"/>
    </row>
    <row r="821" spans="1:1" ht="13.2" x14ac:dyDescent="0.25">
      <c r="A821" s="1"/>
    </row>
    <row r="822" spans="1:1" ht="13.2" x14ac:dyDescent="0.25">
      <c r="A822" s="1"/>
    </row>
    <row r="823" spans="1:1" ht="13.2" x14ac:dyDescent="0.25">
      <c r="A823" s="1"/>
    </row>
    <row r="824" spans="1:1" ht="13.2" x14ac:dyDescent="0.25">
      <c r="A824" s="1"/>
    </row>
    <row r="825" spans="1:1" ht="13.2" x14ac:dyDescent="0.25">
      <c r="A825" s="1"/>
    </row>
    <row r="826" spans="1:1" ht="13.2" x14ac:dyDescent="0.25">
      <c r="A826" s="1"/>
    </row>
    <row r="827" spans="1:1" ht="13.2" x14ac:dyDescent="0.25">
      <c r="A827" s="1"/>
    </row>
    <row r="828" spans="1:1" ht="13.2" x14ac:dyDescent="0.25">
      <c r="A828" s="1"/>
    </row>
    <row r="829" spans="1:1" ht="13.2" x14ac:dyDescent="0.25">
      <c r="A829" s="1"/>
    </row>
    <row r="830" spans="1:1" ht="13.2" x14ac:dyDescent="0.25">
      <c r="A830" s="1"/>
    </row>
    <row r="831" spans="1:1" ht="13.2" x14ac:dyDescent="0.25">
      <c r="A831" s="1"/>
    </row>
    <row r="832" spans="1:1" ht="13.2" x14ac:dyDescent="0.25">
      <c r="A832" s="1"/>
    </row>
    <row r="833" spans="1:1" ht="13.2" x14ac:dyDescent="0.25">
      <c r="A833" s="1"/>
    </row>
    <row r="834" spans="1:1" ht="13.2" x14ac:dyDescent="0.25">
      <c r="A834" s="1"/>
    </row>
    <row r="835" spans="1:1" ht="13.2" x14ac:dyDescent="0.25">
      <c r="A835" s="1"/>
    </row>
    <row r="836" spans="1:1" ht="13.2" x14ac:dyDescent="0.25">
      <c r="A836" s="1"/>
    </row>
    <row r="837" spans="1:1" ht="13.2" x14ac:dyDescent="0.25">
      <c r="A837" s="1"/>
    </row>
    <row r="838" spans="1:1" ht="13.2" x14ac:dyDescent="0.25">
      <c r="A838" s="1"/>
    </row>
    <row r="839" spans="1:1" ht="13.2" x14ac:dyDescent="0.25">
      <c r="A839" s="1"/>
    </row>
    <row r="840" spans="1:1" ht="13.2" x14ac:dyDescent="0.25">
      <c r="A840" s="1"/>
    </row>
    <row r="841" spans="1:1" ht="13.2" x14ac:dyDescent="0.25">
      <c r="A841" s="1"/>
    </row>
    <row r="842" spans="1:1" ht="13.2" x14ac:dyDescent="0.25">
      <c r="A842" s="1"/>
    </row>
    <row r="843" spans="1:1" ht="13.2" x14ac:dyDescent="0.25">
      <c r="A843" s="1"/>
    </row>
    <row r="844" spans="1:1" ht="13.2" x14ac:dyDescent="0.25">
      <c r="A844" s="1"/>
    </row>
    <row r="845" spans="1:1" ht="13.2" x14ac:dyDescent="0.25">
      <c r="A845" s="1"/>
    </row>
    <row r="846" spans="1:1" ht="13.2" x14ac:dyDescent="0.25">
      <c r="A846" s="1"/>
    </row>
    <row r="847" spans="1:1" ht="13.2" x14ac:dyDescent="0.25">
      <c r="A847" s="1"/>
    </row>
    <row r="848" spans="1:1" ht="13.2" x14ac:dyDescent="0.25">
      <c r="A848" s="1"/>
    </row>
    <row r="849" spans="1:1" ht="13.2" x14ac:dyDescent="0.25">
      <c r="A849" s="1"/>
    </row>
    <row r="850" spans="1:1" ht="13.2" x14ac:dyDescent="0.25">
      <c r="A850" s="1"/>
    </row>
    <row r="851" spans="1:1" ht="13.2" x14ac:dyDescent="0.25">
      <c r="A851" s="1"/>
    </row>
    <row r="852" spans="1:1" ht="13.2" x14ac:dyDescent="0.25">
      <c r="A852" s="1"/>
    </row>
    <row r="853" spans="1:1" ht="13.2" x14ac:dyDescent="0.25">
      <c r="A853" s="1"/>
    </row>
    <row r="854" spans="1:1" ht="13.2" x14ac:dyDescent="0.25">
      <c r="A854" s="1"/>
    </row>
    <row r="855" spans="1:1" ht="13.2" x14ac:dyDescent="0.25">
      <c r="A855" s="1"/>
    </row>
    <row r="856" spans="1:1" ht="13.2" x14ac:dyDescent="0.25">
      <c r="A856" s="1"/>
    </row>
    <row r="857" spans="1:1" ht="13.2" x14ac:dyDescent="0.25">
      <c r="A857" s="1"/>
    </row>
    <row r="858" spans="1:1" ht="13.2" x14ac:dyDescent="0.25">
      <c r="A858" s="1"/>
    </row>
    <row r="859" spans="1:1" ht="13.2" x14ac:dyDescent="0.25">
      <c r="A859" s="1"/>
    </row>
    <row r="860" spans="1:1" ht="13.2" x14ac:dyDescent="0.25">
      <c r="A860" s="1"/>
    </row>
    <row r="861" spans="1:1" ht="13.2" x14ac:dyDescent="0.25">
      <c r="A861" s="1"/>
    </row>
    <row r="862" spans="1:1" ht="13.2" x14ac:dyDescent="0.25">
      <c r="A862" s="1"/>
    </row>
    <row r="863" spans="1:1" ht="13.2" x14ac:dyDescent="0.25">
      <c r="A863" s="1"/>
    </row>
    <row r="864" spans="1:1" ht="13.2" x14ac:dyDescent="0.25">
      <c r="A864" s="1"/>
    </row>
    <row r="865" spans="1:1" ht="13.2" x14ac:dyDescent="0.25">
      <c r="A865" s="1"/>
    </row>
    <row r="866" spans="1:1" ht="13.2" x14ac:dyDescent="0.25">
      <c r="A866" s="1"/>
    </row>
    <row r="867" spans="1:1" ht="13.2" x14ac:dyDescent="0.25">
      <c r="A867" s="1"/>
    </row>
    <row r="868" spans="1:1" ht="13.2" x14ac:dyDescent="0.25">
      <c r="A868" s="1"/>
    </row>
    <row r="869" spans="1:1" ht="13.2" x14ac:dyDescent="0.25">
      <c r="A869" s="1"/>
    </row>
    <row r="870" spans="1:1" ht="13.2" x14ac:dyDescent="0.25">
      <c r="A870" s="1"/>
    </row>
    <row r="871" spans="1:1" ht="13.2" x14ac:dyDescent="0.25">
      <c r="A871" s="1"/>
    </row>
    <row r="872" spans="1:1" ht="13.2" x14ac:dyDescent="0.25">
      <c r="A872" s="1"/>
    </row>
    <row r="873" spans="1:1" ht="13.2" x14ac:dyDescent="0.25">
      <c r="A873" s="1"/>
    </row>
    <row r="874" spans="1:1" ht="13.2" x14ac:dyDescent="0.25">
      <c r="A874" s="1"/>
    </row>
    <row r="875" spans="1:1" ht="13.2" x14ac:dyDescent="0.25">
      <c r="A875" s="1"/>
    </row>
    <row r="876" spans="1:1" ht="13.2" x14ac:dyDescent="0.25">
      <c r="A876" s="1"/>
    </row>
    <row r="877" spans="1:1" ht="13.2" x14ac:dyDescent="0.25">
      <c r="A877" s="1"/>
    </row>
    <row r="878" spans="1:1" ht="13.2" x14ac:dyDescent="0.25">
      <c r="A878" s="1"/>
    </row>
    <row r="879" spans="1:1" ht="13.2" x14ac:dyDescent="0.25">
      <c r="A879" s="1"/>
    </row>
    <row r="880" spans="1:1" ht="13.2" x14ac:dyDescent="0.25">
      <c r="A880" s="1"/>
    </row>
    <row r="881" spans="1:1" ht="13.2" x14ac:dyDescent="0.25">
      <c r="A881" s="1"/>
    </row>
    <row r="882" spans="1:1" ht="13.2" x14ac:dyDescent="0.25">
      <c r="A882" s="1"/>
    </row>
    <row r="883" spans="1:1" ht="13.2" x14ac:dyDescent="0.25">
      <c r="A883" s="1"/>
    </row>
    <row r="884" spans="1:1" ht="13.2" x14ac:dyDescent="0.25">
      <c r="A884" s="1"/>
    </row>
    <row r="885" spans="1:1" ht="13.2" x14ac:dyDescent="0.25">
      <c r="A885" s="1"/>
    </row>
    <row r="886" spans="1:1" ht="13.2" x14ac:dyDescent="0.25">
      <c r="A886" s="1"/>
    </row>
    <row r="887" spans="1:1" ht="13.2" x14ac:dyDescent="0.25">
      <c r="A887" s="1"/>
    </row>
    <row r="888" spans="1:1" ht="13.2" x14ac:dyDescent="0.25">
      <c r="A888" s="1"/>
    </row>
    <row r="889" spans="1:1" ht="13.2" x14ac:dyDescent="0.25">
      <c r="A889" s="1"/>
    </row>
    <row r="890" spans="1:1" ht="13.2" x14ac:dyDescent="0.25">
      <c r="A890" s="1"/>
    </row>
    <row r="891" spans="1:1" ht="13.2" x14ac:dyDescent="0.25">
      <c r="A891" s="1"/>
    </row>
    <row r="892" spans="1:1" ht="13.2" x14ac:dyDescent="0.25">
      <c r="A892" s="1"/>
    </row>
    <row r="893" spans="1:1" ht="13.2" x14ac:dyDescent="0.25">
      <c r="A893" s="1"/>
    </row>
    <row r="894" spans="1:1" ht="13.2" x14ac:dyDescent="0.25">
      <c r="A894" s="1"/>
    </row>
    <row r="895" spans="1:1" ht="13.2" x14ac:dyDescent="0.25">
      <c r="A895" s="1"/>
    </row>
    <row r="896" spans="1:1" ht="13.2" x14ac:dyDescent="0.25">
      <c r="A896" s="1"/>
    </row>
    <row r="897" spans="1:1" ht="13.2" x14ac:dyDescent="0.25">
      <c r="A897" s="1"/>
    </row>
    <row r="898" spans="1:1" ht="13.2" x14ac:dyDescent="0.25">
      <c r="A898" s="1"/>
    </row>
    <row r="899" spans="1:1" ht="13.2" x14ac:dyDescent="0.25">
      <c r="A899" s="1"/>
    </row>
    <row r="900" spans="1:1" ht="13.2" x14ac:dyDescent="0.25">
      <c r="A900" s="1"/>
    </row>
    <row r="901" spans="1:1" ht="13.2" x14ac:dyDescent="0.25">
      <c r="A901" s="1"/>
    </row>
    <row r="902" spans="1:1" ht="13.2" x14ac:dyDescent="0.25">
      <c r="A902" s="1"/>
    </row>
    <row r="903" spans="1:1" ht="13.2" x14ac:dyDescent="0.25">
      <c r="A903" s="1"/>
    </row>
    <row r="904" spans="1:1" ht="13.2" x14ac:dyDescent="0.25">
      <c r="A904" s="1"/>
    </row>
    <row r="905" spans="1:1" ht="13.2" x14ac:dyDescent="0.25">
      <c r="A905" s="1"/>
    </row>
    <row r="906" spans="1:1" ht="13.2" x14ac:dyDescent="0.25">
      <c r="A906" s="1"/>
    </row>
    <row r="907" spans="1:1" ht="13.2" x14ac:dyDescent="0.25">
      <c r="A907" s="1"/>
    </row>
    <row r="908" spans="1:1" ht="13.2" x14ac:dyDescent="0.25">
      <c r="A908" s="1"/>
    </row>
    <row r="909" spans="1:1" ht="13.2" x14ac:dyDescent="0.25">
      <c r="A909" s="1"/>
    </row>
    <row r="910" spans="1:1" ht="13.2" x14ac:dyDescent="0.25">
      <c r="A910" s="1"/>
    </row>
    <row r="911" spans="1:1" ht="13.2" x14ac:dyDescent="0.25">
      <c r="A911" s="1"/>
    </row>
    <row r="912" spans="1:1" ht="13.2" x14ac:dyDescent="0.25">
      <c r="A912" s="1"/>
    </row>
    <row r="913" spans="1:1" ht="13.2" x14ac:dyDescent="0.25">
      <c r="A913" s="1"/>
    </row>
    <row r="914" spans="1:1" ht="13.2" x14ac:dyDescent="0.25">
      <c r="A914" s="1"/>
    </row>
    <row r="915" spans="1:1" ht="13.2" x14ac:dyDescent="0.25">
      <c r="A915" s="1"/>
    </row>
    <row r="916" spans="1:1" ht="13.2" x14ac:dyDescent="0.25">
      <c r="A916" s="1"/>
    </row>
    <row r="917" spans="1:1" ht="13.2" x14ac:dyDescent="0.25">
      <c r="A917" s="1"/>
    </row>
    <row r="918" spans="1:1" ht="13.2" x14ac:dyDescent="0.25">
      <c r="A918" s="1"/>
    </row>
    <row r="919" spans="1:1" ht="13.2" x14ac:dyDescent="0.25">
      <c r="A919" s="1"/>
    </row>
    <row r="920" spans="1:1" ht="13.2" x14ac:dyDescent="0.25">
      <c r="A920" s="1"/>
    </row>
    <row r="921" spans="1:1" ht="13.2" x14ac:dyDescent="0.25">
      <c r="A921" s="1"/>
    </row>
    <row r="922" spans="1:1" ht="13.2" x14ac:dyDescent="0.25">
      <c r="A922" s="1"/>
    </row>
    <row r="923" spans="1:1" ht="13.2" x14ac:dyDescent="0.25">
      <c r="A923" s="1"/>
    </row>
    <row r="924" spans="1:1" ht="13.2" x14ac:dyDescent="0.25">
      <c r="A924" s="1"/>
    </row>
    <row r="925" spans="1:1" ht="13.2" x14ac:dyDescent="0.25">
      <c r="A925" s="1"/>
    </row>
    <row r="926" spans="1:1" ht="13.2" x14ac:dyDescent="0.25">
      <c r="A926" s="1"/>
    </row>
    <row r="927" spans="1:1" ht="13.2" x14ac:dyDescent="0.25">
      <c r="A927" s="1"/>
    </row>
    <row r="928" spans="1:1" ht="13.2" x14ac:dyDescent="0.25">
      <c r="A928" s="1"/>
    </row>
    <row r="929" spans="1:1" ht="13.2" x14ac:dyDescent="0.25">
      <c r="A929" s="1"/>
    </row>
    <row r="930" spans="1:1" ht="13.2" x14ac:dyDescent="0.25">
      <c r="A930" s="1"/>
    </row>
    <row r="931" spans="1:1" ht="13.2" x14ac:dyDescent="0.25">
      <c r="A931" s="1"/>
    </row>
    <row r="932" spans="1:1" ht="13.2" x14ac:dyDescent="0.25">
      <c r="A932" s="1"/>
    </row>
    <row r="933" spans="1:1" ht="13.2" x14ac:dyDescent="0.25">
      <c r="A933" s="1"/>
    </row>
    <row r="934" spans="1:1" ht="13.2" x14ac:dyDescent="0.25">
      <c r="A934" s="1"/>
    </row>
    <row r="935" spans="1:1" ht="13.2" x14ac:dyDescent="0.25">
      <c r="A935" s="1"/>
    </row>
    <row r="936" spans="1:1" ht="13.2" x14ac:dyDescent="0.25">
      <c r="A936" s="1"/>
    </row>
    <row r="937" spans="1:1" ht="13.2" x14ac:dyDescent="0.25">
      <c r="A937" s="1"/>
    </row>
    <row r="938" spans="1:1" ht="13.2" x14ac:dyDescent="0.25">
      <c r="A938" s="1"/>
    </row>
    <row r="939" spans="1:1" ht="13.2" x14ac:dyDescent="0.25">
      <c r="A939" s="1"/>
    </row>
    <row r="940" spans="1:1" ht="13.2" x14ac:dyDescent="0.25">
      <c r="A940" s="1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T9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.75" customHeight="1" x14ac:dyDescent="0.25"/>
  <cols>
    <col min="2" max="2" width="20.33203125" customWidth="1"/>
  </cols>
  <sheetData>
    <row r="1" spans="1:72" ht="15.75" customHeight="1" x14ac:dyDescent="0.25">
      <c r="A1" s="1" t="s">
        <v>0</v>
      </c>
      <c r="B1" s="2" t="s">
        <v>3</v>
      </c>
    </row>
    <row r="2" spans="1:72" ht="15.75" customHeight="1" x14ac:dyDescent="0.25">
      <c r="A2" s="3">
        <v>10008867</v>
      </c>
      <c r="B2" s="8" t="s">
        <v>614</v>
      </c>
      <c r="C2" t="str">
        <f ca="1">IFERROR(__xludf.DUMMYFUNCTION("SPLIT(B2,"""""")"")"),"&lt;imgsrc=")</f>
        <v>&lt;imgsrc=</v>
      </c>
      <c r="D2" s="9" t="str">
        <f ca="1">IFERROR(__xludf.DUMMYFUNCTION("""COMPUTED_VALUE"""),"http://mimg.lalavla.com/resources/images/prdimg/202109/17/10008867_20210917134840.jpg")</f>
        <v>http://mimg.lalavla.com/resources/images/prdimg/202109/17/10008867_20210917134840.jpg</v>
      </c>
      <c r="E2" t="str">
        <f ca="1">IFERROR(__xludf.DUMMYFUNCTION("""COMPUTED_VALUE"""),"alt=")</f>
        <v>alt=</v>
      </c>
      <c r="F2" t="str">
        <f ca="1">IFERROR(__xludf.DUMMYFUNCTION("""COMPUTED_VALUE"""),"/&gt;")</f>
        <v>/&gt;</v>
      </c>
    </row>
    <row r="3" spans="1:72" ht="15.75" customHeight="1" x14ac:dyDescent="0.25">
      <c r="A3" s="3">
        <v>10003882</v>
      </c>
      <c r="B3" s="8" t="s">
        <v>615</v>
      </c>
      <c r="C3" t="str">
        <f ca="1">IFERROR(__xludf.DUMMYFUNCTION("SPLIT(B3,"""""")"")"),"&lt;imgsrc=")</f>
        <v>&lt;imgsrc=</v>
      </c>
      <c r="D3" s="9" t="str">
        <f ca="1">IFERROR(__xludf.DUMMYFUNCTION("""COMPUTED_VALUE"""),"http://mimg.lalavla.com/resources/images/prdimg/202002/06/10003882_20200206152721.jpg")</f>
        <v>http://mimg.lalavla.com/resources/images/prdimg/202002/06/10003882_20200206152721.jpg</v>
      </c>
      <c r="E3" t="str">
        <f ca="1">IFERROR(__xludf.DUMMYFUNCTION("""COMPUTED_VALUE"""),"alt=")</f>
        <v>alt=</v>
      </c>
      <c r="F3" t="str">
        <f ca="1">IFERROR(__xludf.DUMMYFUNCTION("""COMPUTED_VALUE"""),"/&gt;
&lt;imgsrc=")</f>
        <v>/&gt;
&lt;imgsrc=</v>
      </c>
      <c r="G3" s="9" t="str">
        <f ca="1">IFERROR(__xludf.DUMMYFUNCTION("""COMPUTED_VALUE"""),"http://mimg.lalavla.com/resources/images/prdimg/202002/06/10003882_20200206152743.jpg")</f>
        <v>http://mimg.lalavla.com/resources/images/prdimg/202002/06/10003882_20200206152743.jpg</v>
      </c>
      <c r="H3" t="str">
        <f ca="1">IFERROR(__xludf.DUMMYFUNCTION("""COMPUTED_VALUE"""),"alt=")</f>
        <v>alt=</v>
      </c>
      <c r="I3" t="str">
        <f ca="1">IFERROR(__xludf.DUMMYFUNCTION("""COMPUTED_VALUE"""),"/&gt;
&lt;imgsrc=")</f>
        <v>/&gt;
&lt;imgsrc=</v>
      </c>
      <c r="J3" s="9" t="str">
        <f ca="1">IFERROR(__xludf.DUMMYFUNCTION("""COMPUTED_VALUE"""),"http://mimg.lalavla.com/resources/images/prdimg/202002/06/10003882_20200206152754.jpg")</f>
        <v>http://mimg.lalavla.com/resources/images/prdimg/202002/06/10003882_20200206152754.jpg</v>
      </c>
      <c r="K3" t="str">
        <f ca="1">IFERROR(__xludf.DUMMYFUNCTION("""COMPUTED_VALUE"""),"alt=")</f>
        <v>alt=</v>
      </c>
      <c r="L3" t="str">
        <f ca="1">IFERROR(__xludf.DUMMYFUNCTION("""COMPUTED_VALUE"""),"/&gt;
&lt;imgsrc=")</f>
        <v>/&gt;
&lt;imgsrc=</v>
      </c>
      <c r="M3" s="9" t="str">
        <f ca="1">IFERROR(__xludf.DUMMYFUNCTION("""COMPUTED_VALUE"""),"http://mimg.lalavla.com/resources/images/prdimg/202002/18/10003882_20200218165027.jpg")</f>
        <v>http://mimg.lalavla.com/resources/images/prdimg/202002/18/10003882_20200218165027.jpg</v>
      </c>
      <c r="N3" t="str">
        <f ca="1">IFERROR(__xludf.DUMMYFUNCTION("""COMPUTED_VALUE"""),"alt=")</f>
        <v>alt=</v>
      </c>
      <c r="O3" t="str">
        <f ca="1">IFERROR(__xludf.DUMMYFUNCTION("""COMPUTED_VALUE"""),"/&gt;")</f>
        <v>/&gt;</v>
      </c>
    </row>
    <row r="4" spans="1:72" ht="15.75" customHeight="1" x14ac:dyDescent="0.25">
      <c r="A4" s="3">
        <v>10006393</v>
      </c>
      <c r="B4" s="8" t="s">
        <v>616</v>
      </c>
      <c r="C4" t="str">
        <f ca="1">IFERROR(__xludf.DUMMYFUNCTION("SPLIT(B4,"""""")"")"),"&lt;ahref=")</f>
        <v>&lt;ahref=</v>
      </c>
      <c r="D4" s="9" t="str">
        <f ca="1">IFERROR(__xludf.DUMMYFUNCTION("""COMPUTED_VALUE"""),"https://m.lalavla.com/service/main/mainEventBeautyTalk.html?EVNT_ID=100000740")</f>
        <v>https://m.lalavla.com/service/main/mainEventBeautyTalk.html?EVNT_ID=100000740</v>
      </c>
      <c r="E4" t="str">
        <f ca="1">IFERROR(__xludf.DUMMYFUNCTION("""COMPUTED_VALUE"""),"target=")</f>
        <v>target=</v>
      </c>
      <c r="F4" t="str">
        <f ca="1">IFERROR(__xludf.DUMMYFUNCTION("""COMPUTED_VALUE"""),"_blank")</f>
        <v>_blank</v>
      </c>
      <c r="G4" t="str">
        <f ca="1">IFERROR(__xludf.DUMMYFUNCTION("""COMPUTED_VALUE"""),"&gt;&lt;imgsrc=")</f>
        <v>&gt;&lt;imgsrc=</v>
      </c>
      <c r="H4" s="9" t="str">
        <f ca="1">IFERROR(__xludf.DUMMYFUNCTION("""COMPUTED_VALUE"""),"http://mimg.lalavla.com/resources/images/prdimg/202103/29/10006393_20210329102401.jpg")</f>
        <v>http://mimg.lalavla.com/resources/images/prdimg/202103/29/10006393_20210329102401.jpg</v>
      </c>
      <c r="I4" t="str">
        <f ca="1">IFERROR(__xludf.DUMMYFUNCTION("""COMPUTED_VALUE"""),"alt=")</f>
        <v>alt=</v>
      </c>
      <c r="J4" t="str">
        <f ca="1">IFERROR(__xludf.DUMMYFUNCTION("""COMPUTED_VALUE"""),"/&gt;&lt;/a&gt;
&lt;imgsrc=")</f>
        <v>/&gt;&lt;/a&gt;
&lt;imgsrc=</v>
      </c>
      <c r="K4" s="9" t="str">
        <f ca="1">IFERROR(__xludf.DUMMYFUNCTION("""COMPUTED_VALUE"""),"http://mimg.lalavla.com/resources/images/prdimg/202011/16/10006393_20201116150517.jpg")</f>
        <v>http://mimg.lalavla.com/resources/images/prdimg/202011/16/10006393_20201116150517.jpg</v>
      </c>
      <c r="L4" t="str">
        <f ca="1">IFERROR(__xludf.DUMMYFUNCTION("""COMPUTED_VALUE"""),"alt=")</f>
        <v>alt=</v>
      </c>
      <c r="M4" t="str">
        <f ca="1">IFERROR(__xludf.DUMMYFUNCTION("""COMPUTED_VALUE"""),"/&gt;&lt;imgsrc=")</f>
        <v>/&gt;&lt;imgsrc=</v>
      </c>
      <c r="N4" s="9" t="str">
        <f ca="1">IFERROR(__xludf.DUMMYFUNCTION("""COMPUTED_VALUE"""),"http://mimg.lalavla.com/resources/images/prdimg/202011/16/10006393_20201116150527.jpg")</f>
        <v>http://mimg.lalavla.com/resources/images/prdimg/202011/16/10006393_20201116150527.jpg</v>
      </c>
      <c r="O4" t="str">
        <f ca="1">IFERROR(__xludf.DUMMYFUNCTION("""COMPUTED_VALUE"""),"alt=")</f>
        <v>alt=</v>
      </c>
      <c r="P4" t="str">
        <f ca="1">IFERROR(__xludf.DUMMYFUNCTION("""COMPUTED_VALUE"""),"/&gt;&lt;imgsrc=")</f>
        <v>/&gt;&lt;imgsrc=</v>
      </c>
      <c r="Q4" s="9" t="str">
        <f ca="1">IFERROR(__xludf.DUMMYFUNCTION("""COMPUTED_VALUE"""),"http://mimg.lalavla.com/resources/images/prdimg/202011/16/10006393_20201116150535.jpg")</f>
        <v>http://mimg.lalavla.com/resources/images/prdimg/202011/16/10006393_20201116150535.jpg</v>
      </c>
      <c r="R4" t="str">
        <f ca="1">IFERROR(__xludf.DUMMYFUNCTION("""COMPUTED_VALUE"""),"alt=")</f>
        <v>alt=</v>
      </c>
      <c r="S4" t="str">
        <f ca="1">IFERROR(__xludf.DUMMYFUNCTION("""COMPUTED_VALUE"""),"/&gt;")</f>
        <v>/&gt;</v>
      </c>
    </row>
    <row r="5" spans="1:72" ht="15.75" customHeight="1" x14ac:dyDescent="0.25">
      <c r="A5" s="3">
        <v>10008881</v>
      </c>
      <c r="B5" s="8" t="s">
        <v>617</v>
      </c>
      <c r="C5" t="str">
        <f ca="1">IFERROR(__xludf.DUMMYFUNCTION("SPLIT(B5,"""""")"")"),"&lt;imgsrc=")</f>
        <v>&lt;imgsrc=</v>
      </c>
      <c r="D5" s="9" t="str">
        <f ca="1">IFERROR(__xludf.DUMMYFUNCTION("""COMPUTED_VALUE"""),"http://mimg.lalavla.com/resources/images/prdimg/202109/24/10008881_20210924140609.jpg")</f>
        <v>http://mimg.lalavla.com/resources/images/prdimg/202109/24/10008881_20210924140609.jpg</v>
      </c>
      <c r="E5" t="str">
        <f ca="1">IFERROR(__xludf.DUMMYFUNCTION("""COMPUTED_VALUE"""),"alt=")</f>
        <v>alt=</v>
      </c>
      <c r="F5" t="str">
        <f ca="1">IFERROR(__xludf.DUMMYFUNCTION("""COMPUTED_VALUE"""),"/&gt;")</f>
        <v>/&gt;</v>
      </c>
    </row>
    <row r="6" spans="1:72" ht="15.75" customHeight="1" x14ac:dyDescent="0.25">
      <c r="A6" s="3">
        <v>1000126</v>
      </c>
      <c r="B6" s="8" t="s">
        <v>618</v>
      </c>
      <c r="C6" t="str">
        <f ca="1">IFERROR(__xludf.DUMMYFUNCTION("SPLIT(B6,"""""")"")"),"&lt;imgsrc=")</f>
        <v>&lt;imgsrc=</v>
      </c>
      <c r="D6" s="9" t="str">
        <f ca="1">IFERROR(__xludf.DUMMYFUNCTION("""COMPUTED_VALUE"""),"http://mimg.lalavla.com/resources/images/prdimg/202009/19/1000126_20200919123323.jpg")</f>
        <v>http://mimg.lalavla.com/resources/images/prdimg/202009/19/1000126_20200919123323.jpg</v>
      </c>
      <c r="E6" t="str">
        <f ca="1">IFERROR(__xludf.DUMMYFUNCTION("""COMPUTED_VALUE"""),"alt=")</f>
        <v>alt=</v>
      </c>
      <c r="F6" t="str">
        <f ca="1">IFERROR(__xludf.DUMMYFUNCTION("""COMPUTED_VALUE"""),"/&gt;")</f>
        <v>/&gt;</v>
      </c>
    </row>
    <row r="7" spans="1:72" ht="15.75" customHeight="1" x14ac:dyDescent="0.25">
      <c r="A7" s="3">
        <v>10007485</v>
      </c>
      <c r="B7" s="8" t="s">
        <v>619</v>
      </c>
      <c r="C7" t="str">
        <f ca="1">IFERROR(__xludf.DUMMYFUNCTION("SPLIT(B7,"""""")"")"),"&lt;imgsrc=")</f>
        <v>&lt;imgsrc=</v>
      </c>
      <c r="D7" s="9" t="str">
        <f ca="1">IFERROR(__xludf.DUMMYFUNCTION("""COMPUTED_VALUE"""),"http://mimg.lalavla.com/resources/images/prdimg/202103/09/10007485_20210309170419.jpg")</f>
        <v>http://mimg.lalavla.com/resources/images/prdimg/202103/09/10007485_20210309170419.jpg</v>
      </c>
      <c r="E7" t="str">
        <f ca="1">IFERROR(__xludf.DUMMYFUNCTION("""COMPUTED_VALUE"""),"alt=")</f>
        <v>alt=</v>
      </c>
      <c r="F7" t="str">
        <f ca="1">IFERROR(__xludf.DUMMYFUNCTION("""COMPUTED_VALUE"""),"/&gt;")</f>
        <v>/&gt;</v>
      </c>
    </row>
    <row r="8" spans="1:72" ht="15.75" customHeight="1" x14ac:dyDescent="0.25">
      <c r="A8" s="3">
        <v>10006295</v>
      </c>
      <c r="B8" s="8" t="s">
        <v>620</v>
      </c>
      <c r="C8" t="str">
        <f ca="1">IFERROR(__xludf.DUMMYFUNCTION("SPLIT(B8,"""""")"")"),"&lt;ahref=")</f>
        <v>&lt;ahref=</v>
      </c>
      <c r="D8" s="9" t="str">
        <f ca="1">IFERROR(__xludf.DUMMYFUNCTION("""COMPUTED_VALUE"""),"https://m.lalavla.com/service/main/mainEventBeautyTalk.html?EVNT_ID=100000713")</f>
        <v>https://m.lalavla.com/service/main/mainEventBeautyTalk.html?EVNT_ID=100000713</v>
      </c>
      <c r="E8" t="str">
        <f ca="1">IFERROR(__xludf.DUMMYFUNCTION("""COMPUTED_VALUE"""),"target=")</f>
        <v>target=</v>
      </c>
      <c r="F8" t="str">
        <f ca="1">IFERROR(__xludf.DUMMYFUNCTION("""COMPUTED_VALUE"""),"_blank")</f>
        <v>_blank</v>
      </c>
      <c r="G8" t="str">
        <f ca="1">IFERROR(__xludf.DUMMYFUNCTION("""COMPUTED_VALUE"""),"&gt;&lt;imgsrc=")</f>
        <v>&gt;&lt;imgsrc=</v>
      </c>
      <c r="H8" s="9" t="str">
        <f ca="1">IFERROR(__xludf.DUMMYFUNCTION("""COMPUTED_VALUE"""),"http://mimg.lalavla.com/resources/images/prdimg/202104/07/10006295_20210407135637.jpg")</f>
        <v>http://mimg.lalavla.com/resources/images/prdimg/202104/07/10006295_20210407135637.jpg</v>
      </c>
      <c r="I8" t="str">
        <f ca="1">IFERROR(__xludf.DUMMYFUNCTION("""COMPUTED_VALUE"""),"alt=")</f>
        <v>alt=</v>
      </c>
      <c r="J8" t="str">
        <f ca="1">IFERROR(__xludf.DUMMYFUNCTION("""COMPUTED_VALUE"""),"/&gt;&lt;/a&gt;
&lt;imgsrc=")</f>
        <v>/&gt;&lt;/a&gt;
&lt;imgsrc=</v>
      </c>
      <c r="K8" s="9" t="str">
        <f ca="1">IFERROR(__xludf.DUMMYFUNCTION("""COMPUTED_VALUE"""),"http://mimg.lalavla.com/resources/images/prdimg/202110/14/10006295_20211014100157.jpg")</f>
        <v>http://mimg.lalavla.com/resources/images/prdimg/202110/14/10006295_20211014100157.jpg</v>
      </c>
      <c r="L8" t="str">
        <f ca="1">IFERROR(__xludf.DUMMYFUNCTION("""COMPUTED_VALUE"""),"alt=")</f>
        <v>alt=</v>
      </c>
      <c r="M8" t="str">
        <f ca="1">IFERROR(__xludf.DUMMYFUNCTION("""COMPUTED_VALUE"""),"/&gt;&lt;imgsrc=")</f>
        <v>/&gt;&lt;imgsrc=</v>
      </c>
      <c r="N8" s="9" t="str">
        <f ca="1">IFERROR(__xludf.DUMMYFUNCTION("""COMPUTED_VALUE"""),"http://mimg.lalavla.com/resources/images/prdimg/202110/14/10006295_20211014100221.jpg")</f>
        <v>http://mimg.lalavla.com/resources/images/prdimg/202110/14/10006295_20211014100221.jpg</v>
      </c>
      <c r="O8" t="str">
        <f ca="1">IFERROR(__xludf.DUMMYFUNCTION("""COMPUTED_VALUE"""),"alt=")</f>
        <v>alt=</v>
      </c>
      <c r="P8" t="str">
        <f ca="1">IFERROR(__xludf.DUMMYFUNCTION("""COMPUTED_VALUE"""),"/&gt;")</f>
        <v>/&gt;</v>
      </c>
    </row>
    <row r="9" spans="1:72" ht="15.75" customHeight="1" x14ac:dyDescent="0.25">
      <c r="A9" s="3">
        <v>10007004</v>
      </c>
      <c r="B9" s="8" t="s">
        <v>621</v>
      </c>
      <c r="C9" t="str">
        <f ca="1">IFERROR(__xludf.DUMMYFUNCTION("SPLIT(B9,"""""")"")"),"&lt;imgalt=")</f>
        <v>&lt;imgalt=</v>
      </c>
      <c r="D9" t="str">
        <f ca="1">IFERROR(__xludf.DUMMYFUNCTION("""COMPUTED_VALUE"""),"src=")</f>
        <v>src=</v>
      </c>
      <c r="E9" s="9" t="str">
        <f ca="1">IFERROR(__xludf.DUMMYFUNCTION("""COMPUTED_VALUE"""),"http://mimg.lalavla.com/resources/images/prdimg/202103/09/10007004_20210309171341.jpg")</f>
        <v>http://mimg.lalavla.com/resources/images/prdimg/202103/09/10007004_20210309171341.jpg</v>
      </c>
      <c r="F9" t="str">
        <f ca="1">IFERROR(__xludf.DUMMYFUNCTION("""COMPUTED_VALUE"""),"/&gt;&lt;imgalt=")</f>
        <v>/&gt;&lt;imgalt=</v>
      </c>
      <c r="G9" t="str">
        <f ca="1">IFERROR(__xludf.DUMMYFUNCTION("""COMPUTED_VALUE"""),"src=")</f>
        <v>src=</v>
      </c>
      <c r="H9" s="9" t="str">
        <f ca="1">IFERROR(__xludf.DUMMYFUNCTION("""COMPUTED_VALUE"""),"http://mimg.lalavla.com/resources/images/prdimg/202103/09/10007004_20210309171351.jpg")</f>
        <v>http://mimg.lalavla.com/resources/images/prdimg/202103/09/10007004_20210309171351.jpg</v>
      </c>
      <c r="I9" t="str">
        <f ca="1">IFERROR(__xludf.DUMMYFUNCTION("""COMPUTED_VALUE"""),"/&gt;&lt;imgalt=")</f>
        <v>/&gt;&lt;imgalt=</v>
      </c>
      <c r="J9" t="str">
        <f ca="1">IFERROR(__xludf.DUMMYFUNCTION("""COMPUTED_VALUE"""),"src=")</f>
        <v>src=</v>
      </c>
      <c r="K9" s="9" t="str">
        <f ca="1">IFERROR(__xludf.DUMMYFUNCTION("""COMPUTED_VALUE"""),"http://mimg.lalavla.com/resources/images/prdimg/202103/09/10007004_20210309171403.gif")</f>
        <v>http://mimg.lalavla.com/resources/images/prdimg/202103/09/10007004_20210309171403.gif</v>
      </c>
      <c r="L9" t="str">
        <f ca="1">IFERROR(__xludf.DUMMYFUNCTION("""COMPUTED_VALUE"""),"/&gt;&lt;imgalt=")</f>
        <v>/&gt;&lt;imgalt=</v>
      </c>
      <c r="M9" t="str">
        <f ca="1">IFERROR(__xludf.DUMMYFUNCTION("""COMPUTED_VALUE"""),"src=")</f>
        <v>src=</v>
      </c>
      <c r="N9" s="9" t="str">
        <f ca="1">IFERROR(__xludf.DUMMYFUNCTION("""COMPUTED_VALUE"""),"http://mimg.lalavla.com/resources/images/prdimg/202103/09/10007004_20210309171418.jpg")</f>
        <v>http://mimg.lalavla.com/resources/images/prdimg/202103/09/10007004_20210309171418.jpg</v>
      </c>
      <c r="O9" t="str">
        <f ca="1">IFERROR(__xludf.DUMMYFUNCTION("""COMPUTED_VALUE"""),"/&gt;&lt;imgalt=")</f>
        <v>/&gt;&lt;imgalt=</v>
      </c>
      <c r="P9" t="str">
        <f ca="1">IFERROR(__xludf.DUMMYFUNCTION("""COMPUTED_VALUE"""),"src=")</f>
        <v>src=</v>
      </c>
      <c r="Q9" s="9" t="str">
        <f ca="1">IFERROR(__xludf.DUMMYFUNCTION("""COMPUTED_VALUE"""),"http://mimg.lalavla.com/resources/images/prdimg/202103/09/10007004_20210309171447.jpg")</f>
        <v>http://mimg.lalavla.com/resources/images/prdimg/202103/09/10007004_20210309171447.jpg</v>
      </c>
      <c r="R9" t="str">
        <f ca="1">IFERROR(__xludf.DUMMYFUNCTION("""COMPUTED_VALUE"""),"/&gt;&lt;imgalt=")</f>
        <v>/&gt;&lt;imgalt=</v>
      </c>
      <c r="S9" t="str">
        <f ca="1">IFERROR(__xludf.DUMMYFUNCTION("""COMPUTED_VALUE"""),"src=")</f>
        <v>src=</v>
      </c>
      <c r="T9" s="9" t="str">
        <f ca="1">IFERROR(__xludf.DUMMYFUNCTION("""COMPUTED_VALUE"""),"http://mimg.lalavla.com/resources/images/prdimg/202103/09/10007004_20210309171455.jpg")</f>
        <v>http://mimg.lalavla.com/resources/images/prdimg/202103/09/10007004_20210309171455.jpg</v>
      </c>
      <c r="U9" t="str">
        <f ca="1">IFERROR(__xludf.DUMMYFUNCTION("""COMPUTED_VALUE"""),"/&gt;&lt;imgalt=")</f>
        <v>/&gt;&lt;imgalt=</v>
      </c>
      <c r="V9" t="str">
        <f ca="1">IFERROR(__xludf.DUMMYFUNCTION("""COMPUTED_VALUE"""),"src=")</f>
        <v>src=</v>
      </c>
      <c r="W9" s="9" t="str">
        <f ca="1">IFERROR(__xludf.DUMMYFUNCTION("""COMPUTED_VALUE"""),"http://mimg.lalavla.com/resources/images/prdimg/202103/09/10007004_20210309171501.jpg")</f>
        <v>http://mimg.lalavla.com/resources/images/prdimg/202103/09/10007004_20210309171501.jpg</v>
      </c>
      <c r="X9" t="str">
        <f ca="1">IFERROR(__xludf.DUMMYFUNCTION("""COMPUTED_VALUE"""),"/&gt;&lt;imgalt=")</f>
        <v>/&gt;&lt;imgalt=</v>
      </c>
      <c r="Y9" t="str">
        <f ca="1">IFERROR(__xludf.DUMMYFUNCTION("""COMPUTED_VALUE"""),"src=")</f>
        <v>src=</v>
      </c>
      <c r="Z9" s="9" t="str">
        <f ca="1">IFERROR(__xludf.DUMMYFUNCTION("""COMPUTED_VALUE"""),"http://mimg.lalavla.com/resources/images/prdimg/202103/09/10007004_20210309171521.jpg")</f>
        <v>http://mimg.lalavla.com/resources/images/prdimg/202103/09/10007004_20210309171521.jpg</v>
      </c>
      <c r="AA9" t="str">
        <f ca="1">IFERROR(__xludf.DUMMYFUNCTION("""COMPUTED_VALUE"""),"/&gt;&lt;imgalt=")</f>
        <v>/&gt;&lt;imgalt=</v>
      </c>
      <c r="AB9" t="str">
        <f ca="1">IFERROR(__xludf.DUMMYFUNCTION("""COMPUTED_VALUE"""),"src=")</f>
        <v>src=</v>
      </c>
      <c r="AC9" s="9" t="str">
        <f ca="1">IFERROR(__xludf.DUMMYFUNCTION("""COMPUTED_VALUE"""),"http://mimg.lalavla.com/resources/images/prdimg/202103/09/10007004_20210309171528.jpg")</f>
        <v>http://mimg.lalavla.com/resources/images/prdimg/202103/09/10007004_20210309171528.jpg</v>
      </c>
      <c r="AD9" t="str">
        <f ca="1">IFERROR(__xludf.DUMMYFUNCTION("""COMPUTED_VALUE"""),"/&gt;&lt;imgalt=")</f>
        <v>/&gt;&lt;imgalt=</v>
      </c>
      <c r="AE9" t="str">
        <f ca="1">IFERROR(__xludf.DUMMYFUNCTION("""COMPUTED_VALUE"""),"src=")</f>
        <v>src=</v>
      </c>
      <c r="AF9" s="9" t="str">
        <f ca="1">IFERROR(__xludf.DUMMYFUNCTION("""COMPUTED_VALUE"""),"http://mimg.lalavla.com/resources/images/prdimg/202103/09/10007004_20210309171537.jpg")</f>
        <v>http://mimg.lalavla.com/resources/images/prdimg/202103/09/10007004_20210309171537.jpg</v>
      </c>
      <c r="AG9" t="str">
        <f ca="1">IFERROR(__xludf.DUMMYFUNCTION("""COMPUTED_VALUE"""),"/&gt;&lt;imgalt=")</f>
        <v>/&gt;&lt;imgalt=</v>
      </c>
      <c r="AH9" t="str">
        <f ca="1">IFERROR(__xludf.DUMMYFUNCTION("""COMPUTED_VALUE"""),"src=")</f>
        <v>src=</v>
      </c>
      <c r="AI9" s="9" t="str">
        <f ca="1">IFERROR(__xludf.DUMMYFUNCTION("""COMPUTED_VALUE"""),"http://mimg.lalavla.com/resources/images/prdimg/202103/09/10007004_20210309171546.jpg")</f>
        <v>http://mimg.lalavla.com/resources/images/prdimg/202103/09/10007004_20210309171546.jpg</v>
      </c>
      <c r="AJ9" t="str">
        <f ca="1">IFERROR(__xludf.DUMMYFUNCTION("""COMPUTED_VALUE"""),"/&gt;&lt;imgalt=")</f>
        <v>/&gt;&lt;imgalt=</v>
      </c>
      <c r="AK9" t="str">
        <f ca="1">IFERROR(__xludf.DUMMYFUNCTION("""COMPUTED_VALUE"""),"src=")</f>
        <v>src=</v>
      </c>
      <c r="AL9" s="9" t="str">
        <f ca="1">IFERROR(__xludf.DUMMYFUNCTION("""COMPUTED_VALUE"""),"http://mimg.lalavla.com/resources/images/prdimg/202103/09/10007004_20210309171555.jpg")</f>
        <v>http://mimg.lalavla.com/resources/images/prdimg/202103/09/10007004_20210309171555.jpg</v>
      </c>
      <c r="AM9" t="str">
        <f ca="1">IFERROR(__xludf.DUMMYFUNCTION("""COMPUTED_VALUE"""),"/&gt;&lt;imgalt=")</f>
        <v>/&gt;&lt;imgalt=</v>
      </c>
      <c r="AN9" t="str">
        <f ca="1">IFERROR(__xludf.DUMMYFUNCTION("""COMPUTED_VALUE"""),"src=")</f>
        <v>src=</v>
      </c>
      <c r="AO9" s="9" t="str">
        <f ca="1">IFERROR(__xludf.DUMMYFUNCTION("""COMPUTED_VALUE"""),"http://mimg.lalavla.com/resources/images/prdimg/202103/09/10007004_20210309171817.gif")</f>
        <v>http://mimg.lalavla.com/resources/images/prdimg/202103/09/10007004_20210309171817.gif</v>
      </c>
      <c r="AP9" t="str">
        <f ca="1">IFERROR(__xludf.DUMMYFUNCTION("""COMPUTED_VALUE"""),"/&gt;&lt;imgalt=")</f>
        <v>/&gt;&lt;imgalt=</v>
      </c>
      <c r="AQ9" t="str">
        <f ca="1">IFERROR(__xludf.DUMMYFUNCTION("""COMPUTED_VALUE"""),"src=")</f>
        <v>src=</v>
      </c>
      <c r="AR9" s="9" t="str">
        <f ca="1">IFERROR(__xludf.DUMMYFUNCTION("""COMPUTED_VALUE"""),"http://mimg.lalavla.com/resources/images/prdimg/202103/09/10007004_20210309171616.jpg")</f>
        <v>http://mimg.lalavla.com/resources/images/prdimg/202103/09/10007004_20210309171616.jpg</v>
      </c>
      <c r="AS9" t="str">
        <f ca="1">IFERROR(__xludf.DUMMYFUNCTION("""COMPUTED_VALUE"""),"/&gt;&lt;imgalt=")</f>
        <v>/&gt;&lt;imgalt=</v>
      </c>
      <c r="AT9" t="str">
        <f ca="1">IFERROR(__xludf.DUMMYFUNCTION("""COMPUTED_VALUE"""),"src=")</f>
        <v>src=</v>
      </c>
      <c r="AU9" s="9" t="str">
        <f ca="1">IFERROR(__xludf.DUMMYFUNCTION("""COMPUTED_VALUE"""),"http://mimg.lalavla.com/resources/images/prdimg/202103/09/10007004_20210309171623.jpg")</f>
        <v>http://mimg.lalavla.com/resources/images/prdimg/202103/09/10007004_20210309171623.jpg</v>
      </c>
      <c r="AV9" t="str">
        <f ca="1">IFERROR(__xludf.DUMMYFUNCTION("""COMPUTED_VALUE"""),"/&gt;&lt;imgalt=")</f>
        <v>/&gt;&lt;imgalt=</v>
      </c>
      <c r="AW9" t="str">
        <f ca="1">IFERROR(__xludf.DUMMYFUNCTION("""COMPUTED_VALUE"""),"src=")</f>
        <v>src=</v>
      </c>
      <c r="AX9" s="9" t="str">
        <f ca="1">IFERROR(__xludf.DUMMYFUNCTION("""COMPUTED_VALUE"""),"http://mimg.lalavla.com/resources/images/prdimg/202103/09/10007004_20210309171630.jpg")</f>
        <v>http://mimg.lalavla.com/resources/images/prdimg/202103/09/10007004_20210309171630.jpg</v>
      </c>
      <c r="AY9" t="str">
        <f ca="1">IFERROR(__xludf.DUMMYFUNCTION("""COMPUTED_VALUE"""),"/&gt;&lt;imgalt=")</f>
        <v>/&gt;&lt;imgalt=</v>
      </c>
      <c r="AZ9" t="str">
        <f ca="1">IFERROR(__xludf.DUMMYFUNCTION("""COMPUTED_VALUE"""),"src=")</f>
        <v>src=</v>
      </c>
      <c r="BA9" s="9" t="str">
        <f ca="1">IFERROR(__xludf.DUMMYFUNCTION("""COMPUTED_VALUE"""),"http://mimg.lalavla.com/resources/images/prdimg/202103/09/10007004_20210309171922.jpg")</f>
        <v>http://mimg.lalavla.com/resources/images/prdimg/202103/09/10007004_20210309171922.jpg</v>
      </c>
      <c r="BB9" t="str">
        <f ca="1">IFERROR(__xludf.DUMMYFUNCTION("""COMPUTED_VALUE"""),"/&gt;&lt;imgalt=")</f>
        <v>/&gt;&lt;imgalt=</v>
      </c>
      <c r="BC9" t="str">
        <f ca="1">IFERROR(__xludf.DUMMYFUNCTION("""COMPUTED_VALUE"""),"src=")</f>
        <v>src=</v>
      </c>
      <c r="BD9" s="9" t="str">
        <f ca="1">IFERROR(__xludf.DUMMYFUNCTION("""COMPUTED_VALUE"""),"http://mimg.lalavla.com/resources/images/prdimg/202103/09/10007004_20210309171929.jpg")</f>
        <v>http://mimg.lalavla.com/resources/images/prdimg/202103/09/10007004_20210309171929.jpg</v>
      </c>
      <c r="BE9" t="str">
        <f ca="1">IFERROR(__xludf.DUMMYFUNCTION("""COMPUTED_VALUE"""),"/&gt;&lt;imgalt=")</f>
        <v>/&gt;&lt;imgalt=</v>
      </c>
      <c r="BF9" t="str">
        <f ca="1">IFERROR(__xludf.DUMMYFUNCTION("""COMPUTED_VALUE"""),"src=")</f>
        <v>src=</v>
      </c>
      <c r="BG9" s="9" t="str">
        <f ca="1">IFERROR(__xludf.DUMMYFUNCTION("""COMPUTED_VALUE"""),"http://mimg.lalavla.com/resources/images/prdimg/202103/09/10007004_20210309171938.jpg")</f>
        <v>http://mimg.lalavla.com/resources/images/prdimg/202103/09/10007004_20210309171938.jpg</v>
      </c>
      <c r="BH9" t="str">
        <f ca="1">IFERROR(__xludf.DUMMYFUNCTION("""COMPUTED_VALUE"""),"/&gt;&lt;imgalt=")</f>
        <v>/&gt;&lt;imgalt=</v>
      </c>
      <c r="BI9" t="str">
        <f ca="1">IFERROR(__xludf.DUMMYFUNCTION("""COMPUTED_VALUE"""),"src=")</f>
        <v>src=</v>
      </c>
      <c r="BJ9" s="9" t="str">
        <f ca="1">IFERROR(__xludf.DUMMYFUNCTION("""COMPUTED_VALUE"""),"http://mimg.lalavla.com/resources/images/prdimg/202103/09/10007004_20210309171946.jpg")</f>
        <v>http://mimg.lalavla.com/resources/images/prdimg/202103/09/10007004_20210309171946.jpg</v>
      </c>
      <c r="BK9" t="str">
        <f ca="1">IFERROR(__xludf.DUMMYFUNCTION("""COMPUTED_VALUE"""),"/&gt;&lt;imgalt=")</f>
        <v>/&gt;&lt;imgalt=</v>
      </c>
      <c r="BL9" t="str">
        <f ca="1">IFERROR(__xludf.DUMMYFUNCTION("""COMPUTED_VALUE"""),"src=")</f>
        <v>src=</v>
      </c>
      <c r="BM9" s="9" t="str">
        <f ca="1">IFERROR(__xludf.DUMMYFUNCTION("""COMPUTED_VALUE"""),"http://mimg.lalavla.com/resources/images/prdimg/202103/09/10007004_20210309172028.jpg")</f>
        <v>http://mimg.lalavla.com/resources/images/prdimg/202103/09/10007004_20210309172028.jpg</v>
      </c>
      <c r="BN9" t="str">
        <f ca="1">IFERROR(__xludf.DUMMYFUNCTION("""COMPUTED_VALUE"""),"/&gt;&lt;imgalt=")</f>
        <v>/&gt;&lt;imgalt=</v>
      </c>
      <c r="BO9" t="str">
        <f ca="1">IFERROR(__xludf.DUMMYFUNCTION("""COMPUTED_VALUE"""),"src=")</f>
        <v>src=</v>
      </c>
      <c r="BP9" s="9" t="str">
        <f ca="1">IFERROR(__xludf.DUMMYFUNCTION("""COMPUTED_VALUE"""),"http://mimg.lalavla.com/resources/images/prdimg/202103/09/10007004_20210309172041.jpg")</f>
        <v>http://mimg.lalavla.com/resources/images/prdimg/202103/09/10007004_20210309172041.jpg</v>
      </c>
      <c r="BQ9" t="str">
        <f ca="1">IFERROR(__xludf.DUMMYFUNCTION("""COMPUTED_VALUE"""),"/&gt;&lt;imgalt=")</f>
        <v>/&gt;&lt;imgalt=</v>
      </c>
      <c r="BR9" t="str">
        <f ca="1">IFERROR(__xludf.DUMMYFUNCTION("""COMPUTED_VALUE"""),"src=")</f>
        <v>src=</v>
      </c>
      <c r="BS9" s="9" t="str">
        <f ca="1">IFERROR(__xludf.DUMMYFUNCTION("""COMPUTED_VALUE"""),"http://mimg.lalavla.com/resources/images/prdimg/202103/09/10007004_20210309172054.jpg")</f>
        <v>http://mimg.lalavla.com/resources/images/prdimg/202103/09/10007004_20210309172054.jpg</v>
      </c>
      <c r="BT9" t="str">
        <f ca="1">IFERROR(__xludf.DUMMYFUNCTION("""COMPUTED_VALUE"""),"/&gt;")</f>
        <v>/&gt;</v>
      </c>
    </row>
    <row r="10" spans="1:72" ht="15.75" customHeight="1" x14ac:dyDescent="0.25">
      <c r="A10" s="3">
        <v>10002228</v>
      </c>
      <c r="B10" s="8" t="s">
        <v>622</v>
      </c>
      <c r="C10" t="str">
        <f ca="1">IFERROR(__xludf.DUMMYFUNCTION("SPLIT(B10,"""""")"")"),"&lt;imgsrc=")</f>
        <v>&lt;imgsrc=</v>
      </c>
      <c r="D10" s="9" t="str">
        <f ca="1">IFERROR(__xludf.DUMMYFUNCTION("""COMPUTED_VALUE"""),"http://mimg.lalavla.com/resources/images/prdimg/201911/05/10002228_20191105102542.jpg")</f>
        <v>http://mimg.lalavla.com/resources/images/prdimg/201911/05/10002228_20191105102542.jpg</v>
      </c>
      <c r="E10" t="str">
        <f ca="1">IFERROR(__xludf.DUMMYFUNCTION("""COMPUTED_VALUE"""),"alt=")</f>
        <v>alt=</v>
      </c>
      <c r="F10" t="str">
        <f ca="1">IFERROR(__xludf.DUMMYFUNCTION("""COMPUTED_VALUE"""),"/&gt;")</f>
        <v>/&gt;</v>
      </c>
    </row>
    <row r="11" spans="1:72" ht="15.75" customHeight="1" x14ac:dyDescent="0.25">
      <c r="A11" s="3">
        <v>10002543</v>
      </c>
      <c r="B11" s="8" t="s">
        <v>623</v>
      </c>
      <c r="C11" t="str">
        <f ca="1">IFERROR(__xludf.DUMMYFUNCTION("SPLIT(B11,"""""")"")"),"&lt;imgsrc=")</f>
        <v>&lt;imgsrc=</v>
      </c>
      <c r="D11" s="9" t="str">
        <f ca="1">IFERROR(__xludf.DUMMYFUNCTION("""COMPUTED_VALUE"""),"http://romand.co.kr/web/upload/NNEditor/20181112/ZERO_VELVET_TINT_01_shop1_174123.jpg")</f>
        <v>http://romand.co.kr/web/upload/NNEditor/20181112/ZERO_VELVET_TINT_01_shop1_174123.jpg</v>
      </c>
      <c r="E11" t="str">
        <f ca="1">IFERROR(__xludf.DUMMYFUNCTION("""COMPUTED_VALUE"""),"alt=")</f>
        <v>alt=</v>
      </c>
      <c r="F11" t="str">
        <f ca="1">IFERROR(__xludf.DUMMYFUNCTION("""COMPUTED_VALUE"""),"/&gt;.
&lt;imgsrc=")</f>
        <v>/&gt;.
&lt;imgsrc=</v>
      </c>
      <c r="G11" s="9" t="str">
        <f ca="1">IFERROR(__xludf.DUMMYFUNCTION("""COMPUTED_VALUE"""),"http://romand.co.kr/web/upload/NNEditor/20181112/ZERO_VELVET_TINT_02_shop1_174123.jpg")</f>
        <v>http://romand.co.kr/web/upload/NNEditor/20181112/ZERO_VELVET_TINT_02_shop1_174123.jpg</v>
      </c>
      <c r="H11" t="str">
        <f ca="1">IFERROR(__xludf.DUMMYFUNCTION("""COMPUTED_VALUE"""),"alt=")</f>
        <v>alt=</v>
      </c>
      <c r="I11" t="str">
        <f ca="1">IFERROR(__xludf.DUMMYFUNCTION("""COMPUTED_VALUE"""),"/&gt;
&lt;imgsrc=")</f>
        <v>/&gt;
&lt;imgsrc=</v>
      </c>
      <c r="J11" s="9" t="str">
        <f ca="1">IFERROR(__xludf.DUMMYFUNCTION("""COMPUTED_VALUE"""),"http://mimg.lalavla.com/resources/images/prdimg/201908/27/10002543_20190827150239.jpg")</f>
        <v>http://mimg.lalavla.com/resources/images/prdimg/201908/27/10002543_20190827150239.jpg</v>
      </c>
      <c r="K11" t="str">
        <f ca="1">IFERROR(__xludf.DUMMYFUNCTION("""COMPUTED_VALUE"""),"alt=")</f>
        <v>alt=</v>
      </c>
      <c r="L11" t="str">
        <f ca="1">IFERROR(__xludf.DUMMYFUNCTION("""COMPUTED_VALUE"""),"/&gt;
&lt;imgsrc=")</f>
        <v>/&gt;
&lt;imgsrc=</v>
      </c>
      <c r="M11" s="9" t="str">
        <f ca="1">IFERROR(__xludf.DUMMYFUNCTION("""COMPUTED_VALUE"""),"http://romand.co.kr/web/upload/NNEditor/20181112/ZERO_VELVET_TINT_03_shop1_174124.jpg")</f>
        <v>http://romand.co.kr/web/upload/NNEditor/20181112/ZERO_VELVET_TINT_03_shop1_174124.jpg</v>
      </c>
      <c r="N11" t="str">
        <f ca="1">IFERROR(__xludf.DUMMYFUNCTION("""COMPUTED_VALUE"""),"alt=")</f>
        <v>alt=</v>
      </c>
      <c r="O11" t="str">
        <f ca="1">IFERROR(__xludf.DUMMYFUNCTION("""COMPUTED_VALUE"""),"/&gt;
&lt;imgsrc=")</f>
        <v>/&gt;
&lt;imgsrc=</v>
      </c>
      <c r="P11" s="9" t="str">
        <f ca="1">IFERROR(__xludf.DUMMYFUNCTION("""COMPUTED_VALUE"""),"http://romand.co.kr/web/upload/NNEditor/20181112/ZERO_VELVET_TINT_04_shop1_174124.jpg")</f>
        <v>http://romand.co.kr/web/upload/NNEditor/20181112/ZERO_VELVET_TINT_04_shop1_174124.jpg</v>
      </c>
      <c r="Q11" t="str">
        <f ca="1">IFERROR(__xludf.DUMMYFUNCTION("""COMPUTED_VALUE"""),"alt=")</f>
        <v>alt=</v>
      </c>
      <c r="R11" t="str">
        <f ca="1">IFERROR(__xludf.DUMMYFUNCTION("""COMPUTED_VALUE"""),"/&gt;
&lt;imgsrc=")</f>
        <v>/&gt;
&lt;imgsrc=</v>
      </c>
      <c r="S11" s="9" t="str">
        <f ca="1">IFERROR(__xludf.DUMMYFUNCTION("""COMPUTED_VALUE"""),"http://romand.co.kr/web/upload/NNEditor/20181112/ZERO_VELVET_TINT_08_shop1_174254.jpg")</f>
        <v>http://romand.co.kr/web/upload/NNEditor/20181112/ZERO_VELVET_TINT_08_shop1_174254.jpg</v>
      </c>
      <c r="T11" t="str">
        <f ca="1">IFERROR(__xludf.DUMMYFUNCTION("""COMPUTED_VALUE"""),"alt=")</f>
        <v>alt=</v>
      </c>
      <c r="U11" t="str">
        <f ca="1">IFERROR(__xludf.DUMMYFUNCTION("""COMPUTED_VALUE"""),"/&gt;
&lt;imgsrc=")</f>
        <v>/&gt;
&lt;imgsrc=</v>
      </c>
      <c r="V11" s="9" t="str">
        <f ca="1">IFERROR(__xludf.DUMMYFUNCTION("""COMPUTED_VALUE"""),"http://romand.co.kr/web/upload/NNEditor/20181112/ZERO_VELVET_TINT_08_shop1_174254.jpg")</f>
        <v>http://romand.co.kr/web/upload/NNEditor/20181112/ZERO_VELVET_TINT_08_shop1_174254.jpg</v>
      </c>
      <c r="W11" t="str">
        <f ca="1">IFERROR(__xludf.DUMMYFUNCTION("""COMPUTED_VALUE"""),"alt=")</f>
        <v>alt=</v>
      </c>
      <c r="X11" t="str">
        <f ca="1">IFERROR(__xludf.DUMMYFUNCTION("""COMPUTED_VALUE"""),"/&gt;
&amp;nbsp;
&amp;nbsp;&amp;nbsp;&lt;imgsrc=")</f>
        <v>/&gt;
&amp;nbsp;
&amp;nbsp;&amp;nbsp;&lt;imgsrc=</v>
      </c>
      <c r="Y11" s="9" t="str">
        <f ca="1">IFERROR(__xludf.DUMMYFUNCTION("""COMPUTED_VALUE"""),"http://romand.co.kr/web/upload/NNEditor/20181031/%EC%A0%9C%EB%A1%9C%EB%B2%A8%EB%B2%B3%ED%8B%B4%ED%8A%B8_%EC%A0%84%EC%84%B1%EB%B6%84_shop1_181033.jpg")</f>
        <v>http://romand.co.kr/web/upload/NNEditor/20181031/%EC%A0%9C%EB%A1%9C%EB%B2%A8%EB%B2%B3%ED%8B%B4%ED%8A%B8_%EC%A0%84%EC%84%B1%EB%B6%84_shop1_181033.jpg</v>
      </c>
      <c r="Z11" t="str">
        <f ca="1">IFERROR(__xludf.DUMMYFUNCTION("""COMPUTED_VALUE"""),"alt=")</f>
        <v>alt=</v>
      </c>
      <c r="AA11" t="str">
        <f ca="1">IFERROR(__xludf.DUMMYFUNCTION("""COMPUTED_VALUE"""),"/&gt;")</f>
        <v>/&gt;</v>
      </c>
    </row>
    <row r="12" spans="1:72" ht="15.75" customHeight="1" x14ac:dyDescent="0.25">
      <c r="A12" s="3">
        <v>10002134</v>
      </c>
      <c r="B12" s="8" t="s">
        <v>624</v>
      </c>
      <c r="C12" t="str">
        <f ca="1">IFERROR(__xludf.DUMMYFUNCTION("SPLIT(B12,"""""")"")"),"&lt;imgalt=")</f>
        <v>&lt;imgalt=</v>
      </c>
      <c r="D12" t="str">
        <f ca="1">IFERROR(__xludf.DUMMYFUNCTION("""COMPUTED_VALUE"""),"src=")</f>
        <v>src=</v>
      </c>
      <c r="E12" s="9" t="str">
        <f ca="1">IFERROR(__xludf.DUMMYFUNCTION("""COMPUTED_VALUE"""),"http://mimg.lalavla.com/resources/images/prdimg/201811/12/10002134_20181112161946.jpg")</f>
        <v>http://mimg.lalavla.com/resources/images/prdimg/201811/12/10002134_20181112161946.jpg</v>
      </c>
      <c r="F12" t="str">
        <f ca="1">IFERROR(__xludf.DUMMYFUNCTION("""COMPUTED_VALUE"""),"/&gt;")</f>
        <v>/&gt;</v>
      </c>
    </row>
    <row r="13" spans="1:72" ht="15.75" customHeight="1" x14ac:dyDescent="0.25">
      <c r="A13" s="3">
        <v>10008808</v>
      </c>
      <c r="B13" s="8" t="s">
        <v>625</v>
      </c>
      <c r="C13" t="str">
        <f ca="1">IFERROR(__xludf.DUMMYFUNCTION("SPLIT(B13,"""""")"")"),"&lt;imgsrc=")</f>
        <v>&lt;imgsrc=</v>
      </c>
      <c r="D13" s="9" t="str">
        <f ca="1">IFERROR(__xludf.DUMMYFUNCTION("""COMPUTED_VALUE"""),"http://mimg.lalavla.com/resources/images/prdimg/202005/20/10005236_20200520103803.jpg")</f>
        <v>http://mimg.lalavla.com/resources/images/prdimg/202005/20/10005236_20200520103803.jpg</v>
      </c>
      <c r="E13" t="str">
        <f ca="1">IFERROR(__xludf.DUMMYFUNCTION("""COMPUTED_VALUE"""),"alt=")</f>
        <v>alt=</v>
      </c>
      <c r="F13" t="str">
        <f ca="1">IFERROR(__xludf.DUMMYFUNCTION("""COMPUTED_VALUE"""),"/&gt;
&lt;imgsrc=")</f>
        <v>/&gt;
&lt;imgsrc=</v>
      </c>
      <c r="G13" s="9" t="str">
        <f ca="1">IFERROR(__xludf.DUMMYFUNCTION("""COMPUTED_VALUE"""),"http://mimg.lalavla.com/resources/images/prdimg/202005/20/10005236_20200520103812.jpg")</f>
        <v>http://mimg.lalavla.com/resources/images/prdimg/202005/20/10005236_20200520103812.jpg</v>
      </c>
      <c r="H13" t="str">
        <f ca="1">IFERROR(__xludf.DUMMYFUNCTION("""COMPUTED_VALUE"""),"alt=")</f>
        <v>alt=</v>
      </c>
      <c r="I13" t="str">
        <f ca="1">IFERROR(__xludf.DUMMYFUNCTION("""COMPUTED_VALUE"""),"/&gt;
&lt;imgsrc=")</f>
        <v>/&gt;
&lt;imgsrc=</v>
      </c>
      <c r="J13" s="9" t="str">
        <f ca="1">IFERROR(__xludf.DUMMYFUNCTION("""COMPUTED_VALUE"""),"http://mimg.lalavla.com/resources/images/prdimg/202005/20/10005236_20200520103824.jpg")</f>
        <v>http://mimg.lalavla.com/resources/images/prdimg/202005/20/10005236_20200520103824.jpg</v>
      </c>
      <c r="K13" t="str">
        <f ca="1">IFERROR(__xludf.DUMMYFUNCTION("""COMPUTED_VALUE"""),"alt=")</f>
        <v>alt=</v>
      </c>
      <c r="L13" t="str">
        <f ca="1">IFERROR(__xludf.DUMMYFUNCTION("""COMPUTED_VALUE"""),"/&gt;
&lt;imgsrc=")</f>
        <v>/&gt;
&lt;imgsrc=</v>
      </c>
      <c r="M13" s="9" t="str">
        <f ca="1">IFERROR(__xludf.DUMMYFUNCTION("""COMPUTED_VALUE"""),"http://mimg.lalavla.com/resources/images/prdimg/202005/20/10005236_20200520103833.jpg")</f>
        <v>http://mimg.lalavla.com/resources/images/prdimg/202005/20/10005236_20200520103833.jpg</v>
      </c>
      <c r="N13" t="str">
        <f ca="1">IFERROR(__xludf.DUMMYFUNCTION("""COMPUTED_VALUE"""),"alt=")</f>
        <v>alt=</v>
      </c>
      <c r="O13" t="str">
        <f ca="1">IFERROR(__xludf.DUMMYFUNCTION("""COMPUTED_VALUE"""),"/&gt;
&lt;imgsrc=")</f>
        <v>/&gt;
&lt;imgsrc=</v>
      </c>
      <c r="P13" s="9" t="str">
        <f ca="1">IFERROR(__xludf.DUMMYFUNCTION("""COMPUTED_VALUE"""),"http://mimg.lalavla.com/resources/images/prdimg/202005/20/10005236_20200520103843.jpg")</f>
        <v>http://mimg.lalavla.com/resources/images/prdimg/202005/20/10005236_20200520103843.jpg</v>
      </c>
      <c r="Q13" t="str">
        <f ca="1">IFERROR(__xludf.DUMMYFUNCTION("""COMPUTED_VALUE"""),"alt=")</f>
        <v>alt=</v>
      </c>
      <c r="R13" t="str">
        <f ca="1">IFERROR(__xludf.DUMMYFUNCTION("""COMPUTED_VALUE"""),"/&gt;")</f>
        <v>/&gt;</v>
      </c>
    </row>
    <row r="14" spans="1:72" ht="15.75" customHeight="1" x14ac:dyDescent="0.25">
      <c r="A14" s="3">
        <v>10006546</v>
      </c>
      <c r="B14" s="8" t="s">
        <v>626</v>
      </c>
      <c r="C14" t="str">
        <f ca="1">IFERROR(__xludf.DUMMYFUNCTION("SPLIT(B14,"""""")"")"),"&lt;imgsrc=")</f>
        <v>&lt;imgsrc=</v>
      </c>
      <c r="D14" s="9" t="str">
        <f ca="1">IFERROR(__xludf.DUMMYFUNCTION("""COMPUTED_VALUE"""),"http://mimg.lalavla.com/resources/images/prdimg/202012/11/10006546_20201211133720.jpg")</f>
        <v>http://mimg.lalavla.com/resources/images/prdimg/202012/11/10006546_20201211133720.jpg</v>
      </c>
      <c r="E14" t="str">
        <f ca="1">IFERROR(__xludf.DUMMYFUNCTION("""COMPUTED_VALUE"""),"alt=")</f>
        <v>alt=</v>
      </c>
      <c r="F14" t="str">
        <f ca="1">IFERROR(__xludf.DUMMYFUNCTION("""COMPUTED_VALUE"""),"/&gt;")</f>
        <v>/&gt;</v>
      </c>
    </row>
    <row r="15" spans="1:72" ht="15.75" customHeight="1" x14ac:dyDescent="0.25">
      <c r="A15" s="3">
        <v>10002594</v>
      </c>
      <c r="B15" s="8" t="s">
        <v>627</v>
      </c>
      <c r="C15" t="str">
        <f ca="1">IFERROR(__xludf.DUMMYFUNCTION("SPLIT(B15,"""""")"")"),"&lt;imgsrc=")</f>
        <v>&lt;imgsrc=</v>
      </c>
      <c r="D15" s="9" t="str">
        <f ca="1">IFERROR(__xludf.DUMMYFUNCTION("""COMPUTED_VALUE"""),"http://mimg.lalavla.com/resources/images/prdimg/202010/28/10002594_20201028171903.jpg")</f>
        <v>http://mimg.lalavla.com/resources/images/prdimg/202010/28/10002594_20201028171903.jpg</v>
      </c>
      <c r="E15" t="str">
        <f ca="1">IFERROR(__xludf.DUMMYFUNCTION("""COMPUTED_VALUE"""),"alt=")</f>
        <v>alt=</v>
      </c>
      <c r="F15" t="str">
        <f ca="1">IFERROR(__xludf.DUMMYFUNCTION("""COMPUTED_VALUE"""),"/&gt;&lt;imgsrc=")</f>
        <v>/&gt;&lt;imgsrc=</v>
      </c>
      <c r="G15" s="9" t="str">
        <f ca="1">IFERROR(__xludf.DUMMYFUNCTION("""COMPUTED_VALUE"""),"http://mimg.lalavla.com/resources/images/prdimg/202010/28/10002594_20201028171916.jpg")</f>
        <v>http://mimg.lalavla.com/resources/images/prdimg/202010/28/10002594_20201028171916.jpg</v>
      </c>
      <c r="H15" t="str">
        <f ca="1">IFERROR(__xludf.DUMMYFUNCTION("""COMPUTED_VALUE"""),"alt=")</f>
        <v>alt=</v>
      </c>
      <c r="I15" t="str">
        <f ca="1">IFERROR(__xludf.DUMMYFUNCTION("""COMPUTED_VALUE"""),"/&gt;")</f>
        <v>/&gt;</v>
      </c>
    </row>
    <row r="16" spans="1:72" ht="15.75" customHeight="1" x14ac:dyDescent="0.25">
      <c r="A16" s="3">
        <v>10006099</v>
      </c>
      <c r="B16" s="8" t="s">
        <v>628</v>
      </c>
      <c r="C16" t="str">
        <f ca="1">IFERROR(__xludf.DUMMYFUNCTION("SPLIT(B16,"""""")"")"),"&lt;imgsrc=")</f>
        <v>&lt;imgsrc=</v>
      </c>
      <c r="D16" s="9" t="str">
        <f ca="1">IFERROR(__xludf.DUMMYFUNCTION("""COMPUTED_VALUE"""),"http://mimg.lalavla.com/resources/images/prdimg/202008/26/10006099_20200826104956.jpg")</f>
        <v>http://mimg.lalavla.com/resources/images/prdimg/202008/26/10006099_20200826104956.jpg</v>
      </c>
      <c r="E16" t="str">
        <f ca="1">IFERROR(__xludf.DUMMYFUNCTION("""COMPUTED_VALUE"""),"alt=")</f>
        <v>alt=</v>
      </c>
      <c r="F16" t="str">
        <f ca="1">IFERROR(__xludf.DUMMYFUNCTION("""COMPUTED_VALUE"""),"/&gt;
&lt;imgsrc=")</f>
        <v>/&gt;
&lt;imgsrc=</v>
      </c>
      <c r="G16" s="9" t="str">
        <f ca="1">IFERROR(__xludf.DUMMYFUNCTION("""COMPUTED_VALUE"""),"http://mimg.lalavla.com/resources/images/prdimg/202008/26/10006099_20200826105005.jpg")</f>
        <v>http://mimg.lalavla.com/resources/images/prdimg/202008/26/10006099_20200826105005.jpg</v>
      </c>
      <c r="H16" t="str">
        <f ca="1">IFERROR(__xludf.DUMMYFUNCTION("""COMPUTED_VALUE"""),"alt=")</f>
        <v>alt=</v>
      </c>
      <c r="I16" t="str">
        <f ca="1">IFERROR(__xludf.DUMMYFUNCTION("""COMPUTED_VALUE"""),"/&gt;")</f>
        <v>/&gt;</v>
      </c>
    </row>
    <row r="17" spans="1:39" ht="15.75" customHeight="1" x14ac:dyDescent="0.25">
      <c r="A17" s="3">
        <v>10006043</v>
      </c>
      <c r="B17" s="8" t="s">
        <v>629</v>
      </c>
      <c r="C17" t="str">
        <f ca="1">IFERROR(__xludf.DUMMYFUNCTION("SPLIT(B17,"""""")"")"),"&lt;imgalt=")</f>
        <v>&lt;imgalt=</v>
      </c>
      <c r="D17" t="str">
        <f ca="1">IFERROR(__xludf.DUMMYFUNCTION("""COMPUTED_VALUE"""),"src=")</f>
        <v>src=</v>
      </c>
      <c r="E17" s="9" t="str">
        <f ca="1">IFERROR(__xludf.DUMMYFUNCTION("""COMPUTED_VALUE"""),"http://mimg.lalavla.com/resources/images/prdimg/202008/26/10006043_20200826105533.jpg")</f>
        <v>http://mimg.lalavla.com/resources/images/prdimg/202008/26/10006043_20200826105533.jpg</v>
      </c>
      <c r="F17" t="str">
        <f ca="1">IFERROR(__xludf.DUMMYFUNCTION("""COMPUTED_VALUE"""),"/&gt;")</f>
        <v>/&gt;</v>
      </c>
    </row>
    <row r="18" spans="1:39" ht="15.75" customHeight="1" x14ac:dyDescent="0.25">
      <c r="A18" s="3">
        <v>1000349</v>
      </c>
      <c r="B18" s="8" t="s">
        <v>630</v>
      </c>
      <c r="C18" t="str">
        <f ca="1">IFERROR(__xludf.DUMMYFUNCTION("SPLIT(B18,"""""")"")"),"&lt;imgalt=")</f>
        <v>&lt;imgalt=</v>
      </c>
      <c r="D18" t="str">
        <f ca="1">IFERROR(__xludf.DUMMYFUNCTION("""COMPUTED_VALUE"""),"src=")</f>
        <v>src=</v>
      </c>
      <c r="E18" s="9" t="str">
        <f ca="1">IFERROR(__xludf.DUMMYFUNCTION("""COMPUTED_VALUE"""),"http://mimg.lalavla.com/resources/images/prdimg/201808/16/1000349_20180816092104.jpg")</f>
        <v>http://mimg.lalavla.com/resources/images/prdimg/201808/16/1000349_20180816092104.jpg</v>
      </c>
      <c r="F18" t="str">
        <f ca="1">IFERROR(__xludf.DUMMYFUNCTION("""COMPUTED_VALUE"""),"/&gt;")</f>
        <v>/&gt;</v>
      </c>
    </row>
    <row r="19" spans="1:39" ht="15.75" customHeight="1" x14ac:dyDescent="0.25">
      <c r="A19" s="3">
        <v>10008879</v>
      </c>
      <c r="B19" s="8" t="s">
        <v>631</v>
      </c>
      <c r="C19" t="str">
        <f ca="1">IFERROR(__xludf.DUMMYFUNCTION("SPLIT(B19,"""""")"")"),"&lt;imgsrc=")</f>
        <v>&lt;imgsrc=</v>
      </c>
      <c r="D19" s="9" t="str">
        <f ca="1">IFERROR(__xludf.DUMMYFUNCTION("""COMPUTED_VALUE"""),"http://mimg.lalavla.com/resources/images/prdimg/202109/23/10008879_20210923150656.jpg")</f>
        <v>http://mimg.lalavla.com/resources/images/prdimg/202109/23/10008879_20210923150656.jpg</v>
      </c>
      <c r="E19" t="str">
        <f ca="1">IFERROR(__xludf.DUMMYFUNCTION("""COMPUTED_VALUE"""),"alt=")</f>
        <v>alt=</v>
      </c>
      <c r="F19" t="str">
        <f ca="1">IFERROR(__xludf.DUMMYFUNCTION("""COMPUTED_VALUE"""),"/&gt;")</f>
        <v>/&gt;</v>
      </c>
    </row>
    <row r="20" spans="1:39" ht="15.75" customHeight="1" x14ac:dyDescent="0.25">
      <c r="A20" s="3">
        <v>10004594</v>
      </c>
      <c r="B20" s="8" t="s">
        <v>632</v>
      </c>
      <c r="C20" t="str">
        <f ca="1">IFERROR(__xludf.DUMMYFUNCTION("SPLIT(B20,"""""")"")"),"&lt;imgsrc=")</f>
        <v>&lt;imgsrc=</v>
      </c>
      <c r="D20" s="9" t="str">
        <f ca="1">IFERROR(__xludf.DUMMYFUNCTION("""COMPUTED_VALUE"""),"http://mimg.lalavla.com/resources/images/prdimg/202110/27/10004594_20211027190505.jpg")</f>
        <v>http://mimg.lalavla.com/resources/images/prdimg/202110/27/10004594_20211027190505.jpg</v>
      </c>
      <c r="E20" t="str">
        <f ca="1">IFERROR(__xludf.DUMMYFUNCTION("""COMPUTED_VALUE"""),"alt=")</f>
        <v>alt=</v>
      </c>
      <c r="F20" t="str">
        <f ca="1">IFERROR(__xludf.DUMMYFUNCTION("""COMPUTED_VALUE"""),"/&gt;
&lt;imgsrc=")</f>
        <v>/&gt;
&lt;imgsrc=</v>
      </c>
      <c r="G20" s="9" t="str">
        <f ca="1">IFERROR(__xludf.DUMMYFUNCTION("""COMPUTED_VALUE"""),"http://mimg.lalavla.com/resources/images/prdimg/202104/13/10004594_20210413113338.jpg")</f>
        <v>http://mimg.lalavla.com/resources/images/prdimg/202104/13/10004594_20210413113338.jpg</v>
      </c>
      <c r="H20" t="str">
        <f ca="1">IFERROR(__xludf.DUMMYFUNCTION("""COMPUTED_VALUE"""),"alt=")</f>
        <v>alt=</v>
      </c>
      <c r="I20" t="str">
        <f ca="1">IFERROR(__xludf.DUMMYFUNCTION("""COMPUTED_VALUE"""),"/&gt;
&lt;imgsrc=")</f>
        <v>/&gt;
&lt;imgsrc=</v>
      </c>
      <c r="J20" s="9" t="str">
        <f ca="1">IFERROR(__xludf.DUMMYFUNCTION("""COMPUTED_VALUE"""),"http://mimg.lalavla.com/resources/images/prdimg/202104/13/10004594_20210413113352.jpg")</f>
        <v>http://mimg.lalavla.com/resources/images/prdimg/202104/13/10004594_20210413113352.jpg</v>
      </c>
      <c r="K20" t="str">
        <f ca="1">IFERROR(__xludf.DUMMYFUNCTION("""COMPUTED_VALUE"""),"alt=")</f>
        <v>alt=</v>
      </c>
      <c r="L20" t="str">
        <f ca="1">IFERROR(__xludf.DUMMYFUNCTION("""COMPUTED_VALUE"""),"/&gt;
&lt;imgsrc=")</f>
        <v>/&gt;
&lt;imgsrc=</v>
      </c>
      <c r="M20" s="9" t="str">
        <f ca="1">IFERROR(__xludf.DUMMYFUNCTION("""COMPUTED_VALUE"""),"http://mimg.lalavla.com/resources/images/prdimg/202104/13/10004594_20210413113404.jpg")</f>
        <v>http://mimg.lalavla.com/resources/images/prdimg/202104/13/10004594_20210413113404.jpg</v>
      </c>
      <c r="N20" t="str">
        <f ca="1">IFERROR(__xludf.DUMMYFUNCTION("""COMPUTED_VALUE"""),"alt=")</f>
        <v>alt=</v>
      </c>
      <c r="O20" t="str">
        <f ca="1">IFERROR(__xludf.DUMMYFUNCTION("""COMPUTED_VALUE"""),"/&gt;")</f>
        <v>/&gt;</v>
      </c>
    </row>
    <row r="21" spans="1:39" ht="15.75" customHeight="1" x14ac:dyDescent="0.25">
      <c r="A21" s="3">
        <v>10005236</v>
      </c>
      <c r="B21" s="8" t="s">
        <v>625</v>
      </c>
      <c r="C21" t="str">
        <f ca="1">IFERROR(__xludf.DUMMYFUNCTION("SPLIT(B21,"""""")"")"),"&lt;imgsrc=")</f>
        <v>&lt;imgsrc=</v>
      </c>
      <c r="D21" s="9" t="str">
        <f ca="1">IFERROR(__xludf.DUMMYFUNCTION("""COMPUTED_VALUE"""),"http://mimg.lalavla.com/resources/images/prdimg/202005/20/10005236_20200520103803.jpg")</f>
        <v>http://mimg.lalavla.com/resources/images/prdimg/202005/20/10005236_20200520103803.jpg</v>
      </c>
      <c r="E21" t="str">
        <f ca="1">IFERROR(__xludf.DUMMYFUNCTION("""COMPUTED_VALUE"""),"alt=")</f>
        <v>alt=</v>
      </c>
      <c r="F21" t="str">
        <f ca="1">IFERROR(__xludf.DUMMYFUNCTION("""COMPUTED_VALUE"""),"/&gt;
&lt;imgsrc=")</f>
        <v>/&gt;
&lt;imgsrc=</v>
      </c>
      <c r="G21" s="9" t="str">
        <f ca="1">IFERROR(__xludf.DUMMYFUNCTION("""COMPUTED_VALUE"""),"http://mimg.lalavla.com/resources/images/prdimg/202005/20/10005236_20200520103812.jpg")</f>
        <v>http://mimg.lalavla.com/resources/images/prdimg/202005/20/10005236_20200520103812.jpg</v>
      </c>
      <c r="H21" t="str">
        <f ca="1">IFERROR(__xludf.DUMMYFUNCTION("""COMPUTED_VALUE"""),"alt=")</f>
        <v>alt=</v>
      </c>
      <c r="I21" t="str">
        <f ca="1">IFERROR(__xludf.DUMMYFUNCTION("""COMPUTED_VALUE"""),"/&gt;
&lt;imgsrc=")</f>
        <v>/&gt;
&lt;imgsrc=</v>
      </c>
      <c r="J21" s="9" t="str">
        <f ca="1">IFERROR(__xludf.DUMMYFUNCTION("""COMPUTED_VALUE"""),"http://mimg.lalavla.com/resources/images/prdimg/202005/20/10005236_20200520103824.jpg")</f>
        <v>http://mimg.lalavla.com/resources/images/prdimg/202005/20/10005236_20200520103824.jpg</v>
      </c>
      <c r="K21" t="str">
        <f ca="1">IFERROR(__xludf.DUMMYFUNCTION("""COMPUTED_VALUE"""),"alt=")</f>
        <v>alt=</v>
      </c>
      <c r="L21" t="str">
        <f ca="1">IFERROR(__xludf.DUMMYFUNCTION("""COMPUTED_VALUE"""),"/&gt;
&lt;imgsrc=")</f>
        <v>/&gt;
&lt;imgsrc=</v>
      </c>
      <c r="M21" s="9" t="str">
        <f ca="1">IFERROR(__xludf.DUMMYFUNCTION("""COMPUTED_VALUE"""),"http://mimg.lalavla.com/resources/images/prdimg/202005/20/10005236_20200520103833.jpg")</f>
        <v>http://mimg.lalavla.com/resources/images/prdimg/202005/20/10005236_20200520103833.jpg</v>
      </c>
      <c r="N21" t="str">
        <f ca="1">IFERROR(__xludf.DUMMYFUNCTION("""COMPUTED_VALUE"""),"alt=")</f>
        <v>alt=</v>
      </c>
      <c r="O21" t="str">
        <f ca="1">IFERROR(__xludf.DUMMYFUNCTION("""COMPUTED_VALUE"""),"/&gt;
&lt;imgsrc=")</f>
        <v>/&gt;
&lt;imgsrc=</v>
      </c>
      <c r="P21" s="9" t="str">
        <f ca="1">IFERROR(__xludf.DUMMYFUNCTION("""COMPUTED_VALUE"""),"http://mimg.lalavla.com/resources/images/prdimg/202005/20/10005236_20200520103843.jpg")</f>
        <v>http://mimg.lalavla.com/resources/images/prdimg/202005/20/10005236_20200520103843.jpg</v>
      </c>
      <c r="Q21" t="str">
        <f ca="1">IFERROR(__xludf.DUMMYFUNCTION("""COMPUTED_VALUE"""),"alt=")</f>
        <v>alt=</v>
      </c>
      <c r="R21" t="str">
        <f ca="1">IFERROR(__xludf.DUMMYFUNCTION("""COMPUTED_VALUE"""),"/&gt;")</f>
        <v>/&gt;</v>
      </c>
    </row>
    <row r="22" spans="1:39" ht="15.75" customHeight="1" x14ac:dyDescent="0.25">
      <c r="A22" s="3">
        <v>10008613</v>
      </c>
      <c r="B22" s="8" t="s">
        <v>633</v>
      </c>
      <c r="C22" t="str">
        <f ca="1">IFERROR(__xludf.DUMMYFUNCTION("SPLIT(B22,"""""")"")"),"&lt;imgsrc=")</f>
        <v>&lt;imgsrc=</v>
      </c>
      <c r="D22" s="9" t="str">
        <f ca="1">IFERROR(__xludf.DUMMYFUNCTION("""COMPUTED_VALUE"""),"http://mimg.lalavla.com/resources/images/prdimg/202107/28/10008613_20210728163811.jpg")</f>
        <v>http://mimg.lalavla.com/resources/images/prdimg/202107/28/10008613_20210728163811.jpg</v>
      </c>
      <c r="E22" t="str">
        <f ca="1">IFERROR(__xludf.DUMMYFUNCTION("""COMPUTED_VALUE"""),"alt=")</f>
        <v>alt=</v>
      </c>
      <c r="F22" t="str">
        <f ca="1">IFERROR(__xludf.DUMMYFUNCTION("""COMPUTED_VALUE"""),"/&gt;")</f>
        <v>/&gt;</v>
      </c>
    </row>
    <row r="23" spans="1:39" ht="15.75" customHeight="1" x14ac:dyDescent="0.25">
      <c r="A23" s="3">
        <v>1003271</v>
      </c>
      <c r="B23" s="8" t="s">
        <v>634</v>
      </c>
      <c r="C23" t="str">
        <f ca="1">IFERROR(__xludf.DUMMYFUNCTION("SPLIT(B23,"""""")"")"),"&lt;imgalt=")</f>
        <v>&lt;imgalt=</v>
      </c>
      <c r="D23" t="str">
        <f ca="1">IFERROR(__xludf.DUMMYFUNCTION("""COMPUTED_VALUE"""),"src=")</f>
        <v>src=</v>
      </c>
      <c r="E23" s="9" t="str">
        <f ca="1">IFERROR(__xludf.DUMMYFUNCTION("""COMPUTED_VALUE"""),"http://mimg.lalavla.com/resources/images/prdimg/201808/16/1003271_20180816101914.jpg")</f>
        <v>http://mimg.lalavla.com/resources/images/prdimg/201808/16/1003271_20180816101914.jpg</v>
      </c>
      <c r="F23" t="str">
        <f ca="1">IFERROR(__xludf.DUMMYFUNCTION("""COMPUTED_VALUE"""),"/&gt;")</f>
        <v>/&gt;</v>
      </c>
    </row>
    <row r="24" spans="1:39" ht="15.75" customHeight="1" x14ac:dyDescent="0.25">
      <c r="A24" s="3">
        <v>10008611</v>
      </c>
      <c r="B24" s="8" t="s">
        <v>635</v>
      </c>
      <c r="C24" t="str">
        <f ca="1">IFERROR(__xludf.DUMMYFUNCTION("SPLIT(B24,"""""")"")"),"&lt;imgsrc=")</f>
        <v>&lt;imgsrc=</v>
      </c>
      <c r="D24" s="9" t="str">
        <f ca="1">IFERROR(__xludf.DUMMYFUNCTION("""COMPUTED_VALUE"""),"http://mimg.lalavla.com/resources/images/prdimg/202107/28/10008611_20210728163646.jpg")</f>
        <v>http://mimg.lalavla.com/resources/images/prdimg/202107/28/10008611_20210728163646.jpg</v>
      </c>
      <c r="E24" t="str">
        <f ca="1">IFERROR(__xludf.DUMMYFUNCTION("""COMPUTED_VALUE"""),"alt=")</f>
        <v>alt=</v>
      </c>
      <c r="F24" t="str">
        <f ca="1">IFERROR(__xludf.DUMMYFUNCTION("""COMPUTED_VALUE"""),"/&gt;")</f>
        <v>/&gt;</v>
      </c>
    </row>
    <row r="25" spans="1:39" ht="15.75" customHeight="1" x14ac:dyDescent="0.25">
      <c r="A25" s="3">
        <v>10005494</v>
      </c>
      <c r="B25" s="8" t="s">
        <v>636</v>
      </c>
      <c r="C25" t="str">
        <f ca="1">IFERROR(__xludf.DUMMYFUNCTION("SPLIT(B25,"""""")"")"),"&lt;imgsrc=")</f>
        <v>&lt;imgsrc=</v>
      </c>
      <c r="D25" s="9" t="str">
        <f ca="1">IFERROR(__xludf.DUMMYFUNCTION("""COMPUTED_VALUE"""),"http://mimg.lalavla.com/resources/images/prdimg/202007/30/10005494_20200730134846.jpg")</f>
        <v>http://mimg.lalavla.com/resources/images/prdimg/202007/30/10005494_20200730134846.jpg</v>
      </c>
      <c r="E25" t="str">
        <f ca="1">IFERROR(__xludf.DUMMYFUNCTION("""COMPUTED_VALUE"""),"alt=")</f>
        <v>alt=</v>
      </c>
      <c r="F25" t="str">
        <f ca="1">IFERROR(__xludf.DUMMYFUNCTION("""COMPUTED_VALUE"""),"/&gt;
&lt;imgsrc=")</f>
        <v>/&gt;
&lt;imgsrc=</v>
      </c>
      <c r="G25" s="9" t="str">
        <f ca="1">IFERROR(__xludf.DUMMYFUNCTION("""COMPUTED_VALUE"""),"http://mimg.lalavla.com/resources/images/prdimg/202007/30/10005494_20200730134855.jpg")</f>
        <v>http://mimg.lalavla.com/resources/images/prdimg/202007/30/10005494_20200730134855.jpg</v>
      </c>
      <c r="H25" t="str">
        <f ca="1">IFERROR(__xludf.DUMMYFUNCTION("""COMPUTED_VALUE"""),"alt=")</f>
        <v>alt=</v>
      </c>
      <c r="I25" t="str">
        <f ca="1">IFERROR(__xludf.DUMMYFUNCTION("""COMPUTED_VALUE"""),"/&gt;
&lt;imgsrc=")</f>
        <v>/&gt;
&lt;imgsrc=</v>
      </c>
      <c r="J25" s="9" t="str">
        <f ca="1">IFERROR(__xludf.DUMMYFUNCTION("""COMPUTED_VALUE"""),"http://mimg.lalavla.com/resources/images/prdimg/202007/30/10005494_20200730134907.jpg")</f>
        <v>http://mimg.lalavla.com/resources/images/prdimg/202007/30/10005494_20200730134907.jpg</v>
      </c>
      <c r="K25" t="str">
        <f ca="1">IFERROR(__xludf.DUMMYFUNCTION("""COMPUTED_VALUE"""),"alt=")</f>
        <v>alt=</v>
      </c>
      <c r="L25" t="str">
        <f ca="1">IFERROR(__xludf.DUMMYFUNCTION("""COMPUTED_VALUE"""),"/&gt;
&lt;imgsrc=")</f>
        <v>/&gt;
&lt;imgsrc=</v>
      </c>
      <c r="M25" s="9" t="str">
        <f ca="1">IFERROR(__xludf.DUMMYFUNCTION("""COMPUTED_VALUE"""),"http://mimg.lalavla.com/resources/images/prdimg/202007/30/10005494_20200730134918.jpg")</f>
        <v>http://mimg.lalavla.com/resources/images/prdimg/202007/30/10005494_20200730134918.jpg</v>
      </c>
      <c r="N25" t="str">
        <f ca="1">IFERROR(__xludf.DUMMYFUNCTION("""COMPUTED_VALUE"""),"alt=")</f>
        <v>alt=</v>
      </c>
      <c r="O25" t="str">
        <f ca="1">IFERROR(__xludf.DUMMYFUNCTION("""COMPUTED_VALUE"""),"/&gt;
&lt;imgsrc=")</f>
        <v>/&gt;
&lt;imgsrc=</v>
      </c>
      <c r="P25" s="9" t="str">
        <f ca="1">IFERROR(__xludf.DUMMYFUNCTION("""COMPUTED_VALUE"""),"http://mimg.lalavla.com/resources/images/prdimg/202007/30/10005494_20200730134933.jpg")</f>
        <v>http://mimg.lalavla.com/resources/images/prdimg/202007/30/10005494_20200730134933.jpg</v>
      </c>
      <c r="Q25" t="str">
        <f ca="1">IFERROR(__xludf.DUMMYFUNCTION("""COMPUTED_VALUE"""),"alt=")</f>
        <v>alt=</v>
      </c>
      <c r="R25" t="str">
        <f ca="1">IFERROR(__xludf.DUMMYFUNCTION("""COMPUTED_VALUE"""),"/&gt;
&lt;imgsrc=")</f>
        <v>/&gt;
&lt;imgsrc=</v>
      </c>
      <c r="S25" s="9" t="str">
        <f ca="1">IFERROR(__xludf.DUMMYFUNCTION("""COMPUTED_VALUE"""),"http://mimg.lalavla.com/resources/images/prdimg/202007/30/10005494_20200730134941.jpg")</f>
        <v>http://mimg.lalavla.com/resources/images/prdimg/202007/30/10005494_20200730134941.jpg</v>
      </c>
      <c r="T25" t="str">
        <f ca="1">IFERROR(__xludf.DUMMYFUNCTION("""COMPUTED_VALUE"""),"alt=")</f>
        <v>alt=</v>
      </c>
      <c r="U25" t="str">
        <f ca="1">IFERROR(__xludf.DUMMYFUNCTION("""COMPUTED_VALUE"""),"/&gt;
&lt;imgsrc=")</f>
        <v>/&gt;
&lt;imgsrc=</v>
      </c>
      <c r="V25" s="9" t="str">
        <f ca="1">IFERROR(__xludf.DUMMYFUNCTION("""COMPUTED_VALUE"""),"http://mimg.lalavla.com/resources/images/prdimg/202007/30/10005494_20200730134949.jpg")</f>
        <v>http://mimg.lalavla.com/resources/images/prdimg/202007/30/10005494_20200730134949.jpg</v>
      </c>
      <c r="W25" t="str">
        <f ca="1">IFERROR(__xludf.DUMMYFUNCTION("""COMPUTED_VALUE"""),"alt=")</f>
        <v>alt=</v>
      </c>
      <c r="X25" t="str">
        <f ca="1">IFERROR(__xludf.DUMMYFUNCTION("""COMPUTED_VALUE"""),"/&gt;
&lt;imgsrc=")</f>
        <v>/&gt;
&lt;imgsrc=</v>
      </c>
      <c r="Y25" s="9" t="str">
        <f ca="1">IFERROR(__xludf.DUMMYFUNCTION("""COMPUTED_VALUE"""),"http://mimg.lalavla.com/resources/images/prdimg/202007/30/10005494_20200730134958.jpg")</f>
        <v>http://mimg.lalavla.com/resources/images/prdimg/202007/30/10005494_20200730134958.jpg</v>
      </c>
      <c r="Z25" t="str">
        <f ca="1">IFERROR(__xludf.DUMMYFUNCTION("""COMPUTED_VALUE"""),"alt=")</f>
        <v>alt=</v>
      </c>
      <c r="AA25" t="str">
        <f ca="1">IFERROR(__xludf.DUMMYFUNCTION("""COMPUTED_VALUE"""),"/&gt;
&lt;imgsrc=")</f>
        <v>/&gt;
&lt;imgsrc=</v>
      </c>
      <c r="AB25" s="9" t="str">
        <f ca="1">IFERROR(__xludf.DUMMYFUNCTION("""COMPUTED_VALUE"""),"http://mimg.lalavla.com/resources/images/prdimg/202007/30/10005494_20200730135006.jpg")</f>
        <v>http://mimg.lalavla.com/resources/images/prdimg/202007/30/10005494_20200730135006.jpg</v>
      </c>
      <c r="AC25" t="str">
        <f ca="1">IFERROR(__xludf.DUMMYFUNCTION("""COMPUTED_VALUE"""),"alt=")</f>
        <v>alt=</v>
      </c>
      <c r="AD25" t="str">
        <f ca="1">IFERROR(__xludf.DUMMYFUNCTION("""COMPUTED_VALUE"""),"/&gt;
&lt;imgsrc=")</f>
        <v>/&gt;
&lt;imgsrc=</v>
      </c>
      <c r="AE25" s="9" t="str">
        <f ca="1">IFERROR(__xludf.DUMMYFUNCTION("""COMPUTED_VALUE"""),"http://mimg.lalavla.com/resources/images/prdimg/202007/30/10005494_20200730135012.jpg")</f>
        <v>http://mimg.lalavla.com/resources/images/prdimg/202007/30/10005494_20200730135012.jpg</v>
      </c>
      <c r="AF25" t="str">
        <f ca="1">IFERROR(__xludf.DUMMYFUNCTION("""COMPUTED_VALUE"""),"alt=")</f>
        <v>alt=</v>
      </c>
      <c r="AG25" t="str">
        <f ca="1">IFERROR(__xludf.DUMMYFUNCTION("""COMPUTED_VALUE"""),"/&gt;
&lt;imgsrc=")</f>
        <v>/&gt;
&lt;imgsrc=</v>
      </c>
      <c r="AH25" s="9" t="str">
        <f ca="1">IFERROR(__xludf.DUMMYFUNCTION("""COMPUTED_VALUE"""),"http://mimg.lalavla.com/resources/images/prdimg/202007/30/10005494_20200730135020.jpg")</f>
        <v>http://mimg.lalavla.com/resources/images/prdimg/202007/30/10005494_20200730135020.jpg</v>
      </c>
      <c r="AI25" t="str">
        <f ca="1">IFERROR(__xludf.DUMMYFUNCTION("""COMPUTED_VALUE"""),"alt=")</f>
        <v>alt=</v>
      </c>
      <c r="AJ25" t="str">
        <f ca="1">IFERROR(__xludf.DUMMYFUNCTION("""COMPUTED_VALUE"""),"/&gt;
&lt;imgsrc=")</f>
        <v>/&gt;
&lt;imgsrc=</v>
      </c>
      <c r="AK25" s="9" t="str">
        <f ca="1">IFERROR(__xludf.DUMMYFUNCTION("""COMPUTED_VALUE"""),"http://mimg.lalavla.com/resources/images/prdimg/202007/30/10005494_20200730135029.jpg")</f>
        <v>http://mimg.lalavla.com/resources/images/prdimg/202007/30/10005494_20200730135029.jpg</v>
      </c>
      <c r="AL25" t="str">
        <f ca="1">IFERROR(__xludf.DUMMYFUNCTION("""COMPUTED_VALUE"""),"alt=")</f>
        <v>alt=</v>
      </c>
      <c r="AM25" t="str">
        <f ca="1">IFERROR(__xludf.DUMMYFUNCTION("""COMPUTED_VALUE"""),"/&gt;")</f>
        <v>/&gt;</v>
      </c>
    </row>
    <row r="26" spans="1:39" ht="15.75" customHeight="1" x14ac:dyDescent="0.25">
      <c r="A26" s="3">
        <v>10004880</v>
      </c>
      <c r="B26" s="8" t="s">
        <v>637</v>
      </c>
      <c r="C26" t="str">
        <f ca="1">IFERROR(__xludf.DUMMYFUNCTION("SPLIT(B26,"""""")"")"),"&lt;imgsrc=")</f>
        <v>&lt;imgsrc=</v>
      </c>
      <c r="D26" s="9" t="str">
        <f ca="1">IFERROR(__xludf.DUMMYFUNCTION("""COMPUTED_VALUE"""),"http://mimg.lalavla.com/resources/images/prdimg/202003/02/10004880_20200302092312.jpg")</f>
        <v>http://mimg.lalavla.com/resources/images/prdimg/202003/02/10004880_20200302092312.jpg</v>
      </c>
      <c r="E26" t="str">
        <f ca="1">IFERROR(__xludf.DUMMYFUNCTION("""COMPUTED_VALUE"""),"alt=")</f>
        <v>alt=</v>
      </c>
      <c r="F26" t="str">
        <f ca="1">IFERROR(__xludf.DUMMYFUNCTION("""COMPUTED_VALUE"""),"/&gt;
&lt;imgsrc=")</f>
        <v>/&gt;
&lt;imgsrc=</v>
      </c>
      <c r="G26" s="9" t="str">
        <f ca="1">IFERROR(__xludf.DUMMYFUNCTION("""COMPUTED_VALUE"""),"http://mimg.lalavla.com/resources/images/prdimg/202003/02/10004880_20200302092353.jpg")</f>
        <v>http://mimg.lalavla.com/resources/images/prdimg/202003/02/10004880_20200302092353.jpg</v>
      </c>
      <c r="H26" t="str">
        <f ca="1">IFERROR(__xludf.DUMMYFUNCTION("""COMPUTED_VALUE"""),"alt=")</f>
        <v>alt=</v>
      </c>
      <c r="I26" t="str">
        <f ca="1">IFERROR(__xludf.DUMMYFUNCTION("""COMPUTED_VALUE"""),"/&gt;
&lt;imgsrc=")</f>
        <v>/&gt;
&lt;imgsrc=</v>
      </c>
      <c r="J26" s="9" t="str">
        <f ca="1">IFERROR(__xludf.DUMMYFUNCTION("""COMPUTED_VALUE"""),"http://mimg.lalavla.com/resources/images/prdimg/202003/02/10004880_20200302092435.jpg")</f>
        <v>http://mimg.lalavla.com/resources/images/prdimg/202003/02/10004880_20200302092435.jpg</v>
      </c>
      <c r="K26" t="str">
        <f ca="1">IFERROR(__xludf.DUMMYFUNCTION("""COMPUTED_VALUE"""),"alt=")</f>
        <v>alt=</v>
      </c>
      <c r="L26" t="str">
        <f ca="1">IFERROR(__xludf.DUMMYFUNCTION("""COMPUTED_VALUE"""),"/&gt;
&lt;imgsrc=")</f>
        <v>/&gt;
&lt;imgsrc=</v>
      </c>
      <c r="M26" s="9" t="str">
        <f ca="1">IFERROR(__xludf.DUMMYFUNCTION("""COMPUTED_VALUE"""),"http://mimg.lalavla.com/resources/images/prdimg/202003/02/10004880_20200302092454.jpg")</f>
        <v>http://mimg.lalavla.com/resources/images/prdimg/202003/02/10004880_20200302092454.jpg</v>
      </c>
      <c r="N26" t="str">
        <f ca="1">IFERROR(__xludf.DUMMYFUNCTION("""COMPUTED_VALUE"""),"alt=")</f>
        <v>alt=</v>
      </c>
      <c r="O26" t="str">
        <f ca="1">IFERROR(__xludf.DUMMYFUNCTION("""COMPUTED_VALUE"""),"/&gt;")</f>
        <v>/&gt;</v>
      </c>
    </row>
    <row r="27" spans="1:39" ht="15.75" customHeight="1" x14ac:dyDescent="0.25">
      <c r="A27" s="3">
        <v>10008810</v>
      </c>
      <c r="B27" s="8" t="s">
        <v>638</v>
      </c>
      <c r="C27" t="str">
        <f ca="1">IFERROR(__xludf.DUMMYFUNCTION("SPLIT(B27,"""""")"")"),"&lt;imgsrc=")</f>
        <v>&lt;imgsrc=</v>
      </c>
      <c r="D27" s="9" t="str">
        <f ca="1">IFERROR(__xludf.DUMMYFUNCTION("""COMPUTED_VALUE"""),"http://mimg.lalavla.com/resources/images/prdimg/202109/06/10008810_20210906145412.jpg")</f>
        <v>http://mimg.lalavla.com/resources/images/prdimg/202109/06/10008810_20210906145412.jpg</v>
      </c>
      <c r="E27" t="str">
        <f ca="1">IFERROR(__xludf.DUMMYFUNCTION("""COMPUTED_VALUE"""),"alt=")</f>
        <v>alt=</v>
      </c>
      <c r="F27" t="str">
        <f ca="1">IFERROR(__xludf.DUMMYFUNCTION("""COMPUTED_VALUE"""),"/&gt;&lt;imgsrc=")</f>
        <v>/&gt;&lt;imgsrc=</v>
      </c>
      <c r="G27" s="9" t="str">
        <f ca="1">IFERROR(__xludf.DUMMYFUNCTION("""COMPUTED_VALUE"""),"http://mimg.lalavla.com/resources/images/prdimg/202109/06/10008810_20210906145428.jpg")</f>
        <v>http://mimg.lalavla.com/resources/images/prdimg/202109/06/10008810_20210906145428.jpg</v>
      </c>
      <c r="H27" t="str">
        <f ca="1">IFERROR(__xludf.DUMMYFUNCTION("""COMPUTED_VALUE"""),"alt=")</f>
        <v>alt=</v>
      </c>
      <c r="I27" t="str">
        <f ca="1">IFERROR(__xludf.DUMMYFUNCTION("""COMPUTED_VALUE"""),"/&gt;")</f>
        <v>/&gt;</v>
      </c>
    </row>
    <row r="28" spans="1:39" ht="15.75" customHeight="1" x14ac:dyDescent="0.25">
      <c r="A28" s="3">
        <v>1003270</v>
      </c>
      <c r="B28" s="8" t="s">
        <v>639</v>
      </c>
      <c r="C28" t="str">
        <f ca="1">IFERROR(__xludf.DUMMYFUNCTION("SPLIT(B28,"""""")"")"),"&lt;imgalt=")</f>
        <v>&lt;imgalt=</v>
      </c>
      <c r="D28" t="str">
        <f ca="1">IFERROR(__xludf.DUMMYFUNCTION("""COMPUTED_VALUE"""),"src=")</f>
        <v>src=</v>
      </c>
      <c r="E28" s="9" t="str">
        <f ca="1">IFERROR(__xludf.DUMMYFUNCTION("""COMPUTED_VALUE"""),"http://mimg.lalavla.com/resources/images/prdimg/202102/25/1003270_20210225165138.jpg")</f>
        <v>http://mimg.lalavla.com/resources/images/prdimg/202102/25/1003270_20210225165138.jpg</v>
      </c>
      <c r="F28" t="str">
        <f ca="1">IFERROR(__xludf.DUMMYFUNCTION("""COMPUTED_VALUE"""),"/&gt;")</f>
        <v>/&gt;</v>
      </c>
    </row>
    <row r="29" spans="1:39" ht="15.75" customHeight="1" x14ac:dyDescent="0.25">
      <c r="A29" s="3">
        <v>10008464</v>
      </c>
      <c r="B29" s="8" t="s">
        <v>640</v>
      </c>
      <c r="C29" t="str">
        <f ca="1">IFERROR(__xludf.DUMMYFUNCTION("SPLIT(B29,"""""")"")"),"&lt;imgsrc=")</f>
        <v>&lt;imgsrc=</v>
      </c>
      <c r="D29" s="9" t="str">
        <f ca="1">IFERROR(__xludf.DUMMYFUNCTION("""COMPUTED_VALUE"""),"http://mimg.lalavla.com/resources/images/prdimg/202106/28/10008464_20210628172634.jpg")</f>
        <v>http://mimg.lalavla.com/resources/images/prdimg/202106/28/10008464_20210628172634.jpg</v>
      </c>
      <c r="E29" t="str">
        <f ca="1">IFERROR(__xludf.DUMMYFUNCTION("""COMPUTED_VALUE"""),"alt=")</f>
        <v>alt=</v>
      </c>
      <c r="F29" t="str">
        <f ca="1">IFERROR(__xludf.DUMMYFUNCTION("""COMPUTED_VALUE"""),"/&gt;
&lt;imgsrc=")</f>
        <v>/&gt;
&lt;imgsrc=</v>
      </c>
      <c r="G29" s="9" t="str">
        <f ca="1">IFERROR(__xludf.DUMMYFUNCTION("""COMPUTED_VALUE"""),"http://mimg.lalavla.com/resources/images/prdimg/202106/28/10008464_20210628172642.jpg")</f>
        <v>http://mimg.lalavla.com/resources/images/prdimg/202106/28/10008464_20210628172642.jpg</v>
      </c>
      <c r="H29" t="str">
        <f ca="1">IFERROR(__xludf.DUMMYFUNCTION("""COMPUTED_VALUE"""),"alt=")</f>
        <v>alt=</v>
      </c>
      <c r="I29" t="str">
        <f ca="1">IFERROR(__xludf.DUMMYFUNCTION("""COMPUTED_VALUE"""),"/&gt;
&lt;imgsrc=")</f>
        <v>/&gt;
&lt;imgsrc=</v>
      </c>
      <c r="J29" s="9" t="str">
        <f ca="1">IFERROR(__xludf.DUMMYFUNCTION("""COMPUTED_VALUE"""),"http://mimg.lalavla.com/resources/images/prdimg/202106/28/10008464_20210628172649.jpg")</f>
        <v>http://mimg.lalavla.com/resources/images/prdimg/202106/28/10008464_20210628172649.jpg</v>
      </c>
      <c r="K29" t="str">
        <f ca="1">IFERROR(__xludf.DUMMYFUNCTION("""COMPUTED_VALUE"""),"alt=")</f>
        <v>alt=</v>
      </c>
      <c r="L29" t="str">
        <f ca="1">IFERROR(__xludf.DUMMYFUNCTION("""COMPUTED_VALUE"""),"/&gt;
&lt;imgsrc=")</f>
        <v>/&gt;
&lt;imgsrc=</v>
      </c>
      <c r="M29" s="9" t="str">
        <f ca="1">IFERROR(__xludf.DUMMYFUNCTION("""COMPUTED_VALUE"""),"http://mimg.lalavla.com/resources/images/prdimg/202106/30/10008464_20210630170714.png")</f>
        <v>http://mimg.lalavla.com/resources/images/prdimg/202106/30/10008464_20210630170714.png</v>
      </c>
      <c r="N29" t="str">
        <f ca="1">IFERROR(__xludf.DUMMYFUNCTION("""COMPUTED_VALUE"""),"alt=")</f>
        <v>alt=</v>
      </c>
      <c r="O29" t="str">
        <f ca="1">IFERROR(__xludf.DUMMYFUNCTION("""COMPUTED_VALUE"""),"/&gt;
&lt;imgsrc=")</f>
        <v>/&gt;
&lt;imgsrc=</v>
      </c>
      <c r="P29" s="9" t="str">
        <f ca="1">IFERROR(__xludf.DUMMYFUNCTION("""COMPUTED_VALUE"""),"http://mimg.lalavla.com/resources/images/prdimg/202106/30/10008464_20210630170727.png")</f>
        <v>http://mimg.lalavla.com/resources/images/prdimg/202106/30/10008464_20210630170727.png</v>
      </c>
      <c r="Q29" t="str">
        <f ca="1">IFERROR(__xludf.DUMMYFUNCTION("""COMPUTED_VALUE"""),"alt=")</f>
        <v>alt=</v>
      </c>
      <c r="R29" t="str">
        <f ca="1">IFERROR(__xludf.DUMMYFUNCTION("""COMPUTED_VALUE"""),"/&gt;
&lt;imgsrc=")</f>
        <v>/&gt;
&lt;imgsrc=</v>
      </c>
      <c r="S29" s="9" t="str">
        <f ca="1">IFERROR(__xludf.DUMMYFUNCTION("""COMPUTED_VALUE"""),"http://mimg.lalavla.com/resources/images/prdimg/202106/30/10008464_20210630170850.jpg")</f>
        <v>http://mimg.lalavla.com/resources/images/prdimg/202106/30/10008464_20210630170850.jpg</v>
      </c>
      <c r="T29" t="str">
        <f ca="1">IFERROR(__xludf.DUMMYFUNCTION("""COMPUTED_VALUE"""),"alt=")</f>
        <v>alt=</v>
      </c>
      <c r="U29" t="str">
        <f ca="1">IFERROR(__xludf.DUMMYFUNCTION("""COMPUTED_VALUE"""),"/&gt;
&lt;imgsrc=")</f>
        <v>/&gt;
&lt;imgsrc=</v>
      </c>
      <c r="V29" s="9" t="str">
        <f ca="1">IFERROR(__xludf.DUMMYFUNCTION("""COMPUTED_VALUE"""),"http://mimg.lalavla.com/resources/images/prdimg/202106/28/10008464_20210628172720.gif")</f>
        <v>http://mimg.lalavla.com/resources/images/prdimg/202106/28/10008464_20210628172720.gif</v>
      </c>
      <c r="W29" t="str">
        <f ca="1">IFERROR(__xludf.DUMMYFUNCTION("""COMPUTED_VALUE"""),"alt=")</f>
        <v>alt=</v>
      </c>
      <c r="X29" t="str">
        <f ca="1">IFERROR(__xludf.DUMMYFUNCTION("""COMPUTED_VALUE"""),"/&gt;
&lt;imgsrc=")</f>
        <v>/&gt;
&lt;imgsrc=</v>
      </c>
      <c r="Y29" s="9" t="str">
        <f ca="1">IFERROR(__xludf.DUMMYFUNCTION("""COMPUTED_VALUE"""),"http://mimg.lalavla.com/resources/images/prdimg/202106/28/10008464_20210628172731.jpg")</f>
        <v>http://mimg.lalavla.com/resources/images/prdimg/202106/28/10008464_20210628172731.jpg</v>
      </c>
      <c r="Z29" t="str">
        <f ca="1">IFERROR(__xludf.DUMMYFUNCTION("""COMPUTED_VALUE"""),"alt=")</f>
        <v>alt=</v>
      </c>
      <c r="AA29" t="str">
        <f ca="1">IFERROR(__xludf.DUMMYFUNCTION("""COMPUTED_VALUE"""),"/&gt;
&lt;imgsrc=")</f>
        <v>/&gt;
&lt;imgsrc=</v>
      </c>
      <c r="AB29" s="9" t="str">
        <f ca="1">IFERROR(__xludf.DUMMYFUNCTION("""COMPUTED_VALUE"""),"http://mimg.lalavla.com/resources/images/prdimg/202106/28/10008464_20210628172740.jpg")</f>
        <v>http://mimg.lalavla.com/resources/images/prdimg/202106/28/10008464_20210628172740.jpg</v>
      </c>
      <c r="AC29" t="str">
        <f ca="1">IFERROR(__xludf.DUMMYFUNCTION("""COMPUTED_VALUE"""),"alt=")</f>
        <v>alt=</v>
      </c>
      <c r="AD29" t="str">
        <f ca="1">IFERROR(__xludf.DUMMYFUNCTION("""COMPUTED_VALUE"""),"/&gt;")</f>
        <v>/&gt;</v>
      </c>
    </row>
    <row r="30" spans="1:39" ht="13.8" x14ac:dyDescent="0.25">
      <c r="A30" s="3">
        <v>10002498</v>
      </c>
      <c r="B30" s="8" t="s">
        <v>641</v>
      </c>
      <c r="C30" t="str">
        <f ca="1">IFERROR(__xludf.DUMMYFUNCTION("SPLIT(B30,"""""")"")"),"&lt;imgsrc=")</f>
        <v>&lt;imgsrc=</v>
      </c>
      <c r="D30" s="9" t="str">
        <f ca="1">IFERROR(__xludf.DUMMYFUNCTION("""COMPUTED_VALUE"""),"http://mimg.lalavla.com/resources/images/prdimg/202004/10/10002498_20200410143756.jpg")</f>
        <v>http://mimg.lalavla.com/resources/images/prdimg/202004/10/10002498_20200410143756.jpg</v>
      </c>
      <c r="E30" t="str">
        <f ca="1">IFERROR(__xludf.DUMMYFUNCTION("""COMPUTED_VALUE"""),"alt=")</f>
        <v>alt=</v>
      </c>
      <c r="F30" t="str">
        <f ca="1">IFERROR(__xludf.DUMMYFUNCTION("""COMPUTED_VALUE"""),"/&gt;")</f>
        <v>/&gt;</v>
      </c>
    </row>
    <row r="31" spans="1:39" ht="13.8" x14ac:dyDescent="0.25">
      <c r="A31" s="3">
        <v>10004522</v>
      </c>
      <c r="B31" s="8" t="s">
        <v>642</v>
      </c>
      <c r="C31" t="str">
        <f ca="1">IFERROR(__xludf.DUMMYFUNCTION("SPLIT(B31,"""""")"")"),"&lt;imgsrc=")</f>
        <v>&lt;imgsrc=</v>
      </c>
      <c r="D31" s="9" t="str">
        <f ca="1">IFERROR(__xludf.DUMMYFUNCTION("""COMPUTED_VALUE"""),"http://mimg.lalavla.com/resources/images/prdimg/201912/23/10004522_20191223145213.jpg")</f>
        <v>http://mimg.lalavla.com/resources/images/prdimg/201912/23/10004522_20191223145213.jpg</v>
      </c>
      <c r="E31" t="str">
        <f ca="1">IFERROR(__xludf.DUMMYFUNCTION("""COMPUTED_VALUE"""),"alt=")</f>
        <v>alt=</v>
      </c>
      <c r="F31" t="str">
        <f ca="1">IFERROR(__xludf.DUMMYFUNCTION("""COMPUTED_VALUE"""),"/&gt;")</f>
        <v>/&gt;</v>
      </c>
    </row>
    <row r="32" spans="1:39" ht="13.8" x14ac:dyDescent="0.25">
      <c r="A32" s="3">
        <v>10002703</v>
      </c>
      <c r="B32" s="8" t="s">
        <v>643</v>
      </c>
      <c r="C32" t="str">
        <f ca="1">IFERROR(__xludf.DUMMYFUNCTION("SPLIT(B32,"""""")"")"),"&lt;imgsrc=")</f>
        <v>&lt;imgsrc=</v>
      </c>
      <c r="D32" s="9" t="str">
        <f ca="1">IFERROR(__xludf.DUMMYFUNCTION("""COMPUTED_VALUE"""),"http://mimg.lalavla.com/resources/images/prdimg/201904/17/10002703_20190417115747.jpg")</f>
        <v>http://mimg.lalavla.com/resources/images/prdimg/201904/17/10002703_20190417115747.jpg</v>
      </c>
      <c r="E32" t="str">
        <f ca="1">IFERROR(__xludf.DUMMYFUNCTION("""COMPUTED_VALUE"""),"alt=")</f>
        <v>alt=</v>
      </c>
      <c r="F32" t="str">
        <f ca="1">IFERROR(__xludf.DUMMYFUNCTION("""COMPUTED_VALUE"""),"/&gt;
&lt;imgsrc=")</f>
        <v>/&gt;
&lt;imgsrc=</v>
      </c>
      <c r="G32" s="9" t="str">
        <f ca="1">IFERROR(__xludf.DUMMYFUNCTION("""COMPUTED_VALUE"""),"http://mimg.lalavla.com/resources/images/prdimg/201908/27/10002703_20190827150510.jpg")</f>
        <v>http://mimg.lalavla.com/resources/images/prdimg/201908/27/10002703_20190827150510.jpg</v>
      </c>
      <c r="H32" t="str">
        <f ca="1">IFERROR(__xludf.DUMMYFUNCTION("""COMPUTED_VALUE"""),"alt=")</f>
        <v>alt=</v>
      </c>
      <c r="I32" t="str">
        <f ca="1">IFERROR(__xludf.DUMMYFUNCTION("""COMPUTED_VALUE"""),"/&gt;
&lt;imgsrc=")</f>
        <v>/&gt;
&lt;imgsrc=</v>
      </c>
      <c r="J32" s="9" t="str">
        <f ca="1">IFERROR(__xludf.DUMMYFUNCTION("""COMPUTED_VALUE"""),"http://mimg.lalavla.com/resources/images/prdimg/201904/17/10002703_20190417115759.jpg")</f>
        <v>http://mimg.lalavla.com/resources/images/prdimg/201904/17/10002703_20190417115759.jpg</v>
      </c>
      <c r="K32" t="str">
        <f ca="1">IFERROR(__xludf.DUMMYFUNCTION("""COMPUTED_VALUE"""),"alt=")</f>
        <v>alt=</v>
      </c>
      <c r="L32" t="str">
        <f ca="1">IFERROR(__xludf.DUMMYFUNCTION("""COMPUTED_VALUE"""),"/&gt;
&lt;imgsrc=")</f>
        <v>/&gt;
&lt;imgsrc=</v>
      </c>
      <c r="M32" s="9" t="str">
        <f ca="1">IFERROR(__xludf.DUMMYFUNCTION("""COMPUTED_VALUE"""),"http://mimg.lalavla.com/resources/images/prdimg/201904/17/10002703_20190417115818.jpg")</f>
        <v>http://mimg.lalavla.com/resources/images/prdimg/201904/17/10002703_20190417115818.jpg</v>
      </c>
      <c r="N32" t="str">
        <f ca="1">IFERROR(__xludf.DUMMYFUNCTION("""COMPUTED_VALUE"""),"alt=")</f>
        <v>alt=</v>
      </c>
      <c r="O32" t="str">
        <f ca="1">IFERROR(__xludf.DUMMYFUNCTION("""COMPUTED_VALUE"""),"/&gt;
&lt;imgsrc=")</f>
        <v>/&gt;
&lt;imgsrc=</v>
      </c>
      <c r="P32" s="9" t="str">
        <f ca="1">IFERROR(__xludf.DUMMYFUNCTION("""COMPUTED_VALUE"""),"http://mimg.lalavla.com/resources/images/prdimg/201908/27/10002703_20190827150557.jpg")</f>
        <v>http://mimg.lalavla.com/resources/images/prdimg/201908/27/10002703_20190827150557.jpg</v>
      </c>
      <c r="Q32" t="str">
        <f ca="1">IFERROR(__xludf.DUMMYFUNCTION("""COMPUTED_VALUE"""),"alt=")</f>
        <v>alt=</v>
      </c>
      <c r="R32" t="str">
        <f ca="1">IFERROR(__xludf.DUMMYFUNCTION("""COMPUTED_VALUE"""),"/&gt;")</f>
        <v>/&gt;</v>
      </c>
    </row>
    <row r="33" spans="1:27" ht="13.8" x14ac:dyDescent="0.25">
      <c r="A33" s="3">
        <v>10002325</v>
      </c>
      <c r="B33" s="8" t="s">
        <v>644</v>
      </c>
      <c r="C33" t="str">
        <f ca="1">IFERROR(__xludf.DUMMYFUNCTION("SPLIT(B33,"""""")"")"),"&lt;imgsrc=")</f>
        <v>&lt;imgsrc=</v>
      </c>
      <c r="D33" s="9" t="str">
        <f ca="1">IFERROR(__xludf.DUMMYFUNCTION("""COMPUTED_VALUE"""),"http://mimg.lalavla.com/resources/images/prdimg/201912/31/10002325_20191231111253.jpg")</f>
        <v>http://mimg.lalavla.com/resources/images/prdimg/201912/31/10002325_20191231111253.jpg</v>
      </c>
      <c r="E33" t="str">
        <f ca="1">IFERROR(__xludf.DUMMYFUNCTION("""COMPUTED_VALUE"""),"alt=")</f>
        <v>alt=</v>
      </c>
      <c r="F33" t="str">
        <f ca="1">IFERROR(__xludf.DUMMYFUNCTION("""COMPUTED_VALUE"""),"/&gt;")</f>
        <v>/&gt;</v>
      </c>
    </row>
    <row r="34" spans="1:27" ht="13.8" x14ac:dyDescent="0.25">
      <c r="A34" s="3">
        <v>10008975</v>
      </c>
      <c r="B34" s="8" t="s">
        <v>645</v>
      </c>
      <c r="C34" t="str">
        <f ca="1">IFERROR(__xludf.DUMMYFUNCTION("SPLIT(B34,"""""")"")"),"&lt;imgsrc=")</f>
        <v>&lt;imgsrc=</v>
      </c>
      <c r="D34" s="9" t="str">
        <f ca="1">IFERROR(__xludf.DUMMYFUNCTION("""COMPUTED_VALUE"""),"http://mimg.lalavla.com/resources/images/prdimg/202110/27/10008975_20211027164140.jpg")</f>
        <v>http://mimg.lalavla.com/resources/images/prdimg/202110/27/10008975_20211027164140.jpg</v>
      </c>
      <c r="E34" t="str">
        <f ca="1">IFERROR(__xludf.DUMMYFUNCTION("""COMPUTED_VALUE"""),"alt=")</f>
        <v>alt=</v>
      </c>
      <c r="F34" t="str">
        <f ca="1">IFERROR(__xludf.DUMMYFUNCTION("""COMPUTED_VALUE"""),"/&gt;")</f>
        <v>/&gt;</v>
      </c>
    </row>
    <row r="35" spans="1:27" ht="13.8" x14ac:dyDescent="0.25">
      <c r="A35" s="3">
        <v>10005845</v>
      </c>
      <c r="B35" s="8" t="s">
        <v>646</v>
      </c>
      <c r="C35" t="str">
        <f ca="1">IFERROR(__xludf.DUMMYFUNCTION("SPLIT(B35,"""""")"")"),"&lt;imgalt=")</f>
        <v>&lt;imgalt=</v>
      </c>
      <c r="D35" t="str">
        <f ca="1">IFERROR(__xludf.DUMMYFUNCTION("""COMPUTED_VALUE"""),"src=")</f>
        <v>src=</v>
      </c>
      <c r="E35" s="9" t="str">
        <f ca="1">IFERROR(__xludf.DUMMYFUNCTION("""COMPUTED_VALUE"""),"http://mimg.lalavla.com/resources/images/prdimg/202101/25/10005845_20210125170810.jpg")</f>
        <v>http://mimg.lalavla.com/resources/images/prdimg/202101/25/10005845_20210125170810.jpg</v>
      </c>
      <c r="F35" t="str">
        <f ca="1">IFERROR(__xludf.DUMMYFUNCTION("""COMPUTED_VALUE"""),"/&gt;")</f>
        <v>/&gt;</v>
      </c>
    </row>
    <row r="36" spans="1:27" ht="13.8" x14ac:dyDescent="0.25">
      <c r="A36" s="3">
        <v>10006065</v>
      </c>
      <c r="B36" s="8" t="s">
        <v>647</v>
      </c>
      <c r="C36" t="str">
        <f ca="1">IFERROR(__xludf.DUMMYFUNCTION("SPLIT(B36,"""""")"")"),"&lt;imgsrc=")</f>
        <v>&lt;imgsrc=</v>
      </c>
      <c r="D36" s="9" t="str">
        <f ca="1">IFERROR(__xludf.DUMMYFUNCTION("""COMPUTED_VALUE"""),"http://mimg.lalavla.com/resources/images/prdimg/202008/27/10006065_20200827165910.jpg")</f>
        <v>http://mimg.lalavla.com/resources/images/prdimg/202008/27/10006065_20200827165910.jpg</v>
      </c>
      <c r="E36" t="str">
        <f ca="1">IFERROR(__xludf.DUMMYFUNCTION("""COMPUTED_VALUE"""),"alt=")</f>
        <v>alt=</v>
      </c>
      <c r="F36" t="str">
        <f ca="1">IFERROR(__xludf.DUMMYFUNCTION("""COMPUTED_VALUE"""),"/&gt;")</f>
        <v>/&gt;</v>
      </c>
    </row>
    <row r="37" spans="1:27" ht="13.8" x14ac:dyDescent="0.25">
      <c r="A37" s="3">
        <v>10004586</v>
      </c>
      <c r="B37" s="8" t="s">
        <v>648</v>
      </c>
      <c r="C37" t="str">
        <f ca="1">IFERROR(__xludf.DUMMYFUNCTION("SPLIT(B37,"""""")"")"),"&lt;imgsrc=")</f>
        <v>&lt;imgsrc=</v>
      </c>
      <c r="D37" s="9" t="str">
        <f ca="1">IFERROR(__xludf.DUMMYFUNCTION("""COMPUTED_VALUE"""),"http://mimg.lalavla.com/resources/images/prdimg/202004/10/10004586_20200410120206.jpg")</f>
        <v>http://mimg.lalavla.com/resources/images/prdimg/202004/10/10004586_20200410120206.jpg</v>
      </c>
      <c r="E37" t="str">
        <f ca="1">IFERROR(__xludf.DUMMYFUNCTION("""COMPUTED_VALUE"""),"alt=")</f>
        <v>alt=</v>
      </c>
      <c r="F37" t="str">
        <f ca="1">IFERROR(__xludf.DUMMYFUNCTION("""COMPUTED_VALUE"""),"/&gt;
&lt;imgsrc=")</f>
        <v>/&gt;
&lt;imgsrc=</v>
      </c>
      <c r="G37" s="9" t="str">
        <f ca="1">IFERROR(__xludf.DUMMYFUNCTION("""COMPUTED_VALUE"""),"http://mimg.lalavla.com/resources/images/prdimg/202004/10/10004586_20200410120315.jpg")</f>
        <v>http://mimg.lalavla.com/resources/images/prdimg/202004/10/10004586_20200410120315.jpg</v>
      </c>
      <c r="H37" t="str">
        <f ca="1">IFERROR(__xludf.DUMMYFUNCTION("""COMPUTED_VALUE"""),"alt=")</f>
        <v>alt=</v>
      </c>
      <c r="I37" t="str">
        <f ca="1">IFERROR(__xludf.DUMMYFUNCTION("""COMPUTED_VALUE"""),"/&gt;")</f>
        <v>/&gt;</v>
      </c>
    </row>
    <row r="38" spans="1:27" ht="13.8" x14ac:dyDescent="0.25">
      <c r="A38" s="3">
        <v>10008973</v>
      </c>
      <c r="B38" s="8" t="s">
        <v>649</v>
      </c>
      <c r="C38" t="str">
        <f ca="1">IFERROR(__xludf.DUMMYFUNCTION("SPLIT(B38,"""""")"")"),"&lt;imgsrc=")</f>
        <v>&lt;imgsrc=</v>
      </c>
      <c r="D38" s="9" t="str">
        <f ca="1">IFERROR(__xludf.DUMMYFUNCTION("""COMPUTED_VALUE"""),"http://mimg.lalavla.com/resources/images/prdimg/202110/27/10008973_20211027163224.jpg")</f>
        <v>http://mimg.lalavla.com/resources/images/prdimg/202110/27/10008973_20211027163224.jpg</v>
      </c>
      <c r="E38" t="str">
        <f ca="1">IFERROR(__xludf.DUMMYFUNCTION("""COMPUTED_VALUE"""),"alt=")</f>
        <v>alt=</v>
      </c>
      <c r="F38" t="str">
        <f ca="1">IFERROR(__xludf.DUMMYFUNCTION("""COMPUTED_VALUE"""),"/&gt;")</f>
        <v>/&gt;</v>
      </c>
    </row>
    <row r="39" spans="1:27" ht="13.8" x14ac:dyDescent="0.25">
      <c r="A39" s="3">
        <v>10008381</v>
      </c>
      <c r="B39" s="8" t="s">
        <v>650</v>
      </c>
      <c r="C39" t="str">
        <f ca="1">IFERROR(__xludf.DUMMYFUNCTION("SPLIT(B39,"""""")"")"),"&lt;imgclass=")</f>
        <v>&lt;imgclass=</v>
      </c>
      <c r="D39" t="str">
        <f ca="1">IFERROR(__xludf.DUMMYFUNCTION("""COMPUTED_VALUE"""),"up_img")</f>
        <v>up_img</v>
      </c>
      <c r="E39" t="str">
        <f ca="1">IFERROR(__xludf.DUMMYFUNCTION("""COMPUTED_VALUE"""),"src=")</f>
        <v>src=</v>
      </c>
      <c r="F39" s="9" t="str">
        <f ca="1">IFERROR(__xludf.DUMMYFUNCTION("""COMPUTED_VALUE"""),"http://m.lalavla.com/resources/images/prdimg/202106/30//10008381_20210630110839720.jpg")</f>
        <v>http://m.lalavla.com/resources/images/prdimg/202106/30//10008381_20210630110839720.jpg</v>
      </c>
      <c r="G39" t="str">
        <f ca="1">IFERROR(__xludf.DUMMYFUNCTION("""COMPUTED_VALUE"""),"value=")</f>
        <v>value=</v>
      </c>
      <c r="H39" t="str">
        <f ca="1">IFERROR(__xludf.DUMMYFUNCTION("""COMPUTED_VALUE"""),"10008381_20210630110839720.jpg")</f>
        <v>10008381_20210630110839720.jpg</v>
      </c>
      <c r="I39" t="str">
        <f ca="1">IFERROR(__xludf.DUMMYFUNCTION("""COMPUTED_VALUE"""),"&gt;&lt;imgclass=")</f>
        <v>&gt;&lt;imgclass=</v>
      </c>
      <c r="J39" t="str">
        <f ca="1">IFERROR(__xludf.DUMMYFUNCTION("""COMPUTED_VALUE"""),"up_img")</f>
        <v>up_img</v>
      </c>
      <c r="K39" t="str">
        <f ca="1">IFERROR(__xludf.DUMMYFUNCTION("""COMPUTED_VALUE"""),"src=")</f>
        <v>src=</v>
      </c>
      <c r="L39" s="9" t="str">
        <f ca="1">IFERROR(__xludf.DUMMYFUNCTION("""COMPUTED_VALUE"""),"http://m.lalavla.com/resources/images/prdimg/202106/30//10008381_20210630110845260.gif")</f>
        <v>http://m.lalavla.com/resources/images/prdimg/202106/30//10008381_20210630110845260.gif</v>
      </c>
      <c r="M39" t="str">
        <f ca="1">IFERROR(__xludf.DUMMYFUNCTION("""COMPUTED_VALUE"""),"value=")</f>
        <v>value=</v>
      </c>
      <c r="N39" t="str">
        <f ca="1">IFERROR(__xludf.DUMMYFUNCTION("""COMPUTED_VALUE"""),"10008381_20210630110845260.gif")</f>
        <v>10008381_20210630110845260.gif</v>
      </c>
      <c r="O39" t="str">
        <f ca="1">IFERROR(__xludf.DUMMYFUNCTION("""COMPUTED_VALUE"""),"&gt;&lt;imgclass=")</f>
        <v>&gt;&lt;imgclass=</v>
      </c>
      <c r="P39" t="str">
        <f ca="1">IFERROR(__xludf.DUMMYFUNCTION("""COMPUTED_VALUE"""),"up_img")</f>
        <v>up_img</v>
      </c>
      <c r="Q39" t="str">
        <f ca="1">IFERROR(__xludf.DUMMYFUNCTION("""COMPUTED_VALUE"""),"src=")</f>
        <v>src=</v>
      </c>
      <c r="R39" s="9" t="str">
        <f ca="1">IFERROR(__xludf.DUMMYFUNCTION("""COMPUTED_VALUE"""),"http://m.lalavla.com/resources/images/prdimg/202106/30//10008381_20210630110855994.jpg")</f>
        <v>http://m.lalavla.com/resources/images/prdimg/202106/30//10008381_20210630110855994.jpg</v>
      </c>
      <c r="S39" t="str">
        <f ca="1">IFERROR(__xludf.DUMMYFUNCTION("""COMPUTED_VALUE"""),"value=")</f>
        <v>value=</v>
      </c>
      <c r="T39" t="str">
        <f ca="1">IFERROR(__xludf.DUMMYFUNCTION("""COMPUTED_VALUE"""),"10008381_20210630110855994.jpg")</f>
        <v>10008381_20210630110855994.jpg</v>
      </c>
      <c r="U39" t="str">
        <f ca="1">IFERROR(__xludf.DUMMYFUNCTION("""COMPUTED_VALUE"""),"&gt;&lt;imgclass=")</f>
        <v>&gt;&lt;imgclass=</v>
      </c>
      <c r="V39" t="str">
        <f ca="1">IFERROR(__xludf.DUMMYFUNCTION("""COMPUTED_VALUE"""),"up_img")</f>
        <v>up_img</v>
      </c>
      <c r="W39" t="str">
        <f ca="1">IFERROR(__xludf.DUMMYFUNCTION("""COMPUTED_VALUE"""),"src=")</f>
        <v>src=</v>
      </c>
      <c r="X39" s="9" t="str">
        <f ca="1">IFERROR(__xludf.DUMMYFUNCTION("""COMPUTED_VALUE"""),"http://m.lalavla.com/resources/images/prdimg/202106/30//10008381_20210630110918405.jpg")</f>
        <v>http://m.lalavla.com/resources/images/prdimg/202106/30//10008381_20210630110918405.jpg</v>
      </c>
      <c r="Y39" t="str">
        <f ca="1">IFERROR(__xludf.DUMMYFUNCTION("""COMPUTED_VALUE"""),"value=")</f>
        <v>value=</v>
      </c>
      <c r="Z39" t="str">
        <f ca="1">IFERROR(__xludf.DUMMYFUNCTION("""COMPUTED_VALUE"""),"10008381_20210630110918405.jpg")</f>
        <v>10008381_20210630110918405.jpg</v>
      </c>
      <c r="AA39" t="str">
        <f ca="1">IFERROR(__xludf.DUMMYFUNCTION("""COMPUTED_VALUE"""),"&gt;&amp;nbsp;")</f>
        <v>&gt;&amp;nbsp;</v>
      </c>
    </row>
    <row r="40" spans="1:27" ht="13.8" x14ac:dyDescent="0.25">
      <c r="A40" s="3">
        <v>10008544</v>
      </c>
      <c r="B40" s="8" t="s">
        <v>651</v>
      </c>
      <c r="C40" t="str">
        <f ca="1">IFERROR(__xludf.DUMMYFUNCTION("SPLIT(B40,"""""")"")"),"&lt;imgsrc=")</f>
        <v>&lt;imgsrc=</v>
      </c>
      <c r="D40" s="9" t="str">
        <f ca="1">IFERROR(__xludf.DUMMYFUNCTION("""COMPUTED_VALUE"""),"http://mimg.lalavla.com/resources/images/prdimg/202107/20/10008543_20210720144038.jpg")</f>
        <v>http://mimg.lalavla.com/resources/images/prdimg/202107/20/10008543_20210720144038.jpg</v>
      </c>
      <c r="E40" t="str">
        <f ca="1">IFERROR(__xludf.DUMMYFUNCTION("""COMPUTED_VALUE"""),"alt=")</f>
        <v>alt=</v>
      </c>
      <c r="F40" t="str">
        <f ca="1">IFERROR(__xludf.DUMMYFUNCTION("""COMPUTED_VALUE"""),"/&gt;&lt;imgsrc=")</f>
        <v>/&gt;&lt;imgsrc=</v>
      </c>
      <c r="G40" s="9" t="str">
        <f ca="1">IFERROR(__xludf.DUMMYFUNCTION("""COMPUTED_VALUE"""),"http://mimg.lalavla.com/resources/images/prdimg/202107/20/10008543_20210720144101.jpg")</f>
        <v>http://mimg.lalavla.com/resources/images/prdimg/202107/20/10008543_20210720144101.jpg</v>
      </c>
      <c r="H40" t="str">
        <f ca="1">IFERROR(__xludf.DUMMYFUNCTION("""COMPUTED_VALUE"""),"alt=")</f>
        <v>alt=</v>
      </c>
      <c r="I40" t="str">
        <f ca="1">IFERROR(__xludf.DUMMYFUNCTION("""COMPUTED_VALUE"""),"/&gt;")</f>
        <v>/&gt;</v>
      </c>
    </row>
    <row r="41" spans="1:27" ht="13.8" x14ac:dyDescent="0.25">
      <c r="A41" s="3">
        <v>10005109</v>
      </c>
      <c r="B41" s="8" t="s">
        <v>652</v>
      </c>
      <c r="C41" t="str">
        <f ca="1">IFERROR(__xludf.DUMMYFUNCTION("SPLIT(B41,"""""")"")"),"&lt;imgalt=")</f>
        <v>&lt;imgalt=</v>
      </c>
      <c r="D41" t="str">
        <f ca="1">IFERROR(__xludf.DUMMYFUNCTION("""COMPUTED_VALUE"""),"src=")</f>
        <v>src=</v>
      </c>
      <c r="E41" s="9" t="str">
        <f ca="1">IFERROR(__xludf.DUMMYFUNCTION("""COMPUTED_VALUE"""),"http://mimg.lalavla.com/resources/images/prdimg/202008/10/10005109_20200810152456.jpg")</f>
        <v>http://mimg.lalavla.com/resources/images/prdimg/202008/10/10005109_20200810152456.jpg</v>
      </c>
      <c r="F41" t="str">
        <f ca="1">IFERROR(__xludf.DUMMYFUNCTION("""COMPUTED_VALUE"""),"/&gt;
&lt;imgalt=")</f>
        <v>/&gt;
&lt;imgalt=</v>
      </c>
      <c r="G41" t="str">
        <f ca="1">IFERROR(__xludf.DUMMYFUNCTION("""COMPUTED_VALUE"""),"src=")</f>
        <v>src=</v>
      </c>
      <c r="H41" s="9" t="str">
        <f ca="1">IFERROR(__xludf.DUMMYFUNCTION("""COMPUTED_VALUE"""),"http://mimg.lalavla.com/resources/images/prdimg/202008/10/10005109_20200810152509.jpg")</f>
        <v>http://mimg.lalavla.com/resources/images/prdimg/202008/10/10005109_20200810152509.jpg</v>
      </c>
      <c r="I41" t="str">
        <f ca="1">IFERROR(__xludf.DUMMYFUNCTION("""COMPUTED_VALUE"""),"/&gt;
&lt;imgalt=")</f>
        <v>/&gt;
&lt;imgalt=</v>
      </c>
      <c r="J41" t="str">
        <f ca="1">IFERROR(__xludf.DUMMYFUNCTION("""COMPUTED_VALUE"""),"src=")</f>
        <v>src=</v>
      </c>
      <c r="K41" s="9" t="str">
        <f ca="1">IFERROR(__xludf.DUMMYFUNCTION("""COMPUTED_VALUE"""),"http://mimg.lalavla.com/resources/images/prdimg/202008/10/10005109_20200810152521.jpg")</f>
        <v>http://mimg.lalavla.com/resources/images/prdimg/202008/10/10005109_20200810152521.jpg</v>
      </c>
      <c r="L41" t="str">
        <f ca="1">IFERROR(__xludf.DUMMYFUNCTION("""COMPUTED_VALUE"""),"/&gt;")</f>
        <v>/&gt;</v>
      </c>
    </row>
    <row r="42" spans="1:27" ht="13.8" x14ac:dyDescent="0.25">
      <c r="A42" s="3">
        <v>10002554</v>
      </c>
      <c r="B42" s="8" t="s">
        <v>653</v>
      </c>
      <c r="C42" t="str">
        <f ca="1">IFERROR(__xludf.DUMMYFUNCTION("SPLIT(B42,"""""")"")"),"&lt;imgalt=")</f>
        <v>&lt;imgalt=</v>
      </c>
      <c r="D42" t="str">
        <f ca="1">IFERROR(__xludf.DUMMYFUNCTION("""COMPUTED_VALUE"""),"src=")</f>
        <v>src=</v>
      </c>
      <c r="E42" s="9" t="str">
        <f ca="1">IFERROR(__xludf.DUMMYFUNCTION("""COMPUTED_VALUE"""),"http://mimg.lalavla.com/resources/images/prdimg/202102/25/10002554_20210225165422.jpg")</f>
        <v>http://mimg.lalavla.com/resources/images/prdimg/202102/25/10002554_20210225165422.jpg</v>
      </c>
      <c r="F42" t="str">
        <f ca="1">IFERROR(__xludf.DUMMYFUNCTION("""COMPUTED_VALUE"""),"/&gt;")</f>
        <v>/&gt;</v>
      </c>
    </row>
    <row r="43" spans="1:27" ht="13.8" x14ac:dyDescent="0.25">
      <c r="A43" s="3">
        <v>10004907</v>
      </c>
      <c r="B43" s="8" t="s">
        <v>654</v>
      </c>
      <c r="C43" t="str">
        <f ca="1">IFERROR(__xludf.DUMMYFUNCTION("SPLIT(B43,"""""")"")"),"&lt;imgsrc=")</f>
        <v>&lt;imgsrc=</v>
      </c>
      <c r="D43" s="9" t="str">
        <f ca="1">IFERROR(__xludf.DUMMYFUNCTION("""COMPUTED_VALUE"""),"http://mimg.lalavla.com/resources/images/prdimg/202102/24/10004907_20210224174010.jpg")</f>
        <v>http://mimg.lalavla.com/resources/images/prdimg/202102/24/10004907_20210224174010.jpg</v>
      </c>
      <c r="E43" t="str">
        <f ca="1">IFERROR(__xludf.DUMMYFUNCTION("""COMPUTED_VALUE"""),"alt=")</f>
        <v>alt=</v>
      </c>
      <c r="F43" t="str">
        <f ca="1">IFERROR(__xludf.DUMMYFUNCTION("""COMPUTED_VALUE"""),"/&gt;")</f>
        <v>/&gt;</v>
      </c>
    </row>
    <row r="44" spans="1:27" ht="13.8" x14ac:dyDescent="0.25">
      <c r="A44" s="3">
        <v>10008093</v>
      </c>
      <c r="B44" s="8" t="s">
        <v>655</v>
      </c>
      <c r="C44" t="str">
        <f ca="1">IFERROR(__xludf.DUMMYFUNCTION("SPLIT(B44,"""""")"")"),"&lt;imgalt=")</f>
        <v>&lt;imgalt=</v>
      </c>
      <c r="D44" t="str">
        <f ca="1">IFERROR(__xludf.DUMMYFUNCTION("""COMPUTED_VALUE"""),"src=")</f>
        <v>src=</v>
      </c>
      <c r="E44" s="9" t="str">
        <f ca="1">IFERROR(__xludf.DUMMYFUNCTION("""COMPUTED_VALUE"""),"http://mimg.lalavla.com/resources/images/prdimg/202105/10/10008093_20210510163216.jpg")</f>
        <v>http://mimg.lalavla.com/resources/images/prdimg/202105/10/10008093_20210510163216.jpg</v>
      </c>
      <c r="F44" t="str">
        <f ca="1">IFERROR(__xludf.DUMMYFUNCTION("""COMPUTED_VALUE"""),"/&gt;&lt;imgalt=")</f>
        <v>/&gt;&lt;imgalt=</v>
      </c>
      <c r="G44" t="str">
        <f ca="1">IFERROR(__xludf.DUMMYFUNCTION("""COMPUTED_VALUE"""),"src=")</f>
        <v>src=</v>
      </c>
      <c r="H44" s="9" t="str">
        <f ca="1">IFERROR(__xludf.DUMMYFUNCTION("""COMPUTED_VALUE"""),"http://mimg.lalavla.com/resources/images/prdimg/202105/10/10008093_20210510163226.jpg")</f>
        <v>http://mimg.lalavla.com/resources/images/prdimg/202105/10/10008093_20210510163226.jpg</v>
      </c>
      <c r="I44" t="str">
        <f ca="1">IFERROR(__xludf.DUMMYFUNCTION("""COMPUTED_VALUE"""),"/&gt;")</f>
        <v>/&gt;</v>
      </c>
    </row>
    <row r="45" spans="1:27" ht="13.8" x14ac:dyDescent="0.25">
      <c r="A45" s="3">
        <v>10008404</v>
      </c>
      <c r="B45" s="8" t="s">
        <v>656</v>
      </c>
      <c r="C45" t="str">
        <f ca="1">IFERROR(__xludf.DUMMYFUNCTION("SPLIT(B45,"""""")"")"),"&lt;imgsrc=")</f>
        <v>&lt;imgsrc=</v>
      </c>
      <c r="D45" s="9" t="str">
        <f ca="1">IFERROR(__xludf.DUMMYFUNCTION("""COMPUTED_VALUE"""),"http://mimg.lalavla.com/resources/images/prdimg/202106/21/10008404_20210621112831.jpg")</f>
        <v>http://mimg.lalavla.com/resources/images/prdimg/202106/21/10008404_20210621112831.jpg</v>
      </c>
      <c r="E45" t="str">
        <f ca="1">IFERROR(__xludf.DUMMYFUNCTION("""COMPUTED_VALUE"""),"alt=")</f>
        <v>alt=</v>
      </c>
      <c r="F45" t="str">
        <f ca="1">IFERROR(__xludf.DUMMYFUNCTION("""COMPUTED_VALUE"""),"/&gt;")</f>
        <v>/&gt;</v>
      </c>
    </row>
    <row r="46" spans="1:27" ht="13.8" x14ac:dyDescent="0.25">
      <c r="A46" s="3">
        <v>10008130</v>
      </c>
      <c r="B46" s="8" t="s">
        <v>657</v>
      </c>
      <c r="C46" t="str">
        <f ca="1">IFERROR(__xludf.DUMMYFUNCTION("SPLIT(B46,"""""")"")"),"&lt;imgsrc=")</f>
        <v>&lt;imgsrc=</v>
      </c>
      <c r="D46" s="9" t="str">
        <f ca="1">IFERROR(__xludf.DUMMYFUNCTION("""COMPUTED_VALUE"""),"http://mimg.lalavla.com/resources/images/prdimg/202105/24/10008130_20210524172312.jpg")</f>
        <v>http://mimg.lalavla.com/resources/images/prdimg/202105/24/10008130_20210524172312.jpg</v>
      </c>
      <c r="E46" t="str">
        <f ca="1">IFERROR(__xludf.DUMMYFUNCTION("""COMPUTED_VALUE"""),"alt=")</f>
        <v>alt=</v>
      </c>
      <c r="F46" t="str">
        <f ca="1">IFERROR(__xludf.DUMMYFUNCTION("""COMPUTED_VALUE"""),"/&gt;")</f>
        <v>/&gt;</v>
      </c>
    </row>
    <row r="47" spans="1:27" ht="13.8" x14ac:dyDescent="0.25">
      <c r="A47" s="3">
        <v>10005218</v>
      </c>
      <c r="B47" s="8" t="s">
        <v>658</v>
      </c>
      <c r="C47" t="str">
        <f ca="1">IFERROR(__xludf.DUMMYFUNCTION("SPLIT(B47,"""""")"")"),"&lt;imgsrc=")</f>
        <v>&lt;imgsrc=</v>
      </c>
      <c r="D47" s="9" t="str">
        <f ca="1">IFERROR(__xludf.DUMMYFUNCTION("""COMPUTED_VALUE"""),"http://mimg.lalavla.com/resources/images/prdimg/202005/20/10005218_20200520101721.jpg")</f>
        <v>http://mimg.lalavla.com/resources/images/prdimg/202005/20/10005218_20200520101721.jpg</v>
      </c>
      <c r="E47" t="str">
        <f ca="1">IFERROR(__xludf.DUMMYFUNCTION("""COMPUTED_VALUE"""),"alt=")</f>
        <v>alt=</v>
      </c>
      <c r="F47" t="str">
        <f ca="1">IFERROR(__xludf.DUMMYFUNCTION("""COMPUTED_VALUE"""),"/&gt;")</f>
        <v>/&gt;</v>
      </c>
    </row>
    <row r="48" spans="1:27" ht="13.8" x14ac:dyDescent="0.25">
      <c r="A48" s="3">
        <v>1002958</v>
      </c>
      <c r="B48" s="8" t="s">
        <v>659</v>
      </c>
      <c r="C48" t="str">
        <f ca="1">IFERROR(__xludf.DUMMYFUNCTION("SPLIT(B48,"""""")"")"),"&lt;imgalt=")</f>
        <v>&lt;imgalt=</v>
      </c>
      <c r="D48" t="str">
        <f ca="1">IFERROR(__xludf.DUMMYFUNCTION("""COMPUTED_VALUE"""),"src=")</f>
        <v>src=</v>
      </c>
      <c r="E48" s="9" t="str">
        <f ca="1">IFERROR(__xludf.DUMMYFUNCTION("""COMPUTED_VALUE"""),"http://mimg.lalavla.com/resources/images/prdimg/201808/14/1002958_20180814144309.jpg")</f>
        <v>http://mimg.lalavla.com/resources/images/prdimg/201808/14/1002958_20180814144309.jpg</v>
      </c>
      <c r="F48" t="str">
        <f ca="1">IFERROR(__xludf.DUMMYFUNCTION("""COMPUTED_VALUE"""),"/&gt;")</f>
        <v>/&gt;</v>
      </c>
    </row>
    <row r="49" spans="1:33" ht="13.8" x14ac:dyDescent="0.25">
      <c r="A49" s="3">
        <v>10008094</v>
      </c>
      <c r="B49" s="8" t="s">
        <v>660</v>
      </c>
      <c r="C49" t="str">
        <f ca="1">IFERROR(__xludf.DUMMYFUNCTION("SPLIT(B49,"""""")"")"),"&lt;imgalt=")</f>
        <v>&lt;imgalt=</v>
      </c>
      <c r="D49" t="str">
        <f ca="1">IFERROR(__xludf.DUMMYFUNCTION("""COMPUTED_VALUE"""),"src=")</f>
        <v>src=</v>
      </c>
      <c r="E49" s="9" t="str">
        <f ca="1">IFERROR(__xludf.DUMMYFUNCTION("""COMPUTED_VALUE"""),"http://mimg.lalavla.com/resources/images/prdimg/202105/10/10008094_20210510163331.jpg")</f>
        <v>http://mimg.lalavla.com/resources/images/prdimg/202105/10/10008094_20210510163331.jpg</v>
      </c>
      <c r="F49" t="str">
        <f ca="1">IFERROR(__xludf.DUMMYFUNCTION("""COMPUTED_VALUE"""),"/&gt;&lt;imgalt=")</f>
        <v>/&gt;&lt;imgalt=</v>
      </c>
      <c r="G49" t="str">
        <f ca="1">IFERROR(__xludf.DUMMYFUNCTION("""COMPUTED_VALUE"""),"src=")</f>
        <v>src=</v>
      </c>
      <c r="H49" s="9" t="str">
        <f ca="1">IFERROR(__xludf.DUMMYFUNCTION("""COMPUTED_VALUE"""),"http://mimg.lalavla.com/resources/images/prdimg/202105/10/10008094_20210510163340.jpg")</f>
        <v>http://mimg.lalavla.com/resources/images/prdimg/202105/10/10008094_20210510163340.jpg</v>
      </c>
      <c r="I49" t="str">
        <f ca="1">IFERROR(__xludf.DUMMYFUNCTION("""COMPUTED_VALUE"""),"/&gt;")</f>
        <v>/&gt;</v>
      </c>
    </row>
    <row r="50" spans="1:33" ht="13.8" x14ac:dyDescent="0.25">
      <c r="A50" s="3">
        <v>1003282</v>
      </c>
      <c r="B50" s="8" t="s">
        <v>661</v>
      </c>
      <c r="C50" t="str">
        <f ca="1">IFERROR(__xludf.DUMMYFUNCTION("SPLIT(B50,"""""")"")"),"&lt;imgsrc=")</f>
        <v>&lt;imgsrc=</v>
      </c>
      <c r="D50" s="9" t="str">
        <f ca="1">IFERROR(__xludf.DUMMYFUNCTION("""COMPUTED_VALUE"""),"http://mimg.lalavla.com/resources/images/prdimg/201903/19/1003282_20190319120709.jpg")</f>
        <v>http://mimg.lalavla.com/resources/images/prdimg/201903/19/1003282_20190319120709.jpg</v>
      </c>
      <c r="E50" t="str">
        <f ca="1">IFERROR(__xludf.DUMMYFUNCTION("""COMPUTED_VALUE"""),"alt=")</f>
        <v>alt=</v>
      </c>
      <c r="F50" t="str">
        <f ca="1">IFERROR(__xludf.DUMMYFUNCTION("""COMPUTED_VALUE"""),"/&gt;")</f>
        <v>/&gt;</v>
      </c>
    </row>
    <row r="51" spans="1:33" ht="13.8" x14ac:dyDescent="0.25">
      <c r="A51" s="3">
        <v>10007005</v>
      </c>
      <c r="B51" s="8" t="s">
        <v>662</v>
      </c>
      <c r="C51" t="str">
        <f ca="1">IFERROR(__xludf.DUMMYFUNCTION("SPLIT(B51,"""""")"")"),"&lt;imgalt=")</f>
        <v>&lt;imgalt=</v>
      </c>
      <c r="D51" t="str">
        <f ca="1">IFERROR(__xludf.DUMMYFUNCTION("""COMPUTED_VALUE"""),"src=")</f>
        <v>src=</v>
      </c>
      <c r="E51" s="9" t="str">
        <f ca="1">IFERROR(__xludf.DUMMYFUNCTION("""COMPUTED_VALUE"""),"http://mimg.lalavla.com/resources/images/prdimg/202101/27/10007005_20210127171411.jpg")</f>
        <v>http://mimg.lalavla.com/resources/images/prdimg/202101/27/10007005_20210127171411.jpg</v>
      </c>
      <c r="F51" t="str">
        <f ca="1">IFERROR(__xludf.DUMMYFUNCTION("""COMPUTED_VALUE"""),"/&gt;&lt;imgalt=")</f>
        <v>/&gt;&lt;imgalt=</v>
      </c>
      <c r="G51" t="str">
        <f ca="1">IFERROR(__xludf.DUMMYFUNCTION("""COMPUTED_VALUE"""),"src=")</f>
        <v>src=</v>
      </c>
      <c r="H51" s="9" t="str">
        <f ca="1">IFERROR(__xludf.DUMMYFUNCTION("""COMPUTED_VALUE"""),"http://mimg.lalavla.com/resources/images/prdimg/202101/27/10007005_20210127171423.jpg")</f>
        <v>http://mimg.lalavla.com/resources/images/prdimg/202101/27/10007005_20210127171423.jpg</v>
      </c>
      <c r="I51" t="str">
        <f ca="1">IFERROR(__xludf.DUMMYFUNCTION("""COMPUTED_VALUE"""),"/&gt;")</f>
        <v>/&gt;</v>
      </c>
    </row>
    <row r="52" spans="1:33" ht="13.8" x14ac:dyDescent="0.25">
      <c r="A52" s="3">
        <v>10006281</v>
      </c>
      <c r="B52" s="8" t="s">
        <v>663</v>
      </c>
      <c r="C52" t="str">
        <f ca="1">IFERROR(__xludf.DUMMYFUNCTION("SPLIT(B52,"""""")"")"),"&lt;imgsrc=")</f>
        <v>&lt;imgsrc=</v>
      </c>
      <c r="D52" s="9" t="str">
        <f ca="1">IFERROR(__xludf.DUMMYFUNCTION("""COMPUTED_VALUE"""),"http://mimg.lalavla.com/resources/images/prdimg/202010/28/10006281_20201028173341.jpg")</f>
        <v>http://mimg.lalavla.com/resources/images/prdimg/202010/28/10006281_20201028173341.jpg</v>
      </c>
      <c r="E52" t="str">
        <f ca="1">IFERROR(__xludf.DUMMYFUNCTION("""COMPUTED_VALUE"""),"alt=")</f>
        <v>alt=</v>
      </c>
      <c r="F52" t="str">
        <f ca="1">IFERROR(__xludf.DUMMYFUNCTION("""COMPUTED_VALUE"""),"/&gt;
&lt;imgsrc=")</f>
        <v>/&gt;
&lt;imgsrc=</v>
      </c>
      <c r="G52" s="9" t="str">
        <f ca="1">IFERROR(__xludf.DUMMYFUNCTION("""COMPUTED_VALUE"""),"http://mimg.lalavla.com/resources/images/prdimg/202010/28/10006281_20201028173401.jpg")</f>
        <v>http://mimg.lalavla.com/resources/images/prdimg/202010/28/10006281_20201028173401.jpg</v>
      </c>
      <c r="H52" t="str">
        <f ca="1">IFERROR(__xludf.DUMMYFUNCTION("""COMPUTED_VALUE"""),"alt=")</f>
        <v>alt=</v>
      </c>
      <c r="I52" t="str">
        <f ca="1">IFERROR(__xludf.DUMMYFUNCTION("""COMPUTED_VALUE"""),"/&gt;")</f>
        <v>/&gt;</v>
      </c>
    </row>
    <row r="53" spans="1:33" ht="13.8" x14ac:dyDescent="0.25">
      <c r="A53" s="3">
        <v>10003613</v>
      </c>
      <c r="B53" s="8" t="s">
        <v>664</v>
      </c>
      <c r="C53" t="str">
        <f ca="1">IFERROR(__xludf.DUMMYFUNCTION("SPLIT(B53,"""""")"")"),"&lt;imgsrc=")</f>
        <v>&lt;imgsrc=</v>
      </c>
      <c r="D53" s="9" t="str">
        <f ca="1">IFERROR(__xludf.DUMMYFUNCTION("""COMPUTED_VALUE"""),"http://mimg.lalavla.com/resources/images/prdimg/202108/11/10003613_20210811165206.jpg")</f>
        <v>http://mimg.lalavla.com/resources/images/prdimg/202108/11/10003613_20210811165206.jpg</v>
      </c>
      <c r="E53" t="str">
        <f ca="1">IFERROR(__xludf.DUMMYFUNCTION("""COMPUTED_VALUE"""),"alt=")</f>
        <v>alt=</v>
      </c>
      <c r="F53" t="str">
        <f ca="1">IFERROR(__xludf.DUMMYFUNCTION("""COMPUTED_VALUE"""),"/&gt;")</f>
        <v>/&gt;</v>
      </c>
    </row>
    <row r="54" spans="1:33" ht="13.8" x14ac:dyDescent="0.25">
      <c r="A54" s="3">
        <v>10002896</v>
      </c>
      <c r="B54" s="8" t="s">
        <v>665</v>
      </c>
      <c r="C54" t="str">
        <f ca="1">IFERROR(__xludf.DUMMYFUNCTION("SPLIT(B54,"""""")"")"),"&lt;imgsrc=")</f>
        <v>&lt;imgsrc=</v>
      </c>
      <c r="D54" s="9" t="str">
        <f ca="1">IFERROR(__xludf.DUMMYFUNCTION("""COMPUTED_VALUE"""),"http://mimg.lalavla.com/resources/images/prdimg/202009/24/10002896_20200924110348.jpg")</f>
        <v>http://mimg.lalavla.com/resources/images/prdimg/202009/24/10002896_20200924110348.jpg</v>
      </c>
      <c r="E54" t="str">
        <f ca="1">IFERROR(__xludf.DUMMYFUNCTION("""COMPUTED_VALUE"""),"alt=")</f>
        <v>alt=</v>
      </c>
      <c r="F54" t="str">
        <f ca="1">IFERROR(__xludf.DUMMYFUNCTION("""COMPUTED_VALUE"""),"/&gt;
&lt;imgsrc=")</f>
        <v>/&gt;
&lt;imgsrc=</v>
      </c>
      <c r="G54" s="9" t="str">
        <f ca="1">IFERROR(__xludf.DUMMYFUNCTION("""COMPUTED_VALUE"""),"http://mimg.lalavla.com/resources/images/prdimg/202009/24/10002896_20200924110402.jpg")</f>
        <v>http://mimg.lalavla.com/resources/images/prdimg/202009/24/10002896_20200924110402.jpg</v>
      </c>
      <c r="H54" t="str">
        <f ca="1">IFERROR(__xludf.DUMMYFUNCTION("""COMPUTED_VALUE"""),"alt=")</f>
        <v>alt=</v>
      </c>
      <c r="I54" t="str">
        <f ca="1">IFERROR(__xludf.DUMMYFUNCTION("""COMPUTED_VALUE"""),"/&gt;")</f>
        <v>/&gt;</v>
      </c>
    </row>
    <row r="55" spans="1:33" ht="13.8" x14ac:dyDescent="0.25">
      <c r="A55" s="3">
        <v>10001929</v>
      </c>
      <c r="B55" s="8" t="s">
        <v>666</v>
      </c>
      <c r="C55" t="str">
        <f ca="1">IFERROR(__xludf.DUMMYFUNCTION("SPLIT(B55,"""""")"")"),"&lt;imgalt=")</f>
        <v>&lt;imgalt=</v>
      </c>
      <c r="D55" t="str">
        <f ca="1">IFERROR(__xludf.DUMMYFUNCTION("""COMPUTED_VALUE"""),"src=")</f>
        <v>src=</v>
      </c>
      <c r="E55" s="9" t="str">
        <f ca="1">IFERROR(__xludf.DUMMYFUNCTION("""COMPUTED_VALUE"""),"http://mimg.lalavla.com/resources/images/prdimg/201811/29/10001929_20181129132250.jpg")</f>
        <v>http://mimg.lalavla.com/resources/images/prdimg/201811/29/10001929_20181129132250.jpg</v>
      </c>
      <c r="F55" t="str">
        <f ca="1">IFERROR(__xludf.DUMMYFUNCTION("""COMPUTED_VALUE"""),"/&gt;")</f>
        <v>/&gt;</v>
      </c>
    </row>
    <row r="56" spans="1:33" ht="13.8" x14ac:dyDescent="0.25">
      <c r="A56" s="3">
        <v>1001756</v>
      </c>
      <c r="B56" s="8" t="s">
        <v>667</v>
      </c>
      <c r="C56" t="str">
        <f ca="1">IFERROR(__xludf.DUMMYFUNCTION("SPLIT(B56,"""""")"")"),"&lt;imgalt=")</f>
        <v>&lt;imgalt=</v>
      </c>
      <c r="D56" t="str">
        <f ca="1">IFERROR(__xludf.DUMMYFUNCTION("""COMPUTED_VALUE"""),"src=")</f>
        <v>src=</v>
      </c>
      <c r="E56" s="9" t="str">
        <f ca="1">IFERROR(__xludf.DUMMYFUNCTION("""COMPUTED_VALUE"""),"http://mimg.lalavla.com/resources/images/prdimg/201808/15/1001756_20180815143046.jpg")</f>
        <v>http://mimg.lalavla.com/resources/images/prdimg/201808/15/1001756_20180815143046.jpg</v>
      </c>
      <c r="F56" t="str">
        <f ca="1">IFERROR(__xludf.DUMMYFUNCTION("""COMPUTED_VALUE"""),"/&gt;")</f>
        <v>/&gt;</v>
      </c>
    </row>
    <row r="57" spans="1:33" ht="13.8" x14ac:dyDescent="0.25">
      <c r="A57" s="3">
        <v>10006066</v>
      </c>
      <c r="B57" s="8" t="s">
        <v>668</v>
      </c>
      <c r="C57" t="str">
        <f ca="1">IFERROR(__xludf.DUMMYFUNCTION("SPLIT(B57,"""""")"")"),"&lt;imgsrc=")</f>
        <v>&lt;imgsrc=</v>
      </c>
      <c r="D57" s="9" t="str">
        <f ca="1">IFERROR(__xludf.DUMMYFUNCTION("""COMPUTED_VALUE"""),"http://mimg.lalavla.com/resources/images/prdimg/202102/24/10006066_20210224173737.jpg")</f>
        <v>http://mimg.lalavla.com/resources/images/prdimg/202102/24/10006066_20210224173737.jpg</v>
      </c>
      <c r="E57" t="str">
        <f ca="1">IFERROR(__xludf.DUMMYFUNCTION("""COMPUTED_VALUE"""),"alt=")</f>
        <v>alt=</v>
      </c>
      <c r="F57" t="str">
        <f ca="1">IFERROR(__xludf.DUMMYFUNCTION("""COMPUTED_VALUE"""),"/&gt;&lt;imgsrc=")</f>
        <v>/&gt;&lt;imgsrc=</v>
      </c>
      <c r="G57" s="9" t="str">
        <f ca="1">IFERROR(__xludf.DUMMYFUNCTION("""COMPUTED_VALUE"""),"http://mimg.lalavla.com/resources/images/prdimg/202102/24/10006066_20210224173745.jpg")</f>
        <v>http://mimg.lalavla.com/resources/images/prdimg/202102/24/10006066_20210224173745.jpg</v>
      </c>
      <c r="H57" t="str">
        <f ca="1">IFERROR(__xludf.DUMMYFUNCTION("""COMPUTED_VALUE"""),"alt=")</f>
        <v>alt=</v>
      </c>
      <c r="I57" t="str">
        <f ca="1">IFERROR(__xludf.DUMMYFUNCTION("""COMPUTED_VALUE"""),"/&gt;")</f>
        <v>/&gt;</v>
      </c>
    </row>
    <row r="58" spans="1:33" ht="13.8" x14ac:dyDescent="0.25">
      <c r="A58" s="3">
        <v>10006653</v>
      </c>
      <c r="B58" s="8" t="s">
        <v>669</v>
      </c>
      <c r="C58" t="str">
        <f ca="1">IFERROR(__xludf.DUMMYFUNCTION("SPLIT(B58,"""""")"")"),"&lt;imgsrc=")</f>
        <v>&lt;imgsrc=</v>
      </c>
      <c r="D58" s="9" t="str">
        <f ca="1">IFERROR(__xludf.DUMMYFUNCTION("""COMPUTED_VALUE"""),"http://mimg.lalavla.com/resources/images/prdimg/202012/30/10006653_20201230110631.jpg")</f>
        <v>http://mimg.lalavla.com/resources/images/prdimg/202012/30/10006653_20201230110631.jpg</v>
      </c>
      <c r="E58" t="str">
        <f ca="1">IFERROR(__xludf.DUMMYFUNCTION("""COMPUTED_VALUE"""),"alt=")</f>
        <v>alt=</v>
      </c>
      <c r="F58" t="str">
        <f ca="1">IFERROR(__xludf.DUMMYFUNCTION("""COMPUTED_VALUE"""),"/&gt;")</f>
        <v>/&gt;</v>
      </c>
    </row>
    <row r="59" spans="1:33" ht="13.8" x14ac:dyDescent="0.25">
      <c r="A59" s="3">
        <v>1002547</v>
      </c>
      <c r="B59" s="8" t="s">
        <v>670</v>
      </c>
      <c r="C59" t="str">
        <f ca="1">IFERROR(__xludf.DUMMYFUNCTION("SPLIT(B59,"""""")"")"),"&lt;imgalt=")</f>
        <v>&lt;imgalt=</v>
      </c>
      <c r="D59" t="str">
        <f ca="1">IFERROR(__xludf.DUMMYFUNCTION("""COMPUTED_VALUE"""),"src=")</f>
        <v>src=</v>
      </c>
      <c r="E59" s="9" t="str">
        <f ca="1">IFERROR(__xludf.DUMMYFUNCTION("""COMPUTED_VALUE"""),"http://mimg.lalavla.com/resources/images/prdimg/201808/15/1002547_20180815152256.jpg")</f>
        <v>http://mimg.lalavla.com/resources/images/prdimg/201808/15/1002547_20180815152256.jpg</v>
      </c>
      <c r="F59" t="str">
        <f ca="1">IFERROR(__xludf.DUMMYFUNCTION("""COMPUTED_VALUE"""),"/&gt;")</f>
        <v>/&gt;</v>
      </c>
    </row>
    <row r="60" spans="1:33" ht="13.8" x14ac:dyDescent="0.25">
      <c r="A60" s="3">
        <v>10006089</v>
      </c>
      <c r="B60" s="8" t="s">
        <v>671</v>
      </c>
      <c r="C60" t="str">
        <f ca="1">IFERROR(__xludf.DUMMYFUNCTION("SPLIT(B60,"""""")"")"),"&lt;imgsrc=")</f>
        <v>&lt;imgsrc=</v>
      </c>
      <c r="D60" s="9" t="str">
        <f ca="1">IFERROR(__xludf.DUMMYFUNCTION("""COMPUTED_VALUE"""),"http://mimg.lalavla.com/resources/images/prdimg/202009/07/10006089_20200907174326.jpg")</f>
        <v>http://mimg.lalavla.com/resources/images/prdimg/202009/07/10006089_20200907174326.jpg</v>
      </c>
      <c r="E60" t="str">
        <f ca="1">IFERROR(__xludf.DUMMYFUNCTION("""COMPUTED_VALUE"""),"alt=")</f>
        <v>alt=</v>
      </c>
      <c r="F60" t="str">
        <f ca="1">IFERROR(__xludf.DUMMYFUNCTION("""COMPUTED_VALUE"""),"/&gt;")</f>
        <v>/&gt;</v>
      </c>
    </row>
    <row r="61" spans="1:33" ht="13.8" x14ac:dyDescent="0.25">
      <c r="A61" s="3">
        <v>10005944</v>
      </c>
      <c r="B61" s="8" t="s">
        <v>672</v>
      </c>
      <c r="C61" t="str">
        <f ca="1">IFERROR(__xludf.DUMMYFUNCTION("SPLIT(B61,"""""")"")"),"&lt;imgalt=")</f>
        <v>&lt;imgalt=</v>
      </c>
      <c r="D61" t="str">
        <f ca="1">IFERROR(__xludf.DUMMYFUNCTION("""COMPUTED_VALUE"""),"src=")</f>
        <v>src=</v>
      </c>
      <c r="E61" s="9" t="str">
        <f ca="1">IFERROR(__xludf.DUMMYFUNCTION("""COMPUTED_VALUE"""),"http://mimg.lalavla.com/resources/images/prdimg/202008/14/10005944_20200814101017.jpg")</f>
        <v>http://mimg.lalavla.com/resources/images/prdimg/202008/14/10005944_20200814101017.jpg</v>
      </c>
      <c r="F61" t="str">
        <f ca="1">IFERROR(__xludf.DUMMYFUNCTION("""COMPUTED_VALUE"""),"/&gt;")</f>
        <v>/&gt;</v>
      </c>
    </row>
    <row r="62" spans="1:33" ht="13.8" x14ac:dyDescent="0.25">
      <c r="A62" s="3">
        <v>10006547</v>
      </c>
      <c r="B62" s="8" t="s">
        <v>673</v>
      </c>
      <c r="C62" t="str">
        <f ca="1">IFERROR(__xludf.DUMMYFUNCTION("SPLIT(B62,"""""")"")"),"&lt;imgsrc=")</f>
        <v>&lt;imgsrc=</v>
      </c>
      <c r="D62" s="9" t="str">
        <f ca="1">IFERROR(__xludf.DUMMYFUNCTION("""COMPUTED_VALUE"""),"http://mimg.lalavla.com/resources/images/prdimg/202012/26/10006547_20201226000631.jpg")</f>
        <v>http://mimg.lalavla.com/resources/images/prdimg/202012/26/10006547_20201226000631.jpg</v>
      </c>
      <c r="E62" t="str">
        <f ca="1">IFERROR(__xludf.DUMMYFUNCTION("""COMPUTED_VALUE"""),"alt=")</f>
        <v>alt=</v>
      </c>
      <c r="F62" t="str">
        <f ca="1">IFERROR(__xludf.DUMMYFUNCTION("""COMPUTED_VALUE"""),"/&gt;
&lt;imgsrc=")</f>
        <v>/&gt;
&lt;imgsrc=</v>
      </c>
      <c r="G62" s="9" t="str">
        <f ca="1">IFERROR(__xludf.DUMMYFUNCTION("""COMPUTED_VALUE"""),"http://mimg.lalavla.com/resources/images/prdimg/202012/16/10006547_20201216141023.jpg")</f>
        <v>http://mimg.lalavla.com/resources/images/prdimg/202012/16/10006547_20201216141023.jpg</v>
      </c>
      <c r="H62" t="str">
        <f ca="1">IFERROR(__xludf.DUMMYFUNCTION("""COMPUTED_VALUE"""),"alt=")</f>
        <v>alt=</v>
      </c>
      <c r="I62" t="str">
        <f ca="1">IFERROR(__xludf.DUMMYFUNCTION("""COMPUTED_VALUE"""),"/&gt;
&lt;imgsrc=")</f>
        <v>/&gt;
&lt;imgsrc=</v>
      </c>
      <c r="J62" s="9" t="str">
        <f ca="1">IFERROR(__xludf.DUMMYFUNCTION("""COMPUTED_VALUE"""),"http://mimg.lalavla.com/resources/images/prdimg/202012/16/10006547_20201216141033.jpg")</f>
        <v>http://mimg.lalavla.com/resources/images/prdimg/202012/16/10006547_20201216141033.jpg</v>
      </c>
      <c r="K62" t="str">
        <f ca="1">IFERROR(__xludf.DUMMYFUNCTION("""COMPUTED_VALUE"""),"alt=")</f>
        <v>alt=</v>
      </c>
      <c r="L62" t="str">
        <f ca="1">IFERROR(__xludf.DUMMYFUNCTION("""COMPUTED_VALUE"""),"/&gt;
&lt;imgsrc=")</f>
        <v>/&gt;
&lt;imgsrc=</v>
      </c>
      <c r="M62" s="9" t="str">
        <f ca="1">IFERROR(__xludf.DUMMYFUNCTION("""COMPUTED_VALUE"""),"http://mimg.lalavla.com/resources/images/prdimg/202012/16/10006547_20201216141045.jpg")</f>
        <v>http://mimg.lalavla.com/resources/images/prdimg/202012/16/10006547_20201216141045.jpg</v>
      </c>
      <c r="N62" t="str">
        <f ca="1">IFERROR(__xludf.DUMMYFUNCTION("""COMPUTED_VALUE"""),"alt=")</f>
        <v>alt=</v>
      </c>
      <c r="O62" t="str">
        <f ca="1">IFERROR(__xludf.DUMMYFUNCTION("""COMPUTED_VALUE"""),"/&gt;
&lt;imgsrc=")</f>
        <v>/&gt;
&lt;imgsrc=</v>
      </c>
      <c r="P62" s="9" t="str">
        <f ca="1">IFERROR(__xludf.DUMMYFUNCTION("""COMPUTED_VALUE"""),"http://mimg.lalavla.com/resources/images/prdimg/202012/16/10006547_20201216141137.jpg")</f>
        <v>http://mimg.lalavla.com/resources/images/prdimg/202012/16/10006547_20201216141137.jpg</v>
      </c>
      <c r="Q62" t="str">
        <f ca="1">IFERROR(__xludf.DUMMYFUNCTION("""COMPUTED_VALUE"""),"alt=")</f>
        <v>alt=</v>
      </c>
      <c r="R62" t="str">
        <f ca="1">IFERROR(__xludf.DUMMYFUNCTION("""COMPUTED_VALUE"""),"/&gt;
&lt;imgsrc=")</f>
        <v>/&gt;
&lt;imgsrc=</v>
      </c>
      <c r="S62" s="9" t="str">
        <f ca="1">IFERROR(__xludf.DUMMYFUNCTION("""COMPUTED_VALUE"""),"http://mimg.lalavla.com/resources/images/prdimg/202012/16/10006547_20201216141155.jpg")</f>
        <v>http://mimg.lalavla.com/resources/images/prdimg/202012/16/10006547_20201216141155.jpg</v>
      </c>
      <c r="T62" t="str">
        <f ca="1">IFERROR(__xludf.DUMMYFUNCTION("""COMPUTED_VALUE"""),"alt=")</f>
        <v>alt=</v>
      </c>
      <c r="U62" t="str">
        <f ca="1">IFERROR(__xludf.DUMMYFUNCTION("""COMPUTED_VALUE"""),"/&gt;
&lt;imgsrc=")</f>
        <v>/&gt;
&lt;imgsrc=</v>
      </c>
      <c r="V62" s="9" t="str">
        <f ca="1">IFERROR(__xludf.DUMMYFUNCTION("""COMPUTED_VALUE"""),"http://mimg.lalavla.com/resources/images/prdimg/202012/16/10006547_20201216141219.jpg")</f>
        <v>http://mimg.lalavla.com/resources/images/prdimg/202012/16/10006547_20201216141219.jpg</v>
      </c>
      <c r="W62" t="str">
        <f ca="1">IFERROR(__xludf.DUMMYFUNCTION("""COMPUTED_VALUE"""),"alt=")</f>
        <v>alt=</v>
      </c>
      <c r="X62" t="str">
        <f ca="1">IFERROR(__xludf.DUMMYFUNCTION("""COMPUTED_VALUE"""),"/&gt;
&lt;imgsrc=")</f>
        <v>/&gt;
&lt;imgsrc=</v>
      </c>
      <c r="Y62" s="9" t="str">
        <f ca="1">IFERROR(__xludf.DUMMYFUNCTION("""COMPUTED_VALUE"""),"http://mimg.lalavla.com/resources/images/prdimg/202012/26/10006547_20201226000738.jpg")</f>
        <v>http://mimg.lalavla.com/resources/images/prdimg/202012/26/10006547_20201226000738.jpg</v>
      </c>
      <c r="Z62" t="str">
        <f ca="1">IFERROR(__xludf.DUMMYFUNCTION("""COMPUTED_VALUE"""),"alt=")</f>
        <v>alt=</v>
      </c>
      <c r="AA62" t="str">
        <f ca="1">IFERROR(__xludf.DUMMYFUNCTION("""COMPUTED_VALUE"""),"/&gt;
&lt;imgsrc=")</f>
        <v>/&gt;
&lt;imgsrc=</v>
      </c>
      <c r="AB62" s="9" t="str">
        <f ca="1">IFERROR(__xludf.DUMMYFUNCTION("""COMPUTED_VALUE"""),"http://mimg.lalavla.com/resources/images/prdimg/202012/26/10006547_20201226000719.jpg")</f>
        <v>http://mimg.lalavla.com/resources/images/prdimg/202012/26/10006547_20201226000719.jpg</v>
      </c>
      <c r="AC62" t="str">
        <f ca="1">IFERROR(__xludf.DUMMYFUNCTION("""COMPUTED_VALUE"""),"alt=")</f>
        <v>alt=</v>
      </c>
      <c r="AD62" t="str">
        <f ca="1">IFERROR(__xludf.DUMMYFUNCTION("""COMPUTED_VALUE"""),"/&gt;
&lt;imgsrc=")</f>
        <v>/&gt;
&lt;imgsrc=</v>
      </c>
      <c r="AE62" s="9" t="str">
        <f ca="1">IFERROR(__xludf.DUMMYFUNCTION("""COMPUTED_VALUE"""),"http://mimg.lalavla.com/resources/images/prdimg/202012/16/10006547_20201216141253.jpg")</f>
        <v>http://mimg.lalavla.com/resources/images/prdimg/202012/16/10006547_20201216141253.jpg</v>
      </c>
      <c r="AF62" t="str">
        <f ca="1">IFERROR(__xludf.DUMMYFUNCTION("""COMPUTED_VALUE"""),"alt=")</f>
        <v>alt=</v>
      </c>
      <c r="AG62" t="str">
        <f ca="1">IFERROR(__xludf.DUMMYFUNCTION("""COMPUTED_VALUE"""),"/&gt;")</f>
        <v>/&gt;</v>
      </c>
    </row>
    <row r="63" spans="1:33" ht="13.8" x14ac:dyDescent="0.25">
      <c r="A63" s="3">
        <v>10006214</v>
      </c>
      <c r="B63" s="8" t="s">
        <v>674</v>
      </c>
      <c r="C63" t="str">
        <f ca="1">IFERROR(__xludf.DUMMYFUNCTION("SPLIT(B63,"""""")"")"),"&lt;imgsrc=")</f>
        <v>&lt;imgsrc=</v>
      </c>
      <c r="D63" s="9" t="str">
        <f ca="1">IFERROR(__xludf.DUMMYFUNCTION("""COMPUTED_VALUE"""),"http://mimg.lalavla.com/resources/images/prdimg/202011/11/10006214_20201111091949.jpg")</f>
        <v>http://mimg.lalavla.com/resources/images/prdimg/202011/11/10006214_20201111091949.jpg</v>
      </c>
      <c r="E63" t="str">
        <f ca="1">IFERROR(__xludf.DUMMYFUNCTION("""COMPUTED_VALUE"""),"alt=")</f>
        <v>alt=</v>
      </c>
      <c r="F63" t="str">
        <f ca="1">IFERROR(__xludf.DUMMYFUNCTION("""COMPUTED_VALUE"""),"/&gt;&lt;imgsrc=")</f>
        <v>/&gt;&lt;imgsrc=</v>
      </c>
      <c r="G63" s="9" t="str">
        <f ca="1">IFERROR(__xludf.DUMMYFUNCTION("""COMPUTED_VALUE"""),"http://mimg.lalavla.com/resources/images/prdimg/202011/11/10006214_20201111092001.jpg")</f>
        <v>http://mimg.lalavla.com/resources/images/prdimg/202011/11/10006214_20201111092001.jpg</v>
      </c>
      <c r="H63" t="str">
        <f ca="1">IFERROR(__xludf.DUMMYFUNCTION("""COMPUTED_VALUE"""),"alt=")</f>
        <v>alt=</v>
      </c>
      <c r="I63" t="str">
        <f ca="1">IFERROR(__xludf.DUMMYFUNCTION("""COMPUTED_VALUE"""),"/&gt;")</f>
        <v>/&gt;</v>
      </c>
    </row>
    <row r="64" spans="1:33" ht="13.8" x14ac:dyDescent="0.25">
      <c r="A64" s="3">
        <v>1000393</v>
      </c>
      <c r="B64" s="8" t="s">
        <v>675</v>
      </c>
      <c r="C64" t="str">
        <f ca="1">IFERROR(__xludf.DUMMYFUNCTION("SPLIT(B64,"""""")"")"),"&lt;imgalt=")</f>
        <v>&lt;imgalt=</v>
      </c>
      <c r="D64" t="str">
        <f ca="1">IFERROR(__xludf.DUMMYFUNCTION("""COMPUTED_VALUE"""),"src=")</f>
        <v>src=</v>
      </c>
      <c r="E64" s="9" t="str">
        <f ca="1">IFERROR(__xludf.DUMMYFUNCTION("""COMPUTED_VALUE"""),"http://mimg.lalavla.com/resources/images/prdimg/201808/15/1000393_20180815145740.jpg")</f>
        <v>http://mimg.lalavla.com/resources/images/prdimg/201808/15/1000393_20180815145740.jpg</v>
      </c>
      <c r="F64" t="str">
        <f ca="1">IFERROR(__xludf.DUMMYFUNCTION("""COMPUTED_VALUE"""),"/&gt;")</f>
        <v>/&gt;</v>
      </c>
    </row>
    <row r="65" spans="1:51" ht="13.8" x14ac:dyDescent="0.25">
      <c r="A65" s="3">
        <v>10005665</v>
      </c>
      <c r="B65" s="8" t="s">
        <v>676</v>
      </c>
      <c r="C65" t="str">
        <f ca="1">IFERROR(__xludf.DUMMYFUNCTION("SPLIT(B65,"""""")"")"),"&lt;imgsrc=")</f>
        <v>&lt;imgsrc=</v>
      </c>
      <c r="D65" s="9" t="str">
        <f ca="1">IFERROR(__xludf.DUMMYFUNCTION("""COMPUTED_VALUE"""),"http://mimg.lalavla.com/resources/images/prdimg/202008/31/10005665_20200831084130.jpg")</f>
        <v>http://mimg.lalavla.com/resources/images/prdimg/202008/31/10005665_20200831084130.jpg</v>
      </c>
      <c r="E65" t="str">
        <f ca="1">IFERROR(__xludf.DUMMYFUNCTION("""COMPUTED_VALUE"""),"alt=")</f>
        <v>alt=</v>
      </c>
      <c r="F65" t="str">
        <f ca="1">IFERROR(__xludf.DUMMYFUNCTION("""COMPUTED_VALUE"""),"/&gt;")</f>
        <v>/&gt;</v>
      </c>
    </row>
    <row r="66" spans="1:51" ht="13.8" x14ac:dyDescent="0.25">
      <c r="A66" s="3">
        <v>10005809</v>
      </c>
      <c r="B66" s="8" t="s">
        <v>677</v>
      </c>
      <c r="C66" t="str">
        <f ca="1">IFERROR(__xludf.DUMMYFUNCTION("SPLIT(B66,"""""")"")"),"&lt;imgsrc=")</f>
        <v>&lt;imgsrc=</v>
      </c>
      <c r="D66" s="9" t="str">
        <f ca="1">IFERROR(__xludf.DUMMYFUNCTION("""COMPUTED_VALUE"""),"http://mimg.lalavla.com/resources/images/prdimg/202104/01/10005809_20210401101139.jpg")</f>
        <v>http://mimg.lalavla.com/resources/images/prdimg/202104/01/10005809_20210401101139.jpg</v>
      </c>
      <c r="E66" t="str">
        <f ca="1">IFERROR(__xludf.DUMMYFUNCTION("""COMPUTED_VALUE"""),"alt=")</f>
        <v>alt=</v>
      </c>
      <c r="F66" t="str">
        <f ca="1">IFERROR(__xludf.DUMMYFUNCTION("""COMPUTED_VALUE"""),"width=")</f>
        <v>width=</v>
      </c>
      <c r="G66">
        <f ca="1">IFERROR(__xludf.DUMMYFUNCTION("""COMPUTED_VALUE"""),750)</f>
        <v>750</v>
      </c>
      <c r="H66" t="str">
        <f ca="1">IFERROR(__xludf.DUMMYFUNCTION("""COMPUTED_VALUE"""),"height=")</f>
        <v>height=</v>
      </c>
      <c r="I66">
        <f ca="1">IFERROR(__xludf.DUMMYFUNCTION("""COMPUTED_VALUE"""),13397)</f>
        <v>13397</v>
      </c>
      <c r="J66" t="str">
        <f ca="1">IFERROR(__xludf.DUMMYFUNCTION("""COMPUTED_VALUE"""),"title=")</f>
        <v>title=</v>
      </c>
      <c r="K66" t="str">
        <f ca="1">IFERROR(__xludf.DUMMYFUNCTION("""COMPUTED_VALUE"""),"align=")</f>
        <v>align=</v>
      </c>
      <c r="L66" t="str">
        <f ca="1">IFERROR(__xludf.DUMMYFUNCTION("""COMPUTED_VALUE"""),"/&gt;")</f>
        <v>/&gt;</v>
      </c>
    </row>
    <row r="67" spans="1:51" ht="13.8" x14ac:dyDescent="0.25">
      <c r="A67" s="3">
        <v>10006202</v>
      </c>
      <c r="B67" s="8" t="s">
        <v>678</v>
      </c>
      <c r="C67" t="str">
        <f ca="1">IFERROR(__xludf.DUMMYFUNCTION("SPLIT(B67,"""""")"")"),"&lt;imgsrc=")</f>
        <v>&lt;imgsrc=</v>
      </c>
      <c r="D67" s="9" t="str">
        <f ca="1">IFERROR(__xludf.DUMMYFUNCTION("""COMPUTED_VALUE"""),"http://mimg.lalavla.com/resources/images/prdimg/202009/21/10006202_20200921165120.jpg")</f>
        <v>http://mimg.lalavla.com/resources/images/prdimg/202009/21/10006202_20200921165120.jpg</v>
      </c>
      <c r="E67" t="str">
        <f ca="1">IFERROR(__xludf.DUMMYFUNCTION("""COMPUTED_VALUE"""),"alt=")</f>
        <v>alt=</v>
      </c>
      <c r="F67" t="str">
        <f ca="1">IFERROR(__xludf.DUMMYFUNCTION("""COMPUTED_VALUE"""),"/&gt;")</f>
        <v>/&gt;</v>
      </c>
    </row>
    <row r="68" spans="1:51" ht="13.8" x14ac:dyDescent="0.25">
      <c r="A68" s="3">
        <v>10006409</v>
      </c>
      <c r="B68" s="8" t="s">
        <v>679</v>
      </c>
      <c r="C68" t="str">
        <f ca="1">IFERROR(__xludf.DUMMYFUNCTION("SPLIT(B68,"""""")"")"),"&lt;imgalt=")</f>
        <v>&lt;imgalt=</v>
      </c>
      <c r="D68" t="str">
        <f ca="1">IFERROR(__xludf.DUMMYFUNCTION("""COMPUTED_VALUE"""),"src=")</f>
        <v>src=</v>
      </c>
      <c r="E68" s="9" t="str">
        <f ca="1">IFERROR(__xludf.DUMMYFUNCTION("""COMPUTED_VALUE"""),"http://mimg.lalavla.com/resources/images/prdimg/202104/23/10006409_20210423172809.jpg")</f>
        <v>http://mimg.lalavla.com/resources/images/prdimg/202104/23/10006409_20210423172809.jpg</v>
      </c>
      <c r="F68" t="str">
        <f ca="1">IFERROR(__xludf.DUMMYFUNCTION("""COMPUTED_VALUE"""),"/&gt;")</f>
        <v>/&gt;</v>
      </c>
    </row>
    <row r="69" spans="1:51" ht="13.8" x14ac:dyDescent="0.25">
      <c r="A69" s="3">
        <v>10008889</v>
      </c>
      <c r="B69" s="8" t="s">
        <v>627</v>
      </c>
      <c r="C69" t="str">
        <f ca="1">IFERROR(__xludf.DUMMYFUNCTION("SPLIT(B69,"""""")"")"),"&lt;imgsrc=")</f>
        <v>&lt;imgsrc=</v>
      </c>
      <c r="D69" s="9" t="str">
        <f ca="1">IFERROR(__xludf.DUMMYFUNCTION("""COMPUTED_VALUE"""),"http://mimg.lalavla.com/resources/images/prdimg/202010/28/10002594_20201028171903.jpg")</f>
        <v>http://mimg.lalavla.com/resources/images/prdimg/202010/28/10002594_20201028171903.jpg</v>
      </c>
      <c r="E69" t="str">
        <f ca="1">IFERROR(__xludf.DUMMYFUNCTION("""COMPUTED_VALUE"""),"alt=")</f>
        <v>alt=</v>
      </c>
      <c r="F69" t="str">
        <f ca="1">IFERROR(__xludf.DUMMYFUNCTION("""COMPUTED_VALUE"""),"/&gt;&lt;imgsrc=")</f>
        <v>/&gt;&lt;imgsrc=</v>
      </c>
      <c r="G69" s="9" t="str">
        <f ca="1">IFERROR(__xludf.DUMMYFUNCTION("""COMPUTED_VALUE"""),"http://mimg.lalavla.com/resources/images/prdimg/202010/28/10002594_20201028171916.jpg")</f>
        <v>http://mimg.lalavla.com/resources/images/prdimg/202010/28/10002594_20201028171916.jpg</v>
      </c>
      <c r="H69" t="str">
        <f ca="1">IFERROR(__xludf.DUMMYFUNCTION("""COMPUTED_VALUE"""),"alt=")</f>
        <v>alt=</v>
      </c>
      <c r="I69" t="str">
        <f ca="1">IFERROR(__xludf.DUMMYFUNCTION("""COMPUTED_VALUE"""),"/&gt;")</f>
        <v>/&gt;</v>
      </c>
    </row>
    <row r="70" spans="1:51" ht="13.8" x14ac:dyDescent="0.25">
      <c r="A70" s="3">
        <v>10008667</v>
      </c>
      <c r="B70" s="8" t="s">
        <v>680</v>
      </c>
      <c r="C70" t="str">
        <f ca="1">IFERROR(__xludf.DUMMYFUNCTION("SPLIT(B70,"""""")"")"),"&lt;palign=")</f>
        <v>&lt;palign=</v>
      </c>
      <c r="D70" t="str">
        <f ca="1">IFERROR(__xludf.DUMMYFUNCTION("""COMPUTED_VALUE"""),"center")</f>
        <v>center</v>
      </c>
      <c r="E70" t="str">
        <f ca="1">IFERROR(__xludf.DUMMYFUNCTION("""COMPUTED_VALUE"""),"style=")</f>
        <v>style=</v>
      </c>
      <c r="F70" t="str">
        <f ca="1">IFERROR(__xludf.DUMMYFUNCTION("""COMPUTED_VALUE"""),"text-align:center;")</f>
        <v>text-align:center;</v>
      </c>
      <c r="G70" t="str">
        <f ca="1">IFERROR(__xludf.DUMMYFUNCTION("""COMPUTED_VALUE"""),"&gt;&lt;imgsrc=")</f>
        <v>&gt;&lt;imgsrc=</v>
      </c>
      <c r="H70" s="9" t="str">
        <f ca="1">IFERROR(__xludf.DUMMYFUNCTION("""COMPUTED_VALUE"""),"http://m.lalavla.com/resources/images/prdimg/202108/16//10008667_20210816204308846.jpg")</f>
        <v>http://m.lalavla.com/resources/images/prdimg/202108/16//10008667_20210816204308846.jpg</v>
      </c>
      <c r="I70" t="str">
        <f ca="1">IFERROR(__xludf.DUMMYFUNCTION("""COMPUTED_VALUE"""),"value=")</f>
        <v>value=</v>
      </c>
      <c r="J70" t="str">
        <f ca="1">IFERROR(__xludf.DUMMYFUNCTION("""COMPUTED_VALUE"""),"10008667_20210816204308846.jpg")</f>
        <v>10008667_20210816204308846.jpg</v>
      </c>
      <c r="K70" t="str">
        <f ca="1">IFERROR(__xludf.DUMMYFUNCTION("""COMPUTED_VALUE"""),"class=")</f>
        <v>class=</v>
      </c>
      <c r="L70" t="str">
        <f ca="1">IFERROR(__xludf.DUMMYFUNCTION("""COMPUTED_VALUE"""),"up_img")</f>
        <v>up_img</v>
      </c>
      <c r="M70" t="str">
        <f ca="1">IFERROR(__xludf.DUMMYFUNCTION("""COMPUTED_VALUE"""),"&gt;&amp;nbsp;&lt;palign=")</f>
        <v>&gt;&amp;nbsp;&lt;palign=</v>
      </c>
      <c r="N70" t="str">
        <f ca="1">IFERROR(__xludf.DUMMYFUNCTION("""COMPUTED_VALUE"""),"center")</f>
        <v>center</v>
      </c>
      <c r="O70" t="str">
        <f ca="1">IFERROR(__xludf.DUMMYFUNCTION("""COMPUTED_VALUE"""),"style=")</f>
        <v>style=</v>
      </c>
      <c r="P70" t="str">
        <f ca="1">IFERROR(__xludf.DUMMYFUNCTION("""COMPUTED_VALUE"""),"text-align:center;")</f>
        <v>text-align:center;</v>
      </c>
      <c r="Q70" t="str">
        <f ca="1">IFERROR(__xludf.DUMMYFUNCTION("""COMPUTED_VALUE"""),"&gt;&amp;nbsp;&lt;palign=")</f>
        <v>&gt;&amp;nbsp;&lt;palign=</v>
      </c>
      <c r="R70" t="str">
        <f ca="1">IFERROR(__xludf.DUMMYFUNCTION("""COMPUTED_VALUE"""),"center")</f>
        <v>center</v>
      </c>
      <c r="S70" t="str">
        <f ca="1">IFERROR(__xludf.DUMMYFUNCTION("""COMPUTED_VALUE"""),"style=")</f>
        <v>style=</v>
      </c>
      <c r="T70" t="str">
        <f ca="1">IFERROR(__xludf.DUMMYFUNCTION("""COMPUTED_VALUE"""),"text-align:center;")</f>
        <v>text-align:center;</v>
      </c>
      <c r="U70" t="str">
        <f ca="1">IFERROR(__xludf.DUMMYFUNCTION("""COMPUTED_VALUE"""),"&gt;&amp;nbsp;&lt;palign=")</f>
        <v>&gt;&amp;nbsp;&lt;palign=</v>
      </c>
      <c r="V70" t="str">
        <f ca="1">IFERROR(__xludf.DUMMYFUNCTION("""COMPUTED_VALUE"""),"center")</f>
        <v>center</v>
      </c>
      <c r="W70" t="str">
        <f ca="1">IFERROR(__xludf.DUMMYFUNCTION("""COMPUTED_VALUE"""),"style=")</f>
        <v>style=</v>
      </c>
      <c r="X70" t="str">
        <f ca="1">IFERROR(__xludf.DUMMYFUNCTION("""COMPUTED_VALUE"""),"text-align:center;")</f>
        <v>text-align:center;</v>
      </c>
      <c r="Y70" t="str">
        <f ca="1">IFERROR(__xludf.DUMMYFUNCTION("""COMPUTED_VALUE"""),"&gt;&amp;nbsp;&lt;palign=")</f>
        <v>&gt;&amp;nbsp;&lt;palign=</v>
      </c>
      <c r="Z70" t="str">
        <f ca="1">IFERROR(__xludf.DUMMYFUNCTION("""COMPUTED_VALUE"""),"center")</f>
        <v>center</v>
      </c>
      <c r="AA70" t="str">
        <f ca="1">IFERROR(__xludf.DUMMYFUNCTION("""COMPUTED_VALUE"""),"style=")</f>
        <v>style=</v>
      </c>
      <c r="AB70" t="str">
        <f ca="1">IFERROR(__xludf.DUMMYFUNCTION("""COMPUTED_VALUE"""),"text-align:center;")</f>
        <v>text-align:center;</v>
      </c>
      <c r="AC70" t="str">
        <f ca="1">IFERROR(__xludf.DUMMYFUNCTION("""COMPUTED_VALUE"""),"&gt;&lt;imgclass=")</f>
        <v>&gt;&lt;imgclass=</v>
      </c>
      <c r="AD70" t="str">
        <f ca="1">IFERROR(__xludf.DUMMYFUNCTION("""COMPUTED_VALUE"""),"up_img")</f>
        <v>up_img</v>
      </c>
      <c r="AE70" t="str">
        <f ca="1">IFERROR(__xludf.DUMMYFUNCTION("""COMPUTED_VALUE"""),"src=")</f>
        <v>src=</v>
      </c>
      <c r="AF70" s="9" t="str">
        <f ca="1">IFERROR(__xludf.DUMMYFUNCTION("""COMPUTED_VALUE"""),"http://m.lalavla.com/resources/images/prdimg/202108/04//10008667_20210804184116804.jpg")</f>
        <v>http://m.lalavla.com/resources/images/prdimg/202108/04//10008667_20210804184116804.jpg</v>
      </c>
      <c r="AG70" t="str">
        <f ca="1">IFERROR(__xludf.DUMMYFUNCTION("""COMPUTED_VALUE"""),"value=")</f>
        <v>value=</v>
      </c>
      <c r="AH70" t="str">
        <f ca="1">IFERROR(__xludf.DUMMYFUNCTION("""COMPUTED_VALUE"""),"10008667_20210804184116804.jpg")</f>
        <v>10008667_20210804184116804.jpg</v>
      </c>
      <c r="AI70" t="str">
        <f ca="1">IFERROR(__xludf.DUMMYFUNCTION("""COMPUTED_VALUE"""),"&gt;&lt;palign=")</f>
        <v>&gt;&lt;palign=</v>
      </c>
      <c r="AJ70" t="str">
        <f ca="1">IFERROR(__xludf.DUMMYFUNCTION("""COMPUTED_VALUE"""),"center")</f>
        <v>center</v>
      </c>
      <c r="AK70" t="str">
        <f ca="1">IFERROR(__xludf.DUMMYFUNCTION("""COMPUTED_VALUE"""),"style=")</f>
        <v>style=</v>
      </c>
      <c r="AL70" t="str">
        <f ca="1">IFERROR(__xludf.DUMMYFUNCTION("""COMPUTED_VALUE"""),"text-align:center;")</f>
        <v>text-align:center;</v>
      </c>
      <c r="AM70" t="str">
        <f ca="1">IFERROR(__xludf.DUMMYFUNCTION("""COMPUTED_VALUE"""),"&gt;&amp;nbsp;&lt;divalign=")</f>
        <v>&gt;&amp;nbsp;&lt;divalign=</v>
      </c>
      <c r="AN70" t="str">
        <f ca="1">IFERROR(__xludf.DUMMYFUNCTION("""COMPUTED_VALUE"""),"center")</f>
        <v>center</v>
      </c>
      <c r="AO70" t="str">
        <f ca="1">IFERROR(__xludf.DUMMYFUNCTION("""COMPUTED_VALUE"""),"style=")</f>
        <v>style=</v>
      </c>
      <c r="AP70" t="str">
        <f ca="1">IFERROR(__xludf.DUMMYFUNCTION("""COMPUTED_VALUE"""),"text-align:center;")</f>
        <v>text-align:center;</v>
      </c>
      <c r="AQ70" t="str">
        <f ca="1">IFERROR(__xludf.DUMMYFUNCTION("""COMPUTED_VALUE"""),"&gt;&lt;/div&gt;&lt;pstyle=")</f>
        <v>&gt;&lt;/div&gt;&lt;pstyle=</v>
      </c>
      <c r="AR70" t="str">
        <f ca="1">IFERROR(__xludf.DUMMYFUNCTION("""COMPUTED_VALUE"""),"text-align:center;")</f>
        <v>text-align:center;</v>
      </c>
      <c r="AS70" t="str">
        <f ca="1">IFERROR(__xludf.DUMMYFUNCTION("""COMPUTED_VALUE"""),"align=")</f>
        <v>align=</v>
      </c>
      <c r="AT70" t="str">
        <f ca="1">IFERROR(__xludf.DUMMYFUNCTION("""COMPUTED_VALUE"""),"center")</f>
        <v>center</v>
      </c>
      <c r="AU70" t="str">
        <f ca="1">IFERROR(__xludf.DUMMYFUNCTION("""COMPUTED_VALUE"""),"&gt;&amp;nbsp;&lt;pstyle=")</f>
        <v>&gt;&amp;nbsp;&lt;pstyle=</v>
      </c>
      <c r="AV70" t="str">
        <f ca="1">IFERROR(__xludf.DUMMYFUNCTION("""COMPUTED_VALUE"""),"text-align:center;")</f>
        <v>text-align:center;</v>
      </c>
      <c r="AW70" t="str">
        <f ca="1">IFERROR(__xludf.DUMMYFUNCTION("""COMPUTED_VALUE"""),"align=")</f>
        <v>align=</v>
      </c>
      <c r="AX70" t="str">
        <f ca="1">IFERROR(__xludf.DUMMYFUNCTION("""COMPUTED_VALUE"""),"center")</f>
        <v>center</v>
      </c>
      <c r="AY70" t="str">
        <f ca="1">IFERROR(__xludf.DUMMYFUNCTION("""COMPUTED_VALUE"""),"&gt;&amp;nbsp;")</f>
        <v>&gt;&amp;nbsp;</v>
      </c>
    </row>
    <row r="71" spans="1:51" ht="13.8" x14ac:dyDescent="0.25">
      <c r="A71" s="3">
        <v>10007072</v>
      </c>
      <c r="B71" s="8" t="s">
        <v>681</v>
      </c>
      <c r="C71" t="str">
        <f ca="1">IFERROR(__xludf.DUMMYFUNCTION("SPLIT(B71,"""""")"")"),"&lt;imgsrc=")</f>
        <v>&lt;imgsrc=</v>
      </c>
      <c r="D71" s="9" t="str">
        <f ca="1">IFERROR(__xludf.DUMMYFUNCTION("""COMPUTED_VALUE"""),"http://m.lalavla.com/resources/images/prdimg/202108/05//10007072_20210805182934113.jpg")</f>
        <v>http://m.lalavla.com/resources/images/prdimg/202108/05//10007072_20210805182934113.jpg</v>
      </c>
      <c r="E71" t="str">
        <f ca="1">IFERROR(__xludf.DUMMYFUNCTION("""COMPUTED_VALUE"""),"value=")</f>
        <v>value=</v>
      </c>
      <c r="F71" t="str">
        <f ca="1">IFERROR(__xludf.DUMMYFUNCTION("""COMPUTED_VALUE"""),"10007072_20210805182934113.jpg")</f>
        <v>10007072_20210805182934113.jpg</v>
      </c>
      <c r="G71" t="str">
        <f ca="1">IFERROR(__xludf.DUMMYFUNCTION("""COMPUTED_VALUE"""),"class=")</f>
        <v>class=</v>
      </c>
      <c r="H71" t="str">
        <f ca="1">IFERROR(__xludf.DUMMYFUNCTION("""COMPUTED_VALUE"""),"up_img")</f>
        <v>up_img</v>
      </c>
      <c r="I71" t="str">
        <f ca="1">IFERROR(__xludf.DUMMYFUNCTION("""COMPUTED_VALUE"""),"&gt;&lt;br&gt;
&lt;imgsrc=")</f>
        <v>&gt;&lt;br&gt;
&lt;imgsrc=</v>
      </c>
      <c r="J71" s="9" t="str">
        <f ca="1">IFERROR(__xludf.DUMMYFUNCTION("""COMPUTED_VALUE"""),"http://mimg.lalavla.com/resources/images/prdimg/202102/11/10007072_20210211123351.jpg")</f>
        <v>http://mimg.lalavla.com/resources/images/prdimg/202102/11/10007072_20210211123351.jpg</v>
      </c>
      <c r="K71" t="str">
        <f ca="1">IFERROR(__xludf.DUMMYFUNCTION("""COMPUTED_VALUE"""),"alt=")</f>
        <v>alt=</v>
      </c>
      <c r="L71" t="str">
        <f ca="1">IFERROR(__xludf.DUMMYFUNCTION("""COMPUTED_VALUE"""),"&gt;
&lt;imgalt=")</f>
        <v>&gt;
&lt;imgalt=</v>
      </c>
      <c r="M71" t="str">
        <f ca="1">IFERROR(__xludf.DUMMYFUNCTION("""COMPUTED_VALUE"""),"src=")</f>
        <v>src=</v>
      </c>
      <c r="N71" s="9" t="str">
        <f ca="1">IFERROR(__xludf.DUMMYFUNCTION("""COMPUTED_VALUE"""),"http://mimg.lalavla.com/resources/images/prdimg/202102/01/10007072_20210201115416.jpg")</f>
        <v>http://mimg.lalavla.com/resources/images/prdimg/202102/01/10007072_20210201115416.jpg</v>
      </c>
      <c r="O71" t="str">
        <f ca="1">IFERROR(__xludf.DUMMYFUNCTION("""COMPUTED_VALUE"""),"&gt;
&lt;br&gt;
&lt;imgalt=")</f>
        <v>&gt;
&lt;br&gt;
&lt;imgalt=</v>
      </c>
      <c r="P71" t="str">
        <f ca="1">IFERROR(__xludf.DUMMYFUNCTION("""COMPUTED_VALUE"""),"src=")</f>
        <v>src=</v>
      </c>
      <c r="Q71" s="9" t="str">
        <f ca="1">IFERROR(__xludf.DUMMYFUNCTION("""COMPUTED_VALUE"""),"http://mimg.lalavla.com/resources/images/prdimg/202102/01/10007072_20210201115447.jpg")</f>
        <v>http://mimg.lalavla.com/resources/images/prdimg/202102/01/10007072_20210201115447.jpg</v>
      </c>
      <c r="R71" t="str">
        <f ca="1">IFERROR(__xludf.DUMMYFUNCTION("""COMPUTED_VALUE"""),"&gt;&lt;imgalt=")</f>
        <v>&gt;&lt;imgalt=</v>
      </c>
      <c r="S71" t="str">
        <f ca="1">IFERROR(__xludf.DUMMYFUNCTION("""COMPUTED_VALUE"""),"src=")</f>
        <v>src=</v>
      </c>
      <c r="T71" s="9" t="str">
        <f ca="1">IFERROR(__xludf.DUMMYFUNCTION("""COMPUTED_VALUE"""),"http://mimg.lalavla.com/resources/images/prdimg/202102/01/10007072_20210201115455.jpg")</f>
        <v>http://mimg.lalavla.com/resources/images/prdimg/202102/01/10007072_20210201115455.jpg</v>
      </c>
      <c r="U71" t="str">
        <f ca="1">IFERROR(__xludf.DUMMYFUNCTION("""COMPUTED_VALUE"""),"&gt;&lt;imgalt=")</f>
        <v>&gt;&lt;imgalt=</v>
      </c>
      <c r="V71" t="str">
        <f ca="1">IFERROR(__xludf.DUMMYFUNCTION("""COMPUTED_VALUE"""),"src=")</f>
        <v>src=</v>
      </c>
      <c r="W71" s="9" t="str">
        <f ca="1">IFERROR(__xludf.DUMMYFUNCTION("""COMPUTED_VALUE"""),"http://mimg.lalavla.com/resources/images/prdimg/202102/01/10007072_20210201115506.jpg")</f>
        <v>http://mimg.lalavla.com/resources/images/prdimg/202102/01/10007072_20210201115506.jpg</v>
      </c>
      <c r="X71" t="str">
        <f ca="1">IFERROR(__xludf.DUMMYFUNCTION("""COMPUTED_VALUE"""),"&gt;&lt;imgalt=")</f>
        <v>&gt;&lt;imgalt=</v>
      </c>
      <c r="Y71" t="str">
        <f ca="1">IFERROR(__xludf.DUMMYFUNCTION("""COMPUTED_VALUE"""),"src=")</f>
        <v>src=</v>
      </c>
      <c r="Z71" s="9" t="str">
        <f ca="1">IFERROR(__xludf.DUMMYFUNCTION("""COMPUTED_VALUE"""),"http://mimg.lalavla.com/resources/images/prdimg/202102/01/10007072_20210201115517.jpg")</f>
        <v>http://mimg.lalavla.com/resources/images/prdimg/202102/01/10007072_20210201115517.jpg</v>
      </c>
      <c r="AA71" t="str">
        <f ca="1">IFERROR(__xludf.DUMMYFUNCTION("""COMPUTED_VALUE"""),"&gt;&lt;imgalt=")</f>
        <v>&gt;&lt;imgalt=</v>
      </c>
      <c r="AB71" t="str">
        <f ca="1">IFERROR(__xludf.DUMMYFUNCTION("""COMPUTED_VALUE"""),"src=")</f>
        <v>src=</v>
      </c>
      <c r="AC71" s="9" t="str">
        <f ca="1">IFERROR(__xludf.DUMMYFUNCTION("""COMPUTED_VALUE"""),"http://mimg.lalavla.com/resources/images/prdimg/202102/01/10007072_20210201115526.jpg")</f>
        <v>http://mimg.lalavla.com/resources/images/prdimg/202102/01/10007072_20210201115526.jpg</v>
      </c>
      <c r="AD71" t="str">
        <f ca="1">IFERROR(__xludf.DUMMYFUNCTION("""COMPUTED_VALUE"""),"&gt;&lt;imgalt=")</f>
        <v>&gt;&lt;imgalt=</v>
      </c>
      <c r="AE71" t="str">
        <f ca="1">IFERROR(__xludf.DUMMYFUNCTION("""COMPUTED_VALUE"""),"src=")</f>
        <v>src=</v>
      </c>
      <c r="AF71" s="9" t="str">
        <f ca="1">IFERROR(__xludf.DUMMYFUNCTION("""COMPUTED_VALUE"""),"http://mimg.lalavla.com/resources/images/prdimg/202102/01/10007072_20210201115535.jpg")</f>
        <v>http://mimg.lalavla.com/resources/images/prdimg/202102/01/10007072_20210201115535.jpg</v>
      </c>
      <c r="AG71" t="str">
        <f ca="1">IFERROR(__xludf.DUMMYFUNCTION("""COMPUTED_VALUE"""),"&gt;&lt;imgalt=")</f>
        <v>&gt;&lt;imgalt=</v>
      </c>
      <c r="AH71" t="str">
        <f ca="1">IFERROR(__xludf.DUMMYFUNCTION("""COMPUTED_VALUE"""),"src=")</f>
        <v>src=</v>
      </c>
      <c r="AI71" s="9" t="str">
        <f ca="1">IFERROR(__xludf.DUMMYFUNCTION("""COMPUTED_VALUE"""),"http://mimg.lalavla.com/resources/images/prdimg/202102/01/10007072_20210201115545.jpg")</f>
        <v>http://mimg.lalavla.com/resources/images/prdimg/202102/01/10007072_20210201115545.jpg</v>
      </c>
      <c r="AJ71" t="str">
        <f ca="1">IFERROR(__xludf.DUMMYFUNCTION("""COMPUTED_VALUE"""),"&gt;&lt;imgalt=")</f>
        <v>&gt;&lt;imgalt=</v>
      </c>
      <c r="AK71" t="str">
        <f ca="1">IFERROR(__xludf.DUMMYFUNCTION("""COMPUTED_VALUE"""),"src=")</f>
        <v>src=</v>
      </c>
      <c r="AL71" s="9" t="str">
        <f ca="1">IFERROR(__xludf.DUMMYFUNCTION("""COMPUTED_VALUE"""),"http://mimg.lalavla.com/resources/images/prdimg/202102/01/10007072_20210201115555.jpg")</f>
        <v>http://mimg.lalavla.com/resources/images/prdimg/202102/01/10007072_20210201115555.jpg</v>
      </c>
      <c r="AM71" t="str">
        <f ca="1">IFERROR(__xludf.DUMMYFUNCTION("""COMPUTED_VALUE"""),"&gt;&lt;imgalt=")</f>
        <v>&gt;&lt;imgalt=</v>
      </c>
      <c r="AN71" t="str">
        <f ca="1">IFERROR(__xludf.DUMMYFUNCTION("""COMPUTED_VALUE"""),"src=")</f>
        <v>src=</v>
      </c>
      <c r="AO71" s="9" t="str">
        <f ca="1">IFERROR(__xludf.DUMMYFUNCTION("""COMPUTED_VALUE"""),"http://mimg.lalavla.com/resources/images/prdimg/202102/01/10007072_20210201115604.jpg")</f>
        <v>http://mimg.lalavla.com/resources/images/prdimg/202102/01/10007072_20210201115604.jpg</v>
      </c>
      <c r="AP71" t="str">
        <f ca="1">IFERROR(__xludf.DUMMYFUNCTION("""COMPUTED_VALUE"""),"&gt;&lt;imgalt=")</f>
        <v>&gt;&lt;imgalt=</v>
      </c>
      <c r="AQ71" t="str">
        <f ca="1">IFERROR(__xludf.DUMMYFUNCTION("""COMPUTED_VALUE"""),"src=")</f>
        <v>src=</v>
      </c>
      <c r="AR71" s="9" t="str">
        <f ca="1">IFERROR(__xludf.DUMMYFUNCTION("""COMPUTED_VALUE"""),"http://mimg.lalavla.com/resources/images/prdimg/202102/01/10007072_20210201115615.jpg")</f>
        <v>http://mimg.lalavla.com/resources/images/prdimg/202102/01/10007072_20210201115615.jpg</v>
      </c>
      <c r="AS71" t="str">
        <f ca="1">IFERROR(__xludf.DUMMYFUNCTION("""COMPUTED_VALUE"""),"&gt;&lt;imgalt=")</f>
        <v>&gt;&lt;imgalt=</v>
      </c>
      <c r="AT71" t="str">
        <f ca="1">IFERROR(__xludf.DUMMYFUNCTION("""COMPUTED_VALUE"""),"src=")</f>
        <v>src=</v>
      </c>
      <c r="AU71" s="9" t="str">
        <f ca="1">IFERROR(__xludf.DUMMYFUNCTION("""COMPUTED_VALUE"""),"http://mimg.lalavla.com/resources/images/prdimg/202102/01/10007072_20210201115628.jpg")</f>
        <v>http://mimg.lalavla.com/resources/images/prdimg/202102/01/10007072_20210201115628.jpg</v>
      </c>
      <c r="AV71" t="str">
        <f ca="1">IFERROR(__xludf.DUMMYFUNCTION("""COMPUTED_VALUE"""),"&gt;
&lt;imgsrc=")</f>
        <v>&gt;
&lt;imgsrc=</v>
      </c>
      <c r="AW71" s="9" t="str">
        <f ca="1">IFERROR(__xludf.DUMMYFUNCTION("""COMPUTED_VALUE"""),"http://mimg.lalavla.com/resources/images/prdimg/202102/03/10007072_20210203151731.jpg")</f>
        <v>http://mimg.lalavla.com/resources/images/prdimg/202102/03/10007072_20210203151731.jpg</v>
      </c>
      <c r="AX71" t="str">
        <f ca="1">IFERROR(__xludf.DUMMYFUNCTION("""COMPUTED_VALUE"""),"alt=")</f>
        <v>alt=</v>
      </c>
      <c r="AY71" t="str">
        <f ca="1">IFERROR(__xludf.DUMMYFUNCTION("""COMPUTED_VALUE"""),"&gt;")</f>
        <v>&gt;</v>
      </c>
    </row>
    <row r="72" spans="1:51" ht="13.8" x14ac:dyDescent="0.25">
      <c r="A72" s="3">
        <v>10006275</v>
      </c>
      <c r="B72" s="8" t="s">
        <v>682</v>
      </c>
      <c r="C72" t="str">
        <f ca="1">IFERROR(__xludf.DUMMYFUNCTION("SPLIT(B72,"""""")"")"),"&lt;imgsrc=")</f>
        <v>&lt;imgsrc=</v>
      </c>
      <c r="D72" s="9" t="str">
        <f ca="1">IFERROR(__xludf.DUMMYFUNCTION("""COMPUTED_VALUE"""),"http://mimg.lalavla.com/resources/images/prdimg/202010/20/10006275_20201020154647.jpg")</f>
        <v>http://mimg.lalavla.com/resources/images/prdimg/202010/20/10006275_20201020154647.jpg</v>
      </c>
      <c r="E72" t="str">
        <f ca="1">IFERROR(__xludf.DUMMYFUNCTION("""COMPUTED_VALUE"""),"alt=")</f>
        <v>alt=</v>
      </c>
      <c r="F72" t="str">
        <f ca="1">IFERROR(__xludf.DUMMYFUNCTION("""COMPUTED_VALUE"""),"/&gt;&lt;imgsrc=")</f>
        <v>/&gt;&lt;imgsrc=</v>
      </c>
      <c r="G72" s="9" t="str">
        <f ca="1">IFERROR(__xludf.DUMMYFUNCTION("""COMPUTED_VALUE"""),"http://mimg.lalavla.com/resources/images/prdimg/202010/20/10006275_20201020154700.jpg")</f>
        <v>http://mimg.lalavla.com/resources/images/prdimg/202010/20/10006275_20201020154700.jpg</v>
      </c>
      <c r="H72" t="str">
        <f ca="1">IFERROR(__xludf.DUMMYFUNCTION("""COMPUTED_VALUE"""),"alt=")</f>
        <v>alt=</v>
      </c>
      <c r="I72" t="str">
        <f ca="1">IFERROR(__xludf.DUMMYFUNCTION("""COMPUTED_VALUE"""),"/&gt;&lt;imgsrc=")</f>
        <v>/&gt;&lt;imgsrc=</v>
      </c>
      <c r="J72" s="9" t="str">
        <f ca="1">IFERROR(__xludf.DUMMYFUNCTION("""COMPUTED_VALUE"""),"http://mimg.lalavla.com/resources/images/prdimg/202010/20/10006275_20201020154714.jpg")</f>
        <v>http://mimg.lalavla.com/resources/images/prdimg/202010/20/10006275_20201020154714.jpg</v>
      </c>
      <c r="K72" t="str">
        <f ca="1">IFERROR(__xludf.DUMMYFUNCTION("""COMPUTED_VALUE"""),"alt=")</f>
        <v>alt=</v>
      </c>
      <c r="L72" t="str">
        <f ca="1">IFERROR(__xludf.DUMMYFUNCTION("""COMPUTED_VALUE"""),"/&gt;")</f>
        <v>/&gt;</v>
      </c>
    </row>
    <row r="73" spans="1:51" ht="13.8" x14ac:dyDescent="0.25">
      <c r="A73" s="3">
        <v>10008663</v>
      </c>
      <c r="B73" s="8" t="s">
        <v>683</v>
      </c>
      <c r="C73" t="str">
        <f ca="1">IFERROR(__xludf.DUMMYFUNCTION("SPLIT(B73,"""""")"")"),"&lt;palign=")</f>
        <v>&lt;palign=</v>
      </c>
      <c r="D73" t="str">
        <f ca="1">IFERROR(__xludf.DUMMYFUNCTION("""COMPUTED_VALUE"""),"center")</f>
        <v>center</v>
      </c>
      <c r="E73" t="str">
        <f ca="1">IFERROR(__xludf.DUMMYFUNCTION("""COMPUTED_VALUE"""),"style=")</f>
        <v>style=</v>
      </c>
      <c r="F73" t="str">
        <f ca="1">IFERROR(__xludf.DUMMYFUNCTION("""COMPUTED_VALUE"""),"text-align:center;")</f>
        <v>text-align:center;</v>
      </c>
      <c r="G73" t="str">
        <f ca="1">IFERROR(__xludf.DUMMYFUNCTION("""COMPUTED_VALUE"""),"&gt;&lt;imgsrc=")</f>
        <v>&gt;&lt;imgsrc=</v>
      </c>
      <c r="H73" s="9" t="str">
        <f ca="1">IFERROR(__xludf.DUMMYFUNCTION("""COMPUTED_VALUE"""),"http://m.lalavla.com/resources/images/prdimg/202108/16//10008663_20210816204028344.jpg")</f>
        <v>http://m.lalavla.com/resources/images/prdimg/202108/16//10008663_20210816204028344.jpg</v>
      </c>
      <c r="I73" t="str">
        <f ca="1">IFERROR(__xludf.DUMMYFUNCTION("""COMPUTED_VALUE"""),"value=")</f>
        <v>value=</v>
      </c>
      <c r="J73" t="str">
        <f ca="1">IFERROR(__xludf.DUMMYFUNCTION("""COMPUTED_VALUE"""),"10008663_20210816204028344.jpg")</f>
        <v>10008663_20210816204028344.jpg</v>
      </c>
      <c r="K73" t="str">
        <f ca="1">IFERROR(__xludf.DUMMYFUNCTION("""COMPUTED_VALUE"""),"class=")</f>
        <v>class=</v>
      </c>
      <c r="L73" t="str">
        <f ca="1">IFERROR(__xludf.DUMMYFUNCTION("""COMPUTED_VALUE"""),"up_img")</f>
        <v>up_img</v>
      </c>
      <c r="M73" t="str">
        <f ca="1">IFERROR(__xludf.DUMMYFUNCTION("""COMPUTED_VALUE"""),"&gt;&amp;nbsp;&lt;palign=")</f>
        <v>&gt;&amp;nbsp;&lt;palign=</v>
      </c>
      <c r="N73" t="str">
        <f ca="1">IFERROR(__xludf.DUMMYFUNCTION("""COMPUTED_VALUE"""),"center")</f>
        <v>center</v>
      </c>
      <c r="O73" t="str">
        <f ca="1">IFERROR(__xludf.DUMMYFUNCTION("""COMPUTED_VALUE"""),"style=")</f>
        <v>style=</v>
      </c>
      <c r="P73" t="str">
        <f ca="1">IFERROR(__xludf.DUMMYFUNCTION("""COMPUTED_VALUE"""),"text-align:center;")</f>
        <v>text-align:center;</v>
      </c>
      <c r="Q73" t="str">
        <f ca="1">IFERROR(__xludf.DUMMYFUNCTION("""COMPUTED_VALUE"""),"&gt;&amp;nbsp;&lt;palign=")</f>
        <v>&gt;&amp;nbsp;&lt;palign=</v>
      </c>
      <c r="R73" t="str">
        <f ca="1">IFERROR(__xludf.DUMMYFUNCTION("""COMPUTED_VALUE"""),"center")</f>
        <v>center</v>
      </c>
      <c r="S73" t="str">
        <f ca="1">IFERROR(__xludf.DUMMYFUNCTION("""COMPUTED_VALUE"""),"style=")</f>
        <v>style=</v>
      </c>
      <c r="T73" t="str">
        <f ca="1">IFERROR(__xludf.DUMMYFUNCTION("""COMPUTED_VALUE"""),"text-align:center;")</f>
        <v>text-align:center;</v>
      </c>
      <c r="U73" t="str">
        <f ca="1">IFERROR(__xludf.DUMMYFUNCTION("""COMPUTED_VALUE"""),"&gt;&amp;nbsp;&lt;palign=")</f>
        <v>&gt;&amp;nbsp;&lt;palign=</v>
      </c>
      <c r="V73" t="str">
        <f ca="1">IFERROR(__xludf.DUMMYFUNCTION("""COMPUTED_VALUE"""),"center")</f>
        <v>center</v>
      </c>
      <c r="W73" t="str">
        <f ca="1">IFERROR(__xludf.DUMMYFUNCTION("""COMPUTED_VALUE"""),"style=")</f>
        <v>style=</v>
      </c>
      <c r="X73" t="str">
        <f ca="1">IFERROR(__xludf.DUMMYFUNCTION("""COMPUTED_VALUE"""),"text-align:center;")</f>
        <v>text-align:center;</v>
      </c>
      <c r="Y73" t="str">
        <f ca="1">IFERROR(__xludf.DUMMYFUNCTION("""COMPUTED_VALUE"""),"&gt;&lt;imgclass=")</f>
        <v>&gt;&lt;imgclass=</v>
      </c>
      <c r="Z73" t="str">
        <f ca="1">IFERROR(__xludf.DUMMYFUNCTION("""COMPUTED_VALUE"""),"up_img")</f>
        <v>up_img</v>
      </c>
      <c r="AA73" t="str">
        <f ca="1">IFERROR(__xludf.DUMMYFUNCTION("""COMPUTED_VALUE"""),"src=")</f>
        <v>src=</v>
      </c>
      <c r="AB73" s="9" t="str">
        <f ca="1">IFERROR(__xludf.DUMMYFUNCTION("""COMPUTED_VALUE"""),"http://m.lalavla.com/resources/images/prdimg/202108/04//10008663_20210804184714502.jpg")</f>
        <v>http://m.lalavla.com/resources/images/prdimg/202108/04//10008663_20210804184714502.jpg</v>
      </c>
      <c r="AC73" t="str">
        <f ca="1">IFERROR(__xludf.DUMMYFUNCTION("""COMPUTED_VALUE"""),"value=")</f>
        <v>value=</v>
      </c>
      <c r="AD73" t="str">
        <f ca="1">IFERROR(__xludf.DUMMYFUNCTION("""COMPUTED_VALUE"""),"10008663_20210804184714502.jpg")</f>
        <v>10008663_20210804184714502.jpg</v>
      </c>
      <c r="AE73" t="str">
        <f ca="1">IFERROR(__xludf.DUMMYFUNCTION("""COMPUTED_VALUE"""),"&gt;")</f>
        <v>&gt;</v>
      </c>
    </row>
    <row r="74" spans="1:51" ht="13.8" x14ac:dyDescent="0.25">
      <c r="A74" s="3">
        <v>10006549</v>
      </c>
      <c r="B74" s="8" t="s">
        <v>684</v>
      </c>
      <c r="C74" t="str">
        <f ca="1">IFERROR(__xludf.DUMMYFUNCTION("SPLIT(B74,"""""")"")"),"&lt;imgsrc=")</f>
        <v>&lt;imgsrc=</v>
      </c>
      <c r="D74" s="9" t="str">
        <f ca="1">IFERROR(__xludf.DUMMYFUNCTION("""COMPUTED_VALUE"""),"http://mimg.lalavla.com/resources/images/prdimg/202012/26/10006549_20201226000956.jpg")</f>
        <v>http://mimg.lalavla.com/resources/images/prdimg/202012/26/10006549_20201226000956.jpg</v>
      </c>
      <c r="E74" t="str">
        <f ca="1">IFERROR(__xludf.DUMMYFUNCTION("""COMPUTED_VALUE"""),"alt=")</f>
        <v>alt=</v>
      </c>
      <c r="F74" t="str">
        <f ca="1">IFERROR(__xludf.DUMMYFUNCTION("""COMPUTED_VALUE"""),"/&gt;
&lt;imgsrc=")</f>
        <v>/&gt;
&lt;imgsrc=</v>
      </c>
      <c r="G74" s="9" t="str">
        <f ca="1">IFERROR(__xludf.DUMMYFUNCTION("""COMPUTED_VALUE"""),"http://mimg.lalavla.com/resources/images/prdimg/202012/16/10006549_20201216141904.jpg")</f>
        <v>http://mimg.lalavla.com/resources/images/prdimg/202012/16/10006549_20201216141904.jpg</v>
      </c>
      <c r="H74" t="str">
        <f ca="1">IFERROR(__xludf.DUMMYFUNCTION("""COMPUTED_VALUE"""),"alt=")</f>
        <v>alt=</v>
      </c>
      <c r="I74" t="str">
        <f ca="1">IFERROR(__xludf.DUMMYFUNCTION("""COMPUTED_VALUE"""),"/&gt;
&lt;imgsrc=")</f>
        <v>/&gt;
&lt;imgsrc=</v>
      </c>
      <c r="J74" s="9" t="str">
        <f ca="1">IFERROR(__xludf.DUMMYFUNCTION("""COMPUTED_VALUE"""),"http://mimg.lalavla.com/resources/images/prdimg/202012/16/10006549_20201216141913.jpg")</f>
        <v>http://mimg.lalavla.com/resources/images/prdimg/202012/16/10006549_20201216141913.jpg</v>
      </c>
      <c r="K74" t="str">
        <f ca="1">IFERROR(__xludf.DUMMYFUNCTION("""COMPUTED_VALUE"""),"alt=")</f>
        <v>alt=</v>
      </c>
      <c r="L74" t="str">
        <f ca="1">IFERROR(__xludf.DUMMYFUNCTION("""COMPUTED_VALUE"""),"/&gt;
&lt;imgsrc=")</f>
        <v>/&gt;
&lt;imgsrc=</v>
      </c>
      <c r="M74" s="9" t="str">
        <f ca="1">IFERROR(__xludf.DUMMYFUNCTION("""COMPUTED_VALUE"""),"http://mimg.lalavla.com/resources/images/prdimg/202012/16/10006549_20201216141921.jpg")</f>
        <v>http://mimg.lalavla.com/resources/images/prdimg/202012/16/10006549_20201216141921.jpg</v>
      </c>
      <c r="N74" t="str">
        <f ca="1">IFERROR(__xludf.DUMMYFUNCTION("""COMPUTED_VALUE"""),"alt=")</f>
        <v>alt=</v>
      </c>
      <c r="O74" t="str">
        <f ca="1">IFERROR(__xludf.DUMMYFUNCTION("""COMPUTED_VALUE"""),"/&gt;
&lt;imgsrc=")</f>
        <v>/&gt;
&lt;imgsrc=</v>
      </c>
      <c r="P74" s="9" t="str">
        <f ca="1">IFERROR(__xludf.DUMMYFUNCTION("""COMPUTED_VALUE"""),"http://mimg.lalavla.com/resources/images/prdimg/202012/16/10006549_20201216141938.jpg")</f>
        <v>http://mimg.lalavla.com/resources/images/prdimg/202012/16/10006549_20201216141938.jpg</v>
      </c>
      <c r="Q74" t="str">
        <f ca="1">IFERROR(__xludf.DUMMYFUNCTION("""COMPUTED_VALUE"""),"alt=")</f>
        <v>alt=</v>
      </c>
      <c r="R74" t="str">
        <f ca="1">IFERROR(__xludf.DUMMYFUNCTION("""COMPUTED_VALUE"""),"/&gt;
&lt;imgsrc=")</f>
        <v>/&gt;
&lt;imgsrc=</v>
      </c>
      <c r="S74" s="9" t="str">
        <f ca="1">IFERROR(__xludf.DUMMYFUNCTION("""COMPUTED_VALUE"""),"http://mimg.lalavla.com/resources/images/prdimg/202012/16/10006549_20201216142001.jpg")</f>
        <v>http://mimg.lalavla.com/resources/images/prdimg/202012/16/10006549_20201216142001.jpg</v>
      </c>
      <c r="T74" t="str">
        <f ca="1">IFERROR(__xludf.DUMMYFUNCTION("""COMPUTED_VALUE"""),"alt=")</f>
        <v>alt=</v>
      </c>
      <c r="U74" t="str">
        <f ca="1">IFERROR(__xludf.DUMMYFUNCTION("""COMPUTED_VALUE"""),"/&gt;
&lt;imgsrc=")</f>
        <v>/&gt;
&lt;imgsrc=</v>
      </c>
      <c r="V74" s="9" t="str">
        <f ca="1">IFERROR(__xludf.DUMMYFUNCTION("""COMPUTED_VALUE"""),"http://mimg.lalavla.com/resources/images/prdimg/202012/26/10006549_20201226001016.jpg")</f>
        <v>http://mimg.lalavla.com/resources/images/prdimg/202012/26/10006549_20201226001016.jpg</v>
      </c>
      <c r="W74" t="str">
        <f ca="1">IFERROR(__xludf.DUMMYFUNCTION("""COMPUTED_VALUE"""),"alt=")</f>
        <v>alt=</v>
      </c>
      <c r="X74" t="str">
        <f ca="1">IFERROR(__xludf.DUMMYFUNCTION("""COMPUTED_VALUE"""),"/&gt;
&lt;imgsrc=")</f>
        <v>/&gt;
&lt;imgsrc=</v>
      </c>
      <c r="Y74" s="9" t="str">
        <f ca="1">IFERROR(__xludf.DUMMYFUNCTION("""COMPUTED_VALUE"""),"http://mimg.lalavla.com/resources/images/prdimg/202012/26/10006549_20201226001030.jpg")</f>
        <v>http://mimg.lalavla.com/resources/images/prdimg/202012/26/10006549_20201226001030.jpg</v>
      </c>
      <c r="Z74" t="str">
        <f ca="1">IFERROR(__xludf.DUMMYFUNCTION("""COMPUTED_VALUE"""),"alt=")</f>
        <v>alt=</v>
      </c>
      <c r="AA74" t="str">
        <f ca="1">IFERROR(__xludf.DUMMYFUNCTION("""COMPUTED_VALUE"""),"/&gt;
&lt;imgsrc=")</f>
        <v>/&gt;
&lt;imgsrc=</v>
      </c>
      <c r="AB74" s="9" t="str">
        <f ca="1">IFERROR(__xludf.DUMMYFUNCTION("""COMPUTED_VALUE"""),"http://mimg.lalavla.com/resources/images/prdimg/202012/16/10006549_20201216142023.jpg")</f>
        <v>http://mimg.lalavla.com/resources/images/prdimg/202012/16/10006549_20201216142023.jpg</v>
      </c>
      <c r="AC74" t="str">
        <f ca="1">IFERROR(__xludf.DUMMYFUNCTION("""COMPUTED_VALUE"""),"alt=")</f>
        <v>alt=</v>
      </c>
      <c r="AD74" t="str">
        <f ca="1">IFERROR(__xludf.DUMMYFUNCTION("""COMPUTED_VALUE"""),"/&gt;")</f>
        <v>/&gt;</v>
      </c>
    </row>
    <row r="75" spans="1:51" ht="13.8" x14ac:dyDescent="0.25">
      <c r="A75" s="3">
        <v>10004908</v>
      </c>
      <c r="B75" s="8" t="s">
        <v>685</v>
      </c>
      <c r="C75" t="str">
        <f ca="1">IFERROR(__xludf.DUMMYFUNCTION("SPLIT(B75,"""""")"")"),"&lt;imgsrc=")</f>
        <v>&lt;imgsrc=</v>
      </c>
      <c r="D75" s="9" t="str">
        <f ca="1">IFERROR(__xludf.DUMMYFUNCTION("""COMPUTED_VALUE"""),"http://mimg.lalavla.com/resources/images/prdimg/202102/25/10004908_20210225141154.jpg")</f>
        <v>http://mimg.lalavla.com/resources/images/prdimg/202102/25/10004908_20210225141154.jpg</v>
      </c>
      <c r="E75" t="str">
        <f ca="1">IFERROR(__xludf.DUMMYFUNCTION("""COMPUTED_VALUE"""),"alt=")</f>
        <v>alt=</v>
      </c>
      <c r="F75" t="str">
        <f ca="1">IFERROR(__xludf.DUMMYFUNCTION("""COMPUTED_VALUE"""),"/&gt;")</f>
        <v>/&gt;</v>
      </c>
    </row>
    <row r="76" spans="1:51" ht="13.8" x14ac:dyDescent="0.25">
      <c r="A76" s="3">
        <v>10008666</v>
      </c>
      <c r="B76" s="8" t="s">
        <v>686</v>
      </c>
      <c r="C76" t="str">
        <f ca="1">IFERROR(__xludf.DUMMYFUNCTION("SPLIT(B76,"""""")"")"),"&lt;palign=")</f>
        <v>&lt;palign=</v>
      </c>
      <c r="D76" t="str">
        <f ca="1">IFERROR(__xludf.DUMMYFUNCTION("""COMPUTED_VALUE"""),"center")</f>
        <v>center</v>
      </c>
      <c r="E76" t="str">
        <f ca="1">IFERROR(__xludf.DUMMYFUNCTION("""COMPUTED_VALUE"""),"style=")</f>
        <v>style=</v>
      </c>
      <c r="F76" t="str">
        <f ca="1">IFERROR(__xludf.DUMMYFUNCTION("""COMPUTED_VALUE"""),"text-align:center;")</f>
        <v>text-align:center;</v>
      </c>
      <c r="G76" t="str">
        <f ca="1">IFERROR(__xludf.DUMMYFUNCTION("""COMPUTED_VALUE"""),"&gt;&lt;imgsrc=")</f>
        <v>&gt;&lt;imgsrc=</v>
      </c>
      <c r="H76" s="9" t="str">
        <f ca="1">IFERROR(__xludf.DUMMYFUNCTION("""COMPUTED_VALUE"""),"http://m.lalavla.com/resources/images/prdimg/202108/16//10008666_20210816204225183.jpg")</f>
        <v>http://m.lalavla.com/resources/images/prdimg/202108/16//10008666_20210816204225183.jpg</v>
      </c>
      <c r="I76" t="str">
        <f ca="1">IFERROR(__xludf.DUMMYFUNCTION("""COMPUTED_VALUE"""),"value=")</f>
        <v>value=</v>
      </c>
      <c r="J76" t="str">
        <f ca="1">IFERROR(__xludf.DUMMYFUNCTION("""COMPUTED_VALUE"""),"10008666_20210816204225183.jpg")</f>
        <v>10008666_20210816204225183.jpg</v>
      </c>
      <c r="K76" t="str">
        <f ca="1">IFERROR(__xludf.DUMMYFUNCTION("""COMPUTED_VALUE"""),"class=")</f>
        <v>class=</v>
      </c>
      <c r="L76" t="str">
        <f ca="1">IFERROR(__xludf.DUMMYFUNCTION("""COMPUTED_VALUE"""),"up_img")</f>
        <v>up_img</v>
      </c>
      <c r="M76" t="str">
        <f ca="1">IFERROR(__xludf.DUMMYFUNCTION("""COMPUTED_VALUE"""),"&gt;&amp;nbsp;&lt;palign=")</f>
        <v>&gt;&amp;nbsp;&lt;palign=</v>
      </c>
      <c r="N76" t="str">
        <f ca="1">IFERROR(__xludf.DUMMYFUNCTION("""COMPUTED_VALUE"""),"center")</f>
        <v>center</v>
      </c>
      <c r="O76" t="str">
        <f ca="1">IFERROR(__xludf.DUMMYFUNCTION("""COMPUTED_VALUE"""),"style=")</f>
        <v>style=</v>
      </c>
      <c r="P76" t="str">
        <f ca="1">IFERROR(__xludf.DUMMYFUNCTION("""COMPUTED_VALUE"""),"text-align:center;")</f>
        <v>text-align:center;</v>
      </c>
      <c r="Q76" t="str">
        <f ca="1">IFERROR(__xludf.DUMMYFUNCTION("""COMPUTED_VALUE"""),"&gt;&amp;nbsp;&lt;palign=")</f>
        <v>&gt;&amp;nbsp;&lt;palign=</v>
      </c>
      <c r="R76" t="str">
        <f ca="1">IFERROR(__xludf.DUMMYFUNCTION("""COMPUTED_VALUE"""),"center")</f>
        <v>center</v>
      </c>
      <c r="S76" t="str">
        <f ca="1">IFERROR(__xludf.DUMMYFUNCTION("""COMPUTED_VALUE"""),"style=")</f>
        <v>style=</v>
      </c>
      <c r="T76" t="str">
        <f ca="1">IFERROR(__xludf.DUMMYFUNCTION("""COMPUTED_VALUE"""),"text-align:center;")</f>
        <v>text-align:center;</v>
      </c>
      <c r="U76" t="str">
        <f ca="1">IFERROR(__xludf.DUMMYFUNCTION("""COMPUTED_VALUE"""),"&gt;&amp;nbsp;&lt;palign=")</f>
        <v>&gt;&amp;nbsp;&lt;palign=</v>
      </c>
      <c r="V76" t="str">
        <f ca="1">IFERROR(__xludf.DUMMYFUNCTION("""COMPUTED_VALUE"""),"center")</f>
        <v>center</v>
      </c>
      <c r="W76" t="str">
        <f ca="1">IFERROR(__xludf.DUMMYFUNCTION("""COMPUTED_VALUE"""),"style=")</f>
        <v>style=</v>
      </c>
      <c r="X76" t="str">
        <f ca="1">IFERROR(__xludf.DUMMYFUNCTION("""COMPUTED_VALUE"""),"text-align:center;")</f>
        <v>text-align:center;</v>
      </c>
      <c r="Y76" t="str">
        <f ca="1">IFERROR(__xludf.DUMMYFUNCTION("""COMPUTED_VALUE"""),"&gt;&lt;imgclass=")</f>
        <v>&gt;&lt;imgclass=</v>
      </c>
      <c r="Z76" t="str">
        <f ca="1">IFERROR(__xludf.DUMMYFUNCTION("""COMPUTED_VALUE"""),"up_img")</f>
        <v>up_img</v>
      </c>
      <c r="AA76" t="str">
        <f ca="1">IFERROR(__xludf.DUMMYFUNCTION("""COMPUTED_VALUE"""),"src=")</f>
        <v>src=</v>
      </c>
      <c r="AB76" s="9" t="str">
        <f ca="1">IFERROR(__xludf.DUMMYFUNCTION("""COMPUTED_VALUE"""),"http://m.lalavla.com/resources/images/prdimg/202108/04//10008666_20210804184431835.jpg")</f>
        <v>http://m.lalavla.com/resources/images/prdimg/202108/04//10008666_20210804184431835.jpg</v>
      </c>
      <c r="AC76" t="str">
        <f ca="1">IFERROR(__xludf.DUMMYFUNCTION("""COMPUTED_VALUE"""),"value=")</f>
        <v>value=</v>
      </c>
      <c r="AD76" t="str">
        <f ca="1">IFERROR(__xludf.DUMMYFUNCTION("""COMPUTED_VALUE"""),"10008666_20210804184431835.jpg")</f>
        <v>10008666_20210804184431835.jpg</v>
      </c>
      <c r="AE76" t="str">
        <f ca="1">IFERROR(__xludf.DUMMYFUNCTION("""COMPUTED_VALUE"""),"&gt;&lt;divalign=")</f>
        <v>&gt;&lt;divalign=</v>
      </c>
      <c r="AF76" t="str">
        <f ca="1">IFERROR(__xludf.DUMMYFUNCTION("""COMPUTED_VALUE"""),"center")</f>
        <v>center</v>
      </c>
      <c r="AG76" t="str">
        <f ca="1">IFERROR(__xludf.DUMMYFUNCTION("""COMPUTED_VALUE"""),"style=")</f>
        <v>style=</v>
      </c>
      <c r="AH76" t="str">
        <f ca="1">IFERROR(__xludf.DUMMYFUNCTION("""COMPUTED_VALUE"""),"text-align:center;")</f>
        <v>text-align:center;</v>
      </c>
      <c r="AI76" t="str">
        <f ca="1">IFERROR(__xludf.DUMMYFUNCTION("""COMPUTED_VALUE"""),"&gt;&lt;/div&gt;&lt;pstyle=")</f>
        <v>&gt;&lt;/div&gt;&lt;pstyle=</v>
      </c>
      <c r="AJ76" t="str">
        <f ca="1">IFERROR(__xludf.DUMMYFUNCTION("""COMPUTED_VALUE"""),"text-align:center;")</f>
        <v>text-align:center;</v>
      </c>
      <c r="AK76" t="str">
        <f ca="1">IFERROR(__xludf.DUMMYFUNCTION("""COMPUTED_VALUE"""),"align=")</f>
        <v>align=</v>
      </c>
      <c r="AL76" t="str">
        <f ca="1">IFERROR(__xludf.DUMMYFUNCTION("""COMPUTED_VALUE"""),"center")</f>
        <v>center</v>
      </c>
      <c r="AM76" t="str">
        <f ca="1">IFERROR(__xludf.DUMMYFUNCTION("""COMPUTED_VALUE"""),"&gt;&amp;nbsp;&lt;pstyle=")</f>
        <v>&gt;&amp;nbsp;&lt;pstyle=</v>
      </c>
      <c r="AN76" t="str">
        <f ca="1">IFERROR(__xludf.DUMMYFUNCTION("""COMPUTED_VALUE"""),"text-align:center;")</f>
        <v>text-align:center;</v>
      </c>
      <c r="AO76" t="str">
        <f ca="1">IFERROR(__xludf.DUMMYFUNCTION("""COMPUTED_VALUE"""),"align=")</f>
        <v>align=</v>
      </c>
      <c r="AP76" t="str">
        <f ca="1">IFERROR(__xludf.DUMMYFUNCTION("""COMPUTED_VALUE"""),"center")</f>
        <v>center</v>
      </c>
      <c r="AQ76" t="str">
        <f ca="1">IFERROR(__xludf.DUMMYFUNCTION("""COMPUTED_VALUE"""),"&gt;&amp;nbsp;")</f>
        <v>&gt;&amp;nbsp;</v>
      </c>
    </row>
    <row r="77" spans="1:51" ht="13.8" x14ac:dyDescent="0.25">
      <c r="A77" s="3">
        <v>10006550</v>
      </c>
      <c r="B77" s="8" t="s">
        <v>687</v>
      </c>
      <c r="C77" t="str">
        <f ca="1">IFERROR(__xludf.DUMMYFUNCTION("SPLIT(B77,"""""")"")"),"&lt;imgsrc=")</f>
        <v>&lt;imgsrc=</v>
      </c>
      <c r="D77" s="9" t="str">
        <f ca="1">IFERROR(__xludf.DUMMYFUNCTION("""COMPUTED_VALUE"""),"http://mimg.lalavla.com/resources/images/prdimg/202012/26/10006550_20201226001133.jpg")</f>
        <v>http://mimg.lalavla.com/resources/images/prdimg/202012/26/10006550_20201226001133.jpg</v>
      </c>
      <c r="E77" t="str">
        <f ca="1">IFERROR(__xludf.DUMMYFUNCTION("""COMPUTED_VALUE"""),"alt=")</f>
        <v>alt=</v>
      </c>
      <c r="F77" t="str">
        <f ca="1">IFERROR(__xludf.DUMMYFUNCTION("""COMPUTED_VALUE"""),"/&gt;
&lt;imgsrc=")</f>
        <v>/&gt;
&lt;imgsrc=</v>
      </c>
      <c r="G77" s="9" t="str">
        <f ca="1">IFERROR(__xludf.DUMMYFUNCTION("""COMPUTED_VALUE"""),"http://mimg.lalavla.com/resources/images/prdimg/202012/16/10006550_20201216142158.jpg")</f>
        <v>http://mimg.lalavla.com/resources/images/prdimg/202012/16/10006550_20201216142158.jpg</v>
      </c>
      <c r="H77" t="str">
        <f ca="1">IFERROR(__xludf.DUMMYFUNCTION("""COMPUTED_VALUE"""),"alt=")</f>
        <v>alt=</v>
      </c>
      <c r="I77" t="str">
        <f ca="1">IFERROR(__xludf.DUMMYFUNCTION("""COMPUTED_VALUE"""),"/&gt;
&lt;imgsrc=")</f>
        <v>/&gt;
&lt;imgsrc=</v>
      </c>
      <c r="J77" s="9" t="str">
        <f ca="1">IFERROR(__xludf.DUMMYFUNCTION("""COMPUTED_VALUE"""),"http://mimg.lalavla.com/resources/images/prdimg/202012/16/10006550_20201216142213.jpg")</f>
        <v>http://mimg.lalavla.com/resources/images/prdimg/202012/16/10006550_20201216142213.jpg</v>
      </c>
      <c r="K77" t="str">
        <f ca="1">IFERROR(__xludf.DUMMYFUNCTION("""COMPUTED_VALUE"""),"alt=")</f>
        <v>alt=</v>
      </c>
      <c r="L77" t="str">
        <f ca="1">IFERROR(__xludf.DUMMYFUNCTION("""COMPUTED_VALUE"""),"/&gt;
&lt;imgsrc=")</f>
        <v>/&gt;
&lt;imgsrc=</v>
      </c>
      <c r="M77" s="9" t="str">
        <f ca="1">IFERROR(__xludf.DUMMYFUNCTION("""COMPUTED_VALUE"""),"http://mimg.lalavla.com/resources/images/prdimg/202012/16/10006550_20201216142222.jpg")</f>
        <v>http://mimg.lalavla.com/resources/images/prdimg/202012/16/10006550_20201216142222.jpg</v>
      </c>
      <c r="N77" t="str">
        <f ca="1">IFERROR(__xludf.DUMMYFUNCTION("""COMPUTED_VALUE"""),"alt=")</f>
        <v>alt=</v>
      </c>
      <c r="O77" t="str">
        <f ca="1">IFERROR(__xludf.DUMMYFUNCTION("""COMPUTED_VALUE"""),"/&gt;
&lt;imgsrc=")</f>
        <v>/&gt;
&lt;imgsrc=</v>
      </c>
      <c r="P77" s="9" t="str">
        <f ca="1">IFERROR(__xludf.DUMMYFUNCTION("""COMPUTED_VALUE"""),"http://mimg.lalavla.com/resources/images/prdimg/202012/16/10006550_20201216142321.jpg")</f>
        <v>http://mimg.lalavla.com/resources/images/prdimg/202012/16/10006550_20201216142321.jpg</v>
      </c>
      <c r="Q77" t="str">
        <f ca="1">IFERROR(__xludf.DUMMYFUNCTION("""COMPUTED_VALUE"""),"alt=")</f>
        <v>alt=</v>
      </c>
      <c r="R77" t="str">
        <f ca="1">IFERROR(__xludf.DUMMYFUNCTION("""COMPUTED_VALUE"""),"/&gt;
&lt;imgsrc=")</f>
        <v>/&gt;
&lt;imgsrc=</v>
      </c>
      <c r="S77" s="9" t="str">
        <f ca="1">IFERROR(__xludf.DUMMYFUNCTION("""COMPUTED_VALUE"""),"http://mimg.lalavla.com/resources/images/prdimg/202012/16/10006550_20201216142329.jpg")</f>
        <v>http://mimg.lalavla.com/resources/images/prdimg/202012/16/10006550_20201216142329.jpg</v>
      </c>
      <c r="T77" t="str">
        <f ca="1">IFERROR(__xludf.DUMMYFUNCTION("""COMPUTED_VALUE"""),"alt=")</f>
        <v>alt=</v>
      </c>
      <c r="U77" t="str">
        <f ca="1">IFERROR(__xludf.DUMMYFUNCTION("""COMPUTED_VALUE"""),"/&gt;
&lt;imgsrc=")</f>
        <v>/&gt;
&lt;imgsrc=</v>
      </c>
      <c r="V77" s="9" t="str">
        <f ca="1">IFERROR(__xludf.DUMMYFUNCTION("""COMPUTED_VALUE"""),"http://mimg.lalavla.com/resources/images/prdimg/202012/16/10006550_20201216142336.jpg")</f>
        <v>http://mimg.lalavla.com/resources/images/prdimg/202012/16/10006550_20201216142336.jpg</v>
      </c>
      <c r="W77" t="str">
        <f ca="1">IFERROR(__xludf.DUMMYFUNCTION("""COMPUTED_VALUE"""),"alt=")</f>
        <v>alt=</v>
      </c>
      <c r="X77" t="str">
        <f ca="1">IFERROR(__xludf.DUMMYFUNCTION("""COMPUTED_VALUE"""),"/&gt;
&lt;imgsrc=")</f>
        <v>/&gt;
&lt;imgsrc=</v>
      </c>
      <c r="Y77" s="9" t="str">
        <f ca="1">IFERROR(__xludf.DUMMYFUNCTION("""COMPUTED_VALUE"""),"http://mimg.lalavla.com/resources/images/prdimg/202012/26/10006550_20201226001203.jpg")</f>
        <v>http://mimg.lalavla.com/resources/images/prdimg/202012/26/10006550_20201226001203.jpg</v>
      </c>
      <c r="Z77" t="str">
        <f ca="1">IFERROR(__xludf.DUMMYFUNCTION("""COMPUTED_VALUE"""),"alt=")</f>
        <v>alt=</v>
      </c>
      <c r="AA77" t="str">
        <f ca="1">IFERROR(__xludf.DUMMYFUNCTION("""COMPUTED_VALUE"""),"/&gt;
&lt;imgsrc=")</f>
        <v>/&gt;
&lt;imgsrc=</v>
      </c>
      <c r="AB77" s="9" t="str">
        <f ca="1">IFERROR(__xludf.DUMMYFUNCTION("""COMPUTED_VALUE"""),"http://mimg.lalavla.com/resources/images/prdimg/202012/26/10006550_20201226001216.jpg")</f>
        <v>http://mimg.lalavla.com/resources/images/prdimg/202012/26/10006550_20201226001216.jpg</v>
      </c>
      <c r="AC77" t="str">
        <f ca="1">IFERROR(__xludf.DUMMYFUNCTION("""COMPUTED_VALUE"""),"alt=")</f>
        <v>alt=</v>
      </c>
      <c r="AD77" t="str">
        <f ca="1">IFERROR(__xludf.DUMMYFUNCTION("""COMPUTED_VALUE"""),"/&gt;
&lt;imgsrc=")</f>
        <v>/&gt;
&lt;imgsrc=</v>
      </c>
      <c r="AE77" s="9" t="str">
        <f ca="1">IFERROR(__xludf.DUMMYFUNCTION("""COMPUTED_VALUE"""),"http://mimg.lalavla.com/resources/images/prdimg/202012/16/10006550_20201216142351.jpg")</f>
        <v>http://mimg.lalavla.com/resources/images/prdimg/202012/16/10006550_20201216142351.jpg</v>
      </c>
      <c r="AF77" t="str">
        <f ca="1">IFERROR(__xludf.DUMMYFUNCTION("""COMPUTED_VALUE"""),"alt=")</f>
        <v>alt=</v>
      </c>
      <c r="AG77" t="str">
        <f ca="1">IFERROR(__xludf.DUMMYFUNCTION("""COMPUTED_VALUE"""),"/&gt;")</f>
        <v>/&gt;</v>
      </c>
    </row>
    <row r="78" spans="1:51" ht="13.8" x14ac:dyDescent="0.25">
      <c r="A78" s="3">
        <v>10008824</v>
      </c>
      <c r="B78" s="8" t="s">
        <v>688</v>
      </c>
      <c r="C78" t="str">
        <f ca="1">IFERROR(__xludf.DUMMYFUNCTION("SPLIT(B78,"""""")"")"),"&lt;imgsrc=")</f>
        <v>&lt;imgsrc=</v>
      </c>
      <c r="D78" s="9" t="str">
        <f ca="1">IFERROR(__xludf.DUMMYFUNCTION("""COMPUTED_VALUE"""),"http://mimg.lalavla.com/resources/images/prdimg/202003/25/10002049_20200325115623.jpg")</f>
        <v>http://mimg.lalavla.com/resources/images/prdimg/202003/25/10002049_20200325115623.jpg</v>
      </c>
      <c r="E78" t="str">
        <f ca="1">IFERROR(__xludf.DUMMYFUNCTION("""COMPUTED_VALUE"""),"alt=")</f>
        <v>alt=</v>
      </c>
      <c r="F78" t="str">
        <f ca="1">IFERROR(__xludf.DUMMYFUNCTION("""COMPUTED_VALUE"""),"/&gt;
&lt;imgsrc=")</f>
        <v>/&gt;
&lt;imgsrc=</v>
      </c>
      <c r="G78" s="9" t="str">
        <f ca="1">IFERROR(__xludf.DUMMYFUNCTION("""COMPUTED_VALUE"""),"http://mimg.lalavla.com/resources/images/prdimg/202003/25/10002049_20200325115632.jpg")</f>
        <v>http://mimg.lalavla.com/resources/images/prdimg/202003/25/10002049_20200325115632.jpg</v>
      </c>
      <c r="H78" t="str">
        <f ca="1">IFERROR(__xludf.DUMMYFUNCTION("""COMPUTED_VALUE"""),"alt=")</f>
        <v>alt=</v>
      </c>
      <c r="I78" t="str">
        <f ca="1">IFERROR(__xludf.DUMMYFUNCTION("""COMPUTED_VALUE"""),"/&gt;
&lt;imgsrc=")</f>
        <v>/&gt;
&lt;imgsrc=</v>
      </c>
      <c r="J78" s="9" t="str">
        <f ca="1">IFERROR(__xludf.DUMMYFUNCTION("""COMPUTED_VALUE"""),"http://mimg.lalavla.com/resources/images/prdimg/202003/25/10002049_20200325115640.jpg")</f>
        <v>http://mimg.lalavla.com/resources/images/prdimg/202003/25/10002049_20200325115640.jpg</v>
      </c>
      <c r="K78" t="str">
        <f ca="1">IFERROR(__xludf.DUMMYFUNCTION("""COMPUTED_VALUE"""),"alt=")</f>
        <v>alt=</v>
      </c>
      <c r="L78" t="str">
        <f ca="1">IFERROR(__xludf.DUMMYFUNCTION("""COMPUTED_VALUE"""),"/&gt;")</f>
        <v>/&gt;</v>
      </c>
    </row>
    <row r="79" spans="1:51" ht="13.8" x14ac:dyDescent="0.25">
      <c r="A79" s="3">
        <v>10008823</v>
      </c>
      <c r="B79" s="8" t="s">
        <v>689</v>
      </c>
      <c r="C79" t="str">
        <f ca="1">IFERROR(__xludf.DUMMYFUNCTION("SPLIT(B79,"""""")"")"),"&lt;imgalt=")</f>
        <v>&lt;imgalt=</v>
      </c>
      <c r="D79" t="str">
        <f ca="1">IFERROR(__xludf.DUMMYFUNCTION("""COMPUTED_VALUE"""),"src=")</f>
        <v>src=</v>
      </c>
      <c r="E79" s="9" t="str">
        <f ca="1">IFERROR(__xludf.DUMMYFUNCTION("""COMPUTED_VALUE"""),"http://mimg.lalavla.com/resources/images/prdimg/202008/07/10005779_20200807164824.jpg")</f>
        <v>http://mimg.lalavla.com/resources/images/prdimg/202008/07/10005779_20200807164824.jpg</v>
      </c>
      <c r="F79" t="str">
        <f ca="1">IFERROR(__xludf.DUMMYFUNCTION("""COMPUTED_VALUE"""),"/&gt;")</f>
        <v>/&gt;</v>
      </c>
    </row>
    <row r="80" spans="1:51" ht="13.8" x14ac:dyDescent="0.25">
      <c r="A80" s="3">
        <v>10007071</v>
      </c>
      <c r="B80" s="8" t="s">
        <v>690</v>
      </c>
      <c r="C80" t="str">
        <f ca="1">IFERROR(__xludf.DUMMYFUNCTION("SPLIT(B80,"""""")"")"),"&lt;imgsrc=")</f>
        <v>&lt;imgsrc=</v>
      </c>
      <c r="D80" s="9" t="str">
        <f ca="1">IFERROR(__xludf.DUMMYFUNCTION("""COMPUTED_VALUE"""),"http://m.lalavla.com/resources/images/prdimg/202108/05//10007071_20210805182912570.jpg")</f>
        <v>http://m.lalavla.com/resources/images/prdimg/202108/05//10007071_20210805182912570.jpg</v>
      </c>
      <c r="E80" t="str">
        <f ca="1">IFERROR(__xludf.DUMMYFUNCTION("""COMPUTED_VALUE"""),"value=")</f>
        <v>value=</v>
      </c>
      <c r="F80" t="str">
        <f ca="1">IFERROR(__xludf.DUMMYFUNCTION("""COMPUTED_VALUE"""),"10007071_20210805182912570.jpg")</f>
        <v>10007071_20210805182912570.jpg</v>
      </c>
      <c r="G80" t="str">
        <f ca="1">IFERROR(__xludf.DUMMYFUNCTION("""COMPUTED_VALUE"""),"class=")</f>
        <v>class=</v>
      </c>
      <c r="H80" t="str">
        <f ca="1">IFERROR(__xludf.DUMMYFUNCTION("""COMPUTED_VALUE"""),"up_img")</f>
        <v>up_img</v>
      </c>
      <c r="I80" t="str">
        <f ca="1">IFERROR(__xludf.DUMMYFUNCTION("""COMPUTED_VALUE"""),"&gt;&lt;br&gt;
&lt;imgsrc=")</f>
        <v>&gt;&lt;br&gt;
&lt;imgsrc=</v>
      </c>
      <c r="J80" s="9" t="str">
        <f ca="1">IFERROR(__xludf.DUMMYFUNCTION("""COMPUTED_VALUE"""),"http://mimg.lalavla.com/resources/images/prdimg/202102/11/10007071_20210211123248.jpg")</f>
        <v>http://mimg.lalavla.com/resources/images/prdimg/202102/11/10007071_20210211123248.jpg</v>
      </c>
      <c r="K80" t="str">
        <f ca="1">IFERROR(__xludf.DUMMYFUNCTION("""COMPUTED_VALUE"""),"alt=")</f>
        <v>alt=</v>
      </c>
      <c r="L80" t="str">
        <f ca="1">IFERROR(__xludf.DUMMYFUNCTION("""COMPUTED_VALUE"""),"&gt;
&lt;imgalt=")</f>
        <v>&gt;
&lt;imgalt=</v>
      </c>
      <c r="M80" t="str">
        <f ca="1">IFERROR(__xludf.DUMMYFUNCTION("""COMPUTED_VALUE"""),"src=")</f>
        <v>src=</v>
      </c>
      <c r="N80" s="9" t="str">
        <f ca="1">IFERROR(__xludf.DUMMYFUNCTION("""COMPUTED_VALUE"""),"http://mimg.lalavla.com/resources/images/prdimg/202102/01/10007071_20210201115129.jpg")</f>
        <v>http://mimg.lalavla.com/resources/images/prdimg/202102/01/10007071_20210201115129.jpg</v>
      </c>
      <c r="O80" t="str">
        <f ca="1">IFERROR(__xludf.DUMMYFUNCTION("""COMPUTED_VALUE"""),"&gt;
&lt;imgalt=")</f>
        <v>&gt;
&lt;imgalt=</v>
      </c>
      <c r="P80" t="str">
        <f ca="1">IFERROR(__xludf.DUMMYFUNCTION("""COMPUTED_VALUE"""),"src=")</f>
        <v>src=</v>
      </c>
      <c r="Q80" s="9" t="str">
        <f ca="1">IFERROR(__xludf.DUMMYFUNCTION("""COMPUTED_VALUE"""),"http://mimg.lalavla.com/resources/images/prdimg/202102/01/10007071_20210201115145.jpg")</f>
        <v>http://mimg.lalavla.com/resources/images/prdimg/202102/01/10007071_20210201115145.jpg</v>
      </c>
      <c r="R80" t="str">
        <f ca="1">IFERROR(__xludf.DUMMYFUNCTION("""COMPUTED_VALUE"""),"&gt;&lt;imgalt=")</f>
        <v>&gt;&lt;imgalt=</v>
      </c>
      <c r="S80" t="str">
        <f ca="1">IFERROR(__xludf.DUMMYFUNCTION("""COMPUTED_VALUE"""),"src=")</f>
        <v>src=</v>
      </c>
      <c r="T80" s="9" t="str">
        <f ca="1">IFERROR(__xludf.DUMMYFUNCTION("""COMPUTED_VALUE"""),"http://mimg.lalavla.com/resources/images/prdimg/202102/01/10007071_20210201115154.jpg")</f>
        <v>http://mimg.lalavla.com/resources/images/prdimg/202102/01/10007071_20210201115154.jpg</v>
      </c>
      <c r="U80" t="str">
        <f ca="1">IFERROR(__xludf.DUMMYFUNCTION("""COMPUTED_VALUE"""),"&gt;&lt;imgalt=")</f>
        <v>&gt;&lt;imgalt=</v>
      </c>
      <c r="V80" t="str">
        <f ca="1">IFERROR(__xludf.DUMMYFUNCTION("""COMPUTED_VALUE"""),"src=")</f>
        <v>src=</v>
      </c>
      <c r="W80" s="9" t="str">
        <f ca="1">IFERROR(__xludf.DUMMYFUNCTION("""COMPUTED_VALUE"""),"http://mimg.lalavla.com/resources/images/prdimg/202102/01/10007071_20210201115201.jpg")</f>
        <v>http://mimg.lalavla.com/resources/images/prdimg/202102/01/10007071_20210201115201.jpg</v>
      </c>
      <c r="X80" t="str">
        <f ca="1">IFERROR(__xludf.DUMMYFUNCTION("""COMPUTED_VALUE"""),"&gt;&lt;imgalt=")</f>
        <v>&gt;&lt;imgalt=</v>
      </c>
      <c r="Y80" t="str">
        <f ca="1">IFERROR(__xludf.DUMMYFUNCTION("""COMPUTED_VALUE"""),"src=")</f>
        <v>src=</v>
      </c>
      <c r="Z80" s="9" t="str">
        <f ca="1">IFERROR(__xludf.DUMMYFUNCTION("""COMPUTED_VALUE"""),"http://mimg.lalavla.com/resources/images/prdimg/202102/01/10007071_20210201115211.jpg")</f>
        <v>http://mimg.lalavla.com/resources/images/prdimg/202102/01/10007071_20210201115211.jpg</v>
      </c>
      <c r="AA80" t="str">
        <f ca="1">IFERROR(__xludf.DUMMYFUNCTION("""COMPUTED_VALUE"""),"&gt;&lt;imgalt=")</f>
        <v>&gt;&lt;imgalt=</v>
      </c>
      <c r="AB80" t="str">
        <f ca="1">IFERROR(__xludf.DUMMYFUNCTION("""COMPUTED_VALUE"""),"src=")</f>
        <v>src=</v>
      </c>
      <c r="AC80" s="9" t="str">
        <f ca="1">IFERROR(__xludf.DUMMYFUNCTION("""COMPUTED_VALUE"""),"http://mimg.lalavla.com/resources/images/prdimg/202102/01/10007071_20210201115227.jpg")</f>
        <v>http://mimg.lalavla.com/resources/images/prdimg/202102/01/10007071_20210201115227.jpg</v>
      </c>
      <c r="AD80" t="str">
        <f ca="1">IFERROR(__xludf.DUMMYFUNCTION("""COMPUTED_VALUE"""),"&gt;&lt;imgalt=")</f>
        <v>&gt;&lt;imgalt=</v>
      </c>
      <c r="AE80" t="str">
        <f ca="1">IFERROR(__xludf.DUMMYFUNCTION("""COMPUTED_VALUE"""),"src=")</f>
        <v>src=</v>
      </c>
      <c r="AF80" s="9" t="str">
        <f ca="1">IFERROR(__xludf.DUMMYFUNCTION("""COMPUTED_VALUE"""),"http://mimg.lalavla.com/resources/images/prdimg/202102/01/10007071_20210201115241.jpg")</f>
        <v>http://mimg.lalavla.com/resources/images/prdimg/202102/01/10007071_20210201115241.jpg</v>
      </c>
      <c r="AG80" t="str">
        <f ca="1">IFERROR(__xludf.DUMMYFUNCTION("""COMPUTED_VALUE"""),"&gt;&lt;imgalt=")</f>
        <v>&gt;&lt;imgalt=</v>
      </c>
      <c r="AH80" t="str">
        <f ca="1">IFERROR(__xludf.DUMMYFUNCTION("""COMPUTED_VALUE"""),"src=")</f>
        <v>src=</v>
      </c>
      <c r="AI80" s="9" t="str">
        <f ca="1">IFERROR(__xludf.DUMMYFUNCTION("""COMPUTED_VALUE"""),"http://mimg.lalavla.com/resources/images/prdimg/202102/01/10007071_20210201115250.jpg")</f>
        <v>http://mimg.lalavla.com/resources/images/prdimg/202102/01/10007071_20210201115250.jpg</v>
      </c>
      <c r="AJ80" t="str">
        <f ca="1">IFERROR(__xludf.DUMMYFUNCTION("""COMPUTED_VALUE"""),"&gt;&lt;imgalt=")</f>
        <v>&gt;&lt;imgalt=</v>
      </c>
      <c r="AK80" t="str">
        <f ca="1">IFERROR(__xludf.DUMMYFUNCTION("""COMPUTED_VALUE"""),"src=")</f>
        <v>src=</v>
      </c>
      <c r="AL80" s="9" t="str">
        <f ca="1">IFERROR(__xludf.DUMMYFUNCTION("""COMPUTED_VALUE"""),"http://mimg.lalavla.com/resources/images/prdimg/202102/01/10007071_20210201115257.jpg")</f>
        <v>http://mimg.lalavla.com/resources/images/prdimg/202102/01/10007071_20210201115257.jpg</v>
      </c>
      <c r="AM80" t="str">
        <f ca="1">IFERROR(__xludf.DUMMYFUNCTION("""COMPUTED_VALUE"""),"&gt;&lt;imgalt=")</f>
        <v>&gt;&lt;imgalt=</v>
      </c>
      <c r="AN80" t="str">
        <f ca="1">IFERROR(__xludf.DUMMYFUNCTION("""COMPUTED_VALUE"""),"src=")</f>
        <v>src=</v>
      </c>
      <c r="AO80" s="9" t="str">
        <f ca="1">IFERROR(__xludf.DUMMYFUNCTION("""COMPUTED_VALUE"""),"http://mimg.lalavla.com/resources/images/prdimg/202102/01/10007071_20210201115317.jpg")</f>
        <v>http://mimg.lalavla.com/resources/images/prdimg/202102/01/10007071_20210201115317.jpg</v>
      </c>
      <c r="AP80" t="str">
        <f ca="1">IFERROR(__xludf.DUMMYFUNCTION("""COMPUTED_VALUE"""),"&gt;&lt;imgalt=")</f>
        <v>&gt;&lt;imgalt=</v>
      </c>
      <c r="AQ80" t="str">
        <f ca="1">IFERROR(__xludf.DUMMYFUNCTION("""COMPUTED_VALUE"""),"src=")</f>
        <v>src=</v>
      </c>
      <c r="AR80" s="9" t="str">
        <f ca="1">IFERROR(__xludf.DUMMYFUNCTION("""COMPUTED_VALUE"""),"http://mimg.lalavla.com/resources/images/prdimg/202102/01/10007071_20210201115327.jpg")</f>
        <v>http://mimg.lalavla.com/resources/images/prdimg/202102/01/10007071_20210201115327.jpg</v>
      </c>
      <c r="AS80" t="str">
        <f ca="1">IFERROR(__xludf.DUMMYFUNCTION("""COMPUTED_VALUE"""),"&gt;&lt;imgalt=")</f>
        <v>&gt;&lt;imgalt=</v>
      </c>
      <c r="AT80" t="str">
        <f ca="1">IFERROR(__xludf.DUMMYFUNCTION("""COMPUTED_VALUE"""),"src=")</f>
        <v>src=</v>
      </c>
      <c r="AU80" s="9" t="str">
        <f ca="1">IFERROR(__xludf.DUMMYFUNCTION("""COMPUTED_VALUE"""),"http://mimg.lalavla.com/resources/images/prdimg/202102/01/10007071_20210201115338.jpg")</f>
        <v>http://mimg.lalavla.com/resources/images/prdimg/202102/01/10007071_20210201115338.jpg</v>
      </c>
      <c r="AV80" t="str">
        <f ca="1">IFERROR(__xludf.DUMMYFUNCTION("""COMPUTED_VALUE"""),"&gt;
&lt;imgsrc=")</f>
        <v>&gt;
&lt;imgsrc=</v>
      </c>
      <c r="AW80" s="9" t="str">
        <f ca="1">IFERROR(__xludf.DUMMYFUNCTION("""COMPUTED_VALUE"""),"http://mimg.lalavla.com/resources/images/prdimg/202102/03/10007071_20210203151651.jpg")</f>
        <v>http://mimg.lalavla.com/resources/images/prdimg/202102/03/10007071_20210203151651.jpg</v>
      </c>
      <c r="AX80" t="str">
        <f ca="1">IFERROR(__xludf.DUMMYFUNCTION("""COMPUTED_VALUE"""),"alt=")</f>
        <v>alt=</v>
      </c>
      <c r="AY80" t="str">
        <f ca="1">IFERROR(__xludf.DUMMYFUNCTION("""COMPUTED_VALUE"""),"&gt;")</f>
        <v>&gt;</v>
      </c>
    </row>
    <row r="81" spans="1:51" ht="13.8" x14ac:dyDescent="0.25">
      <c r="A81" s="3">
        <v>10005666</v>
      </c>
      <c r="B81" s="8" t="s">
        <v>691</v>
      </c>
      <c r="C81" t="str">
        <f ca="1">IFERROR(__xludf.DUMMYFUNCTION("SPLIT(B81,"""""")"")"),"&lt;imgsrc=")</f>
        <v>&lt;imgsrc=</v>
      </c>
      <c r="D81" s="9" t="str">
        <f ca="1">IFERROR(__xludf.DUMMYFUNCTION("""COMPUTED_VALUE"""),"http://mimg.lalavla.com/resources/images/prdimg/202008/31/10005666_20200831084502.jpg")</f>
        <v>http://mimg.lalavla.com/resources/images/prdimg/202008/31/10005666_20200831084502.jpg</v>
      </c>
      <c r="E81" t="str">
        <f ca="1">IFERROR(__xludf.DUMMYFUNCTION("""COMPUTED_VALUE"""),"alt=")</f>
        <v>alt=</v>
      </c>
      <c r="F81" t="str">
        <f ca="1">IFERROR(__xludf.DUMMYFUNCTION("""COMPUTED_VALUE"""),"/&gt;")</f>
        <v>/&gt;</v>
      </c>
    </row>
    <row r="82" spans="1:51" ht="13.8" x14ac:dyDescent="0.25">
      <c r="A82" s="3">
        <v>10004864</v>
      </c>
      <c r="B82" s="8" t="s">
        <v>692</v>
      </c>
      <c r="C82" t="str">
        <f ca="1">IFERROR(__xludf.DUMMYFUNCTION("SPLIT(B82,"""""")"")"),"&lt;imgalt=")</f>
        <v>&lt;imgalt=</v>
      </c>
      <c r="D82" t="str">
        <f ca="1">IFERROR(__xludf.DUMMYFUNCTION("""COMPUTED_VALUE"""),"src=")</f>
        <v>src=</v>
      </c>
      <c r="E82" s="9" t="str">
        <f ca="1">IFERROR(__xludf.DUMMYFUNCTION("""COMPUTED_VALUE"""),"http://mimg.lalavla.com/resources/images/prdimg/202103/29/10004864_20210329135120.jpg")</f>
        <v>http://mimg.lalavla.com/resources/images/prdimg/202103/29/10004864_20210329135120.jpg</v>
      </c>
      <c r="F82" t="str">
        <f ca="1">IFERROR(__xludf.DUMMYFUNCTION("""COMPUTED_VALUE"""),"/&gt;&lt;imgalt=")</f>
        <v>/&gt;&lt;imgalt=</v>
      </c>
      <c r="G82" t="str">
        <f ca="1">IFERROR(__xludf.DUMMYFUNCTION("""COMPUTED_VALUE"""),"src=")</f>
        <v>src=</v>
      </c>
      <c r="H82" s="9" t="str">
        <f ca="1">IFERROR(__xludf.DUMMYFUNCTION("""COMPUTED_VALUE"""),"http://mimg.lalavla.com/resources/images/prdimg/202103/29/10004864_20210329135127.jpg")</f>
        <v>http://mimg.lalavla.com/resources/images/prdimg/202103/29/10004864_20210329135127.jpg</v>
      </c>
      <c r="I82" t="str">
        <f ca="1">IFERROR(__xludf.DUMMYFUNCTION("""COMPUTED_VALUE"""),"/&gt;&lt;imgalt=")</f>
        <v>/&gt;&lt;imgalt=</v>
      </c>
      <c r="J82" t="str">
        <f ca="1">IFERROR(__xludf.DUMMYFUNCTION("""COMPUTED_VALUE"""),"src=")</f>
        <v>src=</v>
      </c>
      <c r="K82" s="9" t="str">
        <f ca="1">IFERROR(__xludf.DUMMYFUNCTION("""COMPUTED_VALUE"""),"http://mimg.lalavla.com/resources/images/prdimg/202103/29/10004864_20210329135134.jpg")</f>
        <v>http://mimg.lalavla.com/resources/images/prdimg/202103/29/10004864_20210329135134.jpg</v>
      </c>
      <c r="L82" t="str">
        <f ca="1">IFERROR(__xludf.DUMMYFUNCTION("""COMPUTED_VALUE"""),"/&gt;")</f>
        <v>/&gt;</v>
      </c>
    </row>
    <row r="83" spans="1:51" ht="13.8" x14ac:dyDescent="0.25">
      <c r="A83" s="3">
        <v>10007073</v>
      </c>
      <c r="B83" s="8" t="s">
        <v>693</v>
      </c>
      <c r="C83" t="str">
        <f ca="1">IFERROR(__xludf.DUMMYFUNCTION("SPLIT(B83,"""""")"")"),"&lt;imgsrc=")</f>
        <v>&lt;imgsrc=</v>
      </c>
      <c r="D83" s="9" t="str">
        <f ca="1">IFERROR(__xludf.DUMMYFUNCTION("""COMPUTED_VALUE"""),"http://m.lalavla.com/resources/images/prdimg/202108/05//10007073_20210805182953900.jpg")</f>
        <v>http://m.lalavla.com/resources/images/prdimg/202108/05//10007073_20210805182953900.jpg</v>
      </c>
      <c r="E83" t="str">
        <f ca="1">IFERROR(__xludf.DUMMYFUNCTION("""COMPUTED_VALUE"""),"value=")</f>
        <v>value=</v>
      </c>
      <c r="F83" t="str">
        <f ca="1">IFERROR(__xludf.DUMMYFUNCTION("""COMPUTED_VALUE"""),"10007073_20210805182953900.jpg")</f>
        <v>10007073_20210805182953900.jpg</v>
      </c>
      <c r="G83" t="str">
        <f ca="1">IFERROR(__xludf.DUMMYFUNCTION("""COMPUTED_VALUE"""),"class=")</f>
        <v>class=</v>
      </c>
      <c r="H83" t="str">
        <f ca="1">IFERROR(__xludf.DUMMYFUNCTION("""COMPUTED_VALUE"""),"up_img")</f>
        <v>up_img</v>
      </c>
      <c r="I83" t="str">
        <f ca="1">IFERROR(__xludf.DUMMYFUNCTION("""COMPUTED_VALUE"""),"&gt;&lt;br&gt;
&lt;imgsrc=")</f>
        <v>&gt;&lt;br&gt;
&lt;imgsrc=</v>
      </c>
      <c r="J83" s="9" t="str">
        <f ca="1">IFERROR(__xludf.DUMMYFUNCTION("""COMPUTED_VALUE"""),"http://mimg.lalavla.com/resources/images/prdimg/202102/11/10007073_20210211123435.jpg")</f>
        <v>http://mimg.lalavla.com/resources/images/prdimg/202102/11/10007073_20210211123435.jpg</v>
      </c>
      <c r="K83" t="str">
        <f ca="1">IFERROR(__xludf.DUMMYFUNCTION("""COMPUTED_VALUE"""),"alt=")</f>
        <v>alt=</v>
      </c>
      <c r="L83" t="str">
        <f ca="1">IFERROR(__xludf.DUMMYFUNCTION("""COMPUTED_VALUE"""),"&gt;
&lt;imgalt=")</f>
        <v>&gt;
&lt;imgalt=</v>
      </c>
      <c r="M83" t="str">
        <f ca="1">IFERROR(__xludf.DUMMYFUNCTION("""COMPUTED_VALUE"""),"src=")</f>
        <v>src=</v>
      </c>
      <c r="N83" s="9" t="str">
        <f ca="1">IFERROR(__xludf.DUMMYFUNCTION("""COMPUTED_VALUE"""),"http://mimg.lalavla.com/resources/images/prdimg/202102/01/10007073_20210201115757.jpg")</f>
        <v>http://mimg.lalavla.com/resources/images/prdimg/202102/01/10007073_20210201115757.jpg</v>
      </c>
      <c r="O83" t="str">
        <f ca="1">IFERROR(__xludf.DUMMYFUNCTION("""COMPUTED_VALUE"""),"&gt;
&lt;br&gt;
&lt;imgalt=")</f>
        <v>&gt;
&lt;br&gt;
&lt;imgalt=</v>
      </c>
      <c r="P83" t="str">
        <f ca="1">IFERROR(__xludf.DUMMYFUNCTION("""COMPUTED_VALUE"""),"src=")</f>
        <v>src=</v>
      </c>
      <c r="Q83" s="9" t="str">
        <f ca="1">IFERROR(__xludf.DUMMYFUNCTION("""COMPUTED_VALUE"""),"http://mimg.lalavla.com/resources/images/prdimg/202102/01/10007073_20210201115810.jpg")</f>
        <v>http://mimg.lalavla.com/resources/images/prdimg/202102/01/10007073_20210201115810.jpg</v>
      </c>
      <c r="R83" t="str">
        <f ca="1">IFERROR(__xludf.DUMMYFUNCTION("""COMPUTED_VALUE"""),"&gt;&lt;imgalt=")</f>
        <v>&gt;&lt;imgalt=</v>
      </c>
      <c r="S83" t="str">
        <f ca="1">IFERROR(__xludf.DUMMYFUNCTION("""COMPUTED_VALUE"""),"src=")</f>
        <v>src=</v>
      </c>
      <c r="T83" s="9" t="str">
        <f ca="1">IFERROR(__xludf.DUMMYFUNCTION("""COMPUTED_VALUE"""),"http://mimg.lalavla.com/resources/images/prdimg/202102/01/10007073_20210201115821.jpg")</f>
        <v>http://mimg.lalavla.com/resources/images/prdimg/202102/01/10007073_20210201115821.jpg</v>
      </c>
      <c r="U83" t="str">
        <f ca="1">IFERROR(__xludf.DUMMYFUNCTION("""COMPUTED_VALUE"""),"&gt;&lt;imgalt=")</f>
        <v>&gt;&lt;imgalt=</v>
      </c>
      <c r="V83" t="str">
        <f ca="1">IFERROR(__xludf.DUMMYFUNCTION("""COMPUTED_VALUE"""),"src=")</f>
        <v>src=</v>
      </c>
      <c r="W83" s="9" t="str">
        <f ca="1">IFERROR(__xludf.DUMMYFUNCTION("""COMPUTED_VALUE"""),"http://mimg.lalavla.com/resources/images/prdimg/202102/01/10007073_20210201115828.jpg")</f>
        <v>http://mimg.lalavla.com/resources/images/prdimg/202102/01/10007073_20210201115828.jpg</v>
      </c>
      <c r="X83" t="str">
        <f ca="1">IFERROR(__xludf.DUMMYFUNCTION("""COMPUTED_VALUE"""),"&gt;&lt;imgalt=")</f>
        <v>&gt;&lt;imgalt=</v>
      </c>
      <c r="Y83" t="str">
        <f ca="1">IFERROR(__xludf.DUMMYFUNCTION("""COMPUTED_VALUE"""),"src=")</f>
        <v>src=</v>
      </c>
      <c r="Z83" s="9" t="str">
        <f ca="1">IFERROR(__xludf.DUMMYFUNCTION("""COMPUTED_VALUE"""),"http://mimg.lalavla.com/resources/images/prdimg/202102/01/10007073_20210201115836.jpg")</f>
        <v>http://mimg.lalavla.com/resources/images/prdimg/202102/01/10007073_20210201115836.jpg</v>
      </c>
      <c r="AA83" t="str">
        <f ca="1">IFERROR(__xludf.DUMMYFUNCTION("""COMPUTED_VALUE"""),"&gt;&lt;imgalt=")</f>
        <v>&gt;&lt;imgalt=</v>
      </c>
      <c r="AB83" t="str">
        <f ca="1">IFERROR(__xludf.DUMMYFUNCTION("""COMPUTED_VALUE"""),"src=")</f>
        <v>src=</v>
      </c>
      <c r="AC83" s="9" t="str">
        <f ca="1">IFERROR(__xludf.DUMMYFUNCTION("""COMPUTED_VALUE"""),"http://mimg.lalavla.com/resources/images/prdimg/202102/01/10007073_20210201115847.jpg")</f>
        <v>http://mimg.lalavla.com/resources/images/prdimg/202102/01/10007073_20210201115847.jpg</v>
      </c>
      <c r="AD83" t="str">
        <f ca="1">IFERROR(__xludf.DUMMYFUNCTION("""COMPUTED_VALUE"""),"&gt;&lt;imgalt=")</f>
        <v>&gt;&lt;imgalt=</v>
      </c>
      <c r="AE83" t="str">
        <f ca="1">IFERROR(__xludf.DUMMYFUNCTION("""COMPUTED_VALUE"""),"src=")</f>
        <v>src=</v>
      </c>
      <c r="AF83" s="9" t="str">
        <f ca="1">IFERROR(__xludf.DUMMYFUNCTION("""COMPUTED_VALUE"""),"http://mimg.lalavla.com/resources/images/prdimg/202102/01/10007073_20210201115907.jpg")</f>
        <v>http://mimg.lalavla.com/resources/images/prdimg/202102/01/10007073_20210201115907.jpg</v>
      </c>
      <c r="AG83" t="str">
        <f ca="1">IFERROR(__xludf.DUMMYFUNCTION("""COMPUTED_VALUE"""),"&gt;&lt;imgalt=")</f>
        <v>&gt;&lt;imgalt=</v>
      </c>
      <c r="AH83" t="str">
        <f ca="1">IFERROR(__xludf.DUMMYFUNCTION("""COMPUTED_VALUE"""),"src=")</f>
        <v>src=</v>
      </c>
      <c r="AI83" s="9" t="str">
        <f ca="1">IFERROR(__xludf.DUMMYFUNCTION("""COMPUTED_VALUE"""),"http://mimg.lalavla.com/resources/images/prdimg/202102/01/10007073_20210201115922.jpg")</f>
        <v>http://mimg.lalavla.com/resources/images/prdimg/202102/01/10007073_20210201115922.jpg</v>
      </c>
      <c r="AJ83" t="str">
        <f ca="1">IFERROR(__xludf.DUMMYFUNCTION("""COMPUTED_VALUE"""),"&gt;&lt;imgalt=")</f>
        <v>&gt;&lt;imgalt=</v>
      </c>
      <c r="AK83" t="str">
        <f ca="1">IFERROR(__xludf.DUMMYFUNCTION("""COMPUTED_VALUE"""),"src=")</f>
        <v>src=</v>
      </c>
      <c r="AL83" s="9" t="str">
        <f ca="1">IFERROR(__xludf.DUMMYFUNCTION("""COMPUTED_VALUE"""),"http://mimg.lalavla.com/resources/images/prdimg/202102/01/10007073_20210201115931.jpg")</f>
        <v>http://mimg.lalavla.com/resources/images/prdimg/202102/01/10007073_20210201115931.jpg</v>
      </c>
      <c r="AM83" t="str">
        <f ca="1">IFERROR(__xludf.DUMMYFUNCTION("""COMPUTED_VALUE"""),"&gt;&lt;imgalt=")</f>
        <v>&gt;&lt;imgalt=</v>
      </c>
      <c r="AN83" t="str">
        <f ca="1">IFERROR(__xludf.DUMMYFUNCTION("""COMPUTED_VALUE"""),"src=")</f>
        <v>src=</v>
      </c>
      <c r="AO83" s="9" t="str">
        <f ca="1">IFERROR(__xludf.DUMMYFUNCTION("""COMPUTED_VALUE"""),"http://mimg.lalavla.com/resources/images/prdimg/202102/01/10007073_20210201115944.jpg")</f>
        <v>http://mimg.lalavla.com/resources/images/prdimg/202102/01/10007073_20210201115944.jpg</v>
      </c>
      <c r="AP83" t="str">
        <f ca="1">IFERROR(__xludf.DUMMYFUNCTION("""COMPUTED_VALUE"""),"&gt;&lt;imgalt=")</f>
        <v>&gt;&lt;imgalt=</v>
      </c>
      <c r="AQ83" t="str">
        <f ca="1">IFERROR(__xludf.DUMMYFUNCTION("""COMPUTED_VALUE"""),"src=")</f>
        <v>src=</v>
      </c>
      <c r="AR83" s="9" t="str">
        <f ca="1">IFERROR(__xludf.DUMMYFUNCTION("""COMPUTED_VALUE"""),"http://mimg.lalavla.com/resources/images/prdimg/202102/01/10007073_20210201115953.jpg")</f>
        <v>http://mimg.lalavla.com/resources/images/prdimg/202102/01/10007073_20210201115953.jpg</v>
      </c>
      <c r="AS83" t="str">
        <f ca="1">IFERROR(__xludf.DUMMYFUNCTION("""COMPUTED_VALUE"""),"&gt;
&lt;imgsrc=")</f>
        <v>&gt;
&lt;imgsrc=</v>
      </c>
      <c r="AT83" s="9" t="str">
        <f ca="1">IFERROR(__xludf.DUMMYFUNCTION("""COMPUTED_VALUE"""),"http://mimg.lalavla.com/resources/images/prdimg/202102/03/10007073_20210203151812.jpg")</f>
        <v>http://mimg.lalavla.com/resources/images/prdimg/202102/03/10007073_20210203151812.jpg</v>
      </c>
      <c r="AU83" t="str">
        <f ca="1">IFERROR(__xludf.DUMMYFUNCTION("""COMPUTED_VALUE"""),"alt=")</f>
        <v>alt=</v>
      </c>
      <c r="AV83" t="str">
        <f ca="1">IFERROR(__xludf.DUMMYFUNCTION("""COMPUTED_VALUE"""),"&gt;")</f>
        <v>&gt;</v>
      </c>
    </row>
    <row r="84" spans="1:51" ht="13.8" x14ac:dyDescent="0.25">
      <c r="A84" s="3">
        <v>10008622</v>
      </c>
      <c r="B84" s="8" t="s">
        <v>694</v>
      </c>
      <c r="C84" t="str">
        <f ca="1">IFERROR(__xludf.DUMMYFUNCTION("SPLIT(B84,"""""")"")"),"&lt;pstyle=")</f>
        <v>&lt;pstyle=</v>
      </c>
      <c r="D84" t="str">
        <f ca="1">IFERROR(__xludf.DUMMYFUNCTION("""COMPUTED_VALUE"""),"text-align:center;")</f>
        <v>text-align:center;</v>
      </c>
      <c r="E84" t="str">
        <f ca="1">IFERROR(__xludf.DUMMYFUNCTION("""COMPUTED_VALUE"""),"align=")</f>
        <v>align=</v>
      </c>
      <c r="F84" t="str">
        <f ca="1">IFERROR(__xludf.DUMMYFUNCTION("""COMPUTED_VALUE"""),"center")</f>
        <v>center</v>
      </c>
      <c r="G84" t="str">
        <f ca="1">IFERROR(__xludf.DUMMYFUNCTION("""COMPUTED_VALUE"""),"&gt;&lt;imgsrc=")</f>
        <v>&gt;&lt;imgsrc=</v>
      </c>
      <c r="H84" s="9" t="str">
        <f ca="1">IFERROR(__xludf.DUMMYFUNCTION("""COMPUTED_VALUE"""),"http://m.lalavla.com/resources/images/prdimg/202107/22//10008622_20210722142858445.jpg")</f>
        <v>http://m.lalavla.com/resources/images/prdimg/202107/22//10008622_20210722142858445.jpg</v>
      </c>
      <c r="I84" t="str">
        <f ca="1">IFERROR(__xludf.DUMMYFUNCTION("""COMPUTED_VALUE"""),"value=")</f>
        <v>value=</v>
      </c>
      <c r="J84" t="str">
        <f ca="1">IFERROR(__xludf.DUMMYFUNCTION("""COMPUTED_VALUE"""),"10008622_20210722142858445.jpg")</f>
        <v>10008622_20210722142858445.jpg</v>
      </c>
      <c r="K84" t="str">
        <f ca="1">IFERROR(__xludf.DUMMYFUNCTION("""COMPUTED_VALUE"""),"class=")</f>
        <v>class=</v>
      </c>
      <c r="L84" t="str">
        <f ca="1">IFERROR(__xludf.DUMMYFUNCTION("""COMPUTED_VALUE"""),"up_img")</f>
        <v>up_img</v>
      </c>
      <c r="M84" t="str">
        <f ca="1">IFERROR(__xludf.DUMMYFUNCTION("""COMPUTED_VALUE"""),"&gt;&amp;nbsp;")</f>
        <v>&gt;&amp;nbsp;</v>
      </c>
    </row>
    <row r="85" spans="1:51" ht="13.8" x14ac:dyDescent="0.25">
      <c r="A85" s="3">
        <v>10005667</v>
      </c>
      <c r="B85" s="8" t="s">
        <v>695</v>
      </c>
      <c r="C85" t="str">
        <f ca="1">IFERROR(__xludf.DUMMYFUNCTION("SPLIT(B85,"""""")"")"),"&lt;imgsrc=")</f>
        <v>&lt;imgsrc=</v>
      </c>
      <c r="D85" s="9" t="str">
        <f ca="1">IFERROR(__xludf.DUMMYFUNCTION("""COMPUTED_VALUE"""),"http://mimg.lalavla.com/resources/images/prdimg/202008/31/10005667_20200831084522.jpg")</f>
        <v>http://mimg.lalavla.com/resources/images/prdimg/202008/31/10005667_20200831084522.jpg</v>
      </c>
      <c r="E85" t="str">
        <f ca="1">IFERROR(__xludf.DUMMYFUNCTION("""COMPUTED_VALUE"""),"alt=")</f>
        <v>alt=</v>
      </c>
      <c r="F85" t="str">
        <f ca="1">IFERROR(__xludf.DUMMYFUNCTION("""COMPUTED_VALUE"""),"/&gt;")</f>
        <v>/&gt;</v>
      </c>
    </row>
    <row r="86" spans="1:51" ht="13.8" x14ac:dyDescent="0.25">
      <c r="A86" s="3">
        <v>1003264</v>
      </c>
      <c r="B86" s="8" t="s">
        <v>696</v>
      </c>
      <c r="C86" t="str">
        <f ca="1">IFERROR(__xludf.DUMMYFUNCTION("SPLIT(B86,"""""")"")"),"&lt;imgalt=")</f>
        <v>&lt;imgalt=</v>
      </c>
      <c r="D86" t="str">
        <f ca="1">IFERROR(__xludf.DUMMYFUNCTION("""COMPUTED_VALUE"""),"src=")</f>
        <v>src=</v>
      </c>
      <c r="E86" s="9" t="str">
        <f ca="1">IFERROR(__xludf.DUMMYFUNCTION("""COMPUTED_VALUE"""),"http://mimg.lalavla.com/resources/images/prdimg/201808/16/1003264_20180816101052.jpg")</f>
        <v>http://mimg.lalavla.com/resources/images/prdimg/201808/16/1003264_20180816101052.jpg</v>
      </c>
      <c r="F86" t="str">
        <f ca="1">IFERROR(__xludf.DUMMYFUNCTION("""COMPUTED_VALUE"""),"/&gt;")</f>
        <v>/&gt;</v>
      </c>
    </row>
    <row r="87" spans="1:51" ht="13.8" x14ac:dyDescent="0.25">
      <c r="A87" s="3">
        <v>10007066</v>
      </c>
      <c r="B87" s="8" t="s">
        <v>697</v>
      </c>
      <c r="C87" t="str">
        <f ca="1">IFERROR(__xludf.DUMMYFUNCTION("SPLIT(B87,"""""")"")"),"&lt;imgsrc=")</f>
        <v>&lt;imgsrc=</v>
      </c>
      <c r="D87" s="9" t="str">
        <f ca="1">IFERROR(__xludf.DUMMYFUNCTION("""COMPUTED_VALUE"""),"http://m.lalavla.com/resources/images/prdimg/202108/05//10007066_20210805182847451.jpg")</f>
        <v>http://m.lalavla.com/resources/images/prdimg/202108/05//10007066_20210805182847451.jpg</v>
      </c>
      <c r="E87" t="str">
        <f ca="1">IFERROR(__xludf.DUMMYFUNCTION("""COMPUTED_VALUE"""),"value=")</f>
        <v>value=</v>
      </c>
      <c r="F87" t="str">
        <f ca="1">IFERROR(__xludf.DUMMYFUNCTION("""COMPUTED_VALUE"""),"10007066_20210805182847451.jpg")</f>
        <v>10007066_20210805182847451.jpg</v>
      </c>
      <c r="G87" t="str">
        <f ca="1">IFERROR(__xludf.DUMMYFUNCTION("""COMPUTED_VALUE"""),"class=")</f>
        <v>class=</v>
      </c>
      <c r="H87" t="str">
        <f ca="1">IFERROR(__xludf.DUMMYFUNCTION("""COMPUTED_VALUE"""),"up_img")</f>
        <v>up_img</v>
      </c>
      <c r="I87" t="str">
        <f ca="1">IFERROR(__xludf.DUMMYFUNCTION("""COMPUTED_VALUE"""),"&gt;&amp;nbsp;
&lt;imgsrc=")</f>
        <v>&gt;&amp;nbsp;
&lt;imgsrc=</v>
      </c>
      <c r="J87" s="9" t="str">
        <f ca="1">IFERROR(__xludf.DUMMYFUNCTION("""COMPUTED_VALUE"""),"http://mimg.lalavla.com/resources/images/prdimg/202102/11/10007066_20210211123220.jpg")</f>
        <v>http://mimg.lalavla.com/resources/images/prdimg/202102/11/10007066_20210211123220.jpg</v>
      </c>
      <c r="K87" t="str">
        <f ca="1">IFERROR(__xludf.DUMMYFUNCTION("""COMPUTED_VALUE"""),"alt=")</f>
        <v>alt=</v>
      </c>
      <c r="L87" t="str">
        <f ca="1">IFERROR(__xludf.DUMMYFUNCTION("""COMPUTED_VALUE"""),"&gt;
&lt;imgalt=")</f>
        <v>&gt;
&lt;imgalt=</v>
      </c>
      <c r="M87" t="str">
        <f ca="1">IFERROR(__xludf.DUMMYFUNCTION("""COMPUTED_VALUE"""),"src=")</f>
        <v>src=</v>
      </c>
      <c r="N87" s="9" t="str">
        <f ca="1">IFERROR(__xludf.DUMMYFUNCTION("""COMPUTED_VALUE"""),"http://mimg.lalavla.com/resources/images/prdimg/202102/01/10007066_20210201114701.jpg")</f>
        <v>http://mimg.lalavla.com/resources/images/prdimg/202102/01/10007066_20210201114701.jpg</v>
      </c>
      <c r="O87" t="str">
        <f ca="1">IFERROR(__xludf.DUMMYFUNCTION("""COMPUTED_VALUE"""),"&gt;
&lt;imgalt=")</f>
        <v>&gt;
&lt;imgalt=</v>
      </c>
      <c r="P87" t="str">
        <f ca="1">IFERROR(__xludf.DUMMYFUNCTION("""COMPUTED_VALUE"""),"src=")</f>
        <v>src=</v>
      </c>
      <c r="Q87" s="9" t="str">
        <f ca="1">IFERROR(__xludf.DUMMYFUNCTION("""COMPUTED_VALUE"""),"http://mimg.lalavla.com/resources/images/prdimg/202102/01/10007066_20210201114709.jpg")</f>
        <v>http://mimg.lalavla.com/resources/images/prdimg/202102/01/10007066_20210201114709.jpg</v>
      </c>
      <c r="R87" t="str">
        <f ca="1">IFERROR(__xludf.DUMMYFUNCTION("""COMPUTED_VALUE"""),"&gt;&lt;imgalt=")</f>
        <v>&gt;&lt;imgalt=</v>
      </c>
      <c r="S87" t="str">
        <f ca="1">IFERROR(__xludf.DUMMYFUNCTION("""COMPUTED_VALUE"""),"src=")</f>
        <v>src=</v>
      </c>
      <c r="T87" s="9" t="str">
        <f ca="1">IFERROR(__xludf.DUMMYFUNCTION("""COMPUTED_VALUE"""),"http://mimg.lalavla.com/resources/images/prdimg/202102/01/10007066_20210201114845.jpg")</f>
        <v>http://mimg.lalavla.com/resources/images/prdimg/202102/01/10007066_20210201114845.jpg</v>
      </c>
      <c r="U87" t="str">
        <f ca="1">IFERROR(__xludf.DUMMYFUNCTION("""COMPUTED_VALUE"""),"&gt;&lt;imgalt=")</f>
        <v>&gt;&lt;imgalt=</v>
      </c>
      <c r="V87" t="str">
        <f ca="1">IFERROR(__xludf.DUMMYFUNCTION("""COMPUTED_VALUE"""),"src=")</f>
        <v>src=</v>
      </c>
      <c r="W87" s="9" t="str">
        <f ca="1">IFERROR(__xludf.DUMMYFUNCTION("""COMPUTED_VALUE"""),"http://mimg.lalavla.com/resources/images/prdimg/202102/01/10007066_20210201114855.jpg")</f>
        <v>http://mimg.lalavla.com/resources/images/prdimg/202102/01/10007066_20210201114855.jpg</v>
      </c>
      <c r="X87" t="str">
        <f ca="1">IFERROR(__xludf.DUMMYFUNCTION("""COMPUTED_VALUE"""),"&gt;&lt;imgalt=")</f>
        <v>&gt;&lt;imgalt=</v>
      </c>
      <c r="Y87" t="str">
        <f ca="1">IFERROR(__xludf.DUMMYFUNCTION("""COMPUTED_VALUE"""),"src=")</f>
        <v>src=</v>
      </c>
      <c r="Z87" s="9" t="str">
        <f ca="1">IFERROR(__xludf.DUMMYFUNCTION("""COMPUTED_VALUE"""),"http://mimg.lalavla.com/resources/images/prdimg/202102/01/10007066_20210201114903.jpg")</f>
        <v>http://mimg.lalavla.com/resources/images/prdimg/202102/01/10007066_20210201114903.jpg</v>
      </c>
      <c r="AA87" t="str">
        <f ca="1">IFERROR(__xludf.DUMMYFUNCTION("""COMPUTED_VALUE"""),"&gt;&lt;imgalt=")</f>
        <v>&gt;&lt;imgalt=</v>
      </c>
      <c r="AB87" t="str">
        <f ca="1">IFERROR(__xludf.DUMMYFUNCTION("""COMPUTED_VALUE"""),"src=")</f>
        <v>src=</v>
      </c>
      <c r="AC87" s="9" t="str">
        <f ca="1">IFERROR(__xludf.DUMMYFUNCTION("""COMPUTED_VALUE"""),"http://mimg.lalavla.com/resources/images/prdimg/202102/01/10007066_20210201114940.jpg")</f>
        <v>http://mimg.lalavla.com/resources/images/prdimg/202102/01/10007066_20210201114940.jpg</v>
      </c>
      <c r="AD87" t="str">
        <f ca="1">IFERROR(__xludf.DUMMYFUNCTION("""COMPUTED_VALUE"""),"&gt;&lt;imgalt=")</f>
        <v>&gt;&lt;imgalt=</v>
      </c>
      <c r="AE87" t="str">
        <f ca="1">IFERROR(__xludf.DUMMYFUNCTION("""COMPUTED_VALUE"""),"src=")</f>
        <v>src=</v>
      </c>
      <c r="AF87" s="9" t="str">
        <f ca="1">IFERROR(__xludf.DUMMYFUNCTION("""COMPUTED_VALUE"""),"http://mimg.lalavla.com/resources/images/prdimg/202102/01/10007066_20210201114953.jpg")</f>
        <v>http://mimg.lalavla.com/resources/images/prdimg/202102/01/10007066_20210201114953.jpg</v>
      </c>
      <c r="AG87" t="str">
        <f ca="1">IFERROR(__xludf.DUMMYFUNCTION("""COMPUTED_VALUE"""),"&gt;&lt;imgalt=")</f>
        <v>&gt;&lt;imgalt=</v>
      </c>
      <c r="AH87" t="str">
        <f ca="1">IFERROR(__xludf.DUMMYFUNCTION("""COMPUTED_VALUE"""),"src=")</f>
        <v>src=</v>
      </c>
      <c r="AI87" s="9" t="str">
        <f ca="1">IFERROR(__xludf.DUMMYFUNCTION("""COMPUTED_VALUE"""),"http://mimg.lalavla.com/resources/images/prdimg/202102/01/10007066_20210201115008.jpg")</f>
        <v>http://mimg.lalavla.com/resources/images/prdimg/202102/01/10007066_20210201115008.jpg</v>
      </c>
      <c r="AJ87" t="str">
        <f ca="1">IFERROR(__xludf.DUMMYFUNCTION("""COMPUTED_VALUE"""),"&gt;&lt;imgalt=")</f>
        <v>&gt;&lt;imgalt=</v>
      </c>
      <c r="AK87" t="str">
        <f ca="1">IFERROR(__xludf.DUMMYFUNCTION("""COMPUTED_VALUE"""),"src=")</f>
        <v>src=</v>
      </c>
      <c r="AL87" s="9" t="str">
        <f ca="1">IFERROR(__xludf.DUMMYFUNCTION("""COMPUTED_VALUE"""),"http://mimg.lalavla.com/resources/images/prdimg/202102/01/10007066_20210201115016.jpg")</f>
        <v>http://mimg.lalavla.com/resources/images/prdimg/202102/01/10007066_20210201115016.jpg</v>
      </c>
      <c r="AM87" t="str">
        <f ca="1">IFERROR(__xludf.DUMMYFUNCTION("""COMPUTED_VALUE"""),"&gt;&lt;imgalt=")</f>
        <v>&gt;&lt;imgalt=</v>
      </c>
      <c r="AN87" t="str">
        <f ca="1">IFERROR(__xludf.DUMMYFUNCTION("""COMPUTED_VALUE"""),"src=")</f>
        <v>src=</v>
      </c>
      <c r="AO87" s="9" t="str">
        <f ca="1">IFERROR(__xludf.DUMMYFUNCTION("""COMPUTED_VALUE"""),"http://mimg.lalavla.com/resources/images/prdimg/202102/01/10007066_20210201115024.jpg")</f>
        <v>http://mimg.lalavla.com/resources/images/prdimg/202102/01/10007066_20210201115024.jpg</v>
      </c>
      <c r="AP87" t="str">
        <f ca="1">IFERROR(__xludf.DUMMYFUNCTION("""COMPUTED_VALUE"""),"&gt;&lt;imgalt=")</f>
        <v>&gt;&lt;imgalt=</v>
      </c>
      <c r="AQ87" t="str">
        <f ca="1">IFERROR(__xludf.DUMMYFUNCTION("""COMPUTED_VALUE"""),"src=")</f>
        <v>src=</v>
      </c>
      <c r="AR87" s="9" t="str">
        <f ca="1">IFERROR(__xludf.DUMMYFUNCTION("""COMPUTED_VALUE"""),"http://mimg.lalavla.com/resources/images/prdimg/202102/01/10007066_20210201115032.jpg")</f>
        <v>http://mimg.lalavla.com/resources/images/prdimg/202102/01/10007066_20210201115032.jpg</v>
      </c>
      <c r="AS87" t="str">
        <f ca="1">IFERROR(__xludf.DUMMYFUNCTION("""COMPUTED_VALUE"""),"&gt;&lt;imgalt=")</f>
        <v>&gt;&lt;imgalt=</v>
      </c>
      <c r="AT87" t="str">
        <f ca="1">IFERROR(__xludf.DUMMYFUNCTION("""COMPUTED_VALUE"""),"src=")</f>
        <v>src=</v>
      </c>
      <c r="AU87" s="9" t="str">
        <f ca="1">IFERROR(__xludf.DUMMYFUNCTION("""COMPUTED_VALUE"""),"http://mimg.lalavla.com/resources/images/prdimg/202102/01/10007066_20210201115048.jpg")</f>
        <v>http://mimg.lalavla.com/resources/images/prdimg/202102/01/10007066_20210201115048.jpg</v>
      </c>
      <c r="AV87" t="str">
        <f ca="1">IFERROR(__xludf.DUMMYFUNCTION("""COMPUTED_VALUE"""),"&gt;
&lt;imgsrc=")</f>
        <v>&gt;
&lt;imgsrc=</v>
      </c>
      <c r="AW87" s="9" t="str">
        <f ca="1">IFERROR(__xludf.DUMMYFUNCTION("""COMPUTED_VALUE"""),"http://mimg.lalavla.com/resources/images/prdimg/202102/03/10007066_20210203151618.jpg")</f>
        <v>http://mimg.lalavla.com/resources/images/prdimg/202102/03/10007066_20210203151618.jpg</v>
      </c>
      <c r="AX87" t="str">
        <f ca="1">IFERROR(__xludf.DUMMYFUNCTION("""COMPUTED_VALUE"""),"alt=")</f>
        <v>alt=</v>
      </c>
      <c r="AY87" t="str">
        <f ca="1">IFERROR(__xludf.DUMMYFUNCTION("""COMPUTED_VALUE"""),"&gt;")</f>
        <v>&gt;</v>
      </c>
    </row>
    <row r="88" spans="1:51" ht="13.8" x14ac:dyDescent="0.25">
      <c r="A88" s="3">
        <v>10008545</v>
      </c>
      <c r="B88" s="8" t="s">
        <v>651</v>
      </c>
      <c r="C88" t="str">
        <f ca="1">IFERROR(__xludf.DUMMYFUNCTION("SPLIT(B88,"""""")"")"),"&lt;imgsrc=")</f>
        <v>&lt;imgsrc=</v>
      </c>
      <c r="D88" s="9" t="str">
        <f ca="1">IFERROR(__xludf.DUMMYFUNCTION("""COMPUTED_VALUE"""),"http://mimg.lalavla.com/resources/images/prdimg/202107/20/10008543_20210720144038.jpg")</f>
        <v>http://mimg.lalavla.com/resources/images/prdimg/202107/20/10008543_20210720144038.jpg</v>
      </c>
      <c r="E88" t="str">
        <f ca="1">IFERROR(__xludf.DUMMYFUNCTION("""COMPUTED_VALUE"""),"alt=")</f>
        <v>alt=</v>
      </c>
      <c r="F88" t="str">
        <f ca="1">IFERROR(__xludf.DUMMYFUNCTION("""COMPUTED_VALUE"""),"/&gt;&lt;imgsrc=")</f>
        <v>/&gt;&lt;imgsrc=</v>
      </c>
      <c r="G88" s="9" t="str">
        <f ca="1">IFERROR(__xludf.DUMMYFUNCTION("""COMPUTED_VALUE"""),"http://mimg.lalavla.com/resources/images/prdimg/202107/20/10008543_20210720144101.jpg")</f>
        <v>http://mimg.lalavla.com/resources/images/prdimg/202107/20/10008543_20210720144101.jpg</v>
      </c>
      <c r="H88" t="str">
        <f ca="1">IFERROR(__xludf.DUMMYFUNCTION("""COMPUTED_VALUE"""),"alt=")</f>
        <v>alt=</v>
      </c>
      <c r="I88" t="str">
        <f ca="1">IFERROR(__xludf.DUMMYFUNCTION("""COMPUTED_VALUE"""),"/&gt;")</f>
        <v>/&gt;</v>
      </c>
    </row>
    <row r="89" spans="1:51" ht="13.8" x14ac:dyDescent="0.25">
      <c r="A89" s="3">
        <v>10005797</v>
      </c>
      <c r="B89" s="8" t="s">
        <v>698</v>
      </c>
      <c r="C89" t="str">
        <f ca="1">IFERROR(__xludf.DUMMYFUNCTION("SPLIT(B89,"""""")"")"),"&lt;imgalt=")</f>
        <v>&lt;imgalt=</v>
      </c>
      <c r="D89" t="str">
        <f ca="1">IFERROR(__xludf.DUMMYFUNCTION("""COMPUTED_VALUE"""),"src=")</f>
        <v>src=</v>
      </c>
      <c r="E89" s="9" t="str">
        <f ca="1">IFERROR(__xludf.DUMMYFUNCTION("""COMPUTED_VALUE"""),"http://mimg.lalavla.com/resources/images/prdimg/202104/22/10005797_20210422145501.jpg")</f>
        <v>http://mimg.lalavla.com/resources/images/prdimg/202104/22/10005797_20210422145501.jpg</v>
      </c>
      <c r="F89" t="str">
        <f ca="1">IFERROR(__xludf.DUMMYFUNCTION("""COMPUTED_VALUE"""),"/&gt;&lt;imgalt=")</f>
        <v>/&gt;&lt;imgalt=</v>
      </c>
      <c r="G89" t="str">
        <f ca="1">IFERROR(__xludf.DUMMYFUNCTION("""COMPUTED_VALUE"""),"src=")</f>
        <v>src=</v>
      </c>
      <c r="H89" s="9" t="str">
        <f ca="1">IFERROR(__xludf.DUMMYFUNCTION("""COMPUTED_VALUE"""),"http://mimg.lalavla.com/resources/images/prdimg/202104/22/10005797_20210422145509.jpg")</f>
        <v>http://mimg.lalavla.com/resources/images/prdimg/202104/22/10005797_20210422145509.jpg</v>
      </c>
      <c r="I89" t="str">
        <f ca="1">IFERROR(__xludf.DUMMYFUNCTION("""COMPUTED_VALUE"""),"/&gt;&lt;imgalt=")</f>
        <v>/&gt;&lt;imgalt=</v>
      </c>
      <c r="J89" t="str">
        <f ca="1">IFERROR(__xludf.DUMMYFUNCTION("""COMPUTED_VALUE"""),"src=")</f>
        <v>src=</v>
      </c>
      <c r="K89" s="9" t="str">
        <f ca="1">IFERROR(__xludf.DUMMYFUNCTION("""COMPUTED_VALUE"""),"http://mimg.lalavla.com/resources/images/prdimg/202104/22/10005797_20210422145516.jpg")</f>
        <v>http://mimg.lalavla.com/resources/images/prdimg/202104/22/10005797_20210422145516.jpg</v>
      </c>
      <c r="L89" t="str">
        <f ca="1">IFERROR(__xludf.DUMMYFUNCTION("""COMPUTED_VALUE"""),"/&gt;")</f>
        <v>/&gt;</v>
      </c>
    </row>
    <row r="90" spans="1:51" ht="13.8" x14ac:dyDescent="0.25">
      <c r="A90" s="3">
        <v>10004249</v>
      </c>
      <c r="B90" s="8" t="s">
        <v>699</v>
      </c>
      <c r="C90" t="str">
        <f ca="1">IFERROR(__xludf.DUMMYFUNCTION("SPLIT(B90,"""""")"")"),"&lt;imgsrc=")</f>
        <v>&lt;imgsrc=</v>
      </c>
      <c r="D90" s="9" t="str">
        <f ca="1">IFERROR(__xludf.DUMMYFUNCTION("""COMPUTED_VALUE"""),"http://mimg.lalavla.com/resources/images/prdimg/201910/08/10004249_20191008143024.jpg")</f>
        <v>http://mimg.lalavla.com/resources/images/prdimg/201910/08/10004249_20191008143024.jpg</v>
      </c>
      <c r="E90" t="str">
        <f ca="1">IFERROR(__xludf.DUMMYFUNCTION("""COMPUTED_VALUE"""),"alt=")</f>
        <v>alt=</v>
      </c>
      <c r="F90" t="str">
        <f ca="1">IFERROR(__xludf.DUMMYFUNCTION("""COMPUTED_VALUE"""),"/&gt;")</f>
        <v>/&gt;</v>
      </c>
    </row>
    <row r="91" spans="1:51" ht="13.8" x14ac:dyDescent="0.25">
      <c r="A91" s="3">
        <v>1001760</v>
      </c>
      <c r="B91" s="8" t="s">
        <v>700</v>
      </c>
      <c r="C91" t="str">
        <f ca="1">IFERROR(__xludf.DUMMYFUNCTION("SPLIT(B91,"""""")"")"),"&lt;imgalt=")</f>
        <v>&lt;imgalt=</v>
      </c>
      <c r="D91" t="str">
        <f ca="1">IFERROR(__xludf.DUMMYFUNCTION("""COMPUTED_VALUE"""),"src=")</f>
        <v>src=</v>
      </c>
      <c r="E91" s="9" t="str">
        <f ca="1">IFERROR(__xludf.DUMMYFUNCTION("""COMPUTED_VALUE"""),"http://mimg.lalavla.com/resources/images/prdimg/201808/15/1001760_20180815143317.jpg")</f>
        <v>http://mimg.lalavla.com/resources/images/prdimg/201808/15/1001760_20180815143317.jpg</v>
      </c>
      <c r="F91" t="str">
        <f ca="1">IFERROR(__xludf.DUMMYFUNCTION("""COMPUTED_VALUE"""),"/&gt;")</f>
        <v>/&gt;</v>
      </c>
    </row>
    <row r="92" spans="1:51" ht="13.8" x14ac:dyDescent="0.25">
      <c r="A92" s="3">
        <v>10002049</v>
      </c>
      <c r="B92" s="8" t="s">
        <v>688</v>
      </c>
      <c r="C92" t="str">
        <f ca="1">IFERROR(__xludf.DUMMYFUNCTION("SPLIT(B92,"""""")"")"),"&lt;imgsrc=")</f>
        <v>&lt;imgsrc=</v>
      </c>
      <c r="D92" s="9" t="str">
        <f ca="1">IFERROR(__xludf.DUMMYFUNCTION("""COMPUTED_VALUE"""),"http://mimg.lalavla.com/resources/images/prdimg/202003/25/10002049_20200325115623.jpg")</f>
        <v>http://mimg.lalavla.com/resources/images/prdimg/202003/25/10002049_20200325115623.jpg</v>
      </c>
      <c r="E92" t="str">
        <f ca="1">IFERROR(__xludf.DUMMYFUNCTION("""COMPUTED_VALUE"""),"alt=")</f>
        <v>alt=</v>
      </c>
      <c r="F92" t="str">
        <f ca="1">IFERROR(__xludf.DUMMYFUNCTION("""COMPUTED_VALUE"""),"/&gt;
&lt;imgsrc=")</f>
        <v>/&gt;
&lt;imgsrc=</v>
      </c>
      <c r="G92" s="9" t="str">
        <f ca="1">IFERROR(__xludf.DUMMYFUNCTION("""COMPUTED_VALUE"""),"http://mimg.lalavla.com/resources/images/prdimg/202003/25/10002049_20200325115632.jpg")</f>
        <v>http://mimg.lalavla.com/resources/images/prdimg/202003/25/10002049_20200325115632.jpg</v>
      </c>
      <c r="H92" t="str">
        <f ca="1">IFERROR(__xludf.DUMMYFUNCTION("""COMPUTED_VALUE"""),"alt=")</f>
        <v>alt=</v>
      </c>
      <c r="I92" t="str">
        <f ca="1">IFERROR(__xludf.DUMMYFUNCTION("""COMPUTED_VALUE"""),"/&gt;
&lt;imgsrc=")</f>
        <v>/&gt;
&lt;imgsrc=</v>
      </c>
      <c r="J92" s="9" t="str">
        <f ca="1">IFERROR(__xludf.DUMMYFUNCTION("""COMPUTED_VALUE"""),"http://mimg.lalavla.com/resources/images/prdimg/202003/25/10002049_20200325115640.jpg")</f>
        <v>http://mimg.lalavla.com/resources/images/prdimg/202003/25/10002049_20200325115640.jpg</v>
      </c>
      <c r="K92" t="str">
        <f ca="1">IFERROR(__xludf.DUMMYFUNCTION("""COMPUTED_VALUE"""),"alt=")</f>
        <v>alt=</v>
      </c>
      <c r="L92" t="str">
        <f ca="1">IFERROR(__xludf.DUMMYFUNCTION("""COMPUTED_VALUE"""),"/&gt;")</f>
        <v>/&gt;</v>
      </c>
    </row>
    <row r="93" spans="1:51" ht="13.8" x14ac:dyDescent="0.25">
      <c r="A93" s="3">
        <v>1001353</v>
      </c>
      <c r="B93" s="8" t="s">
        <v>701</v>
      </c>
      <c r="C93" t="str">
        <f ca="1">IFERROR(__xludf.DUMMYFUNCTION("SPLIT(B93,"""""")"")"),"&lt;imgsrc=")</f>
        <v>&lt;imgsrc=</v>
      </c>
      <c r="D93" s="9" t="str">
        <f ca="1">IFERROR(__xludf.DUMMYFUNCTION("""COMPUTED_VALUE"""),"http://mimg.lalavla.com/resources/images/prdimg/202009/19/1001353_20200919123227.jpg")</f>
        <v>http://mimg.lalavla.com/resources/images/prdimg/202009/19/1001353_20200919123227.jpg</v>
      </c>
      <c r="E93" t="str">
        <f ca="1">IFERROR(__xludf.DUMMYFUNCTION("""COMPUTED_VALUE"""),"alt=")</f>
        <v>alt=</v>
      </c>
      <c r="F93" t="str">
        <f ca="1">IFERROR(__xludf.DUMMYFUNCTION("""COMPUTED_VALUE"""),"/&gt;")</f>
        <v>/&gt;</v>
      </c>
    </row>
    <row r="94" spans="1:51" ht="13.8" x14ac:dyDescent="0.25">
      <c r="A94" s="3">
        <v>10004284</v>
      </c>
      <c r="B94" s="8" t="s">
        <v>702</v>
      </c>
      <c r="C94" t="str">
        <f ca="1">IFERROR(__xludf.DUMMYFUNCTION("SPLIT(B94,"""""")"")"),"&lt;imgsrc=")</f>
        <v>&lt;imgsrc=</v>
      </c>
      <c r="D94" s="9" t="str">
        <f ca="1">IFERROR(__xludf.DUMMYFUNCTION("""COMPUTED_VALUE"""),"http://mimg.lalavla.com/resources/images/prdimg/201910/21/10004284_20191021094931.jpg")</f>
        <v>http://mimg.lalavla.com/resources/images/prdimg/201910/21/10004284_20191021094931.jpg</v>
      </c>
      <c r="E94" t="str">
        <f ca="1">IFERROR(__xludf.DUMMYFUNCTION("""COMPUTED_VALUE"""),"alt=")</f>
        <v>alt=</v>
      </c>
      <c r="F94" t="str">
        <f ca="1">IFERROR(__xludf.DUMMYFUNCTION("""COMPUTED_VALUE"""),"/&gt;")</f>
        <v>/&gt;</v>
      </c>
    </row>
    <row r="95" spans="1:51" ht="13.8" x14ac:dyDescent="0.25">
      <c r="A95" s="3">
        <v>10005942</v>
      </c>
      <c r="B95" s="8" t="s">
        <v>703</v>
      </c>
      <c r="C95" t="str">
        <f ca="1">IFERROR(__xludf.DUMMYFUNCTION("SPLIT(B95,"""""")"")"),"&lt;imgalt=")</f>
        <v>&lt;imgalt=</v>
      </c>
      <c r="D95" t="str">
        <f ca="1">IFERROR(__xludf.DUMMYFUNCTION("""COMPUTED_VALUE"""),"src=")</f>
        <v>src=</v>
      </c>
      <c r="E95" s="9" t="str">
        <f ca="1">IFERROR(__xludf.DUMMYFUNCTION("""COMPUTED_VALUE"""),"http://mimg.lalavla.com/resources/images/prdimg/202008/14/10005942_20200814100843.jpg")</f>
        <v>http://mimg.lalavla.com/resources/images/prdimg/202008/14/10005942_20200814100843.jpg</v>
      </c>
      <c r="F95" t="str">
        <f ca="1">IFERROR(__xludf.DUMMYFUNCTION("""COMPUTED_VALUE"""),"/&gt;")</f>
        <v>/&gt;</v>
      </c>
    </row>
    <row r="96" spans="1:51" ht="13.8" x14ac:dyDescent="0.25">
      <c r="A96" s="3">
        <v>1000416</v>
      </c>
      <c r="B96" s="8" t="s">
        <v>704</v>
      </c>
      <c r="C96" t="str">
        <f ca="1">IFERROR(__xludf.DUMMYFUNCTION("SPLIT(B96,"""""")"")"),"&lt;imgalt=")</f>
        <v>&lt;imgalt=</v>
      </c>
      <c r="D96" t="str">
        <f ca="1">IFERROR(__xludf.DUMMYFUNCTION("""COMPUTED_VALUE"""),"src=")</f>
        <v>src=</v>
      </c>
      <c r="E96" s="9" t="str">
        <f ca="1">IFERROR(__xludf.DUMMYFUNCTION("""COMPUTED_VALUE"""),"http://mimg.lalavla.com/resources/images/prdimg/201808/16/1000416_20180816101837.jpg")</f>
        <v>http://mimg.lalavla.com/resources/images/prdimg/201808/16/1000416_20180816101837.jpg</v>
      </c>
      <c r="F96" t="str">
        <f ca="1">IFERROR(__xludf.DUMMYFUNCTION("""COMPUTED_VALUE"""),"/&gt;")</f>
        <v>/&gt;</v>
      </c>
    </row>
    <row r="97" spans="1:13" ht="13.8" x14ac:dyDescent="0.25">
      <c r="A97" s="3">
        <v>10005834</v>
      </c>
      <c r="B97" s="8" t="s">
        <v>705</v>
      </c>
      <c r="C97" t="str">
        <f ca="1">IFERROR(__xludf.DUMMYFUNCTION("SPLIT(B97,"""""")"")"),"&lt;imgsrc=")</f>
        <v>&lt;imgsrc=</v>
      </c>
      <c r="D97" s="9" t="str">
        <f ca="1">IFERROR(__xludf.DUMMYFUNCTION("""COMPUTED_VALUE"""),"http://mimg.lalavla.com/resources/images/prdimg/202009/19/10005834_20200919123141.jpg")</f>
        <v>http://mimg.lalavla.com/resources/images/prdimg/202009/19/10005834_20200919123141.jpg</v>
      </c>
      <c r="E97" t="str">
        <f ca="1">IFERROR(__xludf.DUMMYFUNCTION("""COMPUTED_VALUE"""),"alt=")</f>
        <v>alt=</v>
      </c>
      <c r="F97" t="str">
        <f ca="1">IFERROR(__xludf.DUMMYFUNCTION("""COMPUTED_VALUE"""),"/&gt;")</f>
        <v>/&gt;</v>
      </c>
    </row>
    <row r="98" spans="1:13" ht="13.8" x14ac:dyDescent="0.25">
      <c r="A98" s="3">
        <v>10008976</v>
      </c>
      <c r="B98" s="8" t="s">
        <v>706</v>
      </c>
      <c r="C98" t="str">
        <f ca="1">IFERROR(__xludf.DUMMYFUNCTION("SPLIT(B98,"""""")"")"),"&lt;imgsrc=")</f>
        <v>&lt;imgsrc=</v>
      </c>
      <c r="D98" s="9" t="str">
        <f ca="1">IFERROR(__xludf.DUMMYFUNCTION("""COMPUTED_VALUE"""),"http://mimg.lalavla.com/resources/images/prdimg/202110/27/10008976_20211027164421.jpg")</f>
        <v>http://mimg.lalavla.com/resources/images/prdimg/202110/27/10008976_20211027164421.jpg</v>
      </c>
      <c r="E98" t="str">
        <f ca="1">IFERROR(__xludf.DUMMYFUNCTION("""COMPUTED_VALUE"""),"alt=")</f>
        <v>alt=</v>
      </c>
      <c r="F98" t="str">
        <f ca="1">IFERROR(__xludf.DUMMYFUNCTION("""COMPUTED_VALUE"""),"/&gt;")</f>
        <v>/&gt;</v>
      </c>
    </row>
    <row r="99" spans="1:13" ht="13.8" x14ac:dyDescent="0.25">
      <c r="A99" s="3">
        <v>1000400</v>
      </c>
      <c r="B99" s="8" t="s">
        <v>707</v>
      </c>
      <c r="C99" t="str">
        <f ca="1">IFERROR(__xludf.DUMMYFUNCTION("SPLIT(B99,"""""")"")"),"&lt;imgalt=")</f>
        <v>&lt;imgalt=</v>
      </c>
      <c r="D99" t="str">
        <f ca="1">IFERROR(__xludf.DUMMYFUNCTION("""COMPUTED_VALUE"""),"src=")</f>
        <v>src=</v>
      </c>
      <c r="E99" s="9" t="str">
        <f ca="1">IFERROR(__xludf.DUMMYFUNCTION("""COMPUTED_VALUE"""),"http://mimg.lalavla.com/resources/images/prdimg/201808/16/1000400_20180816091612.jpg")</f>
        <v>http://mimg.lalavla.com/resources/images/prdimg/201808/16/1000400_20180816091612.jpg</v>
      </c>
      <c r="F99" t="str">
        <f ca="1">IFERROR(__xludf.DUMMYFUNCTION("""COMPUTED_VALUE"""),"/&gt;")</f>
        <v>/&gt;</v>
      </c>
    </row>
    <row r="100" spans="1:13" ht="13.8" x14ac:dyDescent="0.25">
      <c r="A100" s="3">
        <v>10006221</v>
      </c>
      <c r="B100" s="8" t="s">
        <v>708</v>
      </c>
      <c r="C100" t="str">
        <f ca="1">IFERROR(__xludf.DUMMYFUNCTION("SPLIT(B100,"""""")"")"),"&lt;imgsrc=")</f>
        <v>&lt;imgsrc=</v>
      </c>
      <c r="D100" s="9" t="str">
        <f ca="1">IFERROR(__xludf.DUMMYFUNCTION("""COMPUTED_VALUE"""),"http://mimg.lalavla.com/resources/images/prdimg/202009/22/10006221_20200922184411.jpg")</f>
        <v>http://mimg.lalavla.com/resources/images/prdimg/202009/22/10006221_20200922184411.jpg</v>
      </c>
      <c r="E100" t="str">
        <f ca="1">IFERROR(__xludf.DUMMYFUNCTION("""COMPUTED_VALUE"""),"alt=")</f>
        <v>alt=</v>
      </c>
      <c r="F100" t="str">
        <f ca="1">IFERROR(__xludf.DUMMYFUNCTION("""COMPUTED_VALUE"""),"/&gt;")</f>
        <v>/&gt;</v>
      </c>
    </row>
    <row r="101" spans="1:13" ht="13.8" x14ac:dyDescent="0.25">
      <c r="A101" s="3">
        <v>10008179</v>
      </c>
      <c r="B101" s="8" t="s">
        <v>709</v>
      </c>
      <c r="C101" t="str">
        <f ca="1">IFERROR(__xludf.DUMMYFUNCTION("SPLIT(B101,"""""")"")"),"&lt;imgsrc=")</f>
        <v>&lt;imgsrc=</v>
      </c>
      <c r="D101" s="9" t="str">
        <f ca="1">IFERROR(__xludf.DUMMYFUNCTION("""COMPUTED_VALUE"""),"http://mimg.lalavla.com/resources/images/prdimg/202105/20/10008179_20210520115229.jpg")</f>
        <v>http://mimg.lalavla.com/resources/images/prdimg/202105/20/10008179_20210520115229.jpg</v>
      </c>
      <c r="E101" t="str">
        <f ca="1">IFERROR(__xludf.DUMMYFUNCTION("""COMPUTED_VALUE"""),"alt=")</f>
        <v>alt=</v>
      </c>
      <c r="F101" t="str">
        <f ca="1">IFERROR(__xludf.DUMMYFUNCTION("""COMPUTED_VALUE"""),"/&gt;")</f>
        <v>/&gt;</v>
      </c>
    </row>
    <row r="102" spans="1:13" ht="13.8" x14ac:dyDescent="0.25">
      <c r="A102" s="3">
        <v>10008086</v>
      </c>
      <c r="B102" s="8" t="s">
        <v>710</v>
      </c>
      <c r="C102" t="str">
        <f ca="1">IFERROR(__xludf.DUMMYFUNCTION("SPLIT(B102,"""""")"")"),"&lt;divstyle=")</f>
        <v>&lt;divstyle=</v>
      </c>
      <c r="D102" t="str">
        <f ca="1">IFERROR(__xludf.DUMMYFUNCTION("""COMPUTED_VALUE"""),"text-align:center;")</f>
        <v>text-align:center;</v>
      </c>
      <c r="E102" t="str">
        <f ca="1">IFERROR(__xludf.DUMMYFUNCTION("""COMPUTED_VALUE"""),"align=")</f>
        <v>align=</v>
      </c>
      <c r="F102" t="str">
        <f ca="1">IFERROR(__xludf.DUMMYFUNCTION("""COMPUTED_VALUE"""),"center")</f>
        <v>center</v>
      </c>
      <c r="G102" t="str">
        <f ca="1">IFERROR(__xludf.DUMMYFUNCTION("""COMPUTED_VALUE"""),"&gt;&lt;imgsrc=")</f>
        <v>&gt;&lt;imgsrc=</v>
      </c>
      <c r="H102" s="9" t="str">
        <f ca="1">IFERROR(__xludf.DUMMYFUNCTION("""COMPUTED_VALUE"""),"http://m.lalavla.com/resources/images/prdimg/202105/11//10008086_20210511102957935.png")</f>
        <v>http://m.lalavla.com/resources/images/prdimg/202105/11//10008086_20210511102957935.png</v>
      </c>
      <c r="I102" t="str">
        <f ca="1">IFERROR(__xludf.DUMMYFUNCTION("""COMPUTED_VALUE"""),"value=")</f>
        <v>value=</v>
      </c>
      <c r="J102" t="str">
        <f ca="1">IFERROR(__xludf.DUMMYFUNCTION("""COMPUTED_VALUE"""),"10008086_20210511102957935.png")</f>
        <v>10008086_20210511102957935.png</v>
      </c>
      <c r="K102" t="str">
        <f ca="1">IFERROR(__xludf.DUMMYFUNCTION("""COMPUTED_VALUE"""),"class=")</f>
        <v>class=</v>
      </c>
      <c r="L102" t="str">
        <f ca="1">IFERROR(__xludf.DUMMYFUNCTION("""COMPUTED_VALUE"""),"up_img")</f>
        <v>up_img</v>
      </c>
      <c r="M102" t="str">
        <f ca="1">IFERROR(__xludf.DUMMYFUNCTION("""COMPUTED_VALUE"""),"&gt;&lt;/div&gt;")</f>
        <v>&gt;&lt;/div&gt;</v>
      </c>
    </row>
    <row r="103" spans="1:13" ht="13.8" x14ac:dyDescent="0.25">
      <c r="A103" s="3">
        <v>1001957</v>
      </c>
      <c r="B103" s="8" t="s">
        <v>711</v>
      </c>
      <c r="C103" t="str">
        <f ca="1">IFERROR(__xludf.DUMMYFUNCTION("SPLIT(B103,"""""")"")"),"&lt;imgalt=")</f>
        <v>&lt;imgalt=</v>
      </c>
      <c r="D103" t="str">
        <f ca="1">IFERROR(__xludf.DUMMYFUNCTION("""COMPUTED_VALUE"""),"src=")</f>
        <v>src=</v>
      </c>
      <c r="E103" s="9" t="str">
        <f ca="1">IFERROR(__xludf.DUMMYFUNCTION("""COMPUTED_VALUE"""),"https://img-lalavlashop.gsretail.com/cmsstatic/product/22292/%ED%81%AC%EA%B8%B0%EB%B3%80%ED%99%98_1.jpg")</f>
        <v>https://img-lalavlashop.gsretail.com/cmsstatic/product/22292/%ED%81%AC%EA%B8%B0%EB%B3%80%ED%99%98_1.jpg</v>
      </c>
      <c r="F103" t="str">
        <f ca="1">IFERROR(__xludf.DUMMYFUNCTION("""COMPUTED_VALUE"""),"/&gt;")</f>
        <v>/&gt;</v>
      </c>
    </row>
    <row r="104" spans="1:13" ht="13.8" x14ac:dyDescent="0.25">
      <c r="A104" s="3">
        <v>1001761</v>
      </c>
      <c r="B104" s="8" t="s">
        <v>712</v>
      </c>
      <c r="C104" t="str">
        <f ca="1">IFERROR(__xludf.DUMMYFUNCTION("SPLIT(B104,"""""")"")"),"&lt;imgalt=")</f>
        <v>&lt;imgalt=</v>
      </c>
      <c r="D104" t="str">
        <f ca="1">IFERROR(__xludf.DUMMYFUNCTION("""COMPUTED_VALUE"""),"src=")</f>
        <v>src=</v>
      </c>
      <c r="E104" s="9" t="str">
        <f ca="1">IFERROR(__xludf.DUMMYFUNCTION("""COMPUTED_VALUE"""),"http://mimg.lalavla.com/resources/images/prdimg/201808/21/1001761_20180821152108.jpg")</f>
        <v>http://mimg.lalavla.com/resources/images/prdimg/201808/21/1001761_20180821152108.jpg</v>
      </c>
      <c r="F104" t="str">
        <f ca="1">IFERROR(__xludf.DUMMYFUNCTION("""COMPUTED_VALUE"""),"/&gt;")</f>
        <v>/&gt;</v>
      </c>
    </row>
    <row r="105" spans="1:13" ht="13.8" x14ac:dyDescent="0.25">
      <c r="A105" s="3">
        <v>1002548</v>
      </c>
      <c r="B105" s="8" t="s">
        <v>713</v>
      </c>
      <c r="C105" t="str">
        <f ca="1">IFERROR(__xludf.DUMMYFUNCTION("SPLIT(B105,"""""")"")"),"&lt;imgalt=")</f>
        <v>&lt;imgalt=</v>
      </c>
      <c r="D105" t="str">
        <f ca="1">IFERROR(__xludf.DUMMYFUNCTION("""COMPUTED_VALUE"""),"src=")</f>
        <v>src=</v>
      </c>
      <c r="E105" s="9" t="str">
        <f ca="1">IFERROR(__xludf.DUMMYFUNCTION("""COMPUTED_VALUE"""),"http://mimg.lalavla.com/resources/images/prdimg/201808/14/1002548_20180814185840.jpg")</f>
        <v>http://mimg.lalavla.com/resources/images/prdimg/201808/14/1002548_20180814185840.jpg</v>
      </c>
      <c r="F105" t="str">
        <f ca="1">IFERROR(__xludf.DUMMYFUNCTION("""COMPUTED_VALUE"""),"/&gt;")</f>
        <v>/&gt;</v>
      </c>
    </row>
    <row r="106" spans="1:13" ht="13.8" x14ac:dyDescent="0.25">
      <c r="A106" s="3">
        <v>1000290</v>
      </c>
      <c r="B106" s="8" t="s">
        <v>714</v>
      </c>
      <c r="C106" t="str">
        <f ca="1">IFERROR(__xludf.DUMMYFUNCTION("SPLIT(B106,"""""")"")"),"&lt;imgalt=")</f>
        <v>&lt;imgalt=</v>
      </c>
      <c r="D106" t="str">
        <f ca="1">IFERROR(__xludf.DUMMYFUNCTION("""COMPUTED_VALUE"""),"src=")</f>
        <v>src=</v>
      </c>
      <c r="E106" s="9" t="str">
        <f ca="1">IFERROR(__xludf.DUMMYFUNCTION("""COMPUTED_VALUE"""),"http://mimg.lalavla.com/resources/images/prdimg/201808/14/1000290_20180814163757.jpg")</f>
        <v>http://mimg.lalavla.com/resources/images/prdimg/201808/14/1000290_20180814163757.jpg</v>
      </c>
      <c r="F106" t="str">
        <f ca="1">IFERROR(__xludf.DUMMYFUNCTION("""COMPUTED_VALUE"""),"/&gt;
&lt;imgalt=")</f>
        <v>/&gt;
&lt;imgalt=</v>
      </c>
      <c r="G106" t="str">
        <f ca="1">IFERROR(__xludf.DUMMYFUNCTION("""COMPUTED_VALUE"""),"src=")</f>
        <v>src=</v>
      </c>
      <c r="H106" s="9" t="str">
        <f ca="1">IFERROR(__xludf.DUMMYFUNCTION("""COMPUTED_VALUE"""),"http://mimg.lalavla.com/resources/images/prdimg/201808/14/1000290_20180814163810.jpg")</f>
        <v>http://mimg.lalavla.com/resources/images/prdimg/201808/14/1000290_20180814163810.jpg</v>
      </c>
      <c r="I106" t="str">
        <f ca="1">IFERROR(__xludf.DUMMYFUNCTION("""COMPUTED_VALUE"""),"/&gt;
&lt;imgalt=")</f>
        <v>/&gt;
&lt;imgalt=</v>
      </c>
      <c r="J106" t="str">
        <f ca="1">IFERROR(__xludf.DUMMYFUNCTION("""COMPUTED_VALUE"""),"src=")</f>
        <v>src=</v>
      </c>
      <c r="K106" s="9" t="str">
        <f ca="1">IFERROR(__xludf.DUMMYFUNCTION("""COMPUTED_VALUE"""),"http://mimg.lalavla.com/resources/images/prdimg/201808/14/1000290_20180814163902.jpg")</f>
        <v>http://mimg.lalavla.com/resources/images/prdimg/201808/14/1000290_20180814163902.jpg</v>
      </c>
      <c r="L106" t="str">
        <f ca="1">IFERROR(__xludf.DUMMYFUNCTION("""COMPUTED_VALUE"""),"/&gt;")</f>
        <v>/&gt;</v>
      </c>
    </row>
    <row r="107" spans="1:13" ht="13.8" x14ac:dyDescent="0.25">
      <c r="A107" s="3">
        <v>10004895</v>
      </c>
      <c r="B107" s="8" t="s">
        <v>715</v>
      </c>
      <c r="C107" t="str">
        <f ca="1">IFERROR(__xludf.DUMMYFUNCTION("SPLIT(B107,"""""")"")"),"&lt;imgsrc=")</f>
        <v>&lt;imgsrc=</v>
      </c>
      <c r="D107" s="9" t="str">
        <f ca="1">IFERROR(__xludf.DUMMYFUNCTION("""COMPUTED_VALUE"""),"http://mimg.lalavla.com/resources/images/prdimg/202003/12/10004895_20200312104051.jpg")</f>
        <v>http://mimg.lalavla.com/resources/images/prdimg/202003/12/10004895_20200312104051.jpg</v>
      </c>
      <c r="E107" t="str">
        <f ca="1">IFERROR(__xludf.DUMMYFUNCTION("""COMPUTED_VALUE"""),"alt=")</f>
        <v>alt=</v>
      </c>
      <c r="F107" t="str">
        <f ca="1">IFERROR(__xludf.DUMMYFUNCTION("""COMPUTED_VALUE"""),"/&gt;")</f>
        <v>/&gt;</v>
      </c>
    </row>
    <row r="108" spans="1:13" ht="13.8" x14ac:dyDescent="0.25">
      <c r="A108" s="3">
        <v>10006426</v>
      </c>
      <c r="B108" s="8" t="s">
        <v>716</v>
      </c>
      <c r="C108" t="str">
        <f ca="1">IFERROR(__xludf.DUMMYFUNCTION("SPLIT(B108,"""""")"")"),"&lt;imgsrc=")</f>
        <v>&lt;imgsrc=</v>
      </c>
      <c r="D108" s="9" t="str">
        <f ca="1">IFERROR(__xludf.DUMMYFUNCTION("""COMPUTED_VALUE"""),"http://mimg.lalavla.com/resources/images/prdimg/202011/23/10006426_20201123100956.jpg")</f>
        <v>http://mimg.lalavla.com/resources/images/prdimg/202011/23/10006426_20201123100956.jpg</v>
      </c>
      <c r="E108" t="str">
        <f ca="1">IFERROR(__xludf.DUMMYFUNCTION("""COMPUTED_VALUE"""),"alt=")</f>
        <v>alt=</v>
      </c>
      <c r="F108" t="str">
        <f ca="1">IFERROR(__xludf.DUMMYFUNCTION("""COMPUTED_VALUE"""),"/&gt;")</f>
        <v>/&gt;</v>
      </c>
    </row>
    <row r="109" spans="1:13" ht="13.8" x14ac:dyDescent="0.25">
      <c r="A109" s="3">
        <v>10002324</v>
      </c>
      <c r="B109" s="8" t="s">
        <v>717</v>
      </c>
      <c r="C109" t="str">
        <f ca="1">IFERROR(__xludf.DUMMYFUNCTION("SPLIT(B109,"""""")"")"),"&lt;imgsrc=")</f>
        <v>&lt;imgsrc=</v>
      </c>
      <c r="D109" s="9" t="str">
        <f ca="1">IFERROR(__xludf.DUMMYFUNCTION("""COMPUTED_VALUE"""),"http://mimg.lalavla.com/resources/images/prdimg/202004/28/10002324_20200428103712.jpg")</f>
        <v>http://mimg.lalavla.com/resources/images/prdimg/202004/28/10002324_20200428103712.jpg</v>
      </c>
      <c r="E109" t="str">
        <f ca="1">IFERROR(__xludf.DUMMYFUNCTION("""COMPUTED_VALUE"""),"alt=")</f>
        <v>alt=</v>
      </c>
      <c r="F109" t="str">
        <f ca="1">IFERROR(__xludf.DUMMYFUNCTION("""COMPUTED_VALUE"""),"/&gt;")</f>
        <v>/&gt;</v>
      </c>
    </row>
    <row r="110" spans="1:13" ht="13.8" x14ac:dyDescent="0.25">
      <c r="A110" s="3">
        <v>1000394</v>
      </c>
      <c r="B110" s="8" t="s">
        <v>718</v>
      </c>
      <c r="C110" t="str">
        <f ca="1">IFERROR(__xludf.DUMMYFUNCTION("SPLIT(B110,"""""")"")"),"&lt;imgsrc=")</f>
        <v>&lt;imgsrc=</v>
      </c>
      <c r="D110" s="9" t="str">
        <f ca="1">IFERROR(__xludf.DUMMYFUNCTION("""COMPUTED_VALUE"""),"http://mimg.lalavla.com/resources/images/prdimg/201808/21/1000394_20180821180011.jpeg")</f>
        <v>http://mimg.lalavla.com/resources/images/prdimg/201808/21/1000394_20180821180011.jpeg</v>
      </c>
      <c r="E110" t="str">
        <f ca="1">IFERROR(__xludf.DUMMYFUNCTION("""COMPUTED_VALUE"""),"alt=")</f>
        <v>alt=</v>
      </c>
      <c r="F110" t="str">
        <f ca="1">IFERROR(__xludf.DUMMYFUNCTION("""COMPUTED_VALUE"""),"/&gt;")</f>
        <v>/&gt;</v>
      </c>
    </row>
    <row r="111" spans="1:13" ht="13.8" x14ac:dyDescent="0.25">
      <c r="A111" s="3">
        <v>10006220</v>
      </c>
      <c r="B111" s="8" t="s">
        <v>719</v>
      </c>
      <c r="C111" t="str">
        <f ca="1">IFERROR(__xludf.DUMMYFUNCTION("SPLIT(B111,"""""")"")"),"&lt;imgsrc=")</f>
        <v>&lt;imgsrc=</v>
      </c>
      <c r="D111" s="9" t="str">
        <f ca="1">IFERROR(__xludf.DUMMYFUNCTION("""COMPUTED_VALUE"""),"http://mimg.lalavla.com/resources/images/prdimg/202009/22/10006220_20200922184039.jpg")</f>
        <v>http://mimg.lalavla.com/resources/images/prdimg/202009/22/10006220_20200922184039.jpg</v>
      </c>
      <c r="E111" t="str">
        <f ca="1">IFERROR(__xludf.DUMMYFUNCTION("""COMPUTED_VALUE"""),"alt=")</f>
        <v>alt=</v>
      </c>
      <c r="F111" t="str">
        <f ca="1">IFERROR(__xludf.DUMMYFUNCTION("""COMPUTED_VALUE"""),"/&gt;")</f>
        <v>/&gt;</v>
      </c>
    </row>
    <row r="112" spans="1:13" ht="13.8" x14ac:dyDescent="0.25">
      <c r="A112" s="3">
        <v>10005723</v>
      </c>
      <c r="B112" s="8" t="s">
        <v>720</v>
      </c>
      <c r="C112" t="str">
        <f ca="1">IFERROR(__xludf.DUMMYFUNCTION("SPLIT(B112,"""""")"")"),"&lt;imgalt=")</f>
        <v>&lt;imgalt=</v>
      </c>
      <c r="D112" t="str">
        <f ca="1">IFERROR(__xludf.DUMMYFUNCTION("""COMPUTED_VALUE"""),"src=")</f>
        <v>src=</v>
      </c>
      <c r="E112" s="9" t="str">
        <f ca="1">IFERROR(__xludf.DUMMYFUNCTION("""COMPUTED_VALUE"""),"http://mimg.lalavla.com/resources/images/prdimg/202008/14/10005723_20200814101715.jpg")</f>
        <v>http://mimg.lalavla.com/resources/images/prdimg/202008/14/10005723_20200814101715.jpg</v>
      </c>
      <c r="F112" t="str">
        <f ca="1">IFERROR(__xludf.DUMMYFUNCTION("""COMPUTED_VALUE"""),"/&gt;")</f>
        <v>/&gt;</v>
      </c>
    </row>
    <row r="113" spans="1:21" ht="13.8" x14ac:dyDescent="0.25">
      <c r="A113" s="3">
        <v>10005803</v>
      </c>
      <c r="B113" s="8" t="s">
        <v>721</v>
      </c>
      <c r="C113" t="str">
        <f ca="1">IFERROR(__xludf.DUMMYFUNCTION("SPLIT(B113,"""""")"")"),"&lt;imgalt=")</f>
        <v>&lt;imgalt=</v>
      </c>
      <c r="D113" t="str">
        <f ca="1">IFERROR(__xludf.DUMMYFUNCTION("""COMPUTED_VALUE"""),"src=")</f>
        <v>src=</v>
      </c>
      <c r="E113" s="9" t="str">
        <f ca="1">IFERROR(__xludf.DUMMYFUNCTION("""COMPUTED_VALUE"""),"http://mimg.lalavla.com/resources/images/prdimg/202008/28/10005803_20200828135253.jpg")</f>
        <v>http://mimg.lalavla.com/resources/images/prdimg/202008/28/10005803_20200828135253.jpg</v>
      </c>
      <c r="F113" t="str">
        <f ca="1">IFERROR(__xludf.DUMMYFUNCTION("""COMPUTED_VALUE"""),"/&gt;")</f>
        <v>/&gt;</v>
      </c>
    </row>
    <row r="114" spans="1:21" ht="13.8" x14ac:dyDescent="0.25">
      <c r="A114" s="3">
        <v>1000401</v>
      </c>
      <c r="B114" s="8" t="s">
        <v>722</v>
      </c>
      <c r="C114" t="str">
        <f ca="1">IFERROR(__xludf.DUMMYFUNCTION("SPLIT(B114,"""""")"")"),"&lt;imgalt=")</f>
        <v>&lt;imgalt=</v>
      </c>
      <c r="D114" t="str">
        <f ca="1">IFERROR(__xludf.DUMMYFUNCTION("""COMPUTED_VALUE"""),"src=")</f>
        <v>src=</v>
      </c>
      <c r="E114" s="9" t="str">
        <f ca="1">IFERROR(__xludf.DUMMYFUNCTION("""COMPUTED_VALUE"""),"http://mimg.lalavla.com/resources/images/prdimg/201808/16/1000401_20180816092024.jpg")</f>
        <v>http://mimg.lalavla.com/resources/images/prdimg/201808/16/1000401_20180816092024.jpg</v>
      </c>
      <c r="F114" t="str">
        <f ca="1">IFERROR(__xludf.DUMMYFUNCTION("""COMPUTED_VALUE"""),"/&gt;")</f>
        <v>/&gt;</v>
      </c>
    </row>
    <row r="115" spans="1:21" ht="13.8" x14ac:dyDescent="0.25">
      <c r="A115" s="3">
        <v>10006199</v>
      </c>
      <c r="B115" s="8" t="s">
        <v>723</v>
      </c>
      <c r="C115" t="str">
        <f ca="1">IFERROR(__xludf.DUMMYFUNCTION("SPLIT(B115,"""""")"")"),"&lt;imgsrc=")</f>
        <v>&lt;imgsrc=</v>
      </c>
      <c r="D115" s="9" t="str">
        <f ca="1">IFERROR(__xludf.DUMMYFUNCTION("""COMPUTED_VALUE"""),"http://mimg.lalavla.com/resources/images/prdimg/202009/21/10006199_20200921164758.jpg")</f>
        <v>http://mimg.lalavla.com/resources/images/prdimg/202009/21/10006199_20200921164758.jpg</v>
      </c>
      <c r="E115" t="str">
        <f ca="1">IFERROR(__xludf.DUMMYFUNCTION("""COMPUTED_VALUE"""),"alt=")</f>
        <v>alt=</v>
      </c>
      <c r="F115" t="str">
        <f ca="1">IFERROR(__xludf.DUMMYFUNCTION("""COMPUTED_VALUE"""),"/&gt;")</f>
        <v>/&gt;</v>
      </c>
    </row>
    <row r="116" spans="1:21" ht="13.8" x14ac:dyDescent="0.25">
      <c r="A116" s="3">
        <v>10006088</v>
      </c>
      <c r="B116" s="8" t="s">
        <v>724</v>
      </c>
      <c r="C116" t="str">
        <f ca="1">IFERROR(__xludf.DUMMYFUNCTION("SPLIT(B116,"""""")"")"),"&lt;imgsrc=")</f>
        <v>&lt;imgsrc=</v>
      </c>
      <c r="D116" s="9" t="str">
        <f ca="1">IFERROR(__xludf.DUMMYFUNCTION("""COMPUTED_VALUE"""),"http://mimg.lalavla.com/resources/images/prdimg/202009/07/10006088_20200907173832.jpg")</f>
        <v>http://mimg.lalavla.com/resources/images/prdimg/202009/07/10006088_20200907173832.jpg</v>
      </c>
      <c r="E116" t="str">
        <f ca="1">IFERROR(__xludf.DUMMYFUNCTION("""COMPUTED_VALUE"""),"alt=")</f>
        <v>alt=</v>
      </c>
      <c r="F116" t="str">
        <f ca="1">IFERROR(__xludf.DUMMYFUNCTION("""COMPUTED_VALUE"""),"/&gt;")</f>
        <v>/&gt;</v>
      </c>
    </row>
    <row r="117" spans="1:21" ht="13.8" x14ac:dyDescent="0.25">
      <c r="A117" s="3">
        <v>10002115</v>
      </c>
      <c r="B117" s="8" t="s">
        <v>725</v>
      </c>
      <c r="C117" t="str">
        <f ca="1">IFERROR(__xludf.DUMMYFUNCTION("SPLIT(B117,"""""")"")"),"&lt;imgalt=")</f>
        <v>&lt;imgalt=</v>
      </c>
      <c r="D117" t="str">
        <f ca="1">IFERROR(__xludf.DUMMYFUNCTION("""COMPUTED_VALUE"""),"src=")</f>
        <v>src=</v>
      </c>
      <c r="E117" s="9" t="str">
        <f ca="1">IFERROR(__xludf.DUMMYFUNCTION("""COMPUTED_VALUE"""),"http://mimg.lalavla.com/resources/images/prdimg/201810/29/10002115_20181029132513.jpg")</f>
        <v>http://mimg.lalavla.com/resources/images/prdimg/201810/29/10002115_20181029132513.jpg</v>
      </c>
      <c r="F117" t="str">
        <f ca="1">IFERROR(__xludf.DUMMYFUNCTION("""COMPUTED_VALUE"""),"/&gt;
&lt;imgalt=")</f>
        <v>/&gt;
&lt;imgalt=</v>
      </c>
      <c r="G117" t="str">
        <f ca="1">IFERROR(__xludf.DUMMYFUNCTION("""COMPUTED_VALUE"""),"src=")</f>
        <v>src=</v>
      </c>
      <c r="H117" s="9" t="str">
        <f ca="1">IFERROR(__xludf.DUMMYFUNCTION("""COMPUTED_VALUE"""),"http://mimg.lalavla.com/resources/images/prdimg/201810/29/10002115_20181029132527.jpg")</f>
        <v>http://mimg.lalavla.com/resources/images/prdimg/201810/29/10002115_20181029132527.jpg</v>
      </c>
      <c r="I117" t="str">
        <f ca="1">IFERROR(__xludf.DUMMYFUNCTION("""COMPUTED_VALUE"""),"/&gt;
&lt;imgalt=")</f>
        <v>/&gt;
&lt;imgalt=</v>
      </c>
      <c r="J117" t="str">
        <f ca="1">IFERROR(__xludf.DUMMYFUNCTION("""COMPUTED_VALUE"""),"src=")</f>
        <v>src=</v>
      </c>
      <c r="K117" s="9" t="str">
        <f ca="1">IFERROR(__xludf.DUMMYFUNCTION("""COMPUTED_VALUE"""),"http://mimg.lalavla.com/resources/images/prdimg/201810/29/10002115_20181029132550.jpg")</f>
        <v>http://mimg.lalavla.com/resources/images/prdimg/201810/29/10002115_20181029132550.jpg</v>
      </c>
      <c r="L117" t="str">
        <f ca="1">IFERROR(__xludf.DUMMYFUNCTION("""COMPUTED_VALUE"""),"/&gt;
&lt;imgalt=")</f>
        <v>/&gt;
&lt;imgalt=</v>
      </c>
      <c r="M117" t="str">
        <f ca="1">IFERROR(__xludf.DUMMYFUNCTION("""COMPUTED_VALUE"""),"src=")</f>
        <v>src=</v>
      </c>
      <c r="N117" s="9" t="str">
        <f ca="1">IFERROR(__xludf.DUMMYFUNCTION("""COMPUTED_VALUE"""),"http://mimg.lalavla.com/resources/images/prdimg/201810/29/10002115_20181029132557.jpg")</f>
        <v>http://mimg.lalavla.com/resources/images/prdimg/201810/29/10002115_20181029132557.jpg</v>
      </c>
      <c r="O117" t="str">
        <f ca="1">IFERROR(__xludf.DUMMYFUNCTION("""COMPUTED_VALUE"""),"/&gt;
&lt;imgalt=")</f>
        <v>/&gt;
&lt;imgalt=</v>
      </c>
      <c r="P117" t="str">
        <f ca="1">IFERROR(__xludf.DUMMYFUNCTION("""COMPUTED_VALUE"""),"src=")</f>
        <v>src=</v>
      </c>
      <c r="Q117" s="9" t="str">
        <f ca="1">IFERROR(__xludf.DUMMYFUNCTION("""COMPUTED_VALUE"""),"http://mimg.lalavla.com/resources/images/prdimg/201810/29/10002115_20181029132603.jpg")</f>
        <v>http://mimg.lalavla.com/resources/images/prdimg/201810/29/10002115_20181029132603.jpg</v>
      </c>
      <c r="R117" t="str">
        <f ca="1">IFERROR(__xludf.DUMMYFUNCTION("""COMPUTED_VALUE"""),"/&gt;")</f>
        <v>/&gt;</v>
      </c>
    </row>
    <row r="118" spans="1:21" ht="13.8" x14ac:dyDescent="0.25">
      <c r="A118" s="3">
        <v>10004657</v>
      </c>
      <c r="B118" s="8" t="s">
        <v>726</v>
      </c>
      <c r="C118" t="str">
        <f ca="1">IFERROR(__xludf.DUMMYFUNCTION("SPLIT(B118,"""""")"")"),"&lt;imgsrc=")</f>
        <v>&lt;imgsrc=</v>
      </c>
      <c r="D118" s="9" t="str">
        <f ca="1">IFERROR(__xludf.DUMMYFUNCTION("""COMPUTED_VALUE"""),"http://mimg.lalavla.com/resources/images/prdimg/202001/17/10004657_20200117094230.jpg")</f>
        <v>http://mimg.lalavla.com/resources/images/prdimg/202001/17/10004657_20200117094230.jpg</v>
      </c>
      <c r="E118" t="str">
        <f ca="1">IFERROR(__xludf.DUMMYFUNCTION("""COMPUTED_VALUE"""),"alt=")</f>
        <v>alt=</v>
      </c>
      <c r="F118" t="str">
        <f ca="1">IFERROR(__xludf.DUMMYFUNCTION("""COMPUTED_VALUE"""),"/&gt;")</f>
        <v>/&gt;</v>
      </c>
    </row>
    <row r="119" spans="1:21" ht="13.8" x14ac:dyDescent="0.25">
      <c r="A119" s="3">
        <v>1003283</v>
      </c>
      <c r="B119" s="8" t="s">
        <v>727</v>
      </c>
      <c r="C119" t="str">
        <f ca="1">IFERROR(__xludf.DUMMYFUNCTION("SPLIT(B119,"""""")"")"),"&lt;imgalt=")</f>
        <v>&lt;imgalt=</v>
      </c>
      <c r="D119" t="str">
        <f ca="1">IFERROR(__xludf.DUMMYFUNCTION("""COMPUTED_VALUE"""),"src=")</f>
        <v>src=</v>
      </c>
      <c r="E119" s="9" t="str">
        <f ca="1">IFERROR(__xludf.DUMMYFUNCTION("""COMPUTED_VALUE"""),"http://mimg.lalavla.com/resources/images/prdimg/201808/16/1003283_20180816100523.jpg")</f>
        <v>http://mimg.lalavla.com/resources/images/prdimg/201808/16/1003283_20180816100523.jpg</v>
      </c>
      <c r="F119" t="str">
        <f ca="1">IFERROR(__xludf.DUMMYFUNCTION("""COMPUTED_VALUE"""),"/&gt;")</f>
        <v>/&gt;</v>
      </c>
    </row>
    <row r="120" spans="1:21" ht="13.8" x14ac:dyDescent="0.25">
      <c r="A120" s="3">
        <v>10006071</v>
      </c>
      <c r="B120" s="8" t="s">
        <v>728</v>
      </c>
      <c r="C120" t="str">
        <f ca="1">IFERROR(__xludf.DUMMYFUNCTION("SPLIT(B120,"""""")"")"),"&lt;imgalt=")</f>
        <v>&lt;imgalt=</v>
      </c>
      <c r="D120" t="str">
        <f ca="1">IFERROR(__xludf.DUMMYFUNCTION("""COMPUTED_VALUE"""),"src=")</f>
        <v>src=</v>
      </c>
      <c r="E120" s="9" t="str">
        <f ca="1">IFERROR(__xludf.DUMMYFUNCTION("""COMPUTED_VALUE"""),"http://mimg.lalavla.com/resources/images/prdimg/202008/26/10006071_20200826133906.jpg")</f>
        <v>http://mimg.lalavla.com/resources/images/prdimg/202008/26/10006071_20200826133906.jpg</v>
      </c>
      <c r="F120" t="str">
        <f ca="1">IFERROR(__xludf.DUMMYFUNCTION("""COMPUTED_VALUE"""),"/&gt;
&lt;imgalt=")</f>
        <v>/&gt;
&lt;imgalt=</v>
      </c>
      <c r="G120" t="str">
        <f ca="1">IFERROR(__xludf.DUMMYFUNCTION("""COMPUTED_VALUE"""),"src=")</f>
        <v>src=</v>
      </c>
      <c r="H120" s="9" t="str">
        <f ca="1">IFERROR(__xludf.DUMMYFUNCTION("""COMPUTED_VALUE"""),"http://mimg.lalavla.com/resources/images/prdimg/202008/26/10006071_20200826133928.jpg")</f>
        <v>http://mimg.lalavla.com/resources/images/prdimg/202008/26/10006071_20200826133928.jpg</v>
      </c>
      <c r="I120" t="str">
        <f ca="1">IFERROR(__xludf.DUMMYFUNCTION("""COMPUTED_VALUE"""),"/&gt;
&lt;imgalt=")</f>
        <v>/&gt;
&lt;imgalt=</v>
      </c>
      <c r="J120" t="str">
        <f ca="1">IFERROR(__xludf.DUMMYFUNCTION("""COMPUTED_VALUE"""),"src=")</f>
        <v>src=</v>
      </c>
      <c r="K120" s="9" t="str">
        <f ca="1">IFERROR(__xludf.DUMMYFUNCTION("""COMPUTED_VALUE"""),"http://mimg.lalavla.com/resources/images/prdimg/202008/26/10006071_20200826133940.jpg")</f>
        <v>http://mimg.lalavla.com/resources/images/prdimg/202008/26/10006071_20200826133940.jpg</v>
      </c>
      <c r="L120" t="str">
        <f ca="1">IFERROR(__xludf.DUMMYFUNCTION("""COMPUTED_VALUE"""),"/&gt;")</f>
        <v>/&gt;</v>
      </c>
    </row>
    <row r="121" spans="1:21" ht="13.8" x14ac:dyDescent="0.25">
      <c r="A121" s="3">
        <v>10004250</v>
      </c>
      <c r="B121" s="8" t="s">
        <v>729</v>
      </c>
      <c r="C121" t="str">
        <f ca="1">IFERROR(__xludf.DUMMYFUNCTION("SPLIT(B121,"""""")"")"),"&lt;imgsrc=")</f>
        <v>&lt;imgsrc=</v>
      </c>
      <c r="D121" s="9" t="str">
        <f ca="1">IFERROR(__xludf.DUMMYFUNCTION("""COMPUTED_VALUE"""),"http://mimg.lalavla.com/resources/images/prdimg/201910/08/10004250_20191008143159.jpg")</f>
        <v>http://mimg.lalavla.com/resources/images/prdimg/201910/08/10004250_20191008143159.jpg</v>
      </c>
      <c r="E121" t="str">
        <f ca="1">IFERROR(__xludf.DUMMYFUNCTION("""COMPUTED_VALUE"""),"alt=")</f>
        <v>alt=</v>
      </c>
      <c r="F121" t="str">
        <f ca="1">IFERROR(__xludf.DUMMYFUNCTION("""COMPUTED_VALUE"""),"/&gt;")</f>
        <v>/&gt;</v>
      </c>
    </row>
    <row r="122" spans="1:21" ht="13.8" x14ac:dyDescent="0.25">
      <c r="A122" s="3">
        <v>1001956</v>
      </c>
      <c r="B122" s="8" t="s">
        <v>730</v>
      </c>
      <c r="C122" t="str">
        <f ca="1">IFERROR(__xludf.DUMMYFUNCTION("SPLIT(B122,"""""")"")"),"&lt;imgalt=")</f>
        <v>&lt;imgalt=</v>
      </c>
      <c r="D122" t="str">
        <f ca="1">IFERROR(__xludf.DUMMYFUNCTION("""COMPUTED_VALUE"""),"src=")</f>
        <v>src=</v>
      </c>
      <c r="E122" s="9" t="str">
        <f ca="1">IFERROR(__xludf.DUMMYFUNCTION("""COMPUTED_VALUE"""),"http://gi.esmplus.com/nakeupface/nakeupface/img/detail/43_chok/chok_01.jpg")</f>
        <v>http://gi.esmplus.com/nakeupface/nakeupface/img/detail/43_chok/chok_01.jpg</v>
      </c>
      <c r="F122" t="str">
        <f ca="1">IFERROR(__xludf.DUMMYFUNCTION("""COMPUTED_VALUE"""),"/&gt;
&lt;imgalt=")</f>
        <v>/&gt;
&lt;imgalt=</v>
      </c>
      <c r="G122" t="str">
        <f ca="1">IFERROR(__xludf.DUMMYFUNCTION("""COMPUTED_VALUE"""),"src=")</f>
        <v>src=</v>
      </c>
      <c r="H122" s="9" t="str">
        <f ca="1">IFERROR(__xludf.DUMMYFUNCTION("""COMPUTED_VALUE"""),"http://gi.esmplus.com/nakeupface/nakeupface/img/detail/43_chok/chok_02.jpg")</f>
        <v>http://gi.esmplus.com/nakeupface/nakeupface/img/detail/43_chok/chok_02.jpg</v>
      </c>
      <c r="I122" t="str">
        <f ca="1">IFERROR(__xludf.DUMMYFUNCTION("""COMPUTED_VALUE"""),"/&gt;
&lt;imgalt=")</f>
        <v>/&gt;
&lt;imgalt=</v>
      </c>
      <c r="J122" t="str">
        <f ca="1">IFERROR(__xludf.DUMMYFUNCTION("""COMPUTED_VALUE"""),"src=")</f>
        <v>src=</v>
      </c>
      <c r="K122" s="9" t="str">
        <f ca="1">IFERROR(__xludf.DUMMYFUNCTION("""COMPUTED_VALUE"""),"http://gi.esmplus.com/nakeupface/nakeupface/img/detail/43_chok/chok_03.jpg")</f>
        <v>http://gi.esmplus.com/nakeupface/nakeupface/img/detail/43_chok/chok_03.jpg</v>
      </c>
      <c r="L122" t="str">
        <f ca="1">IFERROR(__xludf.DUMMYFUNCTION("""COMPUTED_VALUE"""),"/&gt;
&lt;imgalt=")</f>
        <v>/&gt;
&lt;imgalt=</v>
      </c>
      <c r="M122" t="str">
        <f ca="1">IFERROR(__xludf.DUMMYFUNCTION("""COMPUTED_VALUE"""),"src=")</f>
        <v>src=</v>
      </c>
      <c r="N122" s="9" t="str">
        <f ca="1">IFERROR(__xludf.DUMMYFUNCTION("""COMPUTED_VALUE"""),"http://gi.esmplus.com/nakeupface/nakeupface/img/detail/43_chok/chok_05.jpg")</f>
        <v>http://gi.esmplus.com/nakeupface/nakeupface/img/detail/43_chok/chok_05.jpg</v>
      </c>
      <c r="O122" t="str">
        <f ca="1">IFERROR(__xludf.DUMMYFUNCTION("""COMPUTED_VALUE"""),"/&gt;")</f>
        <v>/&gt;</v>
      </c>
    </row>
    <row r="123" spans="1:21" ht="13.8" x14ac:dyDescent="0.25">
      <c r="A123" s="3">
        <v>10008903</v>
      </c>
      <c r="B123" s="8" t="s">
        <v>731</v>
      </c>
      <c r="C123" t="str">
        <f ca="1">IFERROR(__xludf.DUMMYFUNCTION("SPLIT(B123,"""""")"")"),"&lt;imgsrc=")</f>
        <v>&lt;imgsrc=</v>
      </c>
      <c r="D123" s="9" t="str">
        <f ca="1">IFERROR(__xludf.DUMMYFUNCTION("""COMPUTED_VALUE"""),"http://mimg.lalavla.com/resources/images/prdimg/202109/29/10008903_20210929173705.jpg")</f>
        <v>http://mimg.lalavla.com/resources/images/prdimg/202109/29/10008903_20210929173705.jpg</v>
      </c>
      <c r="E123" t="str">
        <f ca="1">IFERROR(__xludf.DUMMYFUNCTION("""COMPUTED_VALUE"""),"alt=")</f>
        <v>alt=</v>
      </c>
      <c r="F123" t="str">
        <f ca="1">IFERROR(__xludf.DUMMYFUNCTION("""COMPUTED_VALUE"""),"/&gt;")</f>
        <v>/&gt;</v>
      </c>
    </row>
    <row r="124" spans="1:21" ht="13.8" x14ac:dyDescent="0.25">
      <c r="A124" s="3">
        <v>10008087</v>
      </c>
      <c r="B124" s="8" t="s">
        <v>732</v>
      </c>
      <c r="C124" t="str">
        <f ca="1">IFERROR(__xludf.DUMMYFUNCTION("SPLIT(B124,"""""")"")"),"&lt;divstyle=")</f>
        <v>&lt;divstyle=</v>
      </c>
      <c r="D124" t="str">
        <f ca="1">IFERROR(__xludf.DUMMYFUNCTION("""COMPUTED_VALUE"""),"text-align:center;")</f>
        <v>text-align:center;</v>
      </c>
      <c r="E124" t="str">
        <f ca="1">IFERROR(__xludf.DUMMYFUNCTION("""COMPUTED_VALUE"""),"align=")</f>
        <v>align=</v>
      </c>
      <c r="F124" t="str">
        <f ca="1">IFERROR(__xludf.DUMMYFUNCTION("""COMPUTED_VALUE"""),"center")</f>
        <v>center</v>
      </c>
      <c r="G124" t="str">
        <f ca="1">IFERROR(__xludf.DUMMYFUNCTION("""COMPUTED_VALUE"""),"&gt;&lt;imgsrc=")</f>
        <v>&gt;&lt;imgsrc=</v>
      </c>
      <c r="H124" s="9" t="str">
        <f ca="1">IFERROR(__xludf.DUMMYFUNCTION("""COMPUTED_VALUE"""),"http://m.lalavla.com/resources/images/prdimg/202105/11//10008087_20210511102829617.png")</f>
        <v>http://m.lalavla.com/resources/images/prdimg/202105/11//10008087_20210511102829617.png</v>
      </c>
      <c r="I124" t="str">
        <f ca="1">IFERROR(__xludf.DUMMYFUNCTION("""COMPUTED_VALUE"""),"value=")</f>
        <v>value=</v>
      </c>
      <c r="J124" t="str">
        <f ca="1">IFERROR(__xludf.DUMMYFUNCTION("""COMPUTED_VALUE"""),"10008087_20210511102829617.png")</f>
        <v>10008087_20210511102829617.png</v>
      </c>
      <c r="K124" t="str">
        <f ca="1">IFERROR(__xludf.DUMMYFUNCTION("""COMPUTED_VALUE"""),"class=")</f>
        <v>class=</v>
      </c>
      <c r="L124" t="str">
        <f ca="1">IFERROR(__xludf.DUMMYFUNCTION("""COMPUTED_VALUE"""),"up_img")</f>
        <v>up_img</v>
      </c>
      <c r="M124" t="str">
        <f ca="1">IFERROR(__xludf.DUMMYFUNCTION("""COMPUTED_VALUE"""),"&gt;&lt;br&gt;&lt;/div&gt;")</f>
        <v>&gt;&lt;br&gt;&lt;/div&gt;</v>
      </c>
    </row>
    <row r="125" spans="1:21" ht="13.8" x14ac:dyDescent="0.25">
      <c r="A125" s="3">
        <v>10006173</v>
      </c>
      <c r="B125" s="8" t="s">
        <v>733</v>
      </c>
      <c r="C125" t="str">
        <f ca="1">IFERROR(__xludf.DUMMYFUNCTION("SPLIT(B125,"""""")"")"),"&lt;imgsrc=")</f>
        <v>&lt;imgsrc=</v>
      </c>
      <c r="D125" s="9" t="str">
        <f ca="1">IFERROR(__xludf.DUMMYFUNCTION("""COMPUTED_VALUE"""),"http://mimg.lalavla.com/resources/images/prdimg/202104/23/10006173_20210423091115.jpg")</f>
        <v>http://mimg.lalavla.com/resources/images/prdimg/202104/23/10006173_20210423091115.jpg</v>
      </c>
      <c r="E125" t="str">
        <f ca="1">IFERROR(__xludf.DUMMYFUNCTION("""COMPUTED_VALUE"""),"alt=")</f>
        <v>alt=</v>
      </c>
      <c r="F125" t="str">
        <f ca="1">IFERROR(__xludf.DUMMYFUNCTION("""COMPUTED_VALUE"""),"/&gt;
&lt;imgsrc=")</f>
        <v>/&gt;
&lt;imgsrc=</v>
      </c>
      <c r="G125" s="9" t="str">
        <f ca="1">IFERROR(__xludf.DUMMYFUNCTION("""COMPUTED_VALUE"""),"http://mimg.lalavla.com/resources/images/prdimg/202104/23/10006173_20210423091130.jpg")</f>
        <v>http://mimg.lalavla.com/resources/images/prdimg/202104/23/10006173_20210423091130.jpg</v>
      </c>
      <c r="H125" t="str">
        <f ca="1">IFERROR(__xludf.DUMMYFUNCTION("""COMPUTED_VALUE"""),"alt=")</f>
        <v>alt=</v>
      </c>
      <c r="I125" t="str">
        <f ca="1">IFERROR(__xludf.DUMMYFUNCTION("""COMPUTED_VALUE"""),"/&gt;
&lt;imgsrc=")</f>
        <v>/&gt;
&lt;imgsrc=</v>
      </c>
      <c r="J125" s="9" t="str">
        <f ca="1">IFERROR(__xludf.DUMMYFUNCTION("""COMPUTED_VALUE"""),"http://mimg.lalavla.com/resources/images/prdimg/202104/23/10006173_20210423091152.jpg")</f>
        <v>http://mimg.lalavla.com/resources/images/prdimg/202104/23/10006173_20210423091152.jpg</v>
      </c>
      <c r="K125" t="str">
        <f ca="1">IFERROR(__xludf.DUMMYFUNCTION("""COMPUTED_VALUE"""),"alt=")</f>
        <v>alt=</v>
      </c>
      <c r="L125" t="str">
        <f ca="1">IFERROR(__xludf.DUMMYFUNCTION("""COMPUTED_VALUE"""),"/&gt;
&lt;imgsrc=")</f>
        <v>/&gt;
&lt;imgsrc=</v>
      </c>
      <c r="M125" s="9" t="str">
        <f ca="1">IFERROR(__xludf.DUMMYFUNCTION("""COMPUTED_VALUE"""),"http://mimg.lalavla.com/resources/images/prdimg/202104/23/10006173_20210423091211.jpg")</f>
        <v>http://mimg.lalavla.com/resources/images/prdimg/202104/23/10006173_20210423091211.jpg</v>
      </c>
      <c r="N125" t="str">
        <f ca="1">IFERROR(__xludf.DUMMYFUNCTION("""COMPUTED_VALUE"""),"alt=")</f>
        <v>alt=</v>
      </c>
      <c r="O125" t="str">
        <f ca="1">IFERROR(__xludf.DUMMYFUNCTION("""COMPUTED_VALUE"""),"/&gt;
&lt;imgsrc=")</f>
        <v>/&gt;
&lt;imgsrc=</v>
      </c>
      <c r="P125" s="9" t="str">
        <f ca="1">IFERROR(__xludf.DUMMYFUNCTION("""COMPUTED_VALUE"""),"http://mimg.lalavla.com/resources/images/prdimg/202104/23/10006173_20210423091222.jpg")</f>
        <v>http://mimg.lalavla.com/resources/images/prdimg/202104/23/10006173_20210423091222.jpg</v>
      </c>
      <c r="Q125" t="str">
        <f ca="1">IFERROR(__xludf.DUMMYFUNCTION("""COMPUTED_VALUE"""),"alt=")</f>
        <v>alt=</v>
      </c>
      <c r="R125" t="str">
        <f ca="1">IFERROR(__xludf.DUMMYFUNCTION("""COMPUTED_VALUE"""),"/&gt;
&lt;imgsrc=")</f>
        <v>/&gt;
&lt;imgsrc=</v>
      </c>
      <c r="S125" s="9" t="str">
        <f ca="1">IFERROR(__xludf.DUMMYFUNCTION("""COMPUTED_VALUE"""),"http://mimg.lalavla.com/resources/images/prdimg/202104/23/10006173_20210423091233.jpg")</f>
        <v>http://mimg.lalavla.com/resources/images/prdimg/202104/23/10006173_20210423091233.jpg</v>
      </c>
      <c r="T125" t="str">
        <f ca="1">IFERROR(__xludf.DUMMYFUNCTION("""COMPUTED_VALUE"""),"alt=")</f>
        <v>alt=</v>
      </c>
      <c r="U125" t="str">
        <f ca="1">IFERROR(__xludf.DUMMYFUNCTION("""COMPUTED_VALUE"""),"/&gt;")</f>
        <v>/&gt;</v>
      </c>
    </row>
    <row r="126" spans="1:21" ht="13.8" x14ac:dyDescent="0.25">
      <c r="A126" s="3">
        <v>10004584</v>
      </c>
      <c r="B126" s="8" t="s">
        <v>734</v>
      </c>
      <c r="C126" t="str">
        <f ca="1">IFERROR(__xludf.DUMMYFUNCTION("SPLIT(B126,"""""")"")"),"&lt;imgsrc=")</f>
        <v>&lt;imgsrc=</v>
      </c>
      <c r="D126" s="9" t="str">
        <f ca="1">IFERROR(__xludf.DUMMYFUNCTION("""COMPUTED_VALUE"""),"http://mimg.lalavla.com/resources/images/prdimg/202004/10/10004584_20200410120355.jpg")</f>
        <v>http://mimg.lalavla.com/resources/images/prdimg/202004/10/10004584_20200410120355.jpg</v>
      </c>
      <c r="E126" t="str">
        <f ca="1">IFERROR(__xludf.DUMMYFUNCTION("""COMPUTED_VALUE"""),"alt=")</f>
        <v>alt=</v>
      </c>
      <c r="F126" t="str">
        <f ca="1">IFERROR(__xludf.DUMMYFUNCTION("""COMPUTED_VALUE"""),"/&gt;")</f>
        <v>/&gt;</v>
      </c>
    </row>
    <row r="127" spans="1:21" ht="13.8" x14ac:dyDescent="0.25">
      <c r="A127" s="3">
        <v>10007428</v>
      </c>
      <c r="B127" s="8" t="s">
        <v>735</v>
      </c>
      <c r="C127" t="str">
        <f ca="1">IFERROR(__xludf.DUMMYFUNCTION("SPLIT(B127,"""""")"")"),"&lt;imgsrc=")</f>
        <v>&lt;imgsrc=</v>
      </c>
      <c r="D127" s="9" t="str">
        <f ca="1">IFERROR(__xludf.DUMMYFUNCTION("""COMPUTED_VALUE"""),"http://mimg.lalavla.com/resources/images/prdimg/202102/24/10007428_20210224155039.jpg")</f>
        <v>http://mimg.lalavla.com/resources/images/prdimg/202102/24/10007428_20210224155039.jpg</v>
      </c>
      <c r="E127" t="str">
        <f ca="1">IFERROR(__xludf.DUMMYFUNCTION("""COMPUTED_VALUE"""),"alt=")</f>
        <v>alt=</v>
      </c>
      <c r="F127" t="str">
        <f ca="1">IFERROR(__xludf.DUMMYFUNCTION("""COMPUTED_VALUE"""),"width=")</f>
        <v>width=</v>
      </c>
      <c r="G127">
        <f ca="1">IFERROR(__xludf.DUMMYFUNCTION("""COMPUTED_VALUE"""),750)</f>
        <v>750</v>
      </c>
      <c r="H127" t="str">
        <f ca="1">IFERROR(__xludf.DUMMYFUNCTION("""COMPUTED_VALUE"""),"height=")</f>
        <v>height=</v>
      </c>
      <c r="I127">
        <f ca="1">IFERROR(__xludf.DUMMYFUNCTION("""COMPUTED_VALUE"""),750)</f>
        <v>750</v>
      </c>
      <c r="J127" t="str">
        <f ca="1">IFERROR(__xludf.DUMMYFUNCTION("""COMPUTED_VALUE"""),"title=")</f>
        <v>title=</v>
      </c>
      <c r="K127" t="str">
        <f ca="1">IFERROR(__xludf.DUMMYFUNCTION("""COMPUTED_VALUE"""),"align=")</f>
        <v>align=</v>
      </c>
      <c r="L127" t="str">
        <f ca="1">IFERROR(__xludf.DUMMYFUNCTION("""COMPUTED_VALUE"""),"/&gt;
&lt;imgsrc=")</f>
        <v>/&gt;
&lt;imgsrc=</v>
      </c>
      <c r="M127" s="9" t="str">
        <f ca="1">IFERROR(__xludf.DUMMYFUNCTION("""COMPUTED_VALUE"""),"http://mimg.lalavla.com/resources/images/prdimg/202102/24/10007428_20210224155120.jpg")</f>
        <v>http://mimg.lalavla.com/resources/images/prdimg/202102/24/10007428_20210224155120.jpg</v>
      </c>
      <c r="N127" t="str">
        <f ca="1">IFERROR(__xludf.DUMMYFUNCTION("""COMPUTED_VALUE"""),"alt=")</f>
        <v>alt=</v>
      </c>
      <c r="O127" t="str">
        <f ca="1">IFERROR(__xludf.DUMMYFUNCTION("""COMPUTED_VALUE"""),"/&gt;")</f>
        <v>/&gt;</v>
      </c>
    </row>
    <row r="128" spans="1:21" ht="13.8" x14ac:dyDescent="0.25">
      <c r="A128" s="3">
        <v>10002620</v>
      </c>
      <c r="B128" s="8" t="s">
        <v>736</v>
      </c>
      <c r="C128" t="str">
        <f ca="1">IFERROR(__xludf.DUMMYFUNCTION("SPLIT(B128,"""""")"")"),"&lt;imgsrc=")</f>
        <v>&lt;imgsrc=</v>
      </c>
      <c r="D128" s="9" t="str">
        <f ca="1">IFERROR(__xludf.DUMMYFUNCTION("""COMPUTED_VALUE"""),"http://mimg.lalavla.com/resources/images/prdimg/202102/24/10002620_20210224155240.jpg")</f>
        <v>http://mimg.lalavla.com/resources/images/prdimg/202102/24/10002620_20210224155240.jpg</v>
      </c>
      <c r="E128" t="str">
        <f ca="1">IFERROR(__xludf.DUMMYFUNCTION("""COMPUTED_VALUE"""),"alt=")</f>
        <v>alt=</v>
      </c>
      <c r="F128" t="str">
        <f ca="1">IFERROR(__xludf.DUMMYFUNCTION("""COMPUTED_VALUE"""),"width=")</f>
        <v>width=</v>
      </c>
      <c r="G128">
        <f ca="1">IFERROR(__xludf.DUMMYFUNCTION("""COMPUTED_VALUE"""),750)</f>
        <v>750</v>
      </c>
      <c r="H128" t="str">
        <f ca="1">IFERROR(__xludf.DUMMYFUNCTION("""COMPUTED_VALUE"""),"height=")</f>
        <v>height=</v>
      </c>
      <c r="I128">
        <f ca="1">IFERROR(__xludf.DUMMYFUNCTION("""COMPUTED_VALUE"""),750)</f>
        <v>750</v>
      </c>
      <c r="J128" t="str">
        <f ca="1">IFERROR(__xludf.DUMMYFUNCTION("""COMPUTED_VALUE"""),"title=")</f>
        <v>title=</v>
      </c>
      <c r="K128" t="str">
        <f ca="1">IFERROR(__xludf.DUMMYFUNCTION("""COMPUTED_VALUE"""),"align=")</f>
        <v>align=</v>
      </c>
      <c r="L128" t="str">
        <f ca="1">IFERROR(__xludf.DUMMYFUNCTION("""COMPUTED_VALUE"""),"/&gt;
&lt;imgsrc=")</f>
        <v>/&gt;
&lt;imgsrc=</v>
      </c>
      <c r="M128" s="9" t="str">
        <f ca="1">IFERROR(__xludf.DUMMYFUNCTION("""COMPUTED_VALUE"""),"http://mimg.lalavla.com/resources/images/prdimg/202102/24/10002620_20210224155329.jpg")</f>
        <v>http://mimg.lalavla.com/resources/images/prdimg/202102/24/10002620_20210224155329.jpg</v>
      </c>
      <c r="N128" t="str">
        <f ca="1">IFERROR(__xludf.DUMMYFUNCTION("""COMPUTED_VALUE"""),"alt=")</f>
        <v>alt=</v>
      </c>
      <c r="O128" t="str">
        <f ca="1">IFERROR(__xludf.DUMMYFUNCTION("""COMPUTED_VALUE"""),"/&gt;")</f>
        <v>/&gt;</v>
      </c>
    </row>
    <row r="129" spans="1:69" ht="13.8" x14ac:dyDescent="0.25">
      <c r="A129" s="3">
        <v>10003309</v>
      </c>
      <c r="B129" s="8" t="s">
        <v>737</v>
      </c>
      <c r="C129" t="str">
        <f ca="1">IFERROR(__xludf.DUMMYFUNCTION("SPLIT(B129,"""""")"")"),"&lt;imgsrc=")</f>
        <v>&lt;imgsrc=</v>
      </c>
      <c r="D129" s="9" t="str">
        <f ca="1">IFERROR(__xludf.DUMMYFUNCTION("""COMPUTED_VALUE"""),"http://mimg.lalavla.com/resources/images/prdimg/201904/23/10003309_20190423165419.jpg")</f>
        <v>http://mimg.lalavla.com/resources/images/prdimg/201904/23/10003309_20190423165419.jpg</v>
      </c>
      <c r="E129" t="str">
        <f ca="1">IFERROR(__xludf.DUMMYFUNCTION("""COMPUTED_VALUE"""),"alt=")</f>
        <v>alt=</v>
      </c>
      <c r="F129" t="str">
        <f ca="1">IFERROR(__xludf.DUMMYFUNCTION("""COMPUTED_VALUE"""),"/&gt;")</f>
        <v>/&gt;</v>
      </c>
    </row>
    <row r="130" spans="1:69" ht="13.8" x14ac:dyDescent="0.25">
      <c r="A130" s="3">
        <v>10006041</v>
      </c>
      <c r="B130" s="8" t="s">
        <v>738</v>
      </c>
      <c r="C130" t="str">
        <f ca="1">IFERROR(__xludf.DUMMYFUNCTION("SPLIT(B130,"""""")"")"),"&lt;imgalt=")</f>
        <v>&lt;imgalt=</v>
      </c>
      <c r="D130" t="str">
        <f ca="1">IFERROR(__xludf.DUMMYFUNCTION("""COMPUTED_VALUE"""),"src=")</f>
        <v>src=</v>
      </c>
      <c r="E130" s="9" t="str">
        <f ca="1">IFERROR(__xludf.DUMMYFUNCTION("""COMPUTED_VALUE"""),"http://mimg.lalavla.com/resources/images/prdimg/202008/26/10006041_20200826105137.jpg")</f>
        <v>http://mimg.lalavla.com/resources/images/prdimg/202008/26/10006041_20200826105137.jpg</v>
      </c>
      <c r="F130" t="str">
        <f ca="1">IFERROR(__xludf.DUMMYFUNCTION("""COMPUTED_VALUE"""),"/&gt;")</f>
        <v>/&gt;</v>
      </c>
    </row>
    <row r="131" spans="1:69" ht="13.8" x14ac:dyDescent="0.25">
      <c r="A131" s="3">
        <v>10002293</v>
      </c>
      <c r="B131" s="8" t="s">
        <v>739</v>
      </c>
      <c r="C131" t="str">
        <f ca="1">IFERROR(__xludf.DUMMYFUNCTION("SPLIT(B131,"""""")"")"),"&lt;imgsrc=")</f>
        <v>&lt;imgsrc=</v>
      </c>
      <c r="D131" s="9" t="str">
        <f ca="1">IFERROR(__xludf.DUMMYFUNCTION("""COMPUTED_VALUE"""),"http://mimg.lalavla.com/resources/images/prdimg/201812/19/10002293_20181219154150.jpg")</f>
        <v>http://mimg.lalavla.com/resources/images/prdimg/201812/19/10002293_20181219154150.jpg</v>
      </c>
      <c r="E131" t="str">
        <f ca="1">IFERROR(__xludf.DUMMYFUNCTION("""COMPUTED_VALUE"""),"alt=")</f>
        <v>alt=</v>
      </c>
      <c r="F131" t="str">
        <f ca="1">IFERROR(__xludf.DUMMYFUNCTION("""COMPUTED_VALUE"""),"/&gt;")</f>
        <v>/&gt;</v>
      </c>
    </row>
    <row r="132" spans="1:69" ht="13.8" x14ac:dyDescent="0.25">
      <c r="A132" s="3">
        <v>10007464</v>
      </c>
      <c r="B132" s="8" t="s">
        <v>740</v>
      </c>
      <c r="C132" t="str">
        <f ca="1">IFERROR(__xludf.DUMMYFUNCTION("SPLIT(B132,"""""")"")"),"&lt;palign=")</f>
        <v>&lt;palign=</v>
      </c>
      <c r="D132" t="str">
        <f ca="1">IFERROR(__xludf.DUMMYFUNCTION("""COMPUTED_VALUE"""),"center")</f>
        <v>center</v>
      </c>
      <c r="E132" t="str">
        <f ca="1">IFERROR(__xludf.DUMMYFUNCTION("""COMPUTED_VALUE"""),"style=")</f>
        <v>style=</v>
      </c>
      <c r="F132" t="str">
        <f ca="1">IFERROR(__xludf.DUMMYFUNCTION("""COMPUTED_VALUE"""),"text-align:center;")</f>
        <v>text-align:center;</v>
      </c>
      <c r="G132" t="str">
        <f ca="1">IFERROR(__xludf.DUMMYFUNCTION("""COMPUTED_VALUE"""),"&gt;&lt;imgclass=")</f>
        <v>&gt;&lt;imgclass=</v>
      </c>
      <c r="H132" t="str">
        <f ca="1">IFERROR(__xludf.DUMMYFUNCTION("""COMPUTED_VALUE"""),"up_img")</f>
        <v>up_img</v>
      </c>
      <c r="I132" t="str">
        <f ca="1">IFERROR(__xludf.DUMMYFUNCTION("""COMPUTED_VALUE"""),"src=")</f>
        <v>src=</v>
      </c>
      <c r="J132" s="9" t="str">
        <f ca="1">IFERROR(__xludf.DUMMYFUNCTION("""COMPUTED_VALUE"""),"http://m.lalavla.com/resources/images/prdimg/202104/22//10007464_20210422083452922.jpg")</f>
        <v>http://m.lalavla.com/resources/images/prdimg/202104/22//10007464_20210422083452922.jpg</v>
      </c>
      <c r="K132" t="str">
        <f ca="1">IFERROR(__xludf.DUMMYFUNCTION("""COMPUTED_VALUE"""),"value=")</f>
        <v>value=</v>
      </c>
      <c r="L132" t="str">
        <f ca="1">IFERROR(__xludf.DUMMYFUNCTION("""COMPUTED_VALUE"""),"10007464_20210422083452922.jpg")</f>
        <v>10007464_20210422083452922.jpg</v>
      </c>
      <c r="M132" t="str">
        <f ca="1">IFERROR(__xludf.DUMMYFUNCTION("""COMPUTED_VALUE"""),"&gt;&lt;palign=")</f>
        <v>&gt;&lt;palign=</v>
      </c>
      <c r="N132" t="str">
        <f ca="1">IFERROR(__xludf.DUMMYFUNCTION("""COMPUTED_VALUE"""),"center")</f>
        <v>center</v>
      </c>
      <c r="O132" t="str">
        <f ca="1">IFERROR(__xludf.DUMMYFUNCTION("""COMPUTED_VALUE"""),"style=")</f>
        <v>style=</v>
      </c>
      <c r="P132" t="str">
        <f ca="1">IFERROR(__xludf.DUMMYFUNCTION("""COMPUTED_VALUE"""),"text-align:center;")</f>
        <v>text-align:center;</v>
      </c>
      <c r="Q132" t="str">
        <f ca="1">IFERROR(__xludf.DUMMYFUNCTION("""COMPUTED_VALUE"""),"&gt;&amp;nbsp;&lt;palign=")</f>
        <v>&gt;&amp;nbsp;&lt;palign=</v>
      </c>
      <c r="R132" t="str">
        <f ca="1">IFERROR(__xludf.DUMMYFUNCTION("""COMPUTED_VALUE"""),"center")</f>
        <v>center</v>
      </c>
      <c r="S132" t="str">
        <f ca="1">IFERROR(__xludf.DUMMYFUNCTION("""COMPUTED_VALUE"""),"style=")</f>
        <v>style=</v>
      </c>
      <c r="T132" t="str">
        <f ca="1">IFERROR(__xludf.DUMMYFUNCTION("""COMPUTED_VALUE"""),"text-align:center;")</f>
        <v>text-align:center;</v>
      </c>
      <c r="U132" t="str">
        <f ca="1">IFERROR(__xludf.DUMMYFUNCTION("""COMPUTED_VALUE"""),"&gt;&lt;imgclass=")</f>
        <v>&gt;&lt;imgclass=</v>
      </c>
      <c r="V132" t="str">
        <f ca="1">IFERROR(__xludf.DUMMYFUNCTION("""COMPUTED_VALUE"""),"up_img")</f>
        <v>up_img</v>
      </c>
      <c r="W132" t="str">
        <f ca="1">IFERROR(__xludf.DUMMYFUNCTION("""COMPUTED_VALUE"""),"src=")</f>
        <v>src=</v>
      </c>
      <c r="X132" s="9" t="str">
        <f ca="1">IFERROR(__xludf.DUMMYFUNCTION("""COMPUTED_VALUE"""),"http://m.lalavla.com/resources/images/prdimg/202109/23//10007464_20210923133751288.jpg")</f>
        <v>http://m.lalavla.com/resources/images/prdimg/202109/23//10007464_20210923133751288.jpg</v>
      </c>
      <c r="Y132" t="str">
        <f ca="1">IFERROR(__xludf.DUMMYFUNCTION("""COMPUTED_VALUE"""),"value=")</f>
        <v>value=</v>
      </c>
      <c r="Z132" t="str">
        <f ca="1">IFERROR(__xludf.DUMMYFUNCTION("""COMPUTED_VALUE"""),"10007464_20210923133751288.jpg")</f>
        <v>10007464_20210923133751288.jpg</v>
      </c>
      <c r="AA132" t="str">
        <f ca="1">IFERROR(__xludf.DUMMYFUNCTION("""COMPUTED_VALUE"""),"&gt;&lt;imgclass=")</f>
        <v>&gt;&lt;imgclass=</v>
      </c>
      <c r="AB132" t="str">
        <f ca="1">IFERROR(__xludf.DUMMYFUNCTION("""COMPUTED_VALUE"""),"up_img")</f>
        <v>up_img</v>
      </c>
      <c r="AC132" t="str">
        <f ca="1">IFERROR(__xludf.DUMMYFUNCTION("""COMPUTED_VALUE"""),"src=")</f>
        <v>src=</v>
      </c>
      <c r="AD132" s="9" t="str">
        <f ca="1">IFERROR(__xludf.DUMMYFUNCTION("""COMPUTED_VALUE"""),"http://m.lalavla.com/resources/images/prdimg/202109/23//10007464_20210923133805348.jpg")</f>
        <v>http://m.lalavla.com/resources/images/prdimg/202109/23//10007464_20210923133805348.jpg</v>
      </c>
      <c r="AE132" t="str">
        <f ca="1">IFERROR(__xludf.DUMMYFUNCTION("""COMPUTED_VALUE"""),"value=")</f>
        <v>value=</v>
      </c>
      <c r="AF132" t="str">
        <f ca="1">IFERROR(__xludf.DUMMYFUNCTION("""COMPUTED_VALUE"""),"10007464_20210923133805348.jpg")</f>
        <v>10007464_20210923133805348.jpg</v>
      </c>
      <c r="AG132" t="str">
        <f ca="1">IFERROR(__xludf.DUMMYFUNCTION("""COMPUTED_VALUE"""),"&gt;&lt;imgclass=")</f>
        <v>&gt;&lt;imgclass=</v>
      </c>
      <c r="AH132" t="str">
        <f ca="1">IFERROR(__xludf.DUMMYFUNCTION("""COMPUTED_VALUE"""),"up_img")</f>
        <v>up_img</v>
      </c>
      <c r="AI132" t="str">
        <f ca="1">IFERROR(__xludf.DUMMYFUNCTION("""COMPUTED_VALUE"""),"src=")</f>
        <v>src=</v>
      </c>
      <c r="AJ132" s="9" t="str">
        <f ca="1">IFERROR(__xludf.DUMMYFUNCTION("""COMPUTED_VALUE"""),"http://m.lalavla.com/resources/images/prdimg/202109/23//10007464_20210923133852294.jpg")</f>
        <v>http://m.lalavla.com/resources/images/prdimg/202109/23//10007464_20210923133852294.jpg</v>
      </c>
      <c r="AK132" t="str">
        <f ca="1">IFERROR(__xludf.DUMMYFUNCTION("""COMPUTED_VALUE"""),"value=")</f>
        <v>value=</v>
      </c>
      <c r="AL132" t="str">
        <f ca="1">IFERROR(__xludf.DUMMYFUNCTION("""COMPUTED_VALUE"""),"10007464_20210923133852294.jpg")</f>
        <v>10007464_20210923133852294.jpg</v>
      </c>
      <c r="AM132" t="str">
        <f ca="1">IFERROR(__xludf.DUMMYFUNCTION("""COMPUTED_VALUE"""),"&gt;&lt;imgclass=")</f>
        <v>&gt;&lt;imgclass=</v>
      </c>
      <c r="AN132" t="str">
        <f ca="1">IFERROR(__xludf.DUMMYFUNCTION("""COMPUTED_VALUE"""),"up_img")</f>
        <v>up_img</v>
      </c>
      <c r="AO132" t="str">
        <f ca="1">IFERROR(__xludf.DUMMYFUNCTION("""COMPUTED_VALUE"""),"src=")</f>
        <v>src=</v>
      </c>
      <c r="AP132" s="9" t="str">
        <f ca="1">IFERROR(__xludf.DUMMYFUNCTION("""COMPUTED_VALUE"""),"http://m.lalavla.com/resources/images/prdimg/202109/23//10007464_20210923133908459.jpg")</f>
        <v>http://m.lalavla.com/resources/images/prdimg/202109/23//10007464_20210923133908459.jpg</v>
      </c>
      <c r="AQ132" t="str">
        <f ca="1">IFERROR(__xludf.DUMMYFUNCTION("""COMPUTED_VALUE"""),"value=")</f>
        <v>value=</v>
      </c>
      <c r="AR132" t="str">
        <f ca="1">IFERROR(__xludf.DUMMYFUNCTION("""COMPUTED_VALUE"""),"10007464_20210923133908459.jpg")</f>
        <v>10007464_20210923133908459.jpg</v>
      </c>
      <c r="AS132" t="str">
        <f ca="1">IFERROR(__xludf.DUMMYFUNCTION("""COMPUTED_VALUE"""),"&gt;&lt;imgclass=")</f>
        <v>&gt;&lt;imgclass=</v>
      </c>
      <c r="AT132" t="str">
        <f ca="1">IFERROR(__xludf.DUMMYFUNCTION("""COMPUTED_VALUE"""),"up_img")</f>
        <v>up_img</v>
      </c>
      <c r="AU132" t="str">
        <f ca="1">IFERROR(__xludf.DUMMYFUNCTION("""COMPUTED_VALUE"""),"src=")</f>
        <v>src=</v>
      </c>
      <c r="AV132" s="9" t="str">
        <f ca="1">IFERROR(__xludf.DUMMYFUNCTION("""COMPUTED_VALUE"""),"http://m.lalavla.com/resources/images/prdimg/202109/23//10007464_20210923133935971.jpg")</f>
        <v>http://m.lalavla.com/resources/images/prdimg/202109/23//10007464_20210923133935971.jpg</v>
      </c>
      <c r="AW132" t="str">
        <f ca="1">IFERROR(__xludf.DUMMYFUNCTION("""COMPUTED_VALUE"""),"value=")</f>
        <v>value=</v>
      </c>
      <c r="AX132" t="str">
        <f ca="1">IFERROR(__xludf.DUMMYFUNCTION("""COMPUTED_VALUE"""),"10007464_20210923133935971.jpg")</f>
        <v>10007464_20210923133935971.jpg</v>
      </c>
      <c r="AY132" t="str">
        <f ca="1">IFERROR(__xludf.DUMMYFUNCTION("""COMPUTED_VALUE"""),"&gt;&lt;imgclass=")</f>
        <v>&gt;&lt;imgclass=</v>
      </c>
      <c r="AZ132" t="str">
        <f ca="1">IFERROR(__xludf.DUMMYFUNCTION("""COMPUTED_VALUE"""),"up_img")</f>
        <v>up_img</v>
      </c>
      <c r="BA132" t="str">
        <f ca="1">IFERROR(__xludf.DUMMYFUNCTION("""COMPUTED_VALUE"""),"src=")</f>
        <v>src=</v>
      </c>
      <c r="BB132" s="9" t="str">
        <f ca="1">IFERROR(__xludf.DUMMYFUNCTION("""COMPUTED_VALUE"""),"http://m.lalavla.com/resources/images/prdimg/202109/23//10007464_20210923133950938.jpg")</f>
        <v>http://m.lalavla.com/resources/images/prdimg/202109/23//10007464_20210923133950938.jpg</v>
      </c>
      <c r="BC132" t="str">
        <f ca="1">IFERROR(__xludf.DUMMYFUNCTION("""COMPUTED_VALUE"""),"value=")</f>
        <v>value=</v>
      </c>
      <c r="BD132" t="str">
        <f ca="1">IFERROR(__xludf.DUMMYFUNCTION("""COMPUTED_VALUE"""),"10007464_20210923133950938.jpg")</f>
        <v>10007464_20210923133950938.jpg</v>
      </c>
      <c r="BE132" t="str">
        <f ca="1">IFERROR(__xludf.DUMMYFUNCTION("""COMPUTED_VALUE"""),"&gt;&lt;imgclass=")</f>
        <v>&gt;&lt;imgclass=</v>
      </c>
      <c r="BF132" t="str">
        <f ca="1">IFERROR(__xludf.DUMMYFUNCTION("""COMPUTED_VALUE"""),"up_img")</f>
        <v>up_img</v>
      </c>
      <c r="BG132" t="str">
        <f ca="1">IFERROR(__xludf.DUMMYFUNCTION("""COMPUTED_VALUE"""),"src=")</f>
        <v>src=</v>
      </c>
      <c r="BH132" s="9" t="str">
        <f ca="1">IFERROR(__xludf.DUMMYFUNCTION("""COMPUTED_VALUE"""),"http://m.lalavla.com/resources/images/prdimg/202109/23//10007464_20210923134013330.jpg")</f>
        <v>http://m.lalavla.com/resources/images/prdimg/202109/23//10007464_20210923134013330.jpg</v>
      </c>
      <c r="BI132" t="str">
        <f ca="1">IFERROR(__xludf.DUMMYFUNCTION("""COMPUTED_VALUE"""),"value=")</f>
        <v>value=</v>
      </c>
      <c r="BJ132" t="str">
        <f ca="1">IFERROR(__xludf.DUMMYFUNCTION("""COMPUTED_VALUE"""),"10007464_20210923134013330.jpg")</f>
        <v>10007464_20210923134013330.jpg</v>
      </c>
      <c r="BK132" t="str">
        <f ca="1">IFERROR(__xludf.DUMMYFUNCTION("""COMPUTED_VALUE"""),"&gt;&lt;imgclass=")</f>
        <v>&gt;&lt;imgclass=</v>
      </c>
      <c r="BL132" t="str">
        <f ca="1">IFERROR(__xludf.DUMMYFUNCTION("""COMPUTED_VALUE"""),"up_img")</f>
        <v>up_img</v>
      </c>
      <c r="BM132" t="str">
        <f ca="1">IFERROR(__xludf.DUMMYFUNCTION("""COMPUTED_VALUE"""),"src=")</f>
        <v>src=</v>
      </c>
      <c r="BN132" s="9" t="str">
        <f ca="1">IFERROR(__xludf.DUMMYFUNCTION("""COMPUTED_VALUE"""),"http://m.lalavla.com/resources/images/prdimg/202109/23//10007464_20210923134026073.jpg")</f>
        <v>http://m.lalavla.com/resources/images/prdimg/202109/23//10007464_20210923134026073.jpg</v>
      </c>
      <c r="BO132" t="str">
        <f ca="1">IFERROR(__xludf.DUMMYFUNCTION("""COMPUTED_VALUE"""),"value=")</f>
        <v>value=</v>
      </c>
      <c r="BP132" t="str">
        <f ca="1">IFERROR(__xludf.DUMMYFUNCTION("""COMPUTED_VALUE"""),"10007464_20210923134026073.jpg")</f>
        <v>10007464_20210923134026073.jpg</v>
      </c>
      <c r="BQ132" t="str">
        <f ca="1">IFERROR(__xludf.DUMMYFUNCTION("""COMPUTED_VALUE"""),"&gt;")</f>
        <v>&gt;</v>
      </c>
    </row>
    <row r="133" spans="1:69" ht="13.8" x14ac:dyDescent="0.25">
      <c r="A133" s="3">
        <v>10003197</v>
      </c>
      <c r="B133" s="8" t="s">
        <v>741</v>
      </c>
      <c r="C133" t="str">
        <f ca="1">IFERROR(__xludf.DUMMYFUNCTION("SPLIT(B133,"""""")"")"),"&lt;imgsrc=")</f>
        <v>&lt;imgsrc=</v>
      </c>
      <c r="D133" s="9" t="str">
        <f ca="1">IFERROR(__xludf.DUMMYFUNCTION("""COMPUTED_VALUE"""),"http://mimg.lalavla.com/resources/images/prdimg/202004/09/10003197_20200409163426.jpg")</f>
        <v>http://mimg.lalavla.com/resources/images/prdimg/202004/09/10003197_20200409163426.jpg</v>
      </c>
      <c r="E133" t="str">
        <f ca="1">IFERROR(__xludf.DUMMYFUNCTION("""COMPUTED_VALUE"""),"alt=")</f>
        <v>alt=</v>
      </c>
      <c r="F133" t="str">
        <f ca="1">IFERROR(__xludf.DUMMYFUNCTION("""COMPUTED_VALUE"""),"/&gt;")</f>
        <v>/&gt;</v>
      </c>
    </row>
    <row r="134" spans="1:69" ht="13.8" x14ac:dyDescent="0.25">
      <c r="A134" s="3">
        <v>10006564</v>
      </c>
      <c r="B134" s="8" t="s">
        <v>742</v>
      </c>
      <c r="C134" t="str">
        <f ca="1">IFERROR(__xludf.DUMMYFUNCTION("SPLIT(B134,"""""")"")"),"&lt;imgsrc=")</f>
        <v>&lt;imgsrc=</v>
      </c>
      <c r="D134" s="9" t="str">
        <f ca="1">IFERROR(__xludf.DUMMYFUNCTION("""COMPUTED_VALUE"""),"http://mimg.lalavla.com/resources/images/prdimg/202012/17/10006564_20201217121524.jpg")</f>
        <v>http://mimg.lalavla.com/resources/images/prdimg/202012/17/10006564_20201217121524.jpg</v>
      </c>
      <c r="E134" t="str">
        <f ca="1">IFERROR(__xludf.DUMMYFUNCTION("""COMPUTED_VALUE"""),"alt=")</f>
        <v>alt=</v>
      </c>
      <c r="F134" t="str">
        <f ca="1">IFERROR(__xludf.DUMMYFUNCTION("""COMPUTED_VALUE"""),"/&gt;")</f>
        <v>/&gt;</v>
      </c>
    </row>
    <row r="135" spans="1:69" ht="13.8" x14ac:dyDescent="0.25">
      <c r="A135" s="3">
        <v>10008519</v>
      </c>
      <c r="B135" s="8" t="s">
        <v>743</v>
      </c>
      <c r="C135" t="str">
        <f ca="1">IFERROR(__xludf.DUMMYFUNCTION("SPLIT(B135,"""""")"")"),"&lt;imgsrc=")</f>
        <v>&lt;imgsrc=</v>
      </c>
      <c r="D135" s="9" t="str">
        <f ca="1">IFERROR(__xludf.DUMMYFUNCTION("""COMPUTED_VALUE"""),"http://mimg.lalavla.com/resources/images/prdimg/202107/06/10008519_20210706111025.jpg")</f>
        <v>http://mimg.lalavla.com/resources/images/prdimg/202107/06/10008519_20210706111025.jpg</v>
      </c>
      <c r="E135" t="str">
        <f ca="1">IFERROR(__xludf.DUMMYFUNCTION("""COMPUTED_VALUE"""),"alt=")</f>
        <v>alt=</v>
      </c>
      <c r="F135" t="str">
        <f ca="1">IFERROR(__xludf.DUMMYFUNCTION("""COMPUTED_VALUE"""),"/&gt;&lt;imgsrc=")</f>
        <v>/&gt;&lt;imgsrc=</v>
      </c>
      <c r="G135" s="9" t="str">
        <f ca="1">IFERROR(__xludf.DUMMYFUNCTION("""COMPUTED_VALUE"""),"http://mimg.lalavla.com/resources/images/prdimg/202107/06/10008519_20210706111043.jpg")</f>
        <v>http://mimg.lalavla.com/resources/images/prdimg/202107/06/10008519_20210706111043.jpg</v>
      </c>
      <c r="H135" t="str">
        <f ca="1">IFERROR(__xludf.DUMMYFUNCTION("""COMPUTED_VALUE"""),"alt=")</f>
        <v>alt=</v>
      </c>
      <c r="I135" t="str">
        <f ca="1">IFERROR(__xludf.DUMMYFUNCTION("""COMPUTED_VALUE"""),"/&gt;&lt;imgsrc=")</f>
        <v>/&gt;&lt;imgsrc=</v>
      </c>
      <c r="J135" s="9" t="str">
        <f ca="1">IFERROR(__xludf.DUMMYFUNCTION("""COMPUTED_VALUE"""),"http://mimg.lalavla.com/resources/images/prdimg/202107/06/10008519_20210706111059.jpg")</f>
        <v>http://mimg.lalavla.com/resources/images/prdimg/202107/06/10008519_20210706111059.jpg</v>
      </c>
      <c r="K135" t="str">
        <f ca="1">IFERROR(__xludf.DUMMYFUNCTION("""COMPUTED_VALUE"""),"alt=")</f>
        <v>alt=</v>
      </c>
      <c r="L135" t="str">
        <f ca="1">IFERROR(__xludf.DUMMYFUNCTION("""COMPUTED_VALUE"""),"/&gt;")</f>
        <v>/&gt;</v>
      </c>
    </row>
    <row r="136" spans="1:69" ht="13.8" x14ac:dyDescent="0.25">
      <c r="A136" s="3">
        <v>10008621</v>
      </c>
      <c r="B136" s="8" t="s">
        <v>744</v>
      </c>
      <c r="C136" t="str">
        <f ca="1">IFERROR(__xludf.DUMMYFUNCTION("SPLIT(B136,"""""")"")"),"&lt;pstyle=")</f>
        <v>&lt;pstyle=</v>
      </c>
      <c r="D136" t="str">
        <f ca="1">IFERROR(__xludf.DUMMYFUNCTION("""COMPUTED_VALUE"""),"text-align:center;")</f>
        <v>text-align:center;</v>
      </c>
      <c r="E136" t="str">
        <f ca="1">IFERROR(__xludf.DUMMYFUNCTION("""COMPUTED_VALUE"""),"align=")</f>
        <v>align=</v>
      </c>
      <c r="F136" t="str">
        <f ca="1">IFERROR(__xludf.DUMMYFUNCTION("""COMPUTED_VALUE"""),"center")</f>
        <v>center</v>
      </c>
      <c r="G136" t="str">
        <f ca="1">IFERROR(__xludf.DUMMYFUNCTION("""COMPUTED_VALUE"""),"&gt;&lt;imgsrc=")</f>
        <v>&gt;&lt;imgsrc=</v>
      </c>
      <c r="H136" s="9" t="str">
        <f ca="1">IFERROR(__xludf.DUMMYFUNCTION("""COMPUTED_VALUE"""),"http://m.lalavla.com/resources/images/prdimg/202107/22//10008621_20210722142226693.jpg")</f>
        <v>http://m.lalavla.com/resources/images/prdimg/202107/22//10008621_20210722142226693.jpg</v>
      </c>
      <c r="I136" t="str">
        <f ca="1">IFERROR(__xludf.DUMMYFUNCTION("""COMPUTED_VALUE"""),"value=")</f>
        <v>value=</v>
      </c>
      <c r="J136" t="str">
        <f ca="1">IFERROR(__xludf.DUMMYFUNCTION("""COMPUTED_VALUE"""),"10008621_20210722142226693.jpg")</f>
        <v>10008621_20210722142226693.jpg</v>
      </c>
      <c r="K136" t="str">
        <f ca="1">IFERROR(__xludf.DUMMYFUNCTION("""COMPUTED_VALUE"""),"class=")</f>
        <v>class=</v>
      </c>
      <c r="L136" t="str">
        <f ca="1">IFERROR(__xludf.DUMMYFUNCTION("""COMPUTED_VALUE"""),"up_img")</f>
        <v>up_img</v>
      </c>
      <c r="M136" t="str">
        <f ca="1">IFERROR(__xludf.DUMMYFUNCTION("""COMPUTED_VALUE"""),"&gt;")</f>
        <v>&gt;</v>
      </c>
    </row>
    <row r="137" spans="1:69" ht="13.8" x14ac:dyDescent="0.25">
      <c r="A137" s="3">
        <v>10005579</v>
      </c>
      <c r="B137" s="8" t="s">
        <v>745</v>
      </c>
      <c r="C137" t="str">
        <f ca="1">IFERROR(__xludf.DUMMYFUNCTION("SPLIT(B137,"""""")"")"),"&lt;imgsrc=")</f>
        <v>&lt;imgsrc=</v>
      </c>
      <c r="D137" s="9" t="str">
        <f ca="1">IFERROR(__xludf.DUMMYFUNCTION("""COMPUTED_VALUE"""),"http://mimg.lalavla.com/resources/images/prdimg/202102/24/10005579_20210224154108.jpg")</f>
        <v>http://mimg.lalavla.com/resources/images/prdimg/202102/24/10005579_20210224154108.jpg</v>
      </c>
      <c r="E137" t="str">
        <f ca="1">IFERROR(__xludf.DUMMYFUNCTION("""COMPUTED_VALUE"""),"alt=")</f>
        <v>alt=</v>
      </c>
      <c r="F137" t="str">
        <f ca="1">IFERROR(__xludf.DUMMYFUNCTION("""COMPUTED_VALUE"""),"/&gt;")</f>
        <v>/&gt;</v>
      </c>
    </row>
    <row r="138" spans="1:69" ht="13.8" x14ac:dyDescent="0.25">
      <c r="A138" s="3">
        <v>10006558</v>
      </c>
      <c r="B138" s="8" t="s">
        <v>746</v>
      </c>
      <c r="C138" t="str">
        <f ca="1">IFERROR(__xludf.DUMMYFUNCTION("SPLIT(B138,"""""")"")"),"&lt;imgsrc=")</f>
        <v>&lt;imgsrc=</v>
      </c>
      <c r="D138" s="9" t="str">
        <f ca="1">IFERROR(__xludf.DUMMYFUNCTION("""COMPUTED_VALUE"""),"http://mimg.lalavla.com/resources/images/prdimg/202012/23/10006558_20201223100438.jpg")</f>
        <v>http://mimg.lalavla.com/resources/images/prdimg/202012/23/10006558_20201223100438.jpg</v>
      </c>
      <c r="E138" t="str">
        <f ca="1">IFERROR(__xludf.DUMMYFUNCTION("""COMPUTED_VALUE"""),"alt=")</f>
        <v>alt=</v>
      </c>
      <c r="F138" t="str">
        <f ca="1">IFERROR(__xludf.DUMMYFUNCTION("""COMPUTED_VALUE"""),"/&gt;&lt;imgsrc=")</f>
        <v>/&gt;&lt;imgsrc=</v>
      </c>
      <c r="G138" s="9" t="str">
        <f ca="1">IFERROR(__xludf.DUMMYFUNCTION("""COMPUTED_VALUE"""),"http://mimg.lalavla.com/resources/images/prdimg/202012/23/10006558_20201223100451.gif")</f>
        <v>http://mimg.lalavla.com/resources/images/prdimg/202012/23/10006558_20201223100451.gif</v>
      </c>
      <c r="H138" t="str">
        <f ca="1">IFERROR(__xludf.DUMMYFUNCTION("""COMPUTED_VALUE"""),"alt=")</f>
        <v>alt=</v>
      </c>
      <c r="I138" t="str">
        <f ca="1">IFERROR(__xludf.DUMMYFUNCTION("""COMPUTED_VALUE"""),"/&gt;&lt;imgsrc=")</f>
        <v>/&gt;&lt;imgsrc=</v>
      </c>
      <c r="J138" s="9" t="str">
        <f ca="1">IFERROR(__xludf.DUMMYFUNCTION("""COMPUTED_VALUE"""),"http://mimg.lalavla.com/resources/images/prdimg/202012/23/10006558_20201223100830.jpg")</f>
        <v>http://mimg.lalavla.com/resources/images/prdimg/202012/23/10006558_20201223100830.jpg</v>
      </c>
      <c r="K138" t="str">
        <f ca="1">IFERROR(__xludf.DUMMYFUNCTION("""COMPUTED_VALUE"""),"alt=")</f>
        <v>alt=</v>
      </c>
      <c r="L138" t="str">
        <f ca="1">IFERROR(__xludf.DUMMYFUNCTION("""COMPUTED_VALUE"""),"/&gt;&lt;imgsrc=")</f>
        <v>/&gt;&lt;imgsrc=</v>
      </c>
      <c r="M138" s="9" t="str">
        <f ca="1">IFERROR(__xludf.DUMMYFUNCTION("""COMPUTED_VALUE"""),"http://mimg.lalavla.com/resources/images/prdimg/202012/23/10006558_20201223100910.jpg")</f>
        <v>http://mimg.lalavla.com/resources/images/prdimg/202012/23/10006558_20201223100910.jpg</v>
      </c>
      <c r="N138" t="str">
        <f ca="1">IFERROR(__xludf.DUMMYFUNCTION("""COMPUTED_VALUE"""),"alt=")</f>
        <v>alt=</v>
      </c>
      <c r="O138" t="str">
        <f ca="1">IFERROR(__xludf.DUMMYFUNCTION("""COMPUTED_VALUE"""),"/&gt;&lt;imgsrc=")</f>
        <v>/&gt;&lt;imgsrc=</v>
      </c>
      <c r="P138" s="9" t="str">
        <f ca="1">IFERROR(__xludf.DUMMYFUNCTION("""COMPUTED_VALUE"""),"http://mimg.lalavla.com/resources/images/prdimg/202012/23/10006558_20201223100931.jpg")</f>
        <v>http://mimg.lalavla.com/resources/images/prdimg/202012/23/10006558_20201223100931.jpg</v>
      </c>
      <c r="Q138" t="str">
        <f ca="1">IFERROR(__xludf.DUMMYFUNCTION("""COMPUTED_VALUE"""),"alt=")</f>
        <v>alt=</v>
      </c>
      <c r="R138" t="str">
        <f ca="1">IFERROR(__xludf.DUMMYFUNCTION("""COMPUTED_VALUE"""),"/&gt;&lt;imgsrc=")</f>
        <v>/&gt;&lt;imgsrc=</v>
      </c>
      <c r="S138" s="9" t="str">
        <f ca="1">IFERROR(__xludf.DUMMYFUNCTION("""COMPUTED_VALUE"""),"http://mimg.lalavla.com/resources/images/prdimg/202012/23/10006558_20201223101205.gif")</f>
        <v>http://mimg.lalavla.com/resources/images/prdimg/202012/23/10006558_20201223101205.gif</v>
      </c>
      <c r="T138" t="str">
        <f ca="1">IFERROR(__xludf.DUMMYFUNCTION("""COMPUTED_VALUE"""),"alt=")</f>
        <v>alt=</v>
      </c>
      <c r="U138" t="str">
        <f ca="1">IFERROR(__xludf.DUMMYFUNCTION("""COMPUTED_VALUE"""),"/&gt;&lt;imgsrc=")</f>
        <v>/&gt;&lt;imgsrc=</v>
      </c>
      <c r="V138" s="9" t="str">
        <f ca="1">IFERROR(__xludf.DUMMYFUNCTION("""COMPUTED_VALUE"""),"http://mimg.lalavla.com/resources/images/prdimg/202012/23/10006558_20201223101218.jpg")</f>
        <v>http://mimg.lalavla.com/resources/images/prdimg/202012/23/10006558_20201223101218.jpg</v>
      </c>
      <c r="W138" t="str">
        <f ca="1">IFERROR(__xludf.DUMMYFUNCTION("""COMPUTED_VALUE"""),"alt=")</f>
        <v>alt=</v>
      </c>
      <c r="X138" t="str">
        <f ca="1">IFERROR(__xludf.DUMMYFUNCTION("""COMPUTED_VALUE"""),"/&gt;&lt;imgsrc=")</f>
        <v>/&gt;&lt;imgsrc=</v>
      </c>
      <c r="Y138" s="9" t="str">
        <f ca="1">IFERROR(__xludf.DUMMYFUNCTION("""COMPUTED_VALUE"""),"http://mimg.lalavla.com/resources/images/prdimg/202012/23/10006558_20201223101226.jpg")</f>
        <v>http://mimg.lalavla.com/resources/images/prdimg/202012/23/10006558_20201223101226.jpg</v>
      </c>
      <c r="Z138" t="str">
        <f ca="1">IFERROR(__xludf.DUMMYFUNCTION("""COMPUTED_VALUE"""),"alt=")</f>
        <v>alt=</v>
      </c>
      <c r="AA138" t="str">
        <f ca="1">IFERROR(__xludf.DUMMYFUNCTION("""COMPUTED_VALUE"""),"/&gt;")</f>
        <v>/&gt;</v>
      </c>
    </row>
    <row r="139" spans="1:69" ht="13.8" x14ac:dyDescent="0.25">
      <c r="A139" s="3">
        <v>10006596</v>
      </c>
      <c r="B139" s="8" t="s">
        <v>747</v>
      </c>
      <c r="C139" t="str">
        <f ca="1">IFERROR(__xludf.DUMMYFUNCTION("SPLIT(B139,"""""")"")"),"&lt;imgsrc=")</f>
        <v>&lt;imgsrc=</v>
      </c>
      <c r="D139" s="9" t="str">
        <f ca="1">IFERROR(__xludf.DUMMYFUNCTION("""COMPUTED_VALUE"""),"http://mimg.lalavla.com/resources/images/prdimg/202012/24/10006596_20201224142259.jpg")</f>
        <v>http://mimg.lalavla.com/resources/images/prdimg/202012/24/10006596_20201224142259.jpg</v>
      </c>
      <c r="E139" t="str">
        <f ca="1">IFERROR(__xludf.DUMMYFUNCTION("""COMPUTED_VALUE"""),"alt=")</f>
        <v>alt=</v>
      </c>
      <c r="F139" t="str">
        <f ca="1">IFERROR(__xludf.DUMMYFUNCTION("""COMPUTED_VALUE"""),"/&gt;&lt;imgsrc=")</f>
        <v>/&gt;&lt;imgsrc=</v>
      </c>
      <c r="G139" s="9" t="str">
        <f ca="1">IFERROR(__xludf.DUMMYFUNCTION("""COMPUTED_VALUE"""),"http://mimg.lalavla.com/resources/images/prdimg/202012/24/10006596_20201224142310.jpg")</f>
        <v>http://mimg.lalavla.com/resources/images/prdimg/202012/24/10006596_20201224142310.jpg</v>
      </c>
      <c r="H139" t="str">
        <f ca="1">IFERROR(__xludf.DUMMYFUNCTION("""COMPUTED_VALUE"""),"alt=")</f>
        <v>alt=</v>
      </c>
      <c r="I139" t="str">
        <f ca="1">IFERROR(__xludf.DUMMYFUNCTION("""COMPUTED_VALUE"""),"/&gt;")</f>
        <v>/&gt;</v>
      </c>
    </row>
    <row r="140" spans="1:69" ht="13.8" x14ac:dyDescent="0.25">
      <c r="A140" s="3">
        <v>10003881</v>
      </c>
      <c r="B140" s="8" t="s">
        <v>748</v>
      </c>
      <c r="C140" t="str">
        <f ca="1">IFERROR(__xludf.DUMMYFUNCTION("SPLIT(B140,"""""")"")"),"&lt;imgsrc=")</f>
        <v>&lt;imgsrc=</v>
      </c>
      <c r="D140" s="9" t="str">
        <f ca="1">IFERROR(__xludf.DUMMYFUNCTION("""COMPUTED_VALUE"""),"http://mimg.lalavla.com/resources/images/prdimg/202002/06/10003881_20200206151000.jpg")</f>
        <v>http://mimg.lalavla.com/resources/images/prdimg/202002/06/10003881_20200206151000.jpg</v>
      </c>
      <c r="E140" t="str">
        <f ca="1">IFERROR(__xludf.DUMMYFUNCTION("""COMPUTED_VALUE"""),"alt=")</f>
        <v>alt=</v>
      </c>
      <c r="F140" t="str">
        <f ca="1">IFERROR(__xludf.DUMMYFUNCTION("""COMPUTED_VALUE"""),"/&gt;
&lt;imgsrc=")</f>
        <v>/&gt;
&lt;imgsrc=</v>
      </c>
      <c r="G140" s="9" t="str">
        <f ca="1">IFERROR(__xludf.DUMMYFUNCTION("""COMPUTED_VALUE"""),"http://mimg.lalavla.com/resources/images/prdimg/202002/06/10003881_20200206151013.jpg")</f>
        <v>http://mimg.lalavla.com/resources/images/prdimg/202002/06/10003881_20200206151013.jpg</v>
      </c>
      <c r="H140" t="str">
        <f ca="1">IFERROR(__xludf.DUMMYFUNCTION("""COMPUTED_VALUE"""),"alt=")</f>
        <v>alt=</v>
      </c>
      <c r="I140" t="str">
        <f ca="1">IFERROR(__xludf.DUMMYFUNCTION("""COMPUTED_VALUE"""),"/&gt;
&lt;imgsrc=")</f>
        <v>/&gt;
&lt;imgsrc=</v>
      </c>
      <c r="J140" s="9" t="str">
        <f ca="1">IFERROR(__xludf.DUMMYFUNCTION("""COMPUTED_VALUE"""),"http://mimg.lalavla.com/resources/images/prdimg/202002/06/10003881_20200206151025.jpg")</f>
        <v>http://mimg.lalavla.com/resources/images/prdimg/202002/06/10003881_20200206151025.jpg</v>
      </c>
      <c r="K140" t="str">
        <f ca="1">IFERROR(__xludf.DUMMYFUNCTION("""COMPUTED_VALUE"""),"alt=")</f>
        <v>alt=</v>
      </c>
      <c r="L140" t="str">
        <f ca="1">IFERROR(__xludf.DUMMYFUNCTION("""COMPUTED_VALUE"""),"/&gt;")</f>
        <v>/&gt;</v>
      </c>
    </row>
    <row r="141" spans="1:69" ht="13.8" x14ac:dyDescent="0.25">
      <c r="A141" s="3">
        <v>10004836</v>
      </c>
      <c r="B141" s="8" t="s">
        <v>749</v>
      </c>
      <c r="C141" t="str">
        <f ca="1">IFERROR(__xludf.DUMMYFUNCTION("SPLIT(B141,"""""")"")"),"&lt;imgsrc=")</f>
        <v>&lt;imgsrc=</v>
      </c>
      <c r="D141" s="9" t="str">
        <f ca="1">IFERROR(__xludf.DUMMYFUNCTION("""COMPUTED_VALUE"""),"http://mimg.lalavla.com/resources/images/prdimg/202002/24/10004836_20200224120230.jpg")</f>
        <v>http://mimg.lalavla.com/resources/images/prdimg/202002/24/10004836_20200224120230.jpg</v>
      </c>
      <c r="E141" t="str">
        <f ca="1">IFERROR(__xludf.DUMMYFUNCTION("""COMPUTED_VALUE"""),"alt=")</f>
        <v>alt=</v>
      </c>
      <c r="F141" t="str">
        <f ca="1">IFERROR(__xludf.DUMMYFUNCTION("""COMPUTED_VALUE"""),"/&gt;
&lt;imgsrc=")</f>
        <v>/&gt;
&lt;imgsrc=</v>
      </c>
      <c r="G141" s="9" t="str">
        <f ca="1">IFERROR(__xludf.DUMMYFUNCTION("""COMPUTED_VALUE"""),"http://mimg.lalavla.com/resources/images/prdimg/202002/24/10004836_20200224120243.jpg")</f>
        <v>http://mimg.lalavla.com/resources/images/prdimg/202002/24/10004836_20200224120243.jpg</v>
      </c>
      <c r="H141" t="str">
        <f ca="1">IFERROR(__xludf.DUMMYFUNCTION("""COMPUTED_VALUE"""),"alt=")</f>
        <v>alt=</v>
      </c>
      <c r="I141" t="str">
        <f ca="1">IFERROR(__xludf.DUMMYFUNCTION("""COMPUTED_VALUE"""),"/&gt;
&lt;imgsrc=")</f>
        <v>/&gt;
&lt;imgsrc=</v>
      </c>
      <c r="J141" s="9" t="str">
        <f ca="1">IFERROR(__xludf.DUMMYFUNCTION("""COMPUTED_VALUE"""),"http://mimg.lalavla.com/resources/images/prdimg/202002/24/10004836_20200224120255.jpg")</f>
        <v>http://mimg.lalavla.com/resources/images/prdimg/202002/24/10004836_20200224120255.jpg</v>
      </c>
      <c r="K141" t="str">
        <f ca="1">IFERROR(__xludf.DUMMYFUNCTION("""COMPUTED_VALUE"""),"alt=")</f>
        <v>alt=</v>
      </c>
      <c r="L141" t="str">
        <f ca="1">IFERROR(__xludf.DUMMYFUNCTION("""COMPUTED_VALUE"""),"/&gt;")</f>
        <v>/&gt;</v>
      </c>
    </row>
    <row r="142" spans="1:69" ht="13.8" x14ac:dyDescent="0.25">
      <c r="A142" s="3">
        <v>10008891</v>
      </c>
      <c r="B142" s="8" t="s">
        <v>750</v>
      </c>
      <c r="C142" t="str">
        <f ca="1">IFERROR(__xludf.DUMMYFUNCTION("SPLIT(B142,"""""")"")"),"&lt;imgsrc=")</f>
        <v>&lt;imgsrc=</v>
      </c>
      <c r="D142" s="9" t="str">
        <f ca="1">IFERROR(__xludf.DUMMYFUNCTION("""COMPUTED_VALUE"""),"http://mimg.lalavla.com/resources/images/prdimg/202109/27/10008891_20210927141215.jpg")</f>
        <v>http://mimg.lalavla.com/resources/images/prdimg/202109/27/10008891_20210927141215.jpg</v>
      </c>
      <c r="E142" t="str">
        <f ca="1">IFERROR(__xludf.DUMMYFUNCTION("""COMPUTED_VALUE"""),"alt=")</f>
        <v>alt=</v>
      </c>
      <c r="F142" t="str">
        <f ca="1">IFERROR(__xludf.DUMMYFUNCTION("""COMPUTED_VALUE"""),"/&gt;")</f>
        <v>/&gt;</v>
      </c>
    </row>
    <row r="143" spans="1:69" ht="13.8" x14ac:dyDescent="0.25">
      <c r="A143" s="3">
        <v>10007380</v>
      </c>
      <c r="B143" s="8" t="s">
        <v>751</v>
      </c>
      <c r="C143" t="str">
        <f ca="1">IFERROR(__xludf.DUMMYFUNCTION("SPLIT(B143,"""""")"")"),"&lt;imgalt=")</f>
        <v>&lt;imgalt=</v>
      </c>
      <c r="D143" t="str">
        <f ca="1">IFERROR(__xludf.DUMMYFUNCTION("""COMPUTED_VALUE"""),"src=")</f>
        <v>src=</v>
      </c>
      <c r="E143" s="9" t="str">
        <f ca="1">IFERROR(__xludf.DUMMYFUNCTION("""COMPUTED_VALUE"""),"http://mimg.lalavla.com/resources/images/prdimg/202102/17/10007380_20210217144012.jpg")</f>
        <v>http://mimg.lalavla.com/resources/images/prdimg/202102/17/10007380_20210217144012.jpg</v>
      </c>
      <c r="F143" t="str">
        <f ca="1">IFERROR(__xludf.DUMMYFUNCTION("""COMPUTED_VALUE"""),"/&gt;&lt;imgalt=")</f>
        <v>/&gt;&lt;imgalt=</v>
      </c>
      <c r="G143" t="str">
        <f ca="1">IFERROR(__xludf.DUMMYFUNCTION("""COMPUTED_VALUE"""),"src=")</f>
        <v>src=</v>
      </c>
      <c r="H143" s="9" t="str">
        <f ca="1">IFERROR(__xludf.DUMMYFUNCTION("""COMPUTED_VALUE"""),"http://mimg.lalavla.com/resources/images/prdimg/202102/17/10007380_20210217144026.jpg")</f>
        <v>http://mimg.lalavla.com/resources/images/prdimg/202102/17/10007380_20210217144026.jpg</v>
      </c>
      <c r="I143" t="str">
        <f ca="1">IFERROR(__xludf.DUMMYFUNCTION("""COMPUTED_VALUE"""),"/&gt;&lt;imgalt=")</f>
        <v>/&gt;&lt;imgalt=</v>
      </c>
      <c r="J143" t="str">
        <f ca="1">IFERROR(__xludf.DUMMYFUNCTION("""COMPUTED_VALUE"""),"src=")</f>
        <v>src=</v>
      </c>
      <c r="K143" s="9" t="str">
        <f ca="1">IFERROR(__xludf.DUMMYFUNCTION("""COMPUTED_VALUE"""),"http://mimg.lalavla.com/resources/images/prdimg/202102/17/10007380_20210217144045.jpg")</f>
        <v>http://mimg.lalavla.com/resources/images/prdimg/202102/17/10007380_20210217144045.jpg</v>
      </c>
      <c r="L143" t="str">
        <f ca="1">IFERROR(__xludf.DUMMYFUNCTION("""COMPUTED_VALUE"""),"/&gt;")</f>
        <v>/&gt;</v>
      </c>
    </row>
    <row r="144" spans="1:69" ht="13.8" x14ac:dyDescent="0.25">
      <c r="A144" s="3">
        <v>10005238</v>
      </c>
      <c r="B144" s="8" t="s">
        <v>752</v>
      </c>
      <c r="C144" t="str">
        <f ca="1">IFERROR(__xludf.DUMMYFUNCTION("SPLIT(B144,"""""")"")"),"&lt;imgsrc=")</f>
        <v>&lt;imgsrc=</v>
      </c>
      <c r="D144" s="9" t="str">
        <f ca="1">IFERROR(__xludf.DUMMYFUNCTION("""COMPUTED_VALUE"""),"http://mimg.lalavla.com/resources/images/prdimg/202005/20/10005238_20200520103903.jpg")</f>
        <v>http://mimg.lalavla.com/resources/images/prdimg/202005/20/10005238_20200520103903.jpg</v>
      </c>
      <c r="E144" t="str">
        <f ca="1">IFERROR(__xludf.DUMMYFUNCTION("""COMPUTED_VALUE"""),"alt=")</f>
        <v>alt=</v>
      </c>
      <c r="F144" t="str">
        <f ca="1">IFERROR(__xludf.DUMMYFUNCTION("""COMPUTED_VALUE"""),"/&gt;
&lt;imgsrc=")</f>
        <v>/&gt;
&lt;imgsrc=</v>
      </c>
      <c r="G144" s="9" t="str">
        <f ca="1">IFERROR(__xludf.DUMMYFUNCTION("""COMPUTED_VALUE"""),"http://mimg.lalavla.com/resources/images/prdimg/202005/20/10005238_20200520103911.jpg")</f>
        <v>http://mimg.lalavla.com/resources/images/prdimg/202005/20/10005238_20200520103911.jpg</v>
      </c>
      <c r="H144" t="str">
        <f ca="1">IFERROR(__xludf.DUMMYFUNCTION("""COMPUTED_VALUE"""),"alt=")</f>
        <v>alt=</v>
      </c>
      <c r="I144" t="str">
        <f ca="1">IFERROR(__xludf.DUMMYFUNCTION("""COMPUTED_VALUE"""),"/&gt;
&lt;imgsrc=")</f>
        <v>/&gt;
&lt;imgsrc=</v>
      </c>
      <c r="J144" s="9" t="str">
        <f ca="1">IFERROR(__xludf.DUMMYFUNCTION("""COMPUTED_VALUE"""),"http://mimg.lalavla.com/resources/images/prdimg/202005/20/10005238_20200520103919.jpg")</f>
        <v>http://mimg.lalavla.com/resources/images/prdimg/202005/20/10005238_20200520103919.jpg</v>
      </c>
      <c r="K144" t="str">
        <f ca="1">IFERROR(__xludf.DUMMYFUNCTION("""COMPUTED_VALUE"""),"alt=")</f>
        <v>alt=</v>
      </c>
      <c r="L144" t="str">
        <f ca="1">IFERROR(__xludf.DUMMYFUNCTION("""COMPUTED_VALUE"""),"/&gt;
&lt;imgsrc=")</f>
        <v>/&gt;
&lt;imgsrc=</v>
      </c>
      <c r="M144" s="9" t="str">
        <f ca="1">IFERROR(__xludf.DUMMYFUNCTION("""COMPUTED_VALUE"""),"http://mimg.lalavla.com/resources/images/prdimg/202005/20/10005238_20200520104213.jpg")</f>
        <v>http://mimg.lalavla.com/resources/images/prdimg/202005/20/10005238_20200520104213.jpg</v>
      </c>
      <c r="N144" t="str">
        <f ca="1">IFERROR(__xludf.DUMMYFUNCTION("""COMPUTED_VALUE"""),"alt=")</f>
        <v>alt=</v>
      </c>
      <c r="O144" t="str">
        <f ca="1">IFERROR(__xludf.DUMMYFUNCTION("""COMPUTED_VALUE"""),"/&gt;
&lt;imgsrc=")</f>
        <v>/&gt;
&lt;imgsrc=</v>
      </c>
      <c r="P144" s="9" t="str">
        <f ca="1">IFERROR(__xludf.DUMMYFUNCTION("""COMPUTED_VALUE"""),"http://mimg.lalavla.com/resources/images/prdimg/202005/20/10005238_20200520104224.jpg")</f>
        <v>http://mimg.lalavla.com/resources/images/prdimg/202005/20/10005238_20200520104224.jpg</v>
      </c>
      <c r="Q144" t="str">
        <f ca="1">IFERROR(__xludf.DUMMYFUNCTION("""COMPUTED_VALUE"""),"alt=")</f>
        <v>alt=</v>
      </c>
      <c r="R144" t="str">
        <f ca="1">IFERROR(__xludf.DUMMYFUNCTION("""COMPUTED_VALUE"""),"/&gt;&lt;imgsrc=")</f>
        <v>/&gt;&lt;imgsrc=</v>
      </c>
      <c r="S144" s="9" t="str">
        <f ca="1">IFERROR(__xludf.DUMMYFUNCTION("""COMPUTED_VALUE"""),"http://mimg.lalavla.com/resources/images/prdimg/202010/21/10005238_20201021154244.jpg")</f>
        <v>http://mimg.lalavla.com/resources/images/prdimg/202010/21/10005238_20201021154244.jpg</v>
      </c>
      <c r="T144" t="str">
        <f ca="1">IFERROR(__xludf.DUMMYFUNCTION("""COMPUTED_VALUE"""),"alt=")</f>
        <v>alt=</v>
      </c>
      <c r="U144" t="str">
        <f ca="1">IFERROR(__xludf.DUMMYFUNCTION("""COMPUTED_VALUE"""),"/&gt;&lt;imgsrc=")</f>
        <v>/&gt;&lt;imgsrc=</v>
      </c>
      <c r="V144" s="9" t="str">
        <f ca="1">IFERROR(__xludf.DUMMYFUNCTION("""COMPUTED_VALUE"""),"http://mimg.lalavla.com/resources/images/prdimg/202010/21/10005238_20201021154256.jpg")</f>
        <v>http://mimg.lalavla.com/resources/images/prdimg/202010/21/10005238_20201021154256.jpg</v>
      </c>
      <c r="W144" t="str">
        <f ca="1">IFERROR(__xludf.DUMMYFUNCTION("""COMPUTED_VALUE"""),"alt=")</f>
        <v>alt=</v>
      </c>
      <c r="X144" t="str">
        <f ca="1">IFERROR(__xludf.DUMMYFUNCTION("""COMPUTED_VALUE"""),"/&gt;&lt;imgsrc=")</f>
        <v>/&gt;&lt;imgsrc=</v>
      </c>
      <c r="Y144" s="9" t="str">
        <f ca="1">IFERROR(__xludf.DUMMYFUNCTION("""COMPUTED_VALUE"""),"http://mimg.lalavla.com/resources/images/prdimg/202010/21/10005238_20201021154422.jpg")</f>
        <v>http://mimg.lalavla.com/resources/images/prdimg/202010/21/10005238_20201021154422.jpg</v>
      </c>
      <c r="Z144" t="str">
        <f ca="1">IFERROR(__xludf.DUMMYFUNCTION("""COMPUTED_VALUE"""),"alt=")</f>
        <v>alt=</v>
      </c>
      <c r="AA144" t="str">
        <f ca="1">IFERROR(__xludf.DUMMYFUNCTION("""COMPUTED_VALUE"""),"/&gt;&lt;imgsrc=")</f>
        <v>/&gt;&lt;imgsrc=</v>
      </c>
      <c r="AB144" s="9" t="str">
        <f ca="1">IFERROR(__xludf.DUMMYFUNCTION("""COMPUTED_VALUE"""),"http://mimg.lalavla.com/resources/images/prdimg/202010/21/10005238_20201021154435.jpg")</f>
        <v>http://mimg.lalavla.com/resources/images/prdimg/202010/21/10005238_20201021154435.jpg</v>
      </c>
      <c r="AC144" t="str">
        <f ca="1">IFERROR(__xludf.DUMMYFUNCTION("""COMPUTED_VALUE"""),"alt=")</f>
        <v>alt=</v>
      </c>
      <c r="AD144" t="str">
        <f ca="1">IFERROR(__xludf.DUMMYFUNCTION("""COMPUTED_VALUE"""),"/&gt;&lt;imgsrc=")</f>
        <v>/&gt;&lt;imgsrc=</v>
      </c>
      <c r="AE144" s="9" t="str">
        <f ca="1">IFERROR(__xludf.DUMMYFUNCTION("""COMPUTED_VALUE"""),"http://mimg.lalavla.com/resources/images/prdimg/202010/21/10005238_20201021154500.jpg")</f>
        <v>http://mimg.lalavla.com/resources/images/prdimg/202010/21/10005238_20201021154500.jpg</v>
      </c>
      <c r="AF144" t="str">
        <f ca="1">IFERROR(__xludf.DUMMYFUNCTION("""COMPUTED_VALUE"""),"alt=")</f>
        <v>alt=</v>
      </c>
      <c r="AG144" t="str">
        <f ca="1">IFERROR(__xludf.DUMMYFUNCTION("""COMPUTED_VALUE"""),"/&gt;&lt;imgsrc=")</f>
        <v>/&gt;&lt;imgsrc=</v>
      </c>
      <c r="AH144" s="9" t="str">
        <f ca="1">IFERROR(__xludf.DUMMYFUNCTION("""COMPUTED_VALUE"""),"http://mimg.lalavla.com/resources/images/prdimg/202010/21/10005238_20201021154521.jpg")</f>
        <v>http://mimg.lalavla.com/resources/images/prdimg/202010/21/10005238_20201021154521.jpg</v>
      </c>
      <c r="AI144" t="str">
        <f ca="1">IFERROR(__xludf.DUMMYFUNCTION("""COMPUTED_VALUE"""),"alt=")</f>
        <v>alt=</v>
      </c>
      <c r="AJ144" t="str">
        <f ca="1">IFERROR(__xludf.DUMMYFUNCTION("""COMPUTED_VALUE"""),"/&gt;")</f>
        <v>/&gt;</v>
      </c>
    </row>
    <row r="145" spans="1:69" ht="13.8" x14ac:dyDescent="0.25">
      <c r="A145" s="3">
        <v>10004587</v>
      </c>
      <c r="B145" s="8" t="s">
        <v>753</v>
      </c>
      <c r="C145" t="str">
        <f ca="1">IFERROR(__xludf.DUMMYFUNCTION("SPLIT(B145,"""""")"")"),"&lt;imgsrc=")</f>
        <v>&lt;imgsrc=</v>
      </c>
      <c r="D145" s="9" t="str">
        <f ca="1">IFERROR(__xludf.DUMMYFUNCTION("""COMPUTED_VALUE"""),"http://mimg.lalavla.com/resources/images/prdimg/202004/10/10004587_20200410120108.jpg")</f>
        <v>http://mimg.lalavla.com/resources/images/prdimg/202004/10/10004587_20200410120108.jpg</v>
      </c>
      <c r="E145" t="str">
        <f ca="1">IFERROR(__xludf.DUMMYFUNCTION("""COMPUTED_VALUE"""),"alt=")</f>
        <v>alt=</v>
      </c>
      <c r="F145" t="str">
        <f ca="1">IFERROR(__xludf.DUMMYFUNCTION("""COMPUTED_VALUE"""),"/&gt;")</f>
        <v>/&gt;</v>
      </c>
    </row>
    <row r="146" spans="1:69" ht="13.8" x14ac:dyDescent="0.25">
      <c r="A146" s="3">
        <v>10007470</v>
      </c>
      <c r="B146" s="8" t="s">
        <v>740</v>
      </c>
      <c r="C146" t="str">
        <f ca="1">IFERROR(__xludf.DUMMYFUNCTION("SPLIT(B146,"""""")"")"),"&lt;palign=")</f>
        <v>&lt;palign=</v>
      </c>
      <c r="D146" t="str">
        <f ca="1">IFERROR(__xludf.DUMMYFUNCTION("""COMPUTED_VALUE"""),"center")</f>
        <v>center</v>
      </c>
      <c r="E146" t="str">
        <f ca="1">IFERROR(__xludf.DUMMYFUNCTION("""COMPUTED_VALUE"""),"style=")</f>
        <v>style=</v>
      </c>
      <c r="F146" t="str">
        <f ca="1">IFERROR(__xludf.DUMMYFUNCTION("""COMPUTED_VALUE"""),"text-align:center;")</f>
        <v>text-align:center;</v>
      </c>
      <c r="G146" t="str">
        <f ca="1">IFERROR(__xludf.DUMMYFUNCTION("""COMPUTED_VALUE"""),"&gt;&lt;imgclass=")</f>
        <v>&gt;&lt;imgclass=</v>
      </c>
      <c r="H146" t="str">
        <f ca="1">IFERROR(__xludf.DUMMYFUNCTION("""COMPUTED_VALUE"""),"up_img")</f>
        <v>up_img</v>
      </c>
      <c r="I146" t="str">
        <f ca="1">IFERROR(__xludf.DUMMYFUNCTION("""COMPUTED_VALUE"""),"src=")</f>
        <v>src=</v>
      </c>
      <c r="J146" s="9" t="str">
        <f ca="1">IFERROR(__xludf.DUMMYFUNCTION("""COMPUTED_VALUE"""),"http://m.lalavla.com/resources/images/prdimg/202104/22//10007464_20210422083452922.jpg")</f>
        <v>http://m.lalavla.com/resources/images/prdimg/202104/22//10007464_20210422083452922.jpg</v>
      </c>
      <c r="K146" t="str">
        <f ca="1">IFERROR(__xludf.DUMMYFUNCTION("""COMPUTED_VALUE"""),"value=")</f>
        <v>value=</v>
      </c>
      <c r="L146" t="str">
        <f ca="1">IFERROR(__xludf.DUMMYFUNCTION("""COMPUTED_VALUE"""),"10007464_20210422083452922.jpg")</f>
        <v>10007464_20210422083452922.jpg</v>
      </c>
      <c r="M146" t="str">
        <f ca="1">IFERROR(__xludf.DUMMYFUNCTION("""COMPUTED_VALUE"""),"&gt;&lt;palign=")</f>
        <v>&gt;&lt;palign=</v>
      </c>
      <c r="N146" t="str">
        <f ca="1">IFERROR(__xludf.DUMMYFUNCTION("""COMPUTED_VALUE"""),"center")</f>
        <v>center</v>
      </c>
      <c r="O146" t="str">
        <f ca="1">IFERROR(__xludf.DUMMYFUNCTION("""COMPUTED_VALUE"""),"style=")</f>
        <v>style=</v>
      </c>
      <c r="P146" t="str">
        <f ca="1">IFERROR(__xludf.DUMMYFUNCTION("""COMPUTED_VALUE"""),"text-align:center;")</f>
        <v>text-align:center;</v>
      </c>
      <c r="Q146" t="str">
        <f ca="1">IFERROR(__xludf.DUMMYFUNCTION("""COMPUTED_VALUE"""),"&gt;&amp;nbsp;&lt;palign=")</f>
        <v>&gt;&amp;nbsp;&lt;palign=</v>
      </c>
      <c r="R146" t="str">
        <f ca="1">IFERROR(__xludf.DUMMYFUNCTION("""COMPUTED_VALUE"""),"center")</f>
        <v>center</v>
      </c>
      <c r="S146" t="str">
        <f ca="1">IFERROR(__xludf.DUMMYFUNCTION("""COMPUTED_VALUE"""),"style=")</f>
        <v>style=</v>
      </c>
      <c r="T146" t="str">
        <f ca="1">IFERROR(__xludf.DUMMYFUNCTION("""COMPUTED_VALUE"""),"text-align:center;")</f>
        <v>text-align:center;</v>
      </c>
      <c r="U146" t="str">
        <f ca="1">IFERROR(__xludf.DUMMYFUNCTION("""COMPUTED_VALUE"""),"&gt;&lt;imgclass=")</f>
        <v>&gt;&lt;imgclass=</v>
      </c>
      <c r="V146" t="str">
        <f ca="1">IFERROR(__xludf.DUMMYFUNCTION("""COMPUTED_VALUE"""),"up_img")</f>
        <v>up_img</v>
      </c>
      <c r="W146" t="str">
        <f ca="1">IFERROR(__xludf.DUMMYFUNCTION("""COMPUTED_VALUE"""),"src=")</f>
        <v>src=</v>
      </c>
      <c r="X146" s="9" t="str">
        <f ca="1">IFERROR(__xludf.DUMMYFUNCTION("""COMPUTED_VALUE"""),"http://m.lalavla.com/resources/images/prdimg/202109/23//10007464_20210923133751288.jpg")</f>
        <v>http://m.lalavla.com/resources/images/prdimg/202109/23//10007464_20210923133751288.jpg</v>
      </c>
      <c r="Y146" t="str">
        <f ca="1">IFERROR(__xludf.DUMMYFUNCTION("""COMPUTED_VALUE"""),"value=")</f>
        <v>value=</v>
      </c>
      <c r="Z146" t="str">
        <f ca="1">IFERROR(__xludf.DUMMYFUNCTION("""COMPUTED_VALUE"""),"10007464_20210923133751288.jpg")</f>
        <v>10007464_20210923133751288.jpg</v>
      </c>
      <c r="AA146" t="str">
        <f ca="1">IFERROR(__xludf.DUMMYFUNCTION("""COMPUTED_VALUE"""),"&gt;&lt;imgclass=")</f>
        <v>&gt;&lt;imgclass=</v>
      </c>
      <c r="AB146" t="str">
        <f ca="1">IFERROR(__xludf.DUMMYFUNCTION("""COMPUTED_VALUE"""),"up_img")</f>
        <v>up_img</v>
      </c>
      <c r="AC146" t="str">
        <f ca="1">IFERROR(__xludf.DUMMYFUNCTION("""COMPUTED_VALUE"""),"src=")</f>
        <v>src=</v>
      </c>
      <c r="AD146" s="9" t="str">
        <f ca="1">IFERROR(__xludf.DUMMYFUNCTION("""COMPUTED_VALUE"""),"http://m.lalavla.com/resources/images/prdimg/202109/23//10007464_20210923133805348.jpg")</f>
        <v>http://m.lalavla.com/resources/images/prdimg/202109/23//10007464_20210923133805348.jpg</v>
      </c>
      <c r="AE146" t="str">
        <f ca="1">IFERROR(__xludf.DUMMYFUNCTION("""COMPUTED_VALUE"""),"value=")</f>
        <v>value=</v>
      </c>
      <c r="AF146" t="str">
        <f ca="1">IFERROR(__xludf.DUMMYFUNCTION("""COMPUTED_VALUE"""),"10007464_20210923133805348.jpg")</f>
        <v>10007464_20210923133805348.jpg</v>
      </c>
      <c r="AG146" t="str">
        <f ca="1">IFERROR(__xludf.DUMMYFUNCTION("""COMPUTED_VALUE"""),"&gt;&lt;imgclass=")</f>
        <v>&gt;&lt;imgclass=</v>
      </c>
      <c r="AH146" t="str">
        <f ca="1">IFERROR(__xludf.DUMMYFUNCTION("""COMPUTED_VALUE"""),"up_img")</f>
        <v>up_img</v>
      </c>
      <c r="AI146" t="str">
        <f ca="1">IFERROR(__xludf.DUMMYFUNCTION("""COMPUTED_VALUE"""),"src=")</f>
        <v>src=</v>
      </c>
      <c r="AJ146" s="9" t="str">
        <f ca="1">IFERROR(__xludf.DUMMYFUNCTION("""COMPUTED_VALUE"""),"http://m.lalavla.com/resources/images/prdimg/202109/23//10007464_20210923133852294.jpg")</f>
        <v>http://m.lalavla.com/resources/images/prdimg/202109/23//10007464_20210923133852294.jpg</v>
      </c>
      <c r="AK146" t="str">
        <f ca="1">IFERROR(__xludf.DUMMYFUNCTION("""COMPUTED_VALUE"""),"value=")</f>
        <v>value=</v>
      </c>
      <c r="AL146" t="str">
        <f ca="1">IFERROR(__xludf.DUMMYFUNCTION("""COMPUTED_VALUE"""),"10007464_20210923133852294.jpg")</f>
        <v>10007464_20210923133852294.jpg</v>
      </c>
      <c r="AM146" t="str">
        <f ca="1">IFERROR(__xludf.DUMMYFUNCTION("""COMPUTED_VALUE"""),"&gt;&lt;imgclass=")</f>
        <v>&gt;&lt;imgclass=</v>
      </c>
      <c r="AN146" t="str">
        <f ca="1">IFERROR(__xludf.DUMMYFUNCTION("""COMPUTED_VALUE"""),"up_img")</f>
        <v>up_img</v>
      </c>
      <c r="AO146" t="str">
        <f ca="1">IFERROR(__xludf.DUMMYFUNCTION("""COMPUTED_VALUE"""),"src=")</f>
        <v>src=</v>
      </c>
      <c r="AP146" s="9" t="str">
        <f ca="1">IFERROR(__xludf.DUMMYFUNCTION("""COMPUTED_VALUE"""),"http://m.lalavla.com/resources/images/prdimg/202109/23//10007464_20210923133908459.jpg")</f>
        <v>http://m.lalavla.com/resources/images/prdimg/202109/23//10007464_20210923133908459.jpg</v>
      </c>
      <c r="AQ146" t="str">
        <f ca="1">IFERROR(__xludf.DUMMYFUNCTION("""COMPUTED_VALUE"""),"value=")</f>
        <v>value=</v>
      </c>
      <c r="AR146" t="str">
        <f ca="1">IFERROR(__xludf.DUMMYFUNCTION("""COMPUTED_VALUE"""),"10007464_20210923133908459.jpg")</f>
        <v>10007464_20210923133908459.jpg</v>
      </c>
      <c r="AS146" t="str">
        <f ca="1">IFERROR(__xludf.DUMMYFUNCTION("""COMPUTED_VALUE"""),"&gt;&lt;imgclass=")</f>
        <v>&gt;&lt;imgclass=</v>
      </c>
      <c r="AT146" t="str">
        <f ca="1">IFERROR(__xludf.DUMMYFUNCTION("""COMPUTED_VALUE"""),"up_img")</f>
        <v>up_img</v>
      </c>
      <c r="AU146" t="str">
        <f ca="1">IFERROR(__xludf.DUMMYFUNCTION("""COMPUTED_VALUE"""),"src=")</f>
        <v>src=</v>
      </c>
      <c r="AV146" s="9" t="str">
        <f ca="1">IFERROR(__xludf.DUMMYFUNCTION("""COMPUTED_VALUE"""),"http://m.lalavla.com/resources/images/prdimg/202109/23//10007464_20210923133935971.jpg")</f>
        <v>http://m.lalavla.com/resources/images/prdimg/202109/23//10007464_20210923133935971.jpg</v>
      </c>
      <c r="AW146" t="str">
        <f ca="1">IFERROR(__xludf.DUMMYFUNCTION("""COMPUTED_VALUE"""),"value=")</f>
        <v>value=</v>
      </c>
      <c r="AX146" t="str">
        <f ca="1">IFERROR(__xludf.DUMMYFUNCTION("""COMPUTED_VALUE"""),"10007464_20210923133935971.jpg")</f>
        <v>10007464_20210923133935971.jpg</v>
      </c>
      <c r="AY146" t="str">
        <f ca="1">IFERROR(__xludf.DUMMYFUNCTION("""COMPUTED_VALUE"""),"&gt;&lt;imgclass=")</f>
        <v>&gt;&lt;imgclass=</v>
      </c>
      <c r="AZ146" t="str">
        <f ca="1">IFERROR(__xludf.DUMMYFUNCTION("""COMPUTED_VALUE"""),"up_img")</f>
        <v>up_img</v>
      </c>
      <c r="BA146" t="str">
        <f ca="1">IFERROR(__xludf.DUMMYFUNCTION("""COMPUTED_VALUE"""),"src=")</f>
        <v>src=</v>
      </c>
      <c r="BB146" s="9" t="str">
        <f ca="1">IFERROR(__xludf.DUMMYFUNCTION("""COMPUTED_VALUE"""),"http://m.lalavla.com/resources/images/prdimg/202109/23//10007464_20210923133950938.jpg")</f>
        <v>http://m.lalavla.com/resources/images/prdimg/202109/23//10007464_20210923133950938.jpg</v>
      </c>
      <c r="BC146" t="str">
        <f ca="1">IFERROR(__xludf.DUMMYFUNCTION("""COMPUTED_VALUE"""),"value=")</f>
        <v>value=</v>
      </c>
      <c r="BD146" t="str">
        <f ca="1">IFERROR(__xludf.DUMMYFUNCTION("""COMPUTED_VALUE"""),"10007464_20210923133950938.jpg")</f>
        <v>10007464_20210923133950938.jpg</v>
      </c>
      <c r="BE146" t="str">
        <f ca="1">IFERROR(__xludf.DUMMYFUNCTION("""COMPUTED_VALUE"""),"&gt;&lt;imgclass=")</f>
        <v>&gt;&lt;imgclass=</v>
      </c>
      <c r="BF146" t="str">
        <f ca="1">IFERROR(__xludf.DUMMYFUNCTION("""COMPUTED_VALUE"""),"up_img")</f>
        <v>up_img</v>
      </c>
      <c r="BG146" t="str">
        <f ca="1">IFERROR(__xludf.DUMMYFUNCTION("""COMPUTED_VALUE"""),"src=")</f>
        <v>src=</v>
      </c>
      <c r="BH146" s="9" t="str">
        <f ca="1">IFERROR(__xludf.DUMMYFUNCTION("""COMPUTED_VALUE"""),"http://m.lalavla.com/resources/images/prdimg/202109/23//10007464_20210923134013330.jpg")</f>
        <v>http://m.lalavla.com/resources/images/prdimg/202109/23//10007464_20210923134013330.jpg</v>
      </c>
      <c r="BI146" t="str">
        <f ca="1">IFERROR(__xludf.DUMMYFUNCTION("""COMPUTED_VALUE"""),"value=")</f>
        <v>value=</v>
      </c>
      <c r="BJ146" t="str">
        <f ca="1">IFERROR(__xludf.DUMMYFUNCTION("""COMPUTED_VALUE"""),"10007464_20210923134013330.jpg")</f>
        <v>10007464_20210923134013330.jpg</v>
      </c>
      <c r="BK146" t="str">
        <f ca="1">IFERROR(__xludf.DUMMYFUNCTION("""COMPUTED_VALUE"""),"&gt;&lt;imgclass=")</f>
        <v>&gt;&lt;imgclass=</v>
      </c>
      <c r="BL146" t="str">
        <f ca="1">IFERROR(__xludf.DUMMYFUNCTION("""COMPUTED_VALUE"""),"up_img")</f>
        <v>up_img</v>
      </c>
      <c r="BM146" t="str">
        <f ca="1">IFERROR(__xludf.DUMMYFUNCTION("""COMPUTED_VALUE"""),"src=")</f>
        <v>src=</v>
      </c>
      <c r="BN146" s="9" t="str">
        <f ca="1">IFERROR(__xludf.DUMMYFUNCTION("""COMPUTED_VALUE"""),"http://m.lalavla.com/resources/images/prdimg/202109/23//10007464_20210923134026073.jpg")</f>
        <v>http://m.lalavla.com/resources/images/prdimg/202109/23//10007464_20210923134026073.jpg</v>
      </c>
      <c r="BO146" t="str">
        <f ca="1">IFERROR(__xludf.DUMMYFUNCTION("""COMPUTED_VALUE"""),"value=")</f>
        <v>value=</v>
      </c>
      <c r="BP146" t="str">
        <f ca="1">IFERROR(__xludf.DUMMYFUNCTION("""COMPUTED_VALUE"""),"10007464_20210923134026073.jpg")</f>
        <v>10007464_20210923134026073.jpg</v>
      </c>
      <c r="BQ146" t="str">
        <f ca="1">IFERROR(__xludf.DUMMYFUNCTION("""COMPUTED_VALUE"""),"&gt;")</f>
        <v>&gt;</v>
      </c>
    </row>
    <row r="147" spans="1:69" ht="13.8" x14ac:dyDescent="0.25">
      <c r="A147" s="3">
        <v>10007550</v>
      </c>
      <c r="B147" s="8" t="s">
        <v>754</v>
      </c>
      <c r="C147" t="str">
        <f ca="1">IFERROR(__xludf.DUMMYFUNCTION("SPLIT(B147,"""""")"")"),"&lt;imgsrc=")</f>
        <v>&lt;imgsrc=</v>
      </c>
      <c r="D147" s="9" t="str">
        <f ca="1">IFERROR(__xludf.DUMMYFUNCTION("""COMPUTED_VALUE"""),"http://mimg.lalavla.com/resources/images/prdimg/202103/22/10007550_20210322150215.jpg")</f>
        <v>http://mimg.lalavla.com/resources/images/prdimg/202103/22/10007550_20210322150215.jpg</v>
      </c>
      <c r="E147" t="str">
        <f ca="1">IFERROR(__xludf.DUMMYFUNCTION("""COMPUTED_VALUE"""),"alt=")</f>
        <v>alt=</v>
      </c>
      <c r="F147" t="str">
        <f ca="1">IFERROR(__xludf.DUMMYFUNCTION("""COMPUTED_VALUE"""),"/&gt;
&lt;imgsrc=")</f>
        <v>/&gt;
&lt;imgsrc=</v>
      </c>
      <c r="G147" s="9" t="str">
        <f ca="1">IFERROR(__xludf.DUMMYFUNCTION("""COMPUTED_VALUE"""),"http://mimg.lalavla.com/resources/images/prdimg/202103/22/10007550_20210322150300.jpg")</f>
        <v>http://mimg.lalavla.com/resources/images/prdimg/202103/22/10007550_20210322150300.jpg</v>
      </c>
      <c r="H147" t="str">
        <f ca="1">IFERROR(__xludf.DUMMYFUNCTION("""COMPUTED_VALUE"""),"alt=")</f>
        <v>alt=</v>
      </c>
      <c r="I147" t="str">
        <f ca="1">IFERROR(__xludf.DUMMYFUNCTION("""COMPUTED_VALUE"""),"/&gt;
&lt;imgsrc=")</f>
        <v>/&gt;
&lt;imgsrc=</v>
      </c>
      <c r="J147" s="9" t="str">
        <f ca="1">IFERROR(__xludf.DUMMYFUNCTION("""COMPUTED_VALUE"""),"http://mimg.lalavla.com/resources/images/prdimg/202103/22/10007550_20210322150308.jpg")</f>
        <v>http://mimg.lalavla.com/resources/images/prdimg/202103/22/10007550_20210322150308.jpg</v>
      </c>
      <c r="K147" t="str">
        <f ca="1">IFERROR(__xludf.DUMMYFUNCTION("""COMPUTED_VALUE"""),"alt=")</f>
        <v>alt=</v>
      </c>
      <c r="L147" t="str">
        <f ca="1">IFERROR(__xludf.DUMMYFUNCTION("""COMPUTED_VALUE"""),"/&gt;
&lt;imgsrc=")</f>
        <v>/&gt;
&lt;imgsrc=</v>
      </c>
      <c r="M147" s="9" t="str">
        <f ca="1">IFERROR(__xludf.DUMMYFUNCTION("""COMPUTED_VALUE"""),"http://mimg.lalavla.com/resources/images/prdimg/202103/22/10007550_20210322150315.jpg")</f>
        <v>http://mimg.lalavla.com/resources/images/prdimg/202103/22/10007550_20210322150315.jpg</v>
      </c>
      <c r="N147" t="str">
        <f ca="1">IFERROR(__xludf.DUMMYFUNCTION("""COMPUTED_VALUE"""),"alt=")</f>
        <v>alt=</v>
      </c>
      <c r="O147" t="str">
        <f ca="1">IFERROR(__xludf.DUMMYFUNCTION("""COMPUTED_VALUE"""),"/&gt;
&lt;imgsrc=")</f>
        <v>/&gt;
&lt;imgsrc=</v>
      </c>
      <c r="P147" s="9" t="str">
        <f ca="1">IFERROR(__xludf.DUMMYFUNCTION("""COMPUTED_VALUE"""),"http://mimg.lalavla.com/resources/images/prdimg/202103/22/10007550_20210322150323.jpg")</f>
        <v>http://mimg.lalavla.com/resources/images/prdimg/202103/22/10007550_20210322150323.jpg</v>
      </c>
      <c r="Q147" t="str">
        <f ca="1">IFERROR(__xludf.DUMMYFUNCTION("""COMPUTED_VALUE"""),"alt=")</f>
        <v>alt=</v>
      </c>
      <c r="R147" t="str">
        <f ca="1">IFERROR(__xludf.DUMMYFUNCTION("""COMPUTED_VALUE"""),"/&gt;
&lt;imgsrc=")</f>
        <v>/&gt;
&lt;imgsrc=</v>
      </c>
      <c r="S147" s="9" t="str">
        <f ca="1">IFERROR(__xludf.DUMMYFUNCTION("""COMPUTED_VALUE"""),"http://mimg.lalavla.com/resources/images/prdimg/202103/22/10007550_20210322150331.jpg")</f>
        <v>http://mimg.lalavla.com/resources/images/prdimg/202103/22/10007550_20210322150331.jpg</v>
      </c>
      <c r="T147" t="str">
        <f ca="1">IFERROR(__xludf.DUMMYFUNCTION("""COMPUTED_VALUE"""),"alt=")</f>
        <v>alt=</v>
      </c>
      <c r="U147" t="str">
        <f ca="1">IFERROR(__xludf.DUMMYFUNCTION("""COMPUTED_VALUE"""),"/&gt;
&lt;imgsrc=")</f>
        <v>/&gt;
&lt;imgsrc=</v>
      </c>
      <c r="V147" s="9" t="str">
        <f ca="1">IFERROR(__xludf.DUMMYFUNCTION("""COMPUTED_VALUE"""),"http://mimg.lalavla.com/resources/images/prdimg/202103/22/10007550_20210322150338.jpg")</f>
        <v>http://mimg.lalavla.com/resources/images/prdimg/202103/22/10007550_20210322150338.jpg</v>
      </c>
      <c r="W147" t="str">
        <f ca="1">IFERROR(__xludf.DUMMYFUNCTION("""COMPUTED_VALUE"""),"alt=")</f>
        <v>alt=</v>
      </c>
      <c r="X147" t="str">
        <f ca="1">IFERROR(__xludf.DUMMYFUNCTION("""COMPUTED_VALUE"""),"/&gt;
&lt;imgsrc=")</f>
        <v>/&gt;
&lt;imgsrc=</v>
      </c>
      <c r="Y147" s="9" t="str">
        <f ca="1">IFERROR(__xludf.DUMMYFUNCTION("""COMPUTED_VALUE"""),"http://mimg.lalavla.com/resources/images/prdimg/202103/22/10007550_20210322150345.jpg")</f>
        <v>http://mimg.lalavla.com/resources/images/prdimg/202103/22/10007550_20210322150345.jpg</v>
      </c>
      <c r="Z147" t="str">
        <f ca="1">IFERROR(__xludf.DUMMYFUNCTION("""COMPUTED_VALUE"""),"alt=")</f>
        <v>alt=</v>
      </c>
      <c r="AA147" t="str">
        <f ca="1">IFERROR(__xludf.DUMMYFUNCTION("""COMPUTED_VALUE"""),"/&gt;
&lt;imgsrc=")</f>
        <v>/&gt;
&lt;imgsrc=</v>
      </c>
      <c r="AB147" s="9" t="str">
        <f ca="1">IFERROR(__xludf.DUMMYFUNCTION("""COMPUTED_VALUE"""),"http://mimg.lalavla.com/resources/images/prdimg/202103/22/10007550_20210322150354.jpg")</f>
        <v>http://mimg.lalavla.com/resources/images/prdimg/202103/22/10007550_20210322150354.jpg</v>
      </c>
      <c r="AC147" t="str">
        <f ca="1">IFERROR(__xludf.DUMMYFUNCTION("""COMPUTED_VALUE"""),"alt=")</f>
        <v>alt=</v>
      </c>
      <c r="AD147" t="str">
        <f ca="1">IFERROR(__xludf.DUMMYFUNCTION("""COMPUTED_VALUE"""),"/&gt;
&lt;imgsrc=")</f>
        <v>/&gt;
&lt;imgsrc=</v>
      </c>
      <c r="AE147" s="9" t="str">
        <f ca="1">IFERROR(__xludf.DUMMYFUNCTION("""COMPUTED_VALUE"""),"http://mimg.lalavla.com/resources/images/prdimg/202103/22/10007550_20210322150404.jpg")</f>
        <v>http://mimg.lalavla.com/resources/images/prdimg/202103/22/10007550_20210322150404.jpg</v>
      </c>
      <c r="AF147" t="str">
        <f ca="1">IFERROR(__xludf.DUMMYFUNCTION("""COMPUTED_VALUE"""),"alt=")</f>
        <v>alt=</v>
      </c>
      <c r="AG147" t="str">
        <f ca="1">IFERROR(__xludf.DUMMYFUNCTION("""COMPUTED_VALUE"""),"/&gt;")</f>
        <v>/&gt;</v>
      </c>
    </row>
    <row r="148" spans="1:69" ht="13.8" x14ac:dyDescent="0.25">
      <c r="A148" s="3">
        <v>1003267</v>
      </c>
      <c r="B148" s="8" t="s">
        <v>755</v>
      </c>
      <c r="C148" t="str">
        <f ca="1">IFERROR(__xludf.DUMMYFUNCTION("SPLIT(B148,"""""")"")"),"&lt;imgalt=")</f>
        <v>&lt;imgalt=</v>
      </c>
      <c r="D148" t="str">
        <f ca="1">IFERROR(__xludf.DUMMYFUNCTION("""COMPUTED_VALUE"""),"src=")</f>
        <v>src=</v>
      </c>
      <c r="E148" s="9" t="str">
        <f ca="1">IFERROR(__xludf.DUMMYFUNCTION("""COMPUTED_VALUE"""),"http://mimg.lalavla.com/resources/images/prdimg/202102/25/1003267_20210225165024.jpg")</f>
        <v>http://mimg.lalavla.com/resources/images/prdimg/202102/25/1003267_20210225165024.jpg</v>
      </c>
      <c r="F148" t="str">
        <f ca="1">IFERROR(__xludf.DUMMYFUNCTION("""COMPUTED_VALUE"""),"/&gt;")</f>
        <v>/&gt;</v>
      </c>
    </row>
    <row r="149" spans="1:69" ht="13.8" x14ac:dyDescent="0.25">
      <c r="A149" s="3">
        <v>10009033</v>
      </c>
      <c r="B149" s="8" t="s">
        <v>641</v>
      </c>
      <c r="C149" t="str">
        <f ca="1">IFERROR(__xludf.DUMMYFUNCTION("SPLIT(B149,"""""")"")"),"&lt;imgsrc=")</f>
        <v>&lt;imgsrc=</v>
      </c>
      <c r="D149" s="9" t="str">
        <f ca="1">IFERROR(__xludf.DUMMYFUNCTION("""COMPUTED_VALUE"""),"http://mimg.lalavla.com/resources/images/prdimg/202004/10/10002498_20200410143756.jpg")</f>
        <v>http://mimg.lalavla.com/resources/images/prdimg/202004/10/10002498_20200410143756.jpg</v>
      </c>
      <c r="E149" t="str">
        <f ca="1">IFERROR(__xludf.DUMMYFUNCTION("""COMPUTED_VALUE"""),"alt=")</f>
        <v>alt=</v>
      </c>
      <c r="F149" t="str">
        <f ca="1">IFERROR(__xludf.DUMMYFUNCTION("""COMPUTED_VALUE"""),"/&gt;")</f>
        <v>/&gt;</v>
      </c>
    </row>
    <row r="150" spans="1:69" ht="13.8" x14ac:dyDescent="0.25">
      <c r="A150" s="3">
        <v>10009034</v>
      </c>
      <c r="B150" s="8" t="s">
        <v>756</v>
      </c>
      <c r="C150" t="str">
        <f ca="1">IFERROR(__xludf.DUMMYFUNCTION("SPLIT(B150,"""""")"")"),"&lt;imgsrc=")</f>
        <v>&lt;imgsrc=</v>
      </c>
      <c r="D150" s="9" t="str">
        <f ca="1">IFERROR(__xludf.DUMMYFUNCTION("""COMPUTED_VALUE"""),"http://mimg.lalavla.com/resources/images/prdimg/202012/17/10006565_20201217122300.jpg")</f>
        <v>http://mimg.lalavla.com/resources/images/prdimg/202012/17/10006565_20201217122300.jpg</v>
      </c>
      <c r="E150" t="str">
        <f ca="1">IFERROR(__xludf.DUMMYFUNCTION("""COMPUTED_VALUE"""),"alt=")</f>
        <v>alt=</v>
      </c>
      <c r="F150" t="str">
        <f ca="1">IFERROR(__xludf.DUMMYFUNCTION("""COMPUTED_VALUE"""),"/&gt;")</f>
        <v>/&gt;</v>
      </c>
    </row>
    <row r="151" spans="1:69" ht="13.8" x14ac:dyDescent="0.25">
      <c r="A151" s="3">
        <v>10009035</v>
      </c>
      <c r="B151" s="8" t="s">
        <v>754</v>
      </c>
      <c r="C151" t="str">
        <f ca="1">IFERROR(__xludf.DUMMYFUNCTION("SPLIT(B151,"""""")"")"),"&lt;imgsrc=")</f>
        <v>&lt;imgsrc=</v>
      </c>
      <c r="D151" s="9" t="str">
        <f ca="1">IFERROR(__xludf.DUMMYFUNCTION("""COMPUTED_VALUE"""),"http://mimg.lalavla.com/resources/images/prdimg/202103/22/10007550_20210322150215.jpg")</f>
        <v>http://mimg.lalavla.com/resources/images/prdimg/202103/22/10007550_20210322150215.jpg</v>
      </c>
      <c r="E151" t="str">
        <f ca="1">IFERROR(__xludf.DUMMYFUNCTION("""COMPUTED_VALUE"""),"alt=")</f>
        <v>alt=</v>
      </c>
      <c r="F151" t="str">
        <f ca="1">IFERROR(__xludf.DUMMYFUNCTION("""COMPUTED_VALUE"""),"/&gt;
&lt;imgsrc=")</f>
        <v>/&gt;
&lt;imgsrc=</v>
      </c>
      <c r="G151" s="9" t="str">
        <f ca="1">IFERROR(__xludf.DUMMYFUNCTION("""COMPUTED_VALUE"""),"http://mimg.lalavla.com/resources/images/prdimg/202103/22/10007550_20210322150300.jpg")</f>
        <v>http://mimg.lalavla.com/resources/images/prdimg/202103/22/10007550_20210322150300.jpg</v>
      </c>
      <c r="H151" t="str">
        <f ca="1">IFERROR(__xludf.DUMMYFUNCTION("""COMPUTED_VALUE"""),"alt=")</f>
        <v>alt=</v>
      </c>
      <c r="I151" t="str">
        <f ca="1">IFERROR(__xludf.DUMMYFUNCTION("""COMPUTED_VALUE"""),"/&gt;
&lt;imgsrc=")</f>
        <v>/&gt;
&lt;imgsrc=</v>
      </c>
      <c r="J151" s="9" t="str">
        <f ca="1">IFERROR(__xludf.DUMMYFUNCTION("""COMPUTED_VALUE"""),"http://mimg.lalavla.com/resources/images/prdimg/202103/22/10007550_20210322150308.jpg")</f>
        <v>http://mimg.lalavla.com/resources/images/prdimg/202103/22/10007550_20210322150308.jpg</v>
      </c>
      <c r="K151" t="str">
        <f ca="1">IFERROR(__xludf.DUMMYFUNCTION("""COMPUTED_VALUE"""),"alt=")</f>
        <v>alt=</v>
      </c>
      <c r="L151" t="str">
        <f ca="1">IFERROR(__xludf.DUMMYFUNCTION("""COMPUTED_VALUE"""),"/&gt;
&lt;imgsrc=")</f>
        <v>/&gt;
&lt;imgsrc=</v>
      </c>
      <c r="M151" s="9" t="str">
        <f ca="1">IFERROR(__xludf.DUMMYFUNCTION("""COMPUTED_VALUE"""),"http://mimg.lalavla.com/resources/images/prdimg/202103/22/10007550_20210322150315.jpg")</f>
        <v>http://mimg.lalavla.com/resources/images/prdimg/202103/22/10007550_20210322150315.jpg</v>
      </c>
      <c r="N151" t="str">
        <f ca="1">IFERROR(__xludf.DUMMYFUNCTION("""COMPUTED_VALUE"""),"alt=")</f>
        <v>alt=</v>
      </c>
      <c r="O151" t="str">
        <f ca="1">IFERROR(__xludf.DUMMYFUNCTION("""COMPUTED_VALUE"""),"/&gt;
&lt;imgsrc=")</f>
        <v>/&gt;
&lt;imgsrc=</v>
      </c>
      <c r="P151" s="9" t="str">
        <f ca="1">IFERROR(__xludf.DUMMYFUNCTION("""COMPUTED_VALUE"""),"http://mimg.lalavla.com/resources/images/prdimg/202103/22/10007550_20210322150323.jpg")</f>
        <v>http://mimg.lalavla.com/resources/images/prdimg/202103/22/10007550_20210322150323.jpg</v>
      </c>
      <c r="Q151" t="str">
        <f ca="1">IFERROR(__xludf.DUMMYFUNCTION("""COMPUTED_VALUE"""),"alt=")</f>
        <v>alt=</v>
      </c>
      <c r="R151" t="str">
        <f ca="1">IFERROR(__xludf.DUMMYFUNCTION("""COMPUTED_VALUE"""),"/&gt;
&lt;imgsrc=")</f>
        <v>/&gt;
&lt;imgsrc=</v>
      </c>
      <c r="S151" s="9" t="str">
        <f ca="1">IFERROR(__xludf.DUMMYFUNCTION("""COMPUTED_VALUE"""),"http://mimg.lalavla.com/resources/images/prdimg/202103/22/10007550_20210322150331.jpg")</f>
        <v>http://mimg.lalavla.com/resources/images/prdimg/202103/22/10007550_20210322150331.jpg</v>
      </c>
      <c r="T151" t="str">
        <f ca="1">IFERROR(__xludf.DUMMYFUNCTION("""COMPUTED_VALUE"""),"alt=")</f>
        <v>alt=</v>
      </c>
      <c r="U151" t="str">
        <f ca="1">IFERROR(__xludf.DUMMYFUNCTION("""COMPUTED_VALUE"""),"/&gt;
&lt;imgsrc=")</f>
        <v>/&gt;
&lt;imgsrc=</v>
      </c>
      <c r="V151" s="9" t="str">
        <f ca="1">IFERROR(__xludf.DUMMYFUNCTION("""COMPUTED_VALUE"""),"http://mimg.lalavla.com/resources/images/prdimg/202103/22/10007550_20210322150338.jpg")</f>
        <v>http://mimg.lalavla.com/resources/images/prdimg/202103/22/10007550_20210322150338.jpg</v>
      </c>
      <c r="W151" t="str">
        <f ca="1">IFERROR(__xludf.DUMMYFUNCTION("""COMPUTED_VALUE"""),"alt=")</f>
        <v>alt=</v>
      </c>
      <c r="X151" t="str">
        <f ca="1">IFERROR(__xludf.DUMMYFUNCTION("""COMPUTED_VALUE"""),"/&gt;
&lt;imgsrc=")</f>
        <v>/&gt;
&lt;imgsrc=</v>
      </c>
      <c r="Y151" s="9" t="str">
        <f ca="1">IFERROR(__xludf.DUMMYFUNCTION("""COMPUTED_VALUE"""),"http://mimg.lalavla.com/resources/images/prdimg/202103/22/10007550_20210322150345.jpg")</f>
        <v>http://mimg.lalavla.com/resources/images/prdimg/202103/22/10007550_20210322150345.jpg</v>
      </c>
      <c r="Z151" t="str">
        <f ca="1">IFERROR(__xludf.DUMMYFUNCTION("""COMPUTED_VALUE"""),"alt=")</f>
        <v>alt=</v>
      </c>
      <c r="AA151" t="str">
        <f ca="1">IFERROR(__xludf.DUMMYFUNCTION("""COMPUTED_VALUE"""),"/&gt;
&lt;imgsrc=")</f>
        <v>/&gt;
&lt;imgsrc=</v>
      </c>
      <c r="AB151" s="9" t="str">
        <f ca="1">IFERROR(__xludf.DUMMYFUNCTION("""COMPUTED_VALUE"""),"http://mimg.lalavla.com/resources/images/prdimg/202103/22/10007550_20210322150354.jpg")</f>
        <v>http://mimg.lalavla.com/resources/images/prdimg/202103/22/10007550_20210322150354.jpg</v>
      </c>
      <c r="AC151" t="str">
        <f ca="1">IFERROR(__xludf.DUMMYFUNCTION("""COMPUTED_VALUE"""),"alt=")</f>
        <v>alt=</v>
      </c>
      <c r="AD151" t="str">
        <f ca="1">IFERROR(__xludf.DUMMYFUNCTION("""COMPUTED_VALUE"""),"/&gt;
&lt;imgsrc=")</f>
        <v>/&gt;
&lt;imgsrc=</v>
      </c>
      <c r="AE151" s="9" t="str">
        <f ca="1">IFERROR(__xludf.DUMMYFUNCTION("""COMPUTED_VALUE"""),"http://mimg.lalavla.com/resources/images/prdimg/202103/22/10007550_20210322150404.jpg")</f>
        <v>http://mimg.lalavla.com/resources/images/prdimg/202103/22/10007550_20210322150404.jpg</v>
      </c>
      <c r="AF151" t="str">
        <f ca="1">IFERROR(__xludf.DUMMYFUNCTION("""COMPUTED_VALUE"""),"alt=")</f>
        <v>alt=</v>
      </c>
      <c r="AG151" t="str">
        <f ca="1">IFERROR(__xludf.DUMMYFUNCTION("""COMPUTED_VALUE"""),"/&gt;")</f>
        <v>/&gt;</v>
      </c>
    </row>
    <row r="152" spans="1:69" ht="13.8" x14ac:dyDescent="0.25">
      <c r="A152" s="3">
        <v>10007466</v>
      </c>
      <c r="B152" s="8" t="s">
        <v>740</v>
      </c>
      <c r="C152" t="str">
        <f ca="1">IFERROR(__xludf.DUMMYFUNCTION("SPLIT(B152,"""""")"")"),"&lt;palign=")</f>
        <v>&lt;palign=</v>
      </c>
      <c r="D152" t="str">
        <f ca="1">IFERROR(__xludf.DUMMYFUNCTION("""COMPUTED_VALUE"""),"center")</f>
        <v>center</v>
      </c>
      <c r="E152" t="str">
        <f ca="1">IFERROR(__xludf.DUMMYFUNCTION("""COMPUTED_VALUE"""),"style=")</f>
        <v>style=</v>
      </c>
      <c r="F152" t="str">
        <f ca="1">IFERROR(__xludf.DUMMYFUNCTION("""COMPUTED_VALUE"""),"text-align:center;")</f>
        <v>text-align:center;</v>
      </c>
      <c r="G152" t="str">
        <f ca="1">IFERROR(__xludf.DUMMYFUNCTION("""COMPUTED_VALUE"""),"&gt;&lt;imgclass=")</f>
        <v>&gt;&lt;imgclass=</v>
      </c>
      <c r="H152" t="str">
        <f ca="1">IFERROR(__xludf.DUMMYFUNCTION("""COMPUTED_VALUE"""),"up_img")</f>
        <v>up_img</v>
      </c>
      <c r="I152" t="str">
        <f ca="1">IFERROR(__xludf.DUMMYFUNCTION("""COMPUTED_VALUE"""),"src=")</f>
        <v>src=</v>
      </c>
      <c r="J152" s="9" t="str">
        <f ca="1">IFERROR(__xludf.DUMMYFUNCTION("""COMPUTED_VALUE"""),"http://m.lalavla.com/resources/images/prdimg/202104/22//10007464_20210422083452922.jpg")</f>
        <v>http://m.lalavla.com/resources/images/prdimg/202104/22//10007464_20210422083452922.jpg</v>
      </c>
      <c r="K152" t="str">
        <f ca="1">IFERROR(__xludf.DUMMYFUNCTION("""COMPUTED_VALUE"""),"value=")</f>
        <v>value=</v>
      </c>
      <c r="L152" t="str">
        <f ca="1">IFERROR(__xludf.DUMMYFUNCTION("""COMPUTED_VALUE"""),"10007464_20210422083452922.jpg")</f>
        <v>10007464_20210422083452922.jpg</v>
      </c>
      <c r="M152" t="str">
        <f ca="1">IFERROR(__xludf.DUMMYFUNCTION("""COMPUTED_VALUE"""),"&gt;&lt;palign=")</f>
        <v>&gt;&lt;palign=</v>
      </c>
      <c r="N152" t="str">
        <f ca="1">IFERROR(__xludf.DUMMYFUNCTION("""COMPUTED_VALUE"""),"center")</f>
        <v>center</v>
      </c>
      <c r="O152" t="str">
        <f ca="1">IFERROR(__xludf.DUMMYFUNCTION("""COMPUTED_VALUE"""),"style=")</f>
        <v>style=</v>
      </c>
      <c r="P152" t="str">
        <f ca="1">IFERROR(__xludf.DUMMYFUNCTION("""COMPUTED_VALUE"""),"text-align:center;")</f>
        <v>text-align:center;</v>
      </c>
      <c r="Q152" t="str">
        <f ca="1">IFERROR(__xludf.DUMMYFUNCTION("""COMPUTED_VALUE"""),"&gt;&amp;nbsp;&lt;palign=")</f>
        <v>&gt;&amp;nbsp;&lt;palign=</v>
      </c>
      <c r="R152" t="str">
        <f ca="1">IFERROR(__xludf.DUMMYFUNCTION("""COMPUTED_VALUE"""),"center")</f>
        <v>center</v>
      </c>
      <c r="S152" t="str">
        <f ca="1">IFERROR(__xludf.DUMMYFUNCTION("""COMPUTED_VALUE"""),"style=")</f>
        <v>style=</v>
      </c>
      <c r="T152" t="str">
        <f ca="1">IFERROR(__xludf.DUMMYFUNCTION("""COMPUTED_VALUE"""),"text-align:center;")</f>
        <v>text-align:center;</v>
      </c>
      <c r="U152" t="str">
        <f ca="1">IFERROR(__xludf.DUMMYFUNCTION("""COMPUTED_VALUE"""),"&gt;&lt;imgclass=")</f>
        <v>&gt;&lt;imgclass=</v>
      </c>
      <c r="V152" t="str">
        <f ca="1">IFERROR(__xludf.DUMMYFUNCTION("""COMPUTED_VALUE"""),"up_img")</f>
        <v>up_img</v>
      </c>
      <c r="W152" t="str">
        <f ca="1">IFERROR(__xludf.DUMMYFUNCTION("""COMPUTED_VALUE"""),"src=")</f>
        <v>src=</v>
      </c>
      <c r="X152" s="9" t="str">
        <f ca="1">IFERROR(__xludf.DUMMYFUNCTION("""COMPUTED_VALUE"""),"http://m.lalavla.com/resources/images/prdimg/202109/23//10007464_20210923133751288.jpg")</f>
        <v>http://m.lalavla.com/resources/images/prdimg/202109/23//10007464_20210923133751288.jpg</v>
      </c>
      <c r="Y152" t="str">
        <f ca="1">IFERROR(__xludf.DUMMYFUNCTION("""COMPUTED_VALUE"""),"value=")</f>
        <v>value=</v>
      </c>
      <c r="Z152" t="str">
        <f ca="1">IFERROR(__xludf.DUMMYFUNCTION("""COMPUTED_VALUE"""),"10007464_20210923133751288.jpg")</f>
        <v>10007464_20210923133751288.jpg</v>
      </c>
      <c r="AA152" t="str">
        <f ca="1">IFERROR(__xludf.DUMMYFUNCTION("""COMPUTED_VALUE"""),"&gt;&lt;imgclass=")</f>
        <v>&gt;&lt;imgclass=</v>
      </c>
      <c r="AB152" t="str">
        <f ca="1">IFERROR(__xludf.DUMMYFUNCTION("""COMPUTED_VALUE"""),"up_img")</f>
        <v>up_img</v>
      </c>
      <c r="AC152" t="str">
        <f ca="1">IFERROR(__xludf.DUMMYFUNCTION("""COMPUTED_VALUE"""),"src=")</f>
        <v>src=</v>
      </c>
      <c r="AD152" s="9" t="str">
        <f ca="1">IFERROR(__xludf.DUMMYFUNCTION("""COMPUTED_VALUE"""),"http://m.lalavla.com/resources/images/prdimg/202109/23//10007464_20210923133805348.jpg")</f>
        <v>http://m.lalavla.com/resources/images/prdimg/202109/23//10007464_20210923133805348.jpg</v>
      </c>
      <c r="AE152" t="str">
        <f ca="1">IFERROR(__xludf.DUMMYFUNCTION("""COMPUTED_VALUE"""),"value=")</f>
        <v>value=</v>
      </c>
      <c r="AF152" t="str">
        <f ca="1">IFERROR(__xludf.DUMMYFUNCTION("""COMPUTED_VALUE"""),"10007464_20210923133805348.jpg")</f>
        <v>10007464_20210923133805348.jpg</v>
      </c>
      <c r="AG152" t="str">
        <f ca="1">IFERROR(__xludf.DUMMYFUNCTION("""COMPUTED_VALUE"""),"&gt;&lt;imgclass=")</f>
        <v>&gt;&lt;imgclass=</v>
      </c>
      <c r="AH152" t="str">
        <f ca="1">IFERROR(__xludf.DUMMYFUNCTION("""COMPUTED_VALUE"""),"up_img")</f>
        <v>up_img</v>
      </c>
      <c r="AI152" t="str">
        <f ca="1">IFERROR(__xludf.DUMMYFUNCTION("""COMPUTED_VALUE"""),"src=")</f>
        <v>src=</v>
      </c>
      <c r="AJ152" s="9" t="str">
        <f ca="1">IFERROR(__xludf.DUMMYFUNCTION("""COMPUTED_VALUE"""),"http://m.lalavla.com/resources/images/prdimg/202109/23//10007464_20210923133852294.jpg")</f>
        <v>http://m.lalavla.com/resources/images/prdimg/202109/23//10007464_20210923133852294.jpg</v>
      </c>
      <c r="AK152" t="str">
        <f ca="1">IFERROR(__xludf.DUMMYFUNCTION("""COMPUTED_VALUE"""),"value=")</f>
        <v>value=</v>
      </c>
      <c r="AL152" t="str">
        <f ca="1">IFERROR(__xludf.DUMMYFUNCTION("""COMPUTED_VALUE"""),"10007464_20210923133852294.jpg")</f>
        <v>10007464_20210923133852294.jpg</v>
      </c>
      <c r="AM152" t="str">
        <f ca="1">IFERROR(__xludf.DUMMYFUNCTION("""COMPUTED_VALUE"""),"&gt;&lt;imgclass=")</f>
        <v>&gt;&lt;imgclass=</v>
      </c>
      <c r="AN152" t="str">
        <f ca="1">IFERROR(__xludf.DUMMYFUNCTION("""COMPUTED_VALUE"""),"up_img")</f>
        <v>up_img</v>
      </c>
      <c r="AO152" t="str">
        <f ca="1">IFERROR(__xludf.DUMMYFUNCTION("""COMPUTED_VALUE"""),"src=")</f>
        <v>src=</v>
      </c>
      <c r="AP152" s="9" t="str">
        <f ca="1">IFERROR(__xludf.DUMMYFUNCTION("""COMPUTED_VALUE"""),"http://m.lalavla.com/resources/images/prdimg/202109/23//10007464_20210923133908459.jpg")</f>
        <v>http://m.lalavla.com/resources/images/prdimg/202109/23//10007464_20210923133908459.jpg</v>
      </c>
      <c r="AQ152" t="str">
        <f ca="1">IFERROR(__xludf.DUMMYFUNCTION("""COMPUTED_VALUE"""),"value=")</f>
        <v>value=</v>
      </c>
      <c r="AR152" t="str">
        <f ca="1">IFERROR(__xludf.DUMMYFUNCTION("""COMPUTED_VALUE"""),"10007464_20210923133908459.jpg")</f>
        <v>10007464_20210923133908459.jpg</v>
      </c>
      <c r="AS152" t="str">
        <f ca="1">IFERROR(__xludf.DUMMYFUNCTION("""COMPUTED_VALUE"""),"&gt;&lt;imgclass=")</f>
        <v>&gt;&lt;imgclass=</v>
      </c>
      <c r="AT152" t="str">
        <f ca="1">IFERROR(__xludf.DUMMYFUNCTION("""COMPUTED_VALUE"""),"up_img")</f>
        <v>up_img</v>
      </c>
      <c r="AU152" t="str">
        <f ca="1">IFERROR(__xludf.DUMMYFUNCTION("""COMPUTED_VALUE"""),"src=")</f>
        <v>src=</v>
      </c>
      <c r="AV152" s="9" t="str">
        <f ca="1">IFERROR(__xludf.DUMMYFUNCTION("""COMPUTED_VALUE"""),"http://m.lalavla.com/resources/images/prdimg/202109/23//10007464_20210923133935971.jpg")</f>
        <v>http://m.lalavla.com/resources/images/prdimg/202109/23//10007464_20210923133935971.jpg</v>
      </c>
      <c r="AW152" t="str">
        <f ca="1">IFERROR(__xludf.DUMMYFUNCTION("""COMPUTED_VALUE"""),"value=")</f>
        <v>value=</v>
      </c>
      <c r="AX152" t="str">
        <f ca="1">IFERROR(__xludf.DUMMYFUNCTION("""COMPUTED_VALUE"""),"10007464_20210923133935971.jpg")</f>
        <v>10007464_20210923133935971.jpg</v>
      </c>
      <c r="AY152" t="str">
        <f ca="1">IFERROR(__xludf.DUMMYFUNCTION("""COMPUTED_VALUE"""),"&gt;&lt;imgclass=")</f>
        <v>&gt;&lt;imgclass=</v>
      </c>
      <c r="AZ152" t="str">
        <f ca="1">IFERROR(__xludf.DUMMYFUNCTION("""COMPUTED_VALUE"""),"up_img")</f>
        <v>up_img</v>
      </c>
      <c r="BA152" t="str">
        <f ca="1">IFERROR(__xludf.DUMMYFUNCTION("""COMPUTED_VALUE"""),"src=")</f>
        <v>src=</v>
      </c>
      <c r="BB152" s="9" t="str">
        <f ca="1">IFERROR(__xludf.DUMMYFUNCTION("""COMPUTED_VALUE"""),"http://m.lalavla.com/resources/images/prdimg/202109/23//10007464_20210923133950938.jpg")</f>
        <v>http://m.lalavla.com/resources/images/prdimg/202109/23//10007464_20210923133950938.jpg</v>
      </c>
      <c r="BC152" t="str">
        <f ca="1">IFERROR(__xludf.DUMMYFUNCTION("""COMPUTED_VALUE"""),"value=")</f>
        <v>value=</v>
      </c>
      <c r="BD152" t="str">
        <f ca="1">IFERROR(__xludf.DUMMYFUNCTION("""COMPUTED_VALUE"""),"10007464_20210923133950938.jpg")</f>
        <v>10007464_20210923133950938.jpg</v>
      </c>
      <c r="BE152" t="str">
        <f ca="1">IFERROR(__xludf.DUMMYFUNCTION("""COMPUTED_VALUE"""),"&gt;&lt;imgclass=")</f>
        <v>&gt;&lt;imgclass=</v>
      </c>
      <c r="BF152" t="str">
        <f ca="1">IFERROR(__xludf.DUMMYFUNCTION("""COMPUTED_VALUE"""),"up_img")</f>
        <v>up_img</v>
      </c>
      <c r="BG152" t="str">
        <f ca="1">IFERROR(__xludf.DUMMYFUNCTION("""COMPUTED_VALUE"""),"src=")</f>
        <v>src=</v>
      </c>
      <c r="BH152" s="9" t="str">
        <f ca="1">IFERROR(__xludf.DUMMYFUNCTION("""COMPUTED_VALUE"""),"http://m.lalavla.com/resources/images/prdimg/202109/23//10007464_20210923134013330.jpg")</f>
        <v>http://m.lalavla.com/resources/images/prdimg/202109/23//10007464_20210923134013330.jpg</v>
      </c>
      <c r="BI152" t="str">
        <f ca="1">IFERROR(__xludf.DUMMYFUNCTION("""COMPUTED_VALUE"""),"value=")</f>
        <v>value=</v>
      </c>
      <c r="BJ152" t="str">
        <f ca="1">IFERROR(__xludf.DUMMYFUNCTION("""COMPUTED_VALUE"""),"10007464_20210923134013330.jpg")</f>
        <v>10007464_20210923134013330.jpg</v>
      </c>
      <c r="BK152" t="str">
        <f ca="1">IFERROR(__xludf.DUMMYFUNCTION("""COMPUTED_VALUE"""),"&gt;&lt;imgclass=")</f>
        <v>&gt;&lt;imgclass=</v>
      </c>
      <c r="BL152" t="str">
        <f ca="1">IFERROR(__xludf.DUMMYFUNCTION("""COMPUTED_VALUE"""),"up_img")</f>
        <v>up_img</v>
      </c>
      <c r="BM152" t="str">
        <f ca="1">IFERROR(__xludf.DUMMYFUNCTION("""COMPUTED_VALUE"""),"src=")</f>
        <v>src=</v>
      </c>
      <c r="BN152" s="9" t="str">
        <f ca="1">IFERROR(__xludf.DUMMYFUNCTION("""COMPUTED_VALUE"""),"http://m.lalavla.com/resources/images/prdimg/202109/23//10007464_20210923134026073.jpg")</f>
        <v>http://m.lalavla.com/resources/images/prdimg/202109/23//10007464_20210923134026073.jpg</v>
      </c>
      <c r="BO152" t="str">
        <f ca="1">IFERROR(__xludf.DUMMYFUNCTION("""COMPUTED_VALUE"""),"value=")</f>
        <v>value=</v>
      </c>
      <c r="BP152" t="str">
        <f ca="1">IFERROR(__xludf.DUMMYFUNCTION("""COMPUTED_VALUE"""),"10007464_20210923134026073.jpg")</f>
        <v>10007464_20210923134026073.jpg</v>
      </c>
      <c r="BQ152" t="str">
        <f ca="1">IFERROR(__xludf.DUMMYFUNCTION("""COMPUTED_VALUE"""),"&gt;")</f>
        <v>&gt;</v>
      </c>
    </row>
    <row r="153" spans="1:69" ht="13.8" x14ac:dyDescent="0.25">
      <c r="A153" s="3">
        <v>10008624</v>
      </c>
      <c r="B153" s="8" t="s">
        <v>757</v>
      </c>
      <c r="C153" t="str">
        <f ca="1">IFERROR(__xludf.DUMMYFUNCTION("SPLIT(B153,"""""")"")"),"&lt;pstyle=")</f>
        <v>&lt;pstyle=</v>
      </c>
      <c r="D153" t="str">
        <f ca="1">IFERROR(__xludf.DUMMYFUNCTION("""COMPUTED_VALUE"""),"text-align:center;")</f>
        <v>text-align:center;</v>
      </c>
      <c r="E153" t="str">
        <f ca="1">IFERROR(__xludf.DUMMYFUNCTION("""COMPUTED_VALUE"""),"align=")</f>
        <v>align=</v>
      </c>
      <c r="F153" t="str">
        <f ca="1">IFERROR(__xludf.DUMMYFUNCTION("""COMPUTED_VALUE"""),"center")</f>
        <v>center</v>
      </c>
      <c r="G153" t="str">
        <f ca="1">IFERROR(__xludf.DUMMYFUNCTION("""COMPUTED_VALUE"""),"&gt;&lt;imgsrc=")</f>
        <v>&gt;&lt;imgsrc=</v>
      </c>
      <c r="H153" s="9" t="str">
        <f ca="1">IFERROR(__xludf.DUMMYFUNCTION("""COMPUTED_VALUE"""),"http://m.lalavla.com/resources/images/prdimg/202107/22//10008624_20210722150921297.jpg")</f>
        <v>http://m.lalavla.com/resources/images/prdimg/202107/22//10008624_20210722150921297.jpg</v>
      </c>
      <c r="I153" t="str">
        <f ca="1">IFERROR(__xludf.DUMMYFUNCTION("""COMPUTED_VALUE"""),"value=")</f>
        <v>value=</v>
      </c>
      <c r="J153" t="str">
        <f ca="1">IFERROR(__xludf.DUMMYFUNCTION("""COMPUTED_VALUE"""),"10008624_20210722150921297.jpg")</f>
        <v>10008624_20210722150921297.jpg</v>
      </c>
      <c r="K153" t="str">
        <f ca="1">IFERROR(__xludf.DUMMYFUNCTION("""COMPUTED_VALUE"""),"class=")</f>
        <v>class=</v>
      </c>
      <c r="L153" t="str">
        <f ca="1">IFERROR(__xludf.DUMMYFUNCTION("""COMPUTED_VALUE"""),"up_img")</f>
        <v>up_img</v>
      </c>
      <c r="M153" t="str">
        <f ca="1">IFERROR(__xludf.DUMMYFUNCTION("""COMPUTED_VALUE"""),"&gt;&amp;nbsp;")</f>
        <v>&gt;&amp;nbsp;</v>
      </c>
    </row>
    <row r="154" spans="1:69" ht="13.8" x14ac:dyDescent="0.25">
      <c r="A154" s="3">
        <v>1003584</v>
      </c>
      <c r="B154" s="8" t="s">
        <v>758</v>
      </c>
      <c r="C154" t="str">
        <f ca="1">IFERROR(__xludf.DUMMYFUNCTION("SPLIT(B154,"""""")"")"),"&lt;imgalt=")</f>
        <v>&lt;imgalt=</v>
      </c>
      <c r="D154" t="str">
        <f ca="1">IFERROR(__xludf.DUMMYFUNCTION("""COMPUTED_VALUE"""),"src=")</f>
        <v>src=</v>
      </c>
      <c r="E154" s="9" t="str">
        <f ca="1">IFERROR(__xludf.DUMMYFUNCTION("""COMPUTED_VALUE"""),"http://mimg.lalavla.com/resources/images/prdimg/201808/15/1003584_20180815131237.jpg")</f>
        <v>http://mimg.lalavla.com/resources/images/prdimg/201808/15/1003584_20180815131237.jpg</v>
      </c>
      <c r="F154" t="str">
        <f ca="1">IFERROR(__xludf.DUMMYFUNCTION("""COMPUTED_VALUE"""),"/&gt;")</f>
        <v>/&gt;</v>
      </c>
    </row>
    <row r="155" spans="1:69" ht="13.8" x14ac:dyDescent="0.25">
      <c r="A155" s="3">
        <v>10006064</v>
      </c>
      <c r="B155" s="8" t="s">
        <v>759</v>
      </c>
      <c r="C155" t="str">
        <f ca="1">IFERROR(__xludf.DUMMYFUNCTION("SPLIT(B155,"""""")"")"),"&lt;imgsrc=")</f>
        <v>&lt;imgsrc=</v>
      </c>
      <c r="D155" s="9" t="str">
        <f ca="1">IFERROR(__xludf.DUMMYFUNCTION("""COMPUTED_VALUE"""),"http://mimg.lalavla.com/resources/images/prdimg/202008/27/10006064_20200827165654.jpg")</f>
        <v>http://mimg.lalavla.com/resources/images/prdimg/202008/27/10006064_20200827165654.jpg</v>
      </c>
      <c r="E155" t="str">
        <f ca="1">IFERROR(__xludf.DUMMYFUNCTION("""COMPUTED_VALUE"""),"alt=")</f>
        <v>alt=</v>
      </c>
      <c r="F155" t="str">
        <f ca="1">IFERROR(__xludf.DUMMYFUNCTION("""COMPUTED_VALUE"""),"/&gt;")</f>
        <v>/&gt;</v>
      </c>
    </row>
    <row r="156" spans="1:69" ht="13.8" x14ac:dyDescent="0.25">
      <c r="A156" s="3">
        <v>10006040</v>
      </c>
      <c r="B156" s="8" t="s">
        <v>760</v>
      </c>
      <c r="C156" t="str">
        <f ca="1">IFERROR(__xludf.DUMMYFUNCTION("SPLIT(B156,"""""")"")"),"&lt;imgalt=")</f>
        <v>&lt;imgalt=</v>
      </c>
      <c r="D156" t="str">
        <f ca="1">IFERROR(__xludf.DUMMYFUNCTION("""COMPUTED_VALUE"""),"src=")</f>
        <v>src=</v>
      </c>
      <c r="E156" s="9" t="str">
        <f ca="1">IFERROR(__xludf.DUMMYFUNCTION("""COMPUTED_VALUE"""),"http://mimg.lalavla.com/resources/images/prdimg/202008/26/10006040_20200826104950.jpg")</f>
        <v>http://mimg.lalavla.com/resources/images/prdimg/202008/26/10006040_20200826104950.jpg</v>
      </c>
      <c r="F156" t="str">
        <f ca="1">IFERROR(__xludf.DUMMYFUNCTION("""COMPUTED_VALUE"""),"/&gt;")</f>
        <v>/&gt;</v>
      </c>
    </row>
    <row r="157" spans="1:69" ht="13.8" x14ac:dyDescent="0.25">
      <c r="A157" s="3">
        <v>10008382</v>
      </c>
      <c r="B157" s="8" t="s">
        <v>761</v>
      </c>
      <c r="C157" t="str">
        <f ca="1">IFERROR(__xludf.DUMMYFUNCTION("SPLIT(B157,"""""")"")"),"&lt;imgclass=")</f>
        <v>&lt;imgclass=</v>
      </c>
      <c r="D157" t="str">
        <f ca="1">IFERROR(__xludf.DUMMYFUNCTION("""COMPUTED_VALUE"""),"up_img")</f>
        <v>up_img</v>
      </c>
      <c r="E157" t="str">
        <f ca="1">IFERROR(__xludf.DUMMYFUNCTION("""COMPUTED_VALUE"""),"src=")</f>
        <v>src=</v>
      </c>
      <c r="F157" s="9" t="str">
        <f ca="1">IFERROR(__xludf.DUMMYFUNCTION("""COMPUTED_VALUE"""),"http://m.lalavla.com/resources/images/prdimg/202106/30//10008382_20210630110947904.jpg")</f>
        <v>http://m.lalavla.com/resources/images/prdimg/202106/30//10008382_20210630110947904.jpg</v>
      </c>
      <c r="G157" t="str">
        <f ca="1">IFERROR(__xludf.DUMMYFUNCTION("""COMPUTED_VALUE"""),"value=")</f>
        <v>value=</v>
      </c>
      <c r="H157" t="str">
        <f ca="1">IFERROR(__xludf.DUMMYFUNCTION("""COMPUTED_VALUE"""),"10008382_20210630110947904.jpg")</f>
        <v>10008382_20210630110947904.jpg</v>
      </c>
      <c r="I157" t="str">
        <f ca="1">IFERROR(__xludf.DUMMYFUNCTION("""COMPUTED_VALUE"""),"&gt;&lt;imgclass=")</f>
        <v>&gt;&lt;imgclass=</v>
      </c>
      <c r="J157" t="str">
        <f ca="1">IFERROR(__xludf.DUMMYFUNCTION("""COMPUTED_VALUE"""),"up_img")</f>
        <v>up_img</v>
      </c>
      <c r="K157" t="str">
        <f ca="1">IFERROR(__xludf.DUMMYFUNCTION("""COMPUTED_VALUE"""),"src=")</f>
        <v>src=</v>
      </c>
      <c r="L157" s="9" t="str">
        <f ca="1">IFERROR(__xludf.DUMMYFUNCTION("""COMPUTED_VALUE"""),"http://m.lalavla.com/resources/images/prdimg/202106/30//10008382_20210630110954309.gif")</f>
        <v>http://m.lalavla.com/resources/images/prdimg/202106/30//10008382_20210630110954309.gif</v>
      </c>
      <c r="M157" t="str">
        <f ca="1">IFERROR(__xludf.DUMMYFUNCTION("""COMPUTED_VALUE"""),"value=")</f>
        <v>value=</v>
      </c>
      <c r="N157" t="str">
        <f ca="1">IFERROR(__xludf.DUMMYFUNCTION("""COMPUTED_VALUE"""),"10008382_20210630110954309.gif")</f>
        <v>10008382_20210630110954309.gif</v>
      </c>
      <c r="O157" t="str">
        <f ca="1">IFERROR(__xludf.DUMMYFUNCTION("""COMPUTED_VALUE"""),"&gt;&lt;imgclass=")</f>
        <v>&gt;&lt;imgclass=</v>
      </c>
      <c r="P157" t="str">
        <f ca="1">IFERROR(__xludf.DUMMYFUNCTION("""COMPUTED_VALUE"""),"up_img")</f>
        <v>up_img</v>
      </c>
      <c r="Q157" t="str">
        <f ca="1">IFERROR(__xludf.DUMMYFUNCTION("""COMPUTED_VALUE"""),"src=")</f>
        <v>src=</v>
      </c>
      <c r="R157" s="9" t="str">
        <f ca="1">IFERROR(__xludf.DUMMYFUNCTION("""COMPUTED_VALUE"""),"http://m.lalavla.com/resources/images/prdimg/202106/30//10008382_20210630111003940.jpg")</f>
        <v>http://m.lalavla.com/resources/images/prdimg/202106/30//10008382_20210630111003940.jpg</v>
      </c>
      <c r="S157" t="str">
        <f ca="1">IFERROR(__xludf.DUMMYFUNCTION("""COMPUTED_VALUE"""),"value=")</f>
        <v>value=</v>
      </c>
      <c r="T157" t="str">
        <f ca="1">IFERROR(__xludf.DUMMYFUNCTION("""COMPUTED_VALUE"""),"10008382_20210630111003940.jpg")</f>
        <v>10008382_20210630111003940.jpg</v>
      </c>
      <c r="U157" t="str">
        <f ca="1">IFERROR(__xludf.DUMMYFUNCTION("""COMPUTED_VALUE"""),"&gt;&lt;imgclass=")</f>
        <v>&gt;&lt;imgclass=</v>
      </c>
      <c r="V157" t="str">
        <f ca="1">IFERROR(__xludf.DUMMYFUNCTION("""COMPUTED_VALUE"""),"up_img")</f>
        <v>up_img</v>
      </c>
      <c r="W157" t="str">
        <f ca="1">IFERROR(__xludf.DUMMYFUNCTION("""COMPUTED_VALUE"""),"src=")</f>
        <v>src=</v>
      </c>
      <c r="X157" s="9" t="str">
        <f ca="1">IFERROR(__xludf.DUMMYFUNCTION("""COMPUTED_VALUE"""),"http://m.lalavla.com/resources/images/prdimg/202106/30//10008382_20210630111027324.jpg")</f>
        <v>http://m.lalavla.com/resources/images/prdimg/202106/30//10008382_20210630111027324.jpg</v>
      </c>
      <c r="Y157" t="str">
        <f ca="1">IFERROR(__xludf.DUMMYFUNCTION("""COMPUTED_VALUE"""),"value=")</f>
        <v>value=</v>
      </c>
      <c r="Z157" t="str">
        <f ca="1">IFERROR(__xludf.DUMMYFUNCTION("""COMPUTED_VALUE"""),"10008382_20210630111027324.jpg")</f>
        <v>10008382_20210630111027324.jpg</v>
      </c>
      <c r="AA157" t="str">
        <f ca="1">IFERROR(__xludf.DUMMYFUNCTION("""COMPUTED_VALUE"""),"&gt;&amp;nbsp;")</f>
        <v>&gt;&amp;nbsp;</v>
      </c>
    </row>
    <row r="158" spans="1:69" ht="13.8" x14ac:dyDescent="0.25">
      <c r="A158" s="3">
        <v>10008612</v>
      </c>
      <c r="B158" s="8" t="s">
        <v>762</v>
      </c>
      <c r="C158" t="str">
        <f ca="1">IFERROR(__xludf.DUMMYFUNCTION("SPLIT(B158,"""""")"")"),"&lt;imgsrc=")</f>
        <v>&lt;imgsrc=</v>
      </c>
      <c r="D158" s="9" t="str">
        <f ca="1">IFERROR(__xludf.DUMMYFUNCTION("""COMPUTED_VALUE"""),"http://mimg.lalavla.com/resources/images/prdimg/202107/28/10008612_20210728163732.jpg")</f>
        <v>http://mimg.lalavla.com/resources/images/prdimg/202107/28/10008612_20210728163732.jpg</v>
      </c>
      <c r="E158" t="str">
        <f ca="1">IFERROR(__xludf.DUMMYFUNCTION("""COMPUTED_VALUE"""),"alt=")</f>
        <v>alt=</v>
      </c>
      <c r="F158" t="str">
        <f ca="1">IFERROR(__xludf.DUMMYFUNCTION("""COMPUTED_VALUE"""),"/&gt;")</f>
        <v>/&gt;</v>
      </c>
    </row>
    <row r="159" spans="1:69" ht="13.8" x14ac:dyDescent="0.25">
      <c r="A159" s="3">
        <v>10008995</v>
      </c>
      <c r="B159" s="8" t="s">
        <v>763</v>
      </c>
      <c r="C159" t="str">
        <f ca="1">IFERROR(__xludf.DUMMYFUNCTION("SPLIT(B159,"""""")"")"),"&lt;imgsrc=")</f>
        <v>&lt;imgsrc=</v>
      </c>
      <c r="D159" s="9" t="str">
        <f ca="1">IFERROR(__xludf.DUMMYFUNCTION("""COMPUTED_VALUE"""),"http://mimg.lalavla.com/resources/images/prdimg/202110/27/10008995_20211027184406.jpg")</f>
        <v>http://mimg.lalavla.com/resources/images/prdimg/202110/27/10008995_20211027184406.jpg</v>
      </c>
      <c r="E159" t="str">
        <f ca="1">IFERROR(__xludf.DUMMYFUNCTION("""COMPUTED_VALUE"""),"alt=")</f>
        <v>alt=</v>
      </c>
      <c r="F159" t="str">
        <f ca="1">IFERROR(__xludf.DUMMYFUNCTION("""COMPUTED_VALUE"""),"/&gt;")</f>
        <v>/&gt;</v>
      </c>
    </row>
    <row r="160" spans="1:69" ht="13.8" x14ac:dyDescent="0.25">
      <c r="A160" s="3">
        <v>10006049</v>
      </c>
      <c r="B160" s="8" t="s">
        <v>764</v>
      </c>
      <c r="C160" t="str">
        <f ca="1">IFERROR(__xludf.DUMMYFUNCTION("SPLIT(B160,"""""")"")"),"&lt;imgalt=")</f>
        <v>&lt;imgalt=</v>
      </c>
      <c r="D160" t="str">
        <f ca="1">IFERROR(__xludf.DUMMYFUNCTION("""COMPUTED_VALUE"""),"src=")</f>
        <v>src=</v>
      </c>
      <c r="E160" s="9" t="str">
        <f ca="1">IFERROR(__xludf.DUMMYFUNCTION("""COMPUTED_VALUE"""),"http://mimg.lalavla.com/resources/images/prdimg/202102/25/10006049_20210225165547.jpg")</f>
        <v>http://mimg.lalavla.com/resources/images/prdimg/202102/25/10006049_20210225165547.jpg</v>
      </c>
      <c r="F160" t="str">
        <f ca="1">IFERROR(__xludf.DUMMYFUNCTION("""COMPUTED_VALUE"""),"/&gt;")</f>
        <v>/&gt;</v>
      </c>
    </row>
    <row r="161" spans="1:69" ht="13.8" x14ac:dyDescent="0.25">
      <c r="A161" s="3">
        <v>10004512</v>
      </c>
      <c r="B161" s="8" t="s">
        <v>765</v>
      </c>
      <c r="C161" t="str">
        <f ca="1">IFERROR(__xludf.DUMMYFUNCTION("SPLIT(B161,"""""")"")"),"&lt;ahref=")</f>
        <v>&lt;ahref=</v>
      </c>
      <c r="D161" s="9" t="str">
        <f ca="1">IFERROR(__xludf.DUMMYFUNCTION("""COMPUTED_VALUE"""),"https://m.lalavla.com/service/main/mainEventBeautyTalk.html?EVNT_ID=100000659")</f>
        <v>https://m.lalavla.com/service/main/mainEventBeautyTalk.html?EVNT_ID=100000659</v>
      </c>
      <c r="E161" t="str">
        <f ca="1">IFERROR(__xludf.DUMMYFUNCTION("""COMPUTED_VALUE"""),"target=")</f>
        <v>target=</v>
      </c>
      <c r="F161" t="str">
        <f ca="1">IFERROR(__xludf.DUMMYFUNCTION("""COMPUTED_VALUE"""),"_blank")</f>
        <v>_blank</v>
      </c>
      <c r="G161" t="str">
        <f ca="1">IFERROR(__xludf.DUMMYFUNCTION("""COMPUTED_VALUE"""),"&gt;&lt;imgsrc=")</f>
        <v>&gt;&lt;imgsrc=</v>
      </c>
      <c r="H161" s="9" t="str">
        <f ca="1">IFERROR(__xludf.DUMMYFUNCTION("""COMPUTED_VALUE"""),"http://mimg.lalavla.com/resources/images/prdimg/202104/07/10004512_20210407141336.jpg")</f>
        <v>http://mimg.lalavla.com/resources/images/prdimg/202104/07/10004512_20210407141336.jpg</v>
      </c>
      <c r="I161" t="str">
        <f ca="1">IFERROR(__xludf.DUMMYFUNCTION("""COMPUTED_VALUE"""),"alt=")</f>
        <v>alt=</v>
      </c>
      <c r="J161" t="str">
        <f ca="1">IFERROR(__xludf.DUMMYFUNCTION("""COMPUTED_VALUE"""),"/&gt;&lt;/a&gt;
&lt;imgalt=")</f>
        <v>/&gt;&lt;/a&gt;
&lt;imgalt=</v>
      </c>
      <c r="K161" t="str">
        <f ca="1">IFERROR(__xludf.DUMMYFUNCTION("""COMPUTED_VALUE"""),"src=")</f>
        <v>src=</v>
      </c>
      <c r="L161" s="9" t="str">
        <f ca="1">IFERROR(__xludf.DUMMYFUNCTION("""COMPUTED_VALUE"""),"http://mimg.lalavla.com/resources/images/prdimg/202103/29/10004512_20210329140415.jpg")</f>
        <v>http://mimg.lalavla.com/resources/images/prdimg/202103/29/10004512_20210329140415.jpg</v>
      </c>
      <c r="M161" t="str">
        <f ca="1">IFERROR(__xludf.DUMMYFUNCTION("""COMPUTED_VALUE"""),"/&gt;")</f>
        <v>/&gt;</v>
      </c>
    </row>
    <row r="162" spans="1:69" ht="13.8" x14ac:dyDescent="0.25">
      <c r="A162" s="3">
        <v>10008914</v>
      </c>
      <c r="B162" s="8" t="s">
        <v>728</v>
      </c>
      <c r="C162" t="str">
        <f ca="1">IFERROR(__xludf.DUMMYFUNCTION("SPLIT(B162,"""""")"")"),"&lt;imgalt=")</f>
        <v>&lt;imgalt=</v>
      </c>
      <c r="D162" t="str">
        <f ca="1">IFERROR(__xludf.DUMMYFUNCTION("""COMPUTED_VALUE"""),"src=")</f>
        <v>src=</v>
      </c>
      <c r="E162" s="9" t="str">
        <f ca="1">IFERROR(__xludf.DUMMYFUNCTION("""COMPUTED_VALUE"""),"http://mimg.lalavla.com/resources/images/prdimg/202008/26/10006071_20200826133906.jpg")</f>
        <v>http://mimg.lalavla.com/resources/images/prdimg/202008/26/10006071_20200826133906.jpg</v>
      </c>
      <c r="F162" t="str">
        <f ca="1">IFERROR(__xludf.DUMMYFUNCTION("""COMPUTED_VALUE"""),"/&gt;
&lt;imgalt=")</f>
        <v>/&gt;
&lt;imgalt=</v>
      </c>
      <c r="G162" t="str">
        <f ca="1">IFERROR(__xludf.DUMMYFUNCTION("""COMPUTED_VALUE"""),"src=")</f>
        <v>src=</v>
      </c>
      <c r="H162" s="9" t="str">
        <f ca="1">IFERROR(__xludf.DUMMYFUNCTION("""COMPUTED_VALUE"""),"http://mimg.lalavla.com/resources/images/prdimg/202008/26/10006071_20200826133928.jpg")</f>
        <v>http://mimg.lalavla.com/resources/images/prdimg/202008/26/10006071_20200826133928.jpg</v>
      </c>
      <c r="I162" t="str">
        <f ca="1">IFERROR(__xludf.DUMMYFUNCTION("""COMPUTED_VALUE"""),"/&gt;
&lt;imgalt=")</f>
        <v>/&gt;
&lt;imgalt=</v>
      </c>
      <c r="J162" t="str">
        <f ca="1">IFERROR(__xludf.DUMMYFUNCTION("""COMPUTED_VALUE"""),"src=")</f>
        <v>src=</v>
      </c>
      <c r="K162" s="9" t="str">
        <f ca="1">IFERROR(__xludf.DUMMYFUNCTION("""COMPUTED_VALUE"""),"http://mimg.lalavla.com/resources/images/prdimg/202008/26/10006071_20200826133940.jpg")</f>
        <v>http://mimg.lalavla.com/resources/images/prdimg/202008/26/10006071_20200826133940.jpg</v>
      </c>
      <c r="L162" t="str">
        <f ca="1">IFERROR(__xludf.DUMMYFUNCTION("""COMPUTED_VALUE"""),"/&gt;")</f>
        <v>/&gt;</v>
      </c>
    </row>
    <row r="163" spans="1:69" ht="13.8" x14ac:dyDescent="0.25">
      <c r="A163" s="3">
        <v>10008835</v>
      </c>
      <c r="B163" s="8" t="s">
        <v>766</v>
      </c>
      <c r="C163" t="str">
        <f ca="1">IFERROR(__xludf.DUMMYFUNCTION("SPLIT(B163,"""""")"")"),"&lt;imgsrc=")</f>
        <v>&lt;imgsrc=</v>
      </c>
      <c r="D163" s="9" t="str">
        <f ca="1">IFERROR(__xludf.DUMMYFUNCTION("""COMPUTED_VALUE"""),"http://mimg.lalavla.com/resources/images/prdimg/202012/18/10004959_20201218111427.jpg")</f>
        <v>http://mimg.lalavla.com/resources/images/prdimg/202012/18/10004959_20201218111427.jpg</v>
      </c>
      <c r="E163" t="str">
        <f ca="1">IFERROR(__xludf.DUMMYFUNCTION("""COMPUTED_VALUE"""),"alt=")</f>
        <v>alt=</v>
      </c>
      <c r="F163" t="str">
        <f ca="1">IFERROR(__xludf.DUMMYFUNCTION("""COMPUTED_VALUE"""),"/&gt;")</f>
        <v>/&gt;</v>
      </c>
    </row>
    <row r="164" spans="1:69" ht="13.8" x14ac:dyDescent="0.25">
      <c r="A164" s="3">
        <v>10006215</v>
      </c>
      <c r="B164" s="8" t="s">
        <v>767</v>
      </c>
      <c r="C164" t="str">
        <f ca="1">IFERROR(__xludf.DUMMYFUNCTION("SPLIT(B164,"""""")"")"),"&lt;imgsrc=")</f>
        <v>&lt;imgsrc=</v>
      </c>
      <c r="D164" s="9" t="str">
        <f ca="1">IFERROR(__xludf.DUMMYFUNCTION("""COMPUTED_VALUE"""),"http://mimg.lalavla.com/resources/images/prdimg/202009/24/10006215_20200924164110.jpg")</f>
        <v>http://mimg.lalavla.com/resources/images/prdimg/202009/24/10006215_20200924164110.jpg</v>
      </c>
      <c r="E164" t="str">
        <f ca="1">IFERROR(__xludf.DUMMYFUNCTION("""COMPUTED_VALUE"""),"alt=")</f>
        <v>alt=</v>
      </c>
      <c r="F164" t="str">
        <f ca="1">IFERROR(__xludf.DUMMYFUNCTION("""COMPUTED_VALUE"""),"/&gt;
&lt;imgsrc=")</f>
        <v>/&gt;
&lt;imgsrc=</v>
      </c>
      <c r="G164" s="9" t="str">
        <f ca="1">IFERROR(__xludf.DUMMYFUNCTION("""COMPUTED_VALUE"""),"http://mimg.lalavla.com/resources/images/prdimg/202009/24/10006215_20200924164121.jpg")</f>
        <v>http://mimg.lalavla.com/resources/images/prdimg/202009/24/10006215_20200924164121.jpg</v>
      </c>
      <c r="H164" t="str">
        <f ca="1">IFERROR(__xludf.DUMMYFUNCTION("""COMPUTED_VALUE"""),"alt=")</f>
        <v>alt=</v>
      </c>
      <c r="I164" t="str">
        <f ca="1">IFERROR(__xludf.DUMMYFUNCTION("""COMPUTED_VALUE"""),"/&gt;
&lt;imgsrc=")</f>
        <v>/&gt;
&lt;imgsrc=</v>
      </c>
      <c r="J164" s="9" t="str">
        <f ca="1">IFERROR(__xludf.DUMMYFUNCTION("""COMPUTED_VALUE"""),"http://mimg.lalavla.com/resources/images/prdimg/202009/24/10006215_20200924164129.jpg")</f>
        <v>http://mimg.lalavla.com/resources/images/prdimg/202009/24/10006215_20200924164129.jpg</v>
      </c>
      <c r="K164" t="str">
        <f ca="1">IFERROR(__xludf.DUMMYFUNCTION("""COMPUTED_VALUE"""),"alt=")</f>
        <v>alt=</v>
      </c>
      <c r="L164" t="str">
        <f ca="1">IFERROR(__xludf.DUMMYFUNCTION("""COMPUTED_VALUE"""),"/&gt;")</f>
        <v>/&gt;</v>
      </c>
    </row>
    <row r="165" spans="1:69" ht="13.8" x14ac:dyDescent="0.25">
      <c r="A165" s="3">
        <v>10006565</v>
      </c>
      <c r="B165" s="8" t="s">
        <v>756</v>
      </c>
      <c r="C165" t="str">
        <f ca="1">IFERROR(__xludf.DUMMYFUNCTION("SPLIT(B165,"""""")"")"),"&lt;imgsrc=")</f>
        <v>&lt;imgsrc=</v>
      </c>
      <c r="D165" s="9" t="str">
        <f ca="1">IFERROR(__xludf.DUMMYFUNCTION("""COMPUTED_VALUE"""),"http://mimg.lalavla.com/resources/images/prdimg/202012/17/10006565_20201217122300.jpg")</f>
        <v>http://mimg.lalavla.com/resources/images/prdimg/202012/17/10006565_20201217122300.jpg</v>
      </c>
      <c r="E165" t="str">
        <f ca="1">IFERROR(__xludf.DUMMYFUNCTION("""COMPUTED_VALUE"""),"alt=")</f>
        <v>alt=</v>
      </c>
      <c r="F165" t="str">
        <f ca="1">IFERROR(__xludf.DUMMYFUNCTION("""COMPUTED_VALUE"""),"/&gt;")</f>
        <v>/&gt;</v>
      </c>
    </row>
    <row r="166" spans="1:69" ht="13.8" x14ac:dyDescent="0.25">
      <c r="A166" s="3">
        <v>10004605</v>
      </c>
      <c r="B166" s="8" t="s">
        <v>768</v>
      </c>
      <c r="C166" t="str">
        <f ca="1">IFERROR(__xludf.DUMMYFUNCTION("SPLIT(B166,"""""")"")"),"&lt;imgalt=")</f>
        <v>&lt;imgalt=</v>
      </c>
      <c r="D166" t="str">
        <f ca="1">IFERROR(__xludf.DUMMYFUNCTION("""COMPUTED_VALUE"""),"src=")</f>
        <v>src=</v>
      </c>
      <c r="E166" s="9" t="str">
        <f ca="1">IFERROR(__xludf.DUMMYFUNCTION("""COMPUTED_VALUE"""),"http://mimg.lalavla.com/resources/images/prdimg/202104/23/10004605_20210423172658.jpg")</f>
        <v>http://mimg.lalavla.com/resources/images/prdimg/202104/23/10004605_20210423172658.jpg</v>
      </c>
      <c r="F166" t="str">
        <f ca="1">IFERROR(__xludf.DUMMYFUNCTION("""COMPUTED_VALUE"""),"/&gt;")</f>
        <v>/&gt;</v>
      </c>
    </row>
    <row r="167" spans="1:69" ht="13.8" x14ac:dyDescent="0.25">
      <c r="A167" s="3">
        <v>10006063</v>
      </c>
      <c r="B167" s="8" t="s">
        <v>769</v>
      </c>
      <c r="C167" t="str">
        <f ca="1">IFERROR(__xludf.DUMMYFUNCTION("SPLIT(B167,"""""")"")"),"&lt;imgsrc=")</f>
        <v>&lt;imgsrc=</v>
      </c>
      <c r="D167" s="9" t="str">
        <f ca="1">IFERROR(__xludf.DUMMYFUNCTION("""COMPUTED_VALUE"""),"http://mimg.lalavla.com/resources/images/prdimg/202008/27/10006063_20200827165613.jpg")</f>
        <v>http://mimg.lalavla.com/resources/images/prdimg/202008/27/10006063_20200827165613.jpg</v>
      </c>
      <c r="E167" t="str">
        <f ca="1">IFERROR(__xludf.DUMMYFUNCTION("""COMPUTED_VALUE"""),"alt=")</f>
        <v>alt=</v>
      </c>
      <c r="F167" t="str">
        <f ca="1">IFERROR(__xludf.DUMMYFUNCTION("""COMPUTED_VALUE"""),"/&gt;")</f>
        <v>/&gt;</v>
      </c>
    </row>
    <row r="168" spans="1:69" ht="13.8" x14ac:dyDescent="0.25">
      <c r="A168" s="3">
        <v>10002444</v>
      </c>
      <c r="B168" s="8" t="s">
        <v>770</v>
      </c>
      <c r="C168" t="str">
        <f ca="1">IFERROR(__xludf.DUMMYFUNCTION("SPLIT(B168,"""""")"")"),"&lt;imgsrc=")</f>
        <v>&lt;imgsrc=</v>
      </c>
      <c r="D168" s="9" t="str">
        <f ca="1">IFERROR(__xludf.DUMMYFUNCTION("""COMPUTED_VALUE"""),"http://mimg.lalavla.com/resources/images/prdimg/201901/31/10002444_20190131100453.jpg")</f>
        <v>http://mimg.lalavla.com/resources/images/prdimg/201901/31/10002444_20190131100453.jpg</v>
      </c>
      <c r="E168" t="str">
        <f ca="1">IFERROR(__xludf.DUMMYFUNCTION("""COMPUTED_VALUE"""),"alt=")</f>
        <v>alt=</v>
      </c>
      <c r="F168" t="str">
        <f ca="1">IFERROR(__xludf.DUMMYFUNCTION("""COMPUTED_VALUE"""),"/&gt;")</f>
        <v>/&gt;</v>
      </c>
    </row>
    <row r="169" spans="1:69" ht="13.8" x14ac:dyDescent="0.25">
      <c r="A169" s="3">
        <v>10005487</v>
      </c>
      <c r="B169" s="8" t="s">
        <v>771</v>
      </c>
      <c r="C169" t="str">
        <f ca="1">IFERROR(__xludf.DUMMYFUNCTION("SPLIT(B169,"""""")"")"),"&lt;imgsrc=")</f>
        <v>&lt;imgsrc=</v>
      </c>
      <c r="D169" s="9" t="str">
        <f ca="1">IFERROR(__xludf.DUMMYFUNCTION("""COMPUTED_VALUE"""),"http://mimg.lalavla.com/resources/images/prdimg/202007/30/10005487_20200730121723.jpg")</f>
        <v>http://mimg.lalavla.com/resources/images/prdimg/202007/30/10005487_20200730121723.jpg</v>
      </c>
      <c r="E169" t="str">
        <f ca="1">IFERROR(__xludf.DUMMYFUNCTION("""COMPUTED_VALUE"""),"alt=")</f>
        <v>alt=</v>
      </c>
      <c r="F169" t="str">
        <f ca="1">IFERROR(__xludf.DUMMYFUNCTION("""COMPUTED_VALUE"""),"/&gt;
&lt;imgsrc=")</f>
        <v>/&gt;
&lt;imgsrc=</v>
      </c>
      <c r="G169" s="9" t="str">
        <f ca="1">IFERROR(__xludf.DUMMYFUNCTION("""COMPUTED_VALUE"""),"http://mimg.lalavla.com/resources/images/prdimg/202007/30/10005487_20200730121739.jpg")</f>
        <v>http://mimg.lalavla.com/resources/images/prdimg/202007/30/10005487_20200730121739.jpg</v>
      </c>
      <c r="H169" t="str">
        <f ca="1">IFERROR(__xludf.DUMMYFUNCTION("""COMPUTED_VALUE"""),"alt=")</f>
        <v>alt=</v>
      </c>
      <c r="I169" t="str">
        <f ca="1">IFERROR(__xludf.DUMMYFUNCTION("""COMPUTED_VALUE"""),"/&gt;
&lt;imgsrc=")</f>
        <v>/&gt;
&lt;imgsrc=</v>
      </c>
      <c r="J169" s="9" t="str">
        <f ca="1">IFERROR(__xludf.DUMMYFUNCTION("""COMPUTED_VALUE"""),"http://mimg.lalavla.com/resources/images/prdimg/202007/30/10005487_20200730121750.jpg")</f>
        <v>http://mimg.lalavla.com/resources/images/prdimg/202007/30/10005487_20200730121750.jpg</v>
      </c>
      <c r="K169" t="str">
        <f ca="1">IFERROR(__xludf.DUMMYFUNCTION("""COMPUTED_VALUE"""),"alt=")</f>
        <v>alt=</v>
      </c>
      <c r="L169" t="str">
        <f ca="1">IFERROR(__xludf.DUMMYFUNCTION("""COMPUTED_VALUE"""),"/&gt;
&lt;imgsrc=")</f>
        <v>/&gt;
&lt;imgsrc=</v>
      </c>
      <c r="M169" s="9" t="str">
        <f ca="1">IFERROR(__xludf.DUMMYFUNCTION("""COMPUTED_VALUE"""),"http://mimg.lalavla.com/resources/images/prdimg/202007/30/10005487_20200730121804.jpg")</f>
        <v>http://mimg.lalavla.com/resources/images/prdimg/202007/30/10005487_20200730121804.jpg</v>
      </c>
      <c r="N169" t="str">
        <f ca="1">IFERROR(__xludf.DUMMYFUNCTION("""COMPUTED_VALUE"""),"alt=")</f>
        <v>alt=</v>
      </c>
      <c r="O169" t="str">
        <f ca="1">IFERROR(__xludf.DUMMYFUNCTION("""COMPUTED_VALUE"""),"/&gt;
&lt;imgsrc=")</f>
        <v>/&gt;
&lt;imgsrc=</v>
      </c>
      <c r="P169" s="9" t="str">
        <f ca="1">IFERROR(__xludf.DUMMYFUNCTION("""COMPUTED_VALUE"""),"http://mimg.lalavla.com/resources/images/prdimg/202007/30/10005487_20200730121815.jpg")</f>
        <v>http://mimg.lalavla.com/resources/images/prdimg/202007/30/10005487_20200730121815.jpg</v>
      </c>
      <c r="Q169" t="str">
        <f ca="1">IFERROR(__xludf.DUMMYFUNCTION("""COMPUTED_VALUE"""),"alt=")</f>
        <v>alt=</v>
      </c>
      <c r="R169" t="str">
        <f ca="1">IFERROR(__xludf.DUMMYFUNCTION("""COMPUTED_VALUE"""),"/&gt;
&lt;imgsrc=")</f>
        <v>/&gt;
&lt;imgsrc=</v>
      </c>
      <c r="S169" s="9" t="str">
        <f ca="1">IFERROR(__xludf.DUMMYFUNCTION("""COMPUTED_VALUE"""),"http://mimg.lalavla.com/resources/images/prdimg/202007/30/10005487_20200730121823.jpg")</f>
        <v>http://mimg.lalavla.com/resources/images/prdimg/202007/30/10005487_20200730121823.jpg</v>
      </c>
      <c r="T169" t="str">
        <f ca="1">IFERROR(__xludf.DUMMYFUNCTION("""COMPUTED_VALUE"""),"alt=")</f>
        <v>alt=</v>
      </c>
      <c r="U169" t="str">
        <f ca="1">IFERROR(__xludf.DUMMYFUNCTION("""COMPUTED_VALUE"""),"/&gt;
&lt;imgsrc=")</f>
        <v>/&gt;
&lt;imgsrc=</v>
      </c>
      <c r="V169" s="9" t="str">
        <f ca="1">IFERROR(__xludf.DUMMYFUNCTION("""COMPUTED_VALUE"""),"http://mimg.lalavla.com/resources/images/prdimg/202007/30/10005487_20200730121832.gif")</f>
        <v>http://mimg.lalavla.com/resources/images/prdimg/202007/30/10005487_20200730121832.gif</v>
      </c>
      <c r="W169" t="str">
        <f ca="1">IFERROR(__xludf.DUMMYFUNCTION("""COMPUTED_VALUE"""),"alt=")</f>
        <v>alt=</v>
      </c>
      <c r="X169" t="str">
        <f ca="1">IFERROR(__xludf.DUMMYFUNCTION("""COMPUTED_VALUE"""),"/&gt;
&lt;imgsrc=")</f>
        <v>/&gt;
&lt;imgsrc=</v>
      </c>
      <c r="Y169" s="9" t="str">
        <f ca="1">IFERROR(__xludf.DUMMYFUNCTION("""COMPUTED_VALUE"""),"http://mimg.lalavla.com/resources/images/prdimg/202007/30/10005487_20200730121839.jpg")</f>
        <v>http://mimg.lalavla.com/resources/images/prdimg/202007/30/10005487_20200730121839.jpg</v>
      </c>
      <c r="Z169" t="str">
        <f ca="1">IFERROR(__xludf.DUMMYFUNCTION("""COMPUTED_VALUE"""),"alt=")</f>
        <v>alt=</v>
      </c>
      <c r="AA169" t="str">
        <f ca="1">IFERROR(__xludf.DUMMYFUNCTION("""COMPUTED_VALUE"""),"/&gt;
&lt;imgsrc=")</f>
        <v>/&gt;
&lt;imgsrc=</v>
      </c>
      <c r="AB169" s="9" t="str">
        <f ca="1">IFERROR(__xludf.DUMMYFUNCTION("""COMPUTED_VALUE"""),"http://mimg.lalavla.com/resources/images/prdimg/202007/30/10005487_20200730121846.jpg")</f>
        <v>http://mimg.lalavla.com/resources/images/prdimg/202007/30/10005487_20200730121846.jpg</v>
      </c>
      <c r="AC169" t="str">
        <f ca="1">IFERROR(__xludf.DUMMYFUNCTION("""COMPUTED_VALUE"""),"alt=")</f>
        <v>alt=</v>
      </c>
      <c r="AD169" t="str">
        <f ca="1">IFERROR(__xludf.DUMMYFUNCTION("""COMPUTED_VALUE"""),"/&gt;
&lt;imgsrc=")</f>
        <v>/&gt;
&lt;imgsrc=</v>
      </c>
      <c r="AE169" s="9" t="str">
        <f ca="1">IFERROR(__xludf.DUMMYFUNCTION("""COMPUTED_VALUE"""),"http://mimg.lalavla.com/resources/images/prdimg/202007/30/10005487_20200730121853.jpg")</f>
        <v>http://mimg.lalavla.com/resources/images/prdimg/202007/30/10005487_20200730121853.jpg</v>
      </c>
      <c r="AF169" t="str">
        <f ca="1">IFERROR(__xludf.DUMMYFUNCTION("""COMPUTED_VALUE"""),"alt=")</f>
        <v>alt=</v>
      </c>
      <c r="AG169" t="str">
        <f ca="1">IFERROR(__xludf.DUMMYFUNCTION("""COMPUTED_VALUE"""),"/&gt;")</f>
        <v>/&gt;</v>
      </c>
    </row>
    <row r="170" spans="1:69" ht="13.8" x14ac:dyDescent="0.25">
      <c r="A170" s="3">
        <v>10005488</v>
      </c>
      <c r="B170" s="8" t="s">
        <v>772</v>
      </c>
      <c r="C170" t="str">
        <f ca="1">IFERROR(__xludf.DUMMYFUNCTION("SPLIT(B170,"""""")"")"),"&lt;imgsrc=")</f>
        <v>&lt;imgsrc=</v>
      </c>
      <c r="D170" s="9" t="str">
        <f ca="1">IFERROR(__xludf.DUMMYFUNCTION("""COMPUTED_VALUE"""),"http://mimg.lalavla.com/resources/images/prdimg/202007/30/10005488_20200730134443.jpg")</f>
        <v>http://mimg.lalavla.com/resources/images/prdimg/202007/30/10005488_20200730134443.jpg</v>
      </c>
      <c r="E170" t="str">
        <f ca="1">IFERROR(__xludf.DUMMYFUNCTION("""COMPUTED_VALUE"""),"alt=")</f>
        <v>alt=</v>
      </c>
      <c r="F170" t="str">
        <f ca="1">IFERROR(__xludf.DUMMYFUNCTION("""COMPUTED_VALUE"""),"/&gt;
&lt;imgsrc=")</f>
        <v>/&gt;
&lt;imgsrc=</v>
      </c>
      <c r="G170" s="9" t="str">
        <f ca="1">IFERROR(__xludf.DUMMYFUNCTION("""COMPUTED_VALUE"""),"http://mimg.lalavla.com/resources/images/prdimg/202007/30/10005488_20200730134453.jpg")</f>
        <v>http://mimg.lalavla.com/resources/images/prdimg/202007/30/10005488_20200730134453.jpg</v>
      </c>
      <c r="H170" t="str">
        <f ca="1">IFERROR(__xludf.DUMMYFUNCTION("""COMPUTED_VALUE"""),"alt=")</f>
        <v>alt=</v>
      </c>
      <c r="I170" t="str">
        <f ca="1">IFERROR(__xludf.DUMMYFUNCTION("""COMPUTED_VALUE"""),"/&gt;
&lt;imgsrc=")</f>
        <v>/&gt;
&lt;imgsrc=</v>
      </c>
      <c r="J170" s="9" t="str">
        <f ca="1">IFERROR(__xludf.DUMMYFUNCTION("""COMPUTED_VALUE"""),"http://mimg.lalavla.com/resources/images/prdimg/202007/30/10005488_20200730134507.jpg")</f>
        <v>http://mimg.lalavla.com/resources/images/prdimg/202007/30/10005488_20200730134507.jpg</v>
      </c>
      <c r="K170" t="str">
        <f ca="1">IFERROR(__xludf.DUMMYFUNCTION("""COMPUTED_VALUE"""),"alt=")</f>
        <v>alt=</v>
      </c>
      <c r="L170" t="str">
        <f ca="1">IFERROR(__xludf.DUMMYFUNCTION("""COMPUTED_VALUE"""),"/&gt;
&lt;imgsrc=")</f>
        <v>/&gt;
&lt;imgsrc=</v>
      </c>
      <c r="M170" s="9" t="str">
        <f ca="1">IFERROR(__xludf.DUMMYFUNCTION("""COMPUTED_VALUE"""),"http://mimg.lalavla.com/resources/images/prdimg/202007/30/10005488_20200730134515.jpg")</f>
        <v>http://mimg.lalavla.com/resources/images/prdimg/202007/30/10005488_20200730134515.jpg</v>
      </c>
      <c r="N170" t="str">
        <f ca="1">IFERROR(__xludf.DUMMYFUNCTION("""COMPUTED_VALUE"""),"alt=")</f>
        <v>alt=</v>
      </c>
      <c r="O170" t="str">
        <f ca="1">IFERROR(__xludf.DUMMYFUNCTION("""COMPUTED_VALUE"""),"/&gt;
&lt;imgsrc=")</f>
        <v>/&gt;
&lt;imgsrc=</v>
      </c>
      <c r="P170" s="9" t="str">
        <f ca="1">IFERROR(__xludf.DUMMYFUNCTION("""COMPUTED_VALUE"""),"http://mimg.lalavla.com/resources/images/prdimg/202007/30/10005488_20200730134523.jpg")</f>
        <v>http://mimg.lalavla.com/resources/images/prdimg/202007/30/10005488_20200730134523.jpg</v>
      </c>
      <c r="Q170" t="str">
        <f ca="1">IFERROR(__xludf.DUMMYFUNCTION("""COMPUTED_VALUE"""),"alt=")</f>
        <v>alt=</v>
      </c>
      <c r="R170" t="str">
        <f ca="1">IFERROR(__xludf.DUMMYFUNCTION("""COMPUTED_VALUE"""),"/&gt;
&lt;imgsrc=")</f>
        <v>/&gt;
&lt;imgsrc=</v>
      </c>
      <c r="S170" s="9" t="str">
        <f ca="1">IFERROR(__xludf.DUMMYFUNCTION("""COMPUTED_VALUE"""),"http://mimg.lalavla.com/resources/images/prdimg/202007/30/10005488_20200730134531.jpg")</f>
        <v>http://mimg.lalavla.com/resources/images/prdimg/202007/30/10005488_20200730134531.jpg</v>
      </c>
      <c r="T170" t="str">
        <f ca="1">IFERROR(__xludf.DUMMYFUNCTION("""COMPUTED_VALUE"""),"alt=")</f>
        <v>alt=</v>
      </c>
      <c r="U170" t="str">
        <f ca="1">IFERROR(__xludf.DUMMYFUNCTION("""COMPUTED_VALUE"""),"/&gt;
&lt;imgsrc=")</f>
        <v>/&gt;
&lt;imgsrc=</v>
      </c>
      <c r="V170" s="9" t="str">
        <f ca="1">IFERROR(__xludf.DUMMYFUNCTION("""COMPUTED_VALUE"""),"http://mimg.lalavla.com/resources/images/prdimg/202007/30/10005488_20200730134541.gif")</f>
        <v>http://mimg.lalavla.com/resources/images/prdimg/202007/30/10005488_20200730134541.gif</v>
      </c>
      <c r="W170" t="str">
        <f ca="1">IFERROR(__xludf.DUMMYFUNCTION("""COMPUTED_VALUE"""),"alt=")</f>
        <v>alt=</v>
      </c>
      <c r="X170" t="str">
        <f ca="1">IFERROR(__xludf.DUMMYFUNCTION("""COMPUTED_VALUE"""),"/&gt;
&lt;imgsrc=")</f>
        <v>/&gt;
&lt;imgsrc=</v>
      </c>
      <c r="Y170" s="9" t="str">
        <f ca="1">IFERROR(__xludf.DUMMYFUNCTION("""COMPUTED_VALUE"""),"http://mimg.lalavla.com/resources/images/prdimg/202007/30/10005488_20200730134549.jpg")</f>
        <v>http://mimg.lalavla.com/resources/images/prdimg/202007/30/10005488_20200730134549.jpg</v>
      </c>
      <c r="Z170" t="str">
        <f ca="1">IFERROR(__xludf.DUMMYFUNCTION("""COMPUTED_VALUE"""),"alt=")</f>
        <v>alt=</v>
      </c>
      <c r="AA170" t="str">
        <f ca="1">IFERROR(__xludf.DUMMYFUNCTION("""COMPUTED_VALUE"""),"/&gt;
&lt;imgsrc=")</f>
        <v>/&gt;
&lt;imgsrc=</v>
      </c>
      <c r="AB170" s="9" t="str">
        <f ca="1">IFERROR(__xludf.DUMMYFUNCTION("""COMPUTED_VALUE"""),"http://mimg.lalavla.com/resources/images/prdimg/202007/30/10005488_20200730134600.jpg")</f>
        <v>http://mimg.lalavla.com/resources/images/prdimg/202007/30/10005488_20200730134600.jpg</v>
      </c>
      <c r="AC170" t="str">
        <f ca="1">IFERROR(__xludf.DUMMYFUNCTION("""COMPUTED_VALUE"""),"alt=")</f>
        <v>alt=</v>
      </c>
      <c r="AD170" t="str">
        <f ca="1">IFERROR(__xludf.DUMMYFUNCTION("""COMPUTED_VALUE"""),"/&gt;
&lt;imgsrc=")</f>
        <v>/&gt;
&lt;imgsrc=</v>
      </c>
      <c r="AE170" s="9" t="str">
        <f ca="1">IFERROR(__xludf.DUMMYFUNCTION("""COMPUTED_VALUE"""),"http://mimg.lalavla.com/resources/images/prdimg/202007/30/10005488_20200730134607.jpg")</f>
        <v>http://mimg.lalavla.com/resources/images/prdimg/202007/30/10005488_20200730134607.jpg</v>
      </c>
      <c r="AF170" t="str">
        <f ca="1">IFERROR(__xludf.DUMMYFUNCTION("""COMPUTED_VALUE"""),"alt=")</f>
        <v>alt=</v>
      </c>
      <c r="AG170" t="str">
        <f ca="1">IFERROR(__xludf.DUMMYFUNCTION("""COMPUTED_VALUE"""),"/&gt;
&lt;imgsrc=")</f>
        <v>/&gt;
&lt;imgsrc=</v>
      </c>
      <c r="AH170" s="9" t="str">
        <f ca="1">IFERROR(__xludf.DUMMYFUNCTION("""COMPUTED_VALUE"""),"http://mimg.lalavla.com/resources/images/prdimg/202007/30/10005488_20200730134622.jpg")</f>
        <v>http://mimg.lalavla.com/resources/images/prdimg/202007/30/10005488_20200730134622.jpg</v>
      </c>
      <c r="AI170" t="str">
        <f ca="1">IFERROR(__xludf.DUMMYFUNCTION("""COMPUTED_VALUE"""),"alt=")</f>
        <v>alt=</v>
      </c>
      <c r="AJ170" t="str">
        <f ca="1">IFERROR(__xludf.DUMMYFUNCTION("""COMPUTED_VALUE"""),"/&gt;")</f>
        <v>/&gt;</v>
      </c>
    </row>
    <row r="171" spans="1:69" ht="13.8" x14ac:dyDescent="0.25">
      <c r="A171" s="3">
        <v>10008363</v>
      </c>
      <c r="B171" s="8" t="s">
        <v>773</v>
      </c>
      <c r="C171" t="str">
        <f ca="1">IFERROR(__xludf.DUMMYFUNCTION("SPLIT(B171,"""""")"")"),"&lt;palign=")</f>
        <v>&lt;palign=</v>
      </c>
      <c r="D171" t="str">
        <f ca="1">IFERROR(__xludf.DUMMYFUNCTION("""COMPUTED_VALUE"""),"center")</f>
        <v>center</v>
      </c>
      <c r="E171" t="str">
        <f ca="1">IFERROR(__xludf.DUMMYFUNCTION("""COMPUTED_VALUE"""),"style=")</f>
        <v>style=</v>
      </c>
      <c r="F171" t="str">
        <f ca="1">IFERROR(__xludf.DUMMYFUNCTION("""COMPUTED_VALUE"""),"text-align:center;")</f>
        <v>text-align:center;</v>
      </c>
      <c r="G171" t="str">
        <f ca="1">IFERROR(__xludf.DUMMYFUNCTION("""COMPUTED_VALUE"""),"&gt;&lt;imgclass=")</f>
        <v>&gt;&lt;imgclass=</v>
      </c>
      <c r="H171" t="str">
        <f ca="1">IFERROR(__xludf.DUMMYFUNCTION("""COMPUTED_VALUE"""),"up_img")</f>
        <v>up_img</v>
      </c>
      <c r="I171" t="str">
        <f ca="1">IFERROR(__xludf.DUMMYFUNCTION("""COMPUTED_VALUE"""),"src=")</f>
        <v>src=</v>
      </c>
      <c r="J171" s="9" t="str">
        <f ca="1">IFERROR(__xludf.DUMMYFUNCTION("""COMPUTED_VALUE"""),"http://m.lalavla.com/resources/images/prdimg/202107/01//10008363_20210701151117843.jpg")</f>
        <v>http://m.lalavla.com/resources/images/prdimg/202107/01//10008363_20210701151117843.jpg</v>
      </c>
      <c r="K171" t="str">
        <f ca="1">IFERROR(__xludf.DUMMYFUNCTION("""COMPUTED_VALUE"""),"value=")</f>
        <v>value=</v>
      </c>
      <c r="L171" t="str">
        <f ca="1">IFERROR(__xludf.DUMMYFUNCTION("""COMPUTED_VALUE"""),"10008363_20210701151117843.jpg")</f>
        <v>10008363_20210701151117843.jpg</v>
      </c>
      <c r="M171" t="str">
        <f ca="1">IFERROR(__xludf.DUMMYFUNCTION("""COMPUTED_VALUE"""),"&gt;&lt;imgclass=")</f>
        <v>&gt;&lt;imgclass=</v>
      </c>
      <c r="N171" t="str">
        <f ca="1">IFERROR(__xludf.DUMMYFUNCTION("""COMPUTED_VALUE"""),"up_img")</f>
        <v>up_img</v>
      </c>
      <c r="O171" t="str">
        <f ca="1">IFERROR(__xludf.DUMMYFUNCTION("""COMPUTED_VALUE"""),"src=")</f>
        <v>src=</v>
      </c>
      <c r="P171" s="9" t="str">
        <f ca="1">IFERROR(__xludf.DUMMYFUNCTION("""COMPUTED_VALUE"""),"http://m.lalavla.com/resources/images/prdimg/202107/01//10008363_20210701151127024.gif")</f>
        <v>http://m.lalavla.com/resources/images/prdimg/202107/01//10008363_20210701151127024.gif</v>
      </c>
      <c r="Q171" t="str">
        <f ca="1">IFERROR(__xludf.DUMMYFUNCTION("""COMPUTED_VALUE"""),"value=")</f>
        <v>value=</v>
      </c>
      <c r="R171" t="str">
        <f ca="1">IFERROR(__xludf.DUMMYFUNCTION("""COMPUTED_VALUE"""),"10008363_20210701151127024.gif")</f>
        <v>10008363_20210701151127024.gif</v>
      </c>
      <c r="S171" t="str">
        <f ca="1">IFERROR(__xludf.DUMMYFUNCTION("""COMPUTED_VALUE"""),"&gt;&lt;imgclass=")</f>
        <v>&gt;&lt;imgclass=</v>
      </c>
      <c r="T171" t="str">
        <f ca="1">IFERROR(__xludf.DUMMYFUNCTION("""COMPUTED_VALUE"""),"up_img")</f>
        <v>up_img</v>
      </c>
      <c r="U171" t="str">
        <f ca="1">IFERROR(__xludf.DUMMYFUNCTION("""COMPUTED_VALUE"""),"src=")</f>
        <v>src=</v>
      </c>
      <c r="V171" s="9" t="str">
        <f ca="1">IFERROR(__xludf.DUMMYFUNCTION("""COMPUTED_VALUE"""),"http://m.lalavla.com/resources/images/prdimg/202107/01//10008363_20210701151302233.jpg")</f>
        <v>http://m.lalavla.com/resources/images/prdimg/202107/01//10008363_20210701151302233.jpg</v>
      </c>
      <c r="W171" t="str">
        <f ca="1">IFERROR(__xludf.DUMMYFUNCTION("""COMPUTED_VALUE"""),"value=")</f>
        <v>value=</v>
      </c>
      <c r="X171" t="str">
        <f ca="1">IFERROR(__xludf.DUMMYFUNCTION("""COMPUTED_VALUE"""),"10008363_20210701151302233.jpg")</f>
        <v>10008363_20210701151302233.jpg</v>
      </c>
      <c r="Y171" t="str">
        <f ca="1">IFERROR(__xludf.DUMMYFUNCTION("""COMPUTED_VALUE"""),"&gt;&lt;imgclass=")</f>
        <v>&gt;&lt;imgclass=</v>
      </c>
      <c r="Z171" t="str">
        <f ca="1">IFERROR(__xludf.DUMMYFUNCTION("""COMPUTED_VALUE"""),"up_img")</f>
        <v>up_img</v>
      </c>
      <c r="AA171" t="str">
        <f ca="1">IFERROR(__xludf.DUMMYFUNCTION("""COMPUTED_VALUE"""),"src=")</f>
        <v>src=</v>
      </c>
      <c r="AB171" s="9" t="str">
        <f ca="1">IFERROR(__xludf.DUMMYFUNCTION("""COMPUTED_VALUE"""),"http://m.lalavla.com/resources/images/prdimg/202107/01//10008363_20210701151325916.jpg")</f>
        <v>http://m.lalavla.com/resources/images/prdimg/202107/01//10008363_20210701151325916.jpg</v>
      </c>
      <c r="AC171" t="str">
        <f ca="1">IFERROR(__xludf.DUMMYFUNCTION("""COMPUTED_VALUE"""),"value=")</f>
        <v>value=</v>
      </c>
      <c r="AD171" t="str">
        <f ca="1">IFERROR(__xludf.DUMMYFUNCTION("""COMPUTED_VALUE"""),"10008363_20210701151325916.jpg")</f>
        <v>10008363_20210701151325916.jpg</v>
      </c>
      <c r="AE171" t="str">
        <f ca="1">IFERROR(__xludf.DUMMYFUNCTION("""COMPUTED_VALUE"""),"&gt;&lt;palign=")</f>
        <v>&gt;&lt;palign=</v>
      </c>
      <c r="AF171" t="str">
        <f ca="1">IFERROR(__xludf.DUMMYFUNCTION("""COMPUTED_VALUE"""),"center")</f>
        <v>center</v>
      </c>
      <c r="AG171" t="str">
        <f ca="1">IFERROR(__xludf.DUMMYFUNCTION("""COMPUTED_VALUE"""),"style=")</f>
        <v>style=</v>
      </c>
      <c r="AH171" t="str">
        <f ca="1">IFERROR(__xludf.DUMMYFUNCTION("""COMPUTED_VALUE"""),"text-align:center;")</f>
        <v>text-align:center;</v>
      </c>
      <c r="AI171" t="str">
        <f ca="1">IFERROR(__xludf.DUMMYFUNCTION("""COMPUTED_VALUE"""),"&gt;&amp;nbsp;&lt;palign=")</f>
        <v>&gt;&amp;nbsp;&lt;palign=</v>
      </c>
      <c r="AJ171" t="str">
        <f ca="1">IFERROR(__xludf.DUMMYFUNCTION("""COMPUTED_VALUE"""),"center")</f>
        <v>center</v>
      </c>
      <c r="AK171" t="str">
        <f ca="1">IFERROR(__xludf.DUMMYFUNCTION("""COMPUTED_VALUE"""),"style=")</f>
        <v>style=</v>
      </c>
      <c r="AL171" t="str">
        <f ca="1">IFERROR(__xludf.DUMMYFUNCTION("""COMPUTED_VALUE"""),"text-align:center;")</f>
        <v>text-align:center;</v>
      </c>
      <c r="AM171" t="str">
        <f ca="1">IFERROR(__xludf.DUMMYFUNCTION("""COMPUTED_VALUE"""),"&gt;&amp;nbsp;&lt;palign=")</f>
        <v>&gt;&amp;nbsp;&lt;palign=</v>
      </c>
      <c r="AN171" t="str">
        <f ca="1">IFERROR(__xludf.DUMMYFUNCTION("""COMPUTED_VALUE"""),"center")</f>
        <v>center</v>
      </c>
      <c r="AO171" t="str">
        <f ca="1">IFERROR(__xludf.DUMMYFUNCTION("""COMPUTED_VALUE"""),"style=")</f>
        <v>style=</v>
      </c>
      <c r="AP171" t="str">
        <f ca="1">IFERROR(__xludf.DUMMYFUNCTION("""COMPUTED_VALUE"""),"text-align:center;")</f>
        <v>text-align:center;</v>
      </c>
      <c r="AQ171" t="str">
        <f ca="1">IFERROR(__xludf.DUMMYFUNCTION("""COMPUTED_VALUE"""),"&gt;&amp;nbsp;&lt;palign=")</f>
        <v>&gt;&amp;nbsp;&lt;palign=</v>
      </c>
      <c r="AR171" t="str">
        <f ca="1">IFERROR(__xludf.DUMMYFUNCTION("""COMPUTED_VALUE"""),"center")</f>
        <v>center</v>
      </c>
      <c r="AS171" t="str">
        <f ca="1">IFERROR(__xludf.DUMMYFUNCTION("""COMPUTED_VALUE"""),"style=")</f>
        <v>style=</v>
      </c>
      <c r="AT171" t="str">
        <f ca="1">IFERROR(__xludf.DUMMYFUNCTION("""COMPUTED_VALUE"""),"text-align:center;")</f>
        <v>text-align:center;</v>
      </c>
      <c r="AU171" t="str">
        <f ca="1">IFERROR(__xludf.DUMMYFUNCTION("""COMPUTED_VALUE"""),"&gt;&amp;nbsp;&lt;palign=")</f>
        <v>&gt;&amp;nbsp;&lt;palign=</v>
      </c>
      <c r="AV171" t="str">
        <f ca="1">IFERROR(__xludf.DUMMYFUNCTION("""COMPUTED_VALUE"""),"center")</f>
        <v>center</v>
      </c>
      <c r="AW171" t="str">
        <f ca="1">IFERROR(__xludf.DUMMYFUNCTION("""COMPUTED_VALUE"""),"style=")</f>
        <v>style=</v>
      </c>
      <c r="AX171" t="str">
        <f ca="1">IFERROR(__xludf.DUMMYFUNCTION("""COMPUTED_VALUE"""),"text-align:center;")</f>
        <v>text-align:center;</v>
      </c>
      <c r="AY171" t="str">
        <f ca="1">IFERROR(__xludf.DUMMYFUNCTION("""COMPUTED_VALUE"""),"&gt;&amp;nbsp;&lt;palign=")</f>
        <v>&gt;&amp;nbsp;&lt;palign=</v>
      </c>
      <c r="AZ171" t="str">
        <f ca="1">IFERROR(__xludf.DUMMYFUNCTION("""COMPUTED_VALUE"""),"center")</f>
        <v>center</v>
      </c>
      <c r="BA171" t="str">
        <f ca="1">IFERROR(__xludf.DUMMYFUNCTION("""COMPUTED_VALUE"""),"style=")</f>
        <v>style=</v>
      </c>
      <c r="BB171" t="str">
        <f ca="1">IFERROR(__xludf.DUMMYFUNCTION("""COMPUTED_VALUE"""),"text-align:center;")</f>
        <v>text-align:center;</v>
      </c>
      <c r="BC171" t="str">
        <f ca="1">IFERROR(__xludf.DUMMYFUNCTION("""COMPUTED_VALUE"""),"&gt;&amp;nbsp;&lt;palign=")</f>
        <v>&gt;&amp;nbsp;&lt;palign=</v>
      </c>
      <c r="BD171" t="str">
        <f ca="1">IFERROR(__xludf.DUMMYFUNCTION("""COMPUTED_VALUE"""),"center")</f>
        <v>center</v>
      </c>
      <c r="BE171" t="str">
        <f ca="1">IFERROR(__xludf.DUMMYFUNCTION("""COMPUTED_VALUE"""),"style=")</f>
        <v>style=</v>
      </c>
      <c r="BF171" t="str">
        <f ca="1">IFERROR(__xludf.DUMMYFUNCTION("""COMPUTED_VALUE"""),"text-align:center;")</f>
        <v>text-align:center;</v>
      </c>
      <c r="BG171" t="str">
        <f ca="1">IFERROR(__xludf.DUMMYFUNCTION("""COMPUTED_VALUE"""),"&gt;&amp;nbsp;")</f>
        <v>&gt;&amp;nbsp;</v>
      </c>
    </row>
    <row r="172" spans="1:69" ht="13.8" x14ac:dyDescent="0.25">
      <c r="A172" s="3">
        <v>10008809</v>
      </c>
      <c r="B172" s="8" t="s">
        <v>774</v>
      </c>
      <c r="C172" t="str">
        <f ca="1">IFERROR(__xludf.DUMMYFUNCTION("SPLIT(B172,"""""")"")"),"&lt;imgsrc=")</f>
        <v>&lt;imgsrc=</v>
      </c>
      <c r="D172" s="9" t="str">
        <f ca="1">IFERROR(__xludf.DUMMYFUNCTION("""COMPUTED_VALUE"""),"http://mimg.lalavla.com/resources/images/prdimg/202110/14/10008809_20211014100317.jpg")</f>
        <v>http://mimg.lalavla.com/resources/images/prdimg/202110/14/10008809_20211014100317.jpg</v>
      </c>
      <c r="E172" t="str">
        <f ca="1">IFERROR(__xludf.DUMMYFUNCTION("""COMPUTED_VALUE"""),"alt=")</f>
        <v>alt=</v>
      </c>
      <c r="F172" t="str">
        <f ca="1">IFERROR(__xludf.DUMMYFUNCTION("""COMPUTED_VALUE"""),"/&gt;
&lt;imgsrc=")</f>
        <v>/&gt;
&lt;imgsrc=</v>
      </c>
      <c r="G172" s="9" t="str">
        <f ca="1">IFERROR(__xludf.DUMMYFUNCTION("""COMPUTED_VALUE"""),"http://mimg.lalavla.com/resources/images/prdimg/202110/14/10008809_20211014100343.jpg")</f>
        <v>http://mimg.lalavla.com/resources/images/prdimg/202110/14/10008809_20211014100343.jpg</v>
      </c>
      <c r="H172" t="str">
        <f ca="1">IFERROR(__xludf.DUMMYFUNCTION("""COMPUTED_VALUE"""),"alt=")</f>
        <v>alt=</v>
      </c>
      <c r="I172" t="str">
        <f ca="1">IFERROR(__xludf.DUMMYFUNCTION("""COMPUTED_VALUE"""),"/&gt;")</f>
        <v>/&gt;</v>
      </c>
    </row>
    <row r="173" spans="1:69" ht="13.8" x14ac:dyDescent="0.25">
      <c r="A173" s="3">
        <v>10007471</v>
      </c>
      <c r="B173" s="8" t="s">
        <v>740</v>
      </c>
      <c r="C173" t="str">
        <f ca="1">IFERROR(__xludf.DUMMYFUNCTION("SPLIT(B173,"""""")"")"),"&lt;palign=")</f>
        <v>&lt;palign=</v>
      </c>
      <c r="D173" t="str">
        <f ca="1">IFERROR(__xludf.DUMMYFUNCTION("""COMPUTED_VALUE"""),"center")</f>
        <v>center</v>
      </c>
      <c r="E173" t="str">
        <f ca="1">IFERROR(__xludf.DUMMYFUNCTION("""COMPUTED_VALUE"""),"style=")</f>
        <v>style=</v>
      </c>
      <c r="F173" t="str">
        <f ca="1">IFERROR(__xludf.DUMMYFUNCTION("""COMPUTED_VALUE"""),"text-align:center;")</f>
        <v>text-align:center;</v>
      </c>
      <c r="G173" t="str">
        <f ca="1">IFERROR(__xludf.DUMMYFUNCTION("""COMPUTED_VALUE"""),"&gt;&lt;imgclass=")</f>
        <v>&gt;&lt;imgclass=</v>
      </c>
      <c r="H173" t="str">
        <f ca="1">IFERROR(__xludf.DUMMYFUNCTION("""COMPUTED_VALUE"""),"up_img")</f>
        <v>up_img</v>
      </c>
      <c r="I173" t="str">
        <f ca="1">IFERROR(__xludf.DUMMYFUNCTION("""COMPUTED_VALUE"""),"src=")</f>
        <v>src=</v>
      </c>
      <c r="J173" s="9" t="str">
        <f ca="1">IFERROR(__xludf.DUMMYFUNCTION("""COMPUTED_VALUE"""),"http://m.lalavla.com/resources/images/prdimg/202104/22//10007464_20210422083452922.jpg")</f>
        <v>http://m.lalavla.com/resources/images/prdimg/202104/22//10007464_20210422083452922.jpg</v>
      </c>
      <c r="K173" t="str">
        <f ca="1">IFERROR(__xludf.DUMMYFUNCTION("""COMPUTED_VALUE"""),"value=")</f>
        <v>value=</v>
      </c>
      <c r="L173" t="str">
        <f ca="1">IFERROR(__xludf.DUMMYFUNCTION("""COMPUTED_VALUE"""),"10007464_20210422083452922.jpg")</f>
        <v>10007464_20210422083452922.jpg</v>
      </c>
      <c r="M173" t="str">
        <f ca="1">IFERROR(__xludf.DUMMYFUNCTION("""COMPUTED_VALUE"""),"&gt;&lt;palign=")</f>
        <v>&gt;&lt;palign=</v>
      </c>
      <c r="N173" t="str">
        <f ca="1">IFERROR(__xludf.DUMMYFUNCTION("""COMPUTED_VALUE"""),"center")</f>
        <v>center</v>
      </c>
      <c r="O173" t="str">
        <f ca="1">IFERROR(__xludf.DUMMYFUNCTION("""COMPUTED_VALUE"""),"style=")</f>
        <v>style=</v>
      </c>
      <c r="P173" t="str">
        <f ca="1">IFERROR(__xludf.DUMMYFUNCTION("""COMPUTED_VALUE"""),"text-align:center;")</f>
        <v>text-align:center;</v>
      </c>
      <c r="Q173" t="str">
        <f ca="1">IFERROR(__xludf.DUMMYFUNCTION("""COMPUTED_VALUE"""),"&gt;&amp;nbsp;&lt;palign=")</f>
        <v>&gt;&amp;nbsp;&lt;palign=</v>
      </c>
      <c r="R173" t="str">
        <f ca="1">IFERROR(__xludf.DUMMYFUNCTION("""COMPUTED_VALUE"""),"center")</f>
        <v>center</v>
      </c>
      <c r="S173" t="str">
        <f ca="1">IFERROR(__xludf.DUMMYFUNCTION("""COMPUTED_VALUE"""),"style=")</f>
        <v>style=</v>
      </c>
      <c r="T173" t="str">
        <f ca="1">IFERROR(__xludf.DUMMYFUNCTION("""COMPUTED_VALUE"""),"text-align:center;")</f>
        <v>text-align:center;</v>
      </c>
      <c r="U173" t="str">
        <f ca="1">IFERROR(__xludf.DUMMYFUNCTION("""COMPUTED_VALUE"""),"&gt;&lt;imgclass=")</f>
        <v>&gt;&lt;imgclass=</v>
      </c>
      <c r="V173" t="str">
        <f ca="1">IFERROR(__xludf.DUMMYFUNCTION("""COMPUTED_VALUE"""),"up_img")</f>
        <v>up_img</v>
      </c>
      <c r="W173" t="str">
        <f ca="1">IFERROR(__xludf.DUMMYFUNCTION("""COMPUTED_VALUE"""),"src=")</f>
        <v>src=</v>
      </c>
      <c r="X173" s="9" t="str">
        <f ca="1">IFERROR(__xludf.DUMMYFUNCTION("""COMPUTED_VALUE"""),"http://m.lalavla.com/resources/images/prdimg/202109/23//10007464_20210923133751288.jpg")</f>
        <v>http://m.lalavla.com/resources/images/prdimg/202109/23//10007464_20210923133751288.jpg</v>
      </c>
      <c r="Y173" t="str">
        <f ca="1">IFERROR(__xludf.DUMMYFUNCTION("""COMPUTED_VALUE"""),"value=")</f>
        <v>value=</v>
      </c>
      <c r="Z173" t="str">
        <f ca="1">IFERROR(__xludf.DUMMYFUNCTION("""COMPUTED_VALUE"""),"10007464_20210923133751288.jpg")</f>
        <v>10007464_20210923133751288.jpg</v>
      </c>
      <c r="AA173" t="str">
        <f ca="1">IFERROR(__xludf.DUMMYFUNCTION("""COMPUTED_VALUE"""),"&gt;&lt;imgclass=")</f>
        <v>&gt;&lt;imgclass=</v>
      </c>
      <c r="AB173" t="str">
        <f ca="1">IFERROR(__xludf.DUMMYFUNCTION("""COMPUTED_VALUE"""),"up_img")</f>
        <v>up_img</v>
      </c>
      <c r="AC173" t="str">
        <f ca="1">IFERROR(__xludf.DUMMYFUNCTION("""COMPUTED_VALUE"""),"src=")</f>
        <v>src=</v>
      </c>
      <c r="AD173" s="9" t="str">
        <f ca="1">IFERROR(__xludf.DUMMYFUNCTION("""COMPUTED_VALUE"""),"http://m.lalavla.com/resources/images/prdimg/202109/23//10007464_20210923133805348.jpg")</f>
        <v>http://m.lalavla.com/resources/images/prdimg/202109/23//10007464_20210923133805348.jpg</v>
      </c>
      <c r="AE173" t="str">
        <f ca="1">IFERROR(__xludf.DUMMYFUNCTION("""COMPUTED_VALUE"""),"value=")</f>
        <v>value=</v>
      </c>
      <c r="AF173" t="str">
        <f ca="1">IFERROR(__xludf.DUMMYFUNCTION("""COMPUTED_VALUE"""),"10007464_20210923133805348.jpg")</f>
        <v>10007464_20210923133805348.jpg</v>
      </c>
      <c r="AG173" t="str">
        <f ca="1">IFERROR(__xludf.DUMMYFUNCTION("""COMPUTED_VALUE"""),"&gt;&lt;imgclass=")</f>
        <v>&gt;&lt;imgclass=</v>
      </c>
      <c r="AH173" t="str">
        <f ca="1">IFERROR(__xludf.DUMMYFUNCTION("""COMPUTED_VALUE"""),"up_img")</f>
        <v>up_img</v>
      </c>
      <c r="AI173" t="str">
        <f ca="1">IFERROR(__xludf.DUMMYFUNCTION("""COMPUTED_VALUE"""),"src=")</f>
        <v>src=</v>
      </c>
      <c r="AJ173" s="9" t="str">
        <f ca="1">IFERROR(__xludf.DUMMYFUNCTION("""COMPUTED_VALUE"""),"http://m.lalavla.com/resources/images/prdimg/202109/23//10007464_20210923133852294.jpg")</f>
        <v>http://m.lalavla.com/resources/images/prdimg/202109/23//10007464_20210923133852294.jpg</v>
      </c>
      <c r="AK173" t="str">
        <f ca="1">IFERROR(__xludf.DUMMYFUNCTION("""COMPUTED_VALUE"""),"value=")</f>
        <v>value=</v>
      </c>
      <c r="AL173" t="str">
        <f ca="1">IFERROR(__xludf.DUMMYFUNCTION("""COMPUTED_VALUE"""),"10007464_20210923133852294.jpg")</f>
        <v>10007464_20210923133852294.jpg</v>
      </c>
      <c r="AM173" t="str">
        <f ca="1">IFERROR(__xludf.DUMMYFUNCTION("""COMPUTED_VALUE"""),"&gt;&lt;imgclass=")</f>
        <v>&gt;&lt;imgclass=</v>
      </c>
      <c r="AN173" t="str">
        <f ca="1">IFERROR(__xludf.DUMMYFUNCTION("""COMPUTED_VALUE"""),"up_img")</f>
        <v>up_img</v>
      </c>
      <c r="AO173" t="str">
        <f ca="1">IFERROR(__xludf.DUMMYFUNCTION("""COMPUTED_VALUE"""),"src=")</f>
        <v>src=</v>
      </c>
      <c r="AP173" s="9" t="str">
        <f ca="1">IFERROR(__xludf.DUMMYFUNCTION("""COMPUTED_VALUE"""),"http://m.lalavla.com/resources/images/prdimg/202109/23//10007464_20210923133908459.jpg")</f>
        <v>http://m.lalavla.com/resources/images/prdimg/202109/23//10007464_20210923133908459.jpg</v>
      </c>
      <c r="AQ173" t="str">
        <f ca="1">IFERROR(__xludf.DUMMYFUNCTION("""COMPUTED_VALUE"""),"value=")</f>
        <v>value=</v>
      </c>
      <c r="AR173" t="str">
        <f ca="1">IFERROR(__xludf.DUMMYFUNCTION("""COMPUTED_VALUE"""),"10007464_20210923133908459.jpg")</f>
        <v>10007464_20210923133908459.jpg</v>
      </c>
      <c r="AS173" t="str">
        <f ca="1">IFERROR(__xludf.DUMMYFUNCTION("""COMPUTED_VALUE"""),"&gt;&lt;imgclass=")</f>
        <v>&gt;&lt;imgclass=</v>
      </c>
      <c r="AT173" t="str">
        <f ca="1">IFERROR(__xludf.DUMMYFUNCTION("""COMPUTED_VALUE"""),"up_img")</f>
        <v>up_img</v>
      </c>
      <c r="AU173" t="str">
        <f ca="1">IFERROR(__xludf.DUMMYFUNCTION("""COMPUTED_VALUE"""),"src=")</f>
        <v>src=</v>
      </c>
      <c r="AV173" s="9" t="str">
        <f ca="1">IFERROR(__xludf.DUMMYFUNCTION("""COMPUTED_VALUE"""),"http://m.lalavla.com/resources/images/prdimg/202109/23//10007464_20210923133935971.jpg")</f>
        <v>http://m.lalavla.com/resources/images/prdimg/202109/23//10007464_20210923133935971.jpg</v>
      </c>
      <c r="AW173" t="str">
        <f ca="1">IFERROR(__xludf.DUMMYFUNCTION("""COMPUTED_VALUE"""),"value=")</f>
        <v>value=</v>
      </c>
      <c r="AX173" t="str">
        <f ca="1">IFERROR(__xludf.DUMMYFUNCTION("""COMPUTED_VALUE"""),"10007464_20210923133935971.jpg")</f>
        <v>10007464_20210923133935971.jpg</v>
      </c>
      <c r="AY173" t="str">
        <f ca="1">IFERROR(__xludf.DUMMYFUNCTION("""COMPUTED_VALUE"""),"&gt;&lt;imgclass=")</f>
        <v>&gt;&lt;imgclass=</v>
      </c>
      <c r="AZ173" t="str">
        <f ca="1">IFERROR(__xludf.DUMMYFUNCTION("""COMPUTED_VALUE"""),"up_img")</f>
        <v>up_img</v>
      </c>
      <c r="BA173" t="str">
        <f ca="1">IFERROR(__xludf.DUMMYFUNCTION("""COMPUTED_VALUE"""),"src=")</f>
        <v>src=</v>
      </c>
      <c r="BB173" s="9" t="str">
        <f ca="1">IFERROR(__xludf.DUMMYFUNCTION("""COMPUTED_VALUE"""),"http://m.lalavla.com/resources/images/prdimg/202109/23//10007464_20210923133950938.jpg")</f>
        <v>http://m.lalavla.com/resources/images/prdimg/202109/23//10007464_20210923133950938.jpg</v>
      </c>
      <c r="BC173" t="str">
        <f ca="1">IFERROR(__xludf.DUMMYFUNCTION("""COMPUTED_VALUE"""),"value=")</f>
        <v>value=</v>
      </c>
      <c r="BD173" t="str">
        <f ca="1">IFERROR(__xludf.DUMMYFUNCTION("""COMPUTED_VALUE"""),"10007464_20210923133950938.jpg")</f>
        <v>10007464_20210923133950938.jpg</v>
      </c>
      <c r="BE173" t="str">
        <f ca="1">IFERROR(__xludf.DUMMYFUNCTION("""COMPUTED_VALUE"""),"&gt;&lt;imgclass=")</f>
        <v>&gt;&lt;imgclass=</v>
      </c>
      <c r="BF173" t="str">
        <f ca="1">IFERROR(__xludf.DUMMYFUNCTION("""COMPUTED_VALUE"""),"up_img")</f>
        <v>up_img</v>
      </c>
      <c r="BG173" t="str">
        <f ca="1">IFERROR(__xludf.DUMMYFUNCTION("""COMPUTED_VALUE"""),"src=")</f>
        <v>src=</v>
      </c>
      <c r="BH173" s="9" t="str">
        <f ca="1">IFERROR(__xludf.DUMMYFUNCTION("""COMPUTED_VALUE"""),"http://m.lalavla.com/resources/images/prdimg/202109/23//10007464_20210923134013330.jpg")</f>
        <v>http://m.lalavla.com/resources/images/prdimg/202109/23//10007464_20210923134013330.jpg</v>
      </c>
      <c r="BI173" t="str">
        <f ca="1">IFERROR(__xludf.DUMMYFUNCTION("""COMPUTED_VALUE"""),"value=")</f>
        <v>value=</v>
      </c>
      <c r="BJ173" t="str">
        <f ca="1">IFERROR(__xludf.DUMMYFUNCTION("""COMPUTED_VALUE"""),"10007464_20210923134013330.jpg")</f>
        <v>10007464_20210923134013330.jpg</v>
      </c>
      <c r="BK173" t="str">
        <f ca="1">IFERROR(__xludf.DUMMYFUNCTION("""COMPUTED_VALUE"""),"&gt;&lt;imgclass=")</f>
        <v>&gt;&lt;imgclass=</v>
      </c>
      <c r="BL173" t="str">
        <f ca="1">IFERROR(__xludf.DUMMYFUNCTION("""COMPUTED_VALUE"""),"up_img")</f>
        <v>up_img</v>
      </c>
      <c r="BM173" t="str">
        <f ca="1">IFERROR(__xludf.DUMMYFUNCTION("""COMPUTED_VALUE"""),"src=")</f>
        <v>src=</v>
      </c>
      <c r="BN173" s="9" t="str">
        <f ca="1">IFERROR(__xludf.DUMMYFUNCTION("""COMPUTED_VALUE"""),"http://m.lalavla.com/resources/images/prdimg/202109/23//10007464_20210923134026073.jpg")</f>
        <v>http://m.lalavla.com/resources/images/prdimg/202109/23//10007464_20210923134026073.jpg</v>
      </c>
      <c r="BO173" t="str">
        <f ca="1">IFERROR(__xludf.DUMMYFUNCTION("""COMPUTED_VALUE"""),"value=")</f>
        <v>value=</v>
      </c>
      <c r="BP173" t="str">
        <f ca="1">IFERROR(__xludf.DUMMYFUNCTION("""COMPUTED_VALUE"""),"10007464_20210923134026073.jpg")</f>
        <v>10007464_20210923134026073.jpg</v>
      </c>
      <c r="BQ173" t="str">
        <f ca="1">IFERROR(__xludf.DUMMYFUNCTION("""COMPUTED_VALUE"""),"&gt;")</f>
        <v>&gt;</v>
      </c>
    </row>
    <row r="174" spans="1:69" ht="13.8" x14ac:dyDescent="0.25">
      <c r="A174" s="3">
        <v>10008709</v>
      </c>
      <c r="B174" s="8" t="s">
        <v>775</v>
      </c>
      <c r="C174" t="str">
        <f ca="1">IFERROR(__xludf.DUMMYFUNCTION("SPLIT(B174,"""""")"")"),"&lt;imgsrc=")</f>
        <v>&lt;imgsrc=</v>
      </c>
      <c r="D174" s="9" t="str">
        <f ca="1">IFERROR(__xludf.DUMMYFUNCTION("""COMPUTED_VALUE"""),"http://mimg.lalavla.com/resources/images/prdimg/202108/11/10008709_20210811172146.jpg")</f>
        <v>http://mimg.lalavla.com/resources/images/prdimg/202108/11/10008709_20210811172146.jpg</v>
      </c>
      <c r="E174" t="str">
        <f ca="1">IFERROR(__xludf.DUMMYFUNCTION("""COMPUTED_VALUE"""),"alt=")</f>
        <v>alt=</v>
      </c>
      <c r="F174" t="str">
        <f ca="1">IFERROR(__xludf.DUMMYFUNCTION("""COMPUTED_VALUE"""),"/&gt;")</f>
        <v>/&gt;</v>
      </c>
    </row>
    <row r="175" spans="1:69" ht="13.8" x14ac:dyDescent="0.25">
      <c r="A175" s="3">
        <v>10006551</v>
      </c>
      <c r="B175" s="8" t="s">
        <v>776</v>
      </c>
      <c r="C175" t="str">
        <f ca="1">IFERROR(__xludf.DUMMYFUNCTION("SPLIT(B175,"""""")"")"),"&lt;imgsrc=")</f>
        <v>&lt;imgsrc=</v>
      </c>
      <c r="D175" s="9" t="str">
        <f ca="1">IFERROR(__xludf.DUMMYFUNCTION("""COMPUTED_VALUE"""),"http://mimg.lalavla.com/resources/images/prdimg/202012/26/10006551_20201226001308.jpg")</f>
        <v>http://mimg.lalavla.com/resources/images/prdimg/202012/26/10006551_20201226001308.jpg</v>
      </c>
      <c r="E175" t="str">
        <f ca="1">IFERROR(__xludf.DUMMYFUNCTION("""COMPUTED_VALUE"""),"alt=")</f>
        <v>alt=</v>
      </c>
      <c r="F175" t="str">
        <f ca="1">IFERROR(__xludf.DUMMYFUNCTION("""COMPUTED_VALUE"""),"/&gt;
&lt;imgsrc=")</f>
        <v>/&gt;
&lt;imgsrc=</v>
      </c>
      <c r="G175" s="9" t="str">
        <f ca="1">IFERROR(__xludf.DUMMYFUNCTION("""COMPUTED_VALUE"""),"http://mimg.lalavla.com/resources/images/prdimg/202012/16/10006551_20201216142508.jpg")</f>
        <v>http://mimg.lalavla.com/resources/images/prdimg/202012/16/10006551_20201216142508.jpg</v>
      </c>
      <c r="H175" t="str">
        <f ca="1">IFERROR(__xludf.DUMMYFUNCTION("""COMPUTED_VALUE"""),"alt=")</f>
        <v>alt=</v>
      </c>
      <c r="I175" t="str">
        <f ca="1">IFERROR(__xludf.DUMMYFUNCTION("""COMPUTED_VALUE"""),"/&gt;
&lt;imgsrc=")</f>
        <v>/&gt;
&lt;imgsrc=</v>
      </c>
      <c r="J175" s="9" t="str">
        <f ca="1">IFERROR(__xludf.DUMMYFUNCTION("""COMPUTED_VALUE"""),"http://mimg.lalavla.com/resources/images/prdimg/202012/16/10006551_20201216142518.jpg")</f>
        <v>http://mimg.lalavla.com/resources/images/prdimg/202012/16/10006551_20201216142518.jpg</v>
      </c>
      <c r="K175" t="str">
        <f ca="1">IFERROR(__xludf.DUMMYFUNCTION("""COMPUTED_VALUE"""),"alt=")</f>
        <v>alt=</v>
      </c>
      <c r="L175" t="str">
        <f ca="1">IFERROR(__xludf.DUMMYFUNCTION("""COMPUTED_VALUE"""),"/&gt;
&lt;imgsrc=")</f>
        <v>/&gt;
&lt;imgsrc=</v>
      </c>
      <c r="M175" s="9" t="str">
        <f ca="1">IFERROR(__xludf.DUMMYFUNCTION("""COMPUTED_VALUE"""),"http://mimg.lalavla.com/resources/images/prdimg/202012/16/10006551_20201216142526.jpg")</f>
        <v>http://mimg.lalavla.com/resources/images/prdimg/202012/16/10006551_20201216142526.jpg</v>
      </c>
      <c r="N175" t="str">
        <f ca="1">IFERROR(__xludf.DUMMYFUNCTION("""COMPUTED_VALUE"""),"alt=")</f>
        <v>alt=</v>
      </c>
      <c r="O175" t="str">
        <f ca="1">IFERROR(__xludf.DUMMYFUNCTION("""COMPUTED_VALUE"""),"/&gt;
&lt;imgsrc=")</f>
        <v>/&gt;
&lt;imgsrc=</v>
      </c>
      <c r="P175" s="9" t="str">
        <f ca="1">IFERROR(__xludf.DUMMYFUNCTION("""COMPUTED_VALUE"""),"http://mimg.lalavla.com/resources/images/prdimg/202012/16/10006551_20201216142608.jpg")</f>
        <v>http://mimg.lalavla.com/resources/images/prdimg/202012/16/10006551_20201216142608.jpg</v>
      </c>
      <c r="Q175" t="str">
        <f ca="1">IFERROR(__xludf.DUMMYFUNCTION("""COMPUTED_VALUE"""),"alt=")</f>
        <v>alt=</v>
      </c>
      <c r="R175" t="str">
        <f ca="1">IFERROR(__xludf.DUMMYFUNCTION("""COMPUTED_VALUE"""),"/&gt;
&lt;imgsrc=")</f>
        <v>/&gt;
&lt;imgsrc=</v>
      </c>
      <c r="S175" s="9" t="str">
        <f ca="1">IFERROR(__xludf.DUMMYFUNCTION("""COMPUTED_VALUE"""),"http://mimg.lalavla.com/resources/images/prdimg/202012/16/10006551_20201216142621.jpg")</f>
        <v>http://mimg.lalavla.com/resources/images/prdimg/202012/16/10006551_20201216142621.jpg</v>
      </c>
      <c r="T175" t="str">
        <f ca="1">IFERROR(__xludf.DUMMYFUNCTION("""COMPUTED_VALUE"""),"alt=")</f>
        <v>alt=</v>
      </c>
      <c r="U175" t="str">
        <f ca="1">IFERROR(__xludf.DUMMYFUNCTION("""COMPUTED_VALUE"""),"/&gt;
&lt;imgsrc=")</f>
        <v>/&gt;
&lt;imgsrc=</v>
      </c>
      <c r="V175" s="9" t="str">
        <f ca="1">IFERROR(__xludf.DUMMYFUNCTION("""COMPUTED_VALUE"""),"http://mimg.lalavla.com/resources/images/prdimg/202012/16/10006551_20201216142630.jpg")</f>
        <v>http://mimg.lalavla.com/resources/images/prdimg/202012/16/10006551_20201216142630.jpg</v>
      </c>
      <c r="W175" t="str">
        <f ca="1">IFERROR(__xludf.DUMMYFUNCTION("""COMPUTED_VALUE"""),"alt=")</f>
        <v>alt=</v>
      </c>
      <c r="X175" t="str">
        <f ca="1">IFERROR(__xludf.DUMMYFUNCTION("""COMPUTED_VALUE"""),"/&gt;
&lt;imgsrc=")</f>
        <v>/&gt;
&lt;imgsrc=</v>
      </c>
      <c r="Y175" s="9" t="str">
        <f ca="1">IFERROR(__xludf.DUMMYFUNCTION("""COMPUTED_VALUE"""),"http://mimg.lalavla.com/resources/images/prdimg/202012/26/10006551_20201226001332.jpg")</f>
        <v>http://mimg.lalavla.com/resources/images/prdimg/202012/26/10006551_20201226001332.jpg</v>
      </c>
      <c r="Z175" t="str">
        <f ca="1">IFERROR(__xludf.DUMMYFUNCTION("""COMPUTED_VALUE"""),"alt=")</f>
        <v>alt=</v>
      </c>
      <c r="AA175" t="str">
        <f ca="1">IFERROR(__xludf.DUMMYFUNCTION("""COMPUTED_VALUE"""),"/&gt;
&lt;imgsrc=")</f>
        <v>/&gt;
&lt;imgsrc=</v>
      </c>
      <c r="AB175" s="9" t="str">
        <f ca="1">IFERROR(__xludf.DUMMYFUNCTION("""COMPUTED_VALUE"""),"http://mimg.lalavla.com/resources/images/prdimg/202012/26/10006551_20201226001348.jpg")</f>
        <v>http://mimg.lalavla.com/resources/images/prdimg/202012/26/10006551_20201226001348.jpg</v>
      </c>
      <c r="AC175" t="str">
        <f ca="1">IFERROR(__xludf.DUMMYFUNCTION("""COMPUTED_VALUE"""),"alt=")</f>
        <v>alt=</v>
      </c>
      <c r="AD175" t="str">
        <f ca="1">IFERROR(__xludf.DUMMYFUNCTION("""COMPUTED_VALUE"""),"/&gt;
&lt;imgsrc=")</f>
        <v>/&gt;
&lt;imgsrc=</v>
      </c>
      <c r="AE175" s="9" t="str">
        <f ca="1">IFERROR(__xludf.DUMMYFUNCTION("""COMPUTED_VALUE"""),"http://mimg.lalavla.com/resources/images/prdimg/202012/16/10006551_20201216142647.jpg")</f>
        <v>http://mimg.lalavla.com/resources/images/prdimg/202012/16/10006551_20201216142647.jpg</v>
      </c>
      <c r="AF175" t="str">
        <f ca="1">IFERROR(__xludf.DUMMYFUNCTION("""COMPUTED_VALUE"""),"alt=")</f>
        <v>alt=</v>
      </c>
      <c r="AG175" t="str">
        <f ca="1">IFERROR(__xludf.DUMMYFUNCTION("""COMPUTED_VALUE"""),"/&gt;")</f>
        <v>/&gt;</v>
      </c>
    </row>
    <row r="176" spans="1:69" ht="13.8" x14ac:dyDescent="0.25">
      <c r="A176" s="3">
        <v>10003322</v>
      </c>
      <c r="B176" s="8" t="s">
        <v>777</v>
      </c>
      <c r="C176" t="str">
        <f ca="1">IFERROR(__xludf.DUMMYFUNCTION("SPLIT(B176,"""""")"")"),"&lt;imgsrc=")</f>
        <v>&lt;imgsrc=</v>
      </c>
      <c r="D176" s="9" t="str">
        <f ca="1">IFERROR(__xludf.DUMMYFUNCTION("""COMPUTED_VALUE"""),"http://mimg.lalavla.com/resources/images/prdimg/201904/23/10003322_20190423154031.jpg")</f>
        <v>http://mimg.lalavla.com/resources/images/prdimg/201904/23/10003322_20190423154031.jpg</v>
      </c>
      <c r="E176" t="str">
        <f ca="1">IFERROR(__xludf.DUMMYFUNCTION("""COMPUTED_VALUE"""),"alt=")</f>
        <v>alt=</v>
      </c>
      <c r="F176" t="str">
        <f ca="1">IFERROR(__xludf.DUMMYFUNCTION("""COMPUTED_VALUE"""),"/&gt;
&lt;imgsrc=")</f>
        <v>/&gt;
&lt;imgsrc=</v>
      </c>
      <c r="G176" s="9" t="str">
        <f ca="1">IFERROR(__xludf.DUMMYFUNCTION("""COMPUTED_VALUE"""),"http://mimg.lalavla.com/resources/images/prdimg/201904/23/10003322_20190423154039.jpg")</f>
        <v>http://mimg.lalavla.com/resources/images/prdimg/201904/23/10003322_20190423154039.jpg</v>
      </c>
      <c r="H176" t="str">
        <f ca="1">IFERROR(__xludf.DUMMYFUNCTION("""COMPUTED_VALUE"""),"alt=")</f>
        <v>alt=</v>
      </c>
      <c r="I176" t="str">
        <f ca="1">IFERROR(__xludf.DUMMYFUNCTION("""COMPUTED_VALUE"""),"/&gt;")</f>
        <v>/&gt;</v>
      </c>
    </row>
    <row r="177" spans="1:69" ht="13.8" x14ac:dyDescent="0.25">
      <c r="A177" s="3">
        <v>10006557</v>
      </c>
      <c r="B177" s="8" t="s">
        <v>778</v>
      </c>
      <c r="C177" t="str">
        <f ca="1">IFERROR(__xludf.DUMMYFUNCTION("SPLIT(B177,"""""")"")"),"&lt;imgsrc=")</f>
        <v>&lt;imgsrc=</v>
      </c>
      <c r="D177" s="9" t="str">
        <f ca="1">IFERROR(__xludf.DUMMYFUNCTION("""COMPUTED_VALUE"""),"http://mimg.lalavla.com/resources/images/prdimg/202012/18/10006557_20201218170203.jpg")</f>
        <v>http://mimg.lalavla.com/resources/images/prdimg/202012/18/10006557_20201218170203.jpg</v>
      </c>
      <c r="E177" t="str">
        <f ca="1">IFERROR(__xludf.DUMMYFUNCTION("""COMPUTED_VALUE"""),"alt=")</f>
        <v>alt=</v>
      </c>
      <c r="F177" t="str">
        <f ca="1">IFERROR(__xludf.DUMMYFUNCTION("""COMPUTED_VALUE"""),"/&gt;&lt;imgsrc=")</f>
        <v>/&gt;&lt;imgsrc=</v>
      </c>
      <c r="G177" s="9" t="str">
        <f ca="1">IFERROR(__xludf.DUMMYFUNCTION("""COMPUTED_VALUE"""),"http://mimg.lalavla.com/resources/images/prdimg/202012/18/10006557_20201218170215.gif")</f>
        <v>http://mimg.lalavla.com/resources/images/prdimg/202012/18/10006557_20201218170215.gif</v>
      </c>
      <c r="H177" t="str">
        <f ca="1">IFERROR(__xludf.DUMMYFUNCTION("""COMPUTED_VALUE"""),"alt=")</f>
        <v>alt=</v>
      </c>
      <c r="I177" t="str">
        <f ca="1">IFERROR(__xludf.DUMMYFUNCTION("""COMPUTED_VALUE"""),"/&gt;&lt;imgsrc=")</f>
        <v>/&gt;&lt;imgsrc=</v>
      </c>
      <c r="J177" s="9" t="str">
        <f ca="1">IFERROR(__xludf.DUMMYFUNCTION("""COMPUTED_VALUE"""),"http://mimg.lalavla.com/resources/images/prdimg/202012/21/10006557_20201221091005.jpg")</f>
        <v>http://mimg.lalavla.com/resources/images/prdimg/202012/21/10006557_20201221091005.jpg</v>
      </c>
      <c r="K177" t="str">
        <f ca="1">IFERROR(__xludf.DUMMYFUNCTION("""COMPUTED_VALUE"""),"alt=")</f>
        <v>alt=</v>
      </c>
      <c r="L177" t="str">
        <f ca="1">IFERROR(__xludf.DUMMYFUNCTION("""COMPUTED_VALUE"""),"/&gt;&lt;imgsrc=")</f>
        <v>/&gt;&lt;imgsrc=</v>
      </c>
      <c r="M177" s="9" t="str">
        <f ca="1">IFERROR(__xludf.DUMMYFUNCTION("""COMPUTED_VALUE"""),"http://mimg.lalavla.com/resources/images/prdimg/202012/21/10006557_20201221091019.jpg")</f>
        <v>http://mimg.lalavla.com/resources/images/prdimg/202012/21/10006557_20201221091019.jpg</v>
      </c>
      <c r="N177" t="str">
        <f ca="1">IFERROR(__xludf.DUMMYFUNCTION("""COMPUTED_VALUE"""),"alt=")</f>
        <v>alt=</v>
      </c>
      <c r="O177" t="str">
        <f ca="1">IFERROR(__xludf.DUMMYFUNCTION("""COMPUTED_VALUE"""),"/&gt;&lt;imgsrc=")</f>
        <v>/&gt;&lt;imgsrc=</v>
      </c>
      <c r="P177" s="9" t="str">
        <f ca="1">IFERROR(__xludf.DUMMYFUNCTION("""COMPUTED_VALUE"""),"http://mimg.lalavla.com/resources/images/prdimg/202012/21/10006557_20201221091032.jpg")</f>
        <v>http://mimg.lalavla.com/resources/images/prdimg/202012/21/10006557_20201221091032.jpg</v>
      </c>
      <c r="Q177" t="str">
        <f ca="1">IFERROR(__xludf.DUMMYFUNCTION("""COMPUTED_VALUE"""),"alt=")</f>
        <v>alt=</v>
      </c>
      <c r="R177" t="str">
        <f ca="1">IFERROR(__xludf.DUMMYFUNCTION("""COMPUTED_VALUE"""),"/&gt;")</f>
        <v>/&gt;</v>
      </c>
    </row>
    <row r="178" spans="1:69" ht="13.8" x14ac:dyDescent="0.25">
      <c r="A178" s="3">
        <v>10002294</v>
      </c>
      <c r="B178" s="8" t="s">
        <v>779</v>
      </c>
      <c r="C178" t="str">
        <f ca="1">IFERROR(__xludf.DUMMYFUNCTION("SPLIT(B178,"""""")"")"),"&lt;imgsrc=")</f>
        <v>&lt;imgsrc=</v>
      </c>
      <c r="D178" s="9" t="str">
        <f ca="1">IFERROR(__xludf.DUMMYFUNCTION("""COMPUTED_VALUE"""),"http://mimg.lalavla.com/resources/images/prdimg/201812/19/10002294_20181219154402.jpg")</f>
        <v>http://mimg.lalavla.com/resources/images/prdimg/201812/19/10002294_20181219154402.jpg</v>
      </c>
      <c r="E178" t="str">
        <f ca="1">IFERROR(__xludf.DUMMYFUNCTION("""COMPUTED_VALUE"""),"alt=")</f>
        <v>alt=</v>
      </c>
      <c r="F178" t="str">
        <f ca="1">IFERROR(__xludf.DUMMYFUNCTION("""COMPUTED_VALUE"""),"/&gt;")</f>
        <v>/&gt;</v>
      </c>
    </row>
    <row r="179" spans="1:69" ht="13.8" x14ac:dyDescent="0.25">
      <c r="A179" s="3">
        <v>10008815</v>
      </c>
      <c r="B179" s="8" t="s">
        <v>780</v>
      </c>
      <c r="C179" t="str">
        <f ca="1">IFERROR(__xludf.DUMMYFUNCTION("SPLIT(B179,"""""")"")"),"&lt;imgsrc=")</f>
        <v>&lt;imgsrc=</v>
      </c>
      <c r="D179" s="9" t="str">
        <f ca="1">IFERROR(__xludf.DUMMYFUNCTION("""COMPUTED_VALUE"""),"http://mimg.lalavla.com/resources/images/prdimg/202109/06/10008815_20210906152407.jpg")</f>
        <v>http://mimg.lalavla.com/resources/images/prdimg/202109/06/10008815_20210906152407.jpg</v>
      </c>
      <c r="E179" t="str">
        <f ca="1">IFERROR(__xludf.DUMMYFUNCTION("""COMPUTED_VALUE"""),"alt=")</f>
        <v>alt=</v>
      </c>
      <c r="F179" t="str">
        <f ca="1">IFERROR(__xludf.DUMMYFUNCTION("""COMPUTED_VALUE"""),"/&gt;&lt;imgsrc=")</f>
        <v>/&gt;&lt;imgsrc=</v>
      </c>
      <c r="G179" s="9" t="str">
        <f ca="1">IFERROR(__xludf.DUMMYFUNCTION("""COMPUTED_VALUE"""),"http://mimg.lalavla.com/resources/images/prdimg/202109/06/10008815_20210906152427.jpg")</f>
        <v>http://mimg.lalavla.com/resources/images/prdimg/202109/06/10008815_20210906152427.jpg</v>
      </c>
      <c r="H179" t="str">
        <f ca="1">IFERROR(__xludf.DUMMYFUNCTION("""COMPUTED_VALUE"""),"alt=")</f>
        <v>alt=</v>
      </c>
      <c r="I179" t="str">
        <f ca="1">IFERROR(__xludf.DUMMYFUNCTION("""COMPUTED_VALUE"""),"/&gt;")</f>
        <v>/&gt;</v>
      </c>
    </row>
    <row r="180" spans="1:69" ht="13.8" x14ac:dyDescent="0.25">
      <c r="A180" s="3">
        <v>10008797</v>
      </c>
      <c r="B180" s="8" t="s">
        <v>781</v>
      </c>
      <c r="C180" t="str">
        <f ca="1">IFERROR(__xludf.DUMMYFUNCTION("SPLIT(B180,"""""")"")"),"&lt;imgsrc=")</f>
        <v>&lt;imgsrc=</v>
      </c>
      <c r="D180" s="9" t="str">
        <f ca="1">IFERROR(__xludf.DUMMYFUNCTION("""COMPUTED_VALUE"""),"http://mimg.lalavla.com/resources/images/prdimg/202108/24/10008797_20210824141712.jpg")</f>
        <v>http://mimg.lalavla.com/resources/images/prdimg/202108/24/10008797_20210824141712.jpg</v>
      </c>
      <c r="E180" t="str">
        <f ca="1">IFERROR(__xludf.DUMMYFUNCTION("""COMPUTED_VALUE"""),"alt=")</f>
        <v>alt=</v>
      </c>
      <c r="F180" t="str">
        <f ca="1">IFERROR(__xludf.DUMMYFUNCTION("""COMPUTED_VALUE"""),"/&gt;")</f>
        <v>/&gt;</v>
      </c>
    </row>
    <row r="181" spans="1:69" ht="13.8" x14ac:dyDescent="0.25">
      <c r="A181" s="3">
        <v>10008403</v>
      </c>
      <c r="B181" s="8" t="s">
        <v>782</v>
      </c>
      <c r="C181" t="str">
        <f ca="1">IFERROR(__xludf.DUMMYFUNCTION("SPLIT(B181,"""""")"")"),"&lt;imgsrc=")</f>
        <v>&lt;imgsrc=</v>
      </c>
      <c r="D181" s="9" t="str">
        <f ca="1">IFERROR(__xludf.DUMMYFUNCTION("""COMPUTED_VALUE"""),"http://mimg.lalavla.com/resources/images/prdimg/202106/21/10008403_20210621112012.jpg")</f>
        <v>http://mimg.lalavla.com/resources/images/prdimg/202106/21/10008403_20210621112012.jpg</v>
      </c>
      <c r="E181" t="str">
        <f ca="1">IFERROR(__xludf.DUMMYFUNCTION("""COMPUTED_VALUE"""),"alt=")</f>
        <v>alt=</v>
      </c>
      <c r="F181" t="str">
        <f ca="1">IFERROR(__xludf.DUMMYFUNCTION("""COMPUTED_VALUE"""),"/&gt;")</f>
        <v>/&gt;</v>
      </c>
    </row>
    <row r="182" spans="1:69" ht="13.8" x14ac:dyDescent="0.25">
      <c r="A182" s="3">
        <v>10008807</v>
      </c>
      <c r="B182" s="8" t="s">
        <v>738</v>
      </c>
      <c r="C182" t="str">
        <f ca="1">IFERROR(__xludf.DUMMYFUNCTION("SPLIT(B182,"""""")"")"),"&lt;imgalt=")</f>
        <v>&lt;imgalt=</v>
      </c>
      <c r="D182" t="str">
        <f ca="1">IFERROR(__xludf.DUMMYFUNCTION("""COMPUTED_VALUE"""),"src=")</f>
        <v>src=</v>
      </c>
      <c r="E182" s="9" t="str">
        <f ca="1">IFERROR(__xludf.DUMMYFUNCTION("""COMPUTED_VALUE"""),"http://mimg.lalavla.com/resources/images/prdimg/202008/26/10006041_20200826105137.jpg")</f>
        <v>http://mimg.lalavla.com/resources/images/prdimg/202008/26/10006041_20200826105137.jpg</v>
      </c>
      <c r="F182" t="str">
        <f ca="1">IFERROR(__xludf.DUMMYFUNCTION("""COMPUTED_VALUE"""),"/&gt;")</f>
        <v>/&gt;</v>
      </c>
    </row>
    <row r="183" spans="1:69" ht="13.8" x14ac:dyDescent="0.25">
      <c r="A183" s="3">
        <v>10008751</v>
      </c>
      <c r="B183" s="8" t="s">
        <v>745</v>
      </c>
      <c r="C183" t="str">
        <f ca="1">IFERROR(__xludf.DUMMYFUNCTION("SPLIT(B183,"""""")"")"),"&lt;imgsrc=")</f>
        <v>&lt;imgsrc=</v>
      </c>
      <c r="D183" s="9" t="str">
        <f ca="1">IFERROR(__xludf.DUMMYFUNCTION("""COMPUTED_VALUE"""),"http://mimg.lalavla.com/resources/images/prdimg/202102/24/10005579_20210224154108.jpg")</f>
        <v>http://mimg.lalavla.com/resources/images/prdimg/202102/24/10005579_20210224154108.jpg</v>
      </c>
      <c r="E183" t="str">
        <f ca="1">IFERROR(__xludf.DUMMYFUNCTION("""COMPUTED_VALUE"""),"alt=")</f>
        <v>alt=</v>
      </c>
      <c r="F183" t="str">
        <f ca="1">IFERROR(__xludf.DUMMYFUNCTION("""COMPUTED_VALUE"""),"/&gt;")</f>
        <v>/&gt;</v>
      </c>
    </row>
    <row r="184" spans="1:69" ht="13.8" x14ac:dyDescent="0.25">
      <c r="A184" s="3">
        <v>10004517</v>
      </c>
      <c r="B184" s="8" t="s">
        <v>783</v>
      </c>
      <c r="C184" t="str">
        <f ca="1">IFERROR(__xludf.DUMMYFUNCTION("SPLIT(B184,"""""")"")"),"&lt;imgsrc=")</f>
        <v>&lt;imgsrc=</v>
      </c>
      <c r="D184" s="9" t="str">
        <f ca="1">IFERROR(__xludf.DUMMYFUNCTION("""COMPUTED_VALUE"""),"http://mimg.lalavla.com/resources/images/prdimg/201912/19/10004517_20191219141852.jpg")</f>
        <v>http://mimg.lalavla.com/resources/images/prdimg/201912/19/10004517_20191219141852.jpg</v>
      </c>
      <c r="E184" t="str">
        <f ca="1">IFERROR(__xludf.DUMMYFUNCTION("""COMPUTED_VALUE"""),"alt=")</f>
        <v>alt=</v>
      </c>
      <c r="F184" t="str">
        <f ca="1">IFERROR(__xludf.DUMMYFUNCTION("""COMPUTED_VALUE"""),"/&gt;
&lt;imgsrc=")</f>
        <v>/&gt;
&lt;imgsrc=</v>
      </c>
      <c r="G184" s="9" t="str">
        <f ca="1">IFERROR(__xludf.DUMMYFUNCTION("""COMPUTED_VALUE"""),"http://mimg.lalavla.com/resources/images/prdimg/201912/19/10004517_20191219141905.jpg")</f>
        <v>http://mimg.lalavla.com/resources/images/prdimg/201912/19/10004517_20191219141905.jpg</v>
      </c>
      <c r="H184" t="str">
        <f ca="1">IFERROR(__xludf.DUMMYFUNCTION("""COMPUTED_VALUE"""),"alt=")</f>
        <v>alt=</v>
      </c>
      <c r="I184" t="str">
        <f ca="1">IFERROR(__xludf.DUMMYFUNCTION("""COMPUTED_VALUE"""),"/&gt;")</f>
        <v>/&gt;</v>
      </c>
    </row>
    <row r="185" spans="1:69" ht="13.8" x14ac:dyDescent="0.25">
      <c r="A185" s="3">
        <v>10003327</v>
      </c>
      <c r="B185" s="8" t="s">
        <v>784</v>
      </c>
      <c r="C185" t="str">
        <f ca="1">IFERROR(__xludf.DUMMYFUNCTION("SPLIT(B185,"""""")"")"),"&lt;imgsrc=")</f>
        <v>&lt;imgsrc=</v>
      </c>
      <c r="D185" s="9" t="str">
        <f ca="1">IFERROR(__xludf.DUMMYFUNCTION("""COMPUTED_VALUE"""),"http://mimg.lalavla.com/resources/images/prdimg/202106/28/10003327_20210628105651.jpg")</f>
        <v>http://mimg.lalavla.com/resources/images/prdimg/202106/28/10003327_20210628105651.jpg</v>
      </c>
      <c r="E185" t="str">
        <f ca="1">IFERROR(__xludf.DUMMYFUNCTION("""COMPUTED_VALUE"""),"alt=")</f>
        <v>alt=</v>
      </c>
      <c r="F185" t="str">
        <f ca="1">IFERROR(__xludf.DUMMYFUNCTION("""COMPUTED_VALUE"""),"/&gt;")</f>
        <v>/&gt;</v>
      </c>
    </row>
    <row r="186" spans="1:69" ht="13.8" x14ac:dyDescent="0.25">
      <c r="A186" s="3">
        <v>10008887</v>
      </c>
      <c r="B186" s="8" t="s">
        <v>772</v>
      </c>
      <c r="C186" t="str">
        <f ca="1">IFERROR(__xludf.DUMMYFUNCTION("SPLIT(B186,"""""")"")"),"&lt;imgsrc=")</f>
        <v>&lt;imgsrc=</v>
      </c>
      <c r="D186" s="9" t="str">
        <f ca="1">IFERROR(__xludf.DUMMYFUNCTION("""COMPUTED_VALUE"""),"http://mimg.lalavla.com/resources/images/prdimg/202007/30/10005488_20200730134443.jpg")</f>
        <v>http://mimg.lalavla.com/resources/images/prdimg/202007/30/10005488_20200730134443.jpg</v>
      </c>
      <c r="E186" t="str">
        <f ca="1">IFERROR(__xludf.DUMMYFUNCTION("""COMPUTED_VALUE"""),"alt=")</f>
        <v>alt=</v>
      </c>
      <c r="F186" t="str">
        <f ca="1">IFERROR(__xludf.DUMMYFUNCTION("""COMPUTED_VALUE"""),"/&gt;
&lt;imgsrc=")</f>
        <v>/&gt;
&lt;imgsrc=</v>
      </c>
      <c r="G186" s="9" t="str">
        <f ca="1">IFERROR(__xludf.DUMMYFUNCTION("""COMPUTED_VALUE"""),"http://mimg.lalavla.com/resources/images/prdimg/202007/30/10005488_20200730134453.jpg")</f>
        <v>http://mimg.lalavla.com/resources/images/prdimg/202007/30/10005488_20200730134453.jpg</v>
      </c>
      <c r="H186" t="str">
        <f ca="1">IFERROR(__xludf.DUMMYFUNCTION("""COMPUTED_VALUE"""),"alt=")</f>
        <v>alt=</v>
      </c>
      <c r="I186" t="str">
        <f ca="1">IFERROR(__xludf.DUMMYFUNCTION("""COMPUTED_VALUE"""),"/&gt;
&lt;imgsrc=")</f>
        <v>/&gt;
&lt;imgsrc=</v>
      </c>
      <c r="J186" s="9" t="str">
        <f ca="1">IFERROR(__xludf.DUMMYFUNCTION("""COMPUTED_VALUE"""),"http://mimg.lalavla.com/resources/images/prdimg/202007/30/10005488_20200730134507.jpg")</f>
        <v>http://mimg.lalavla.com/resources/images/prdimg/202007/30/10005488_20200730134507.jpg</v>
      </c>
      <c r="K186" t="str">
        <f ca="1">IFERROR(__xludf.DUMMYFUNCTION("""COMPUTED_VALUE"""),"alt=")</f>
        <v>alt=</v>
      </c>
      <c r="L186" t="str">
        <f ca="1">IFERROR(__xludf.DUMMYFUNCTION("""COMPUTED_VALUE"""),"/&gt;
&lt;imgsrc=")</f>
        <v>/&gt;
&lt;imgsrc=</v>
      </c>
      <c r="M186" s="9" t="str">
        <f ca="1">IFERROR(__xludf.DUMMYFUNCTION("""COMPUTED_VALUE"""),"http://mimg.lalavla.com/resources/images/prdimg/202007/30/10005488_20200730134515.jpg")</f>
        <v>http://mimg.lalavla.com/resources/images/prdimg/202007/30/10005488_20200730134515.jpg</v>
      </c>
      <c r="N186" t="str">
        <f ca="1">IFERROR(__xludf.DUMMYFUNCTION("""COMPUTED_VALUE"""),"alt=")</f>
        <v>alt=</v>
      </c>
      <c r="O186" t="str">
        <f ca="1">IFERROR(__xludf.DUMMYFUNCTION("""COMPUTED_VALUE"""),"/&gt;
&lt;imgsrc=")</f>
        <v>/&gt;
&lt;imgsrc=</v>
      </c>
      <c r="P186" s="9" t="str">
        <f ca="1">IFERROR(__xludf.DUMMYFUNCTION("""COMPUTED_VALUE"""),"http://mimg.lalavla.com/resources/images/prdimg/202007/30/10005488_20200730134523.jpg")</f>
        <v>http://mimg.lalavla.com/resources/images/prdimg/202007/30/10005488_20200730134523.jpg</v>
      </c>
      <c r="Q186" t="str">
        <f ca="1">IFERROR(__xludf.DUMMYFUNCTION("""COMPUTED_VALUE"""),"alt=")</f>
        <v>alt=</v>
      </c>
      <c r="R186" t="str">
        <f ca="1">IFERROR(__xludf.DUMMYFUNCTION("""COMPUTED_VALUE"""),"/&gt;
&lt;imgsrc=")</f>
        <v>/&gt;
&lt;imgsrc=</v>
      </c>
      <c r="S186" s="9" t="str">
        <f ca="1">IFERROR(__xludf.DUMMYFUNCTION("""COMPUTED_VALUE"""),"http://mimg.lalavla.com/resources/images/prdimg/202007/30/10005488_20200730134531.jpg")</f>
        <v>http://mimg.lalavla.com/resources/images/prdimg/202007/30/10005488_20200730134531.jpg</v>
      </c>
      <c r="T186" t="str">
        <f ca="1">IFERROR(__xludf.DUMMYFUNCTION("""COMPUTED_VALUE"""),"alt=")</f>
        <v>alt=</v>
      </c>
      <c r="U186" t="str">
        <f ca="1">IFERROR(__xludf.DUMMYFUNCTION("""COMPUTED_VALUE"""),"/&gt;
&lt;imgsrc=")</f>
        <v>/&gt;
&lt;imgsrc=</v>
      </c>
      <c r="V186" s="9" t="str">
        <f ca="1">IFERROR(__xludf.DUMMYFUNCTION("""COMPUTED_VALUE"""),"http://mimg.lalavla.com/resources/images/prdimg/202007/30/10005488_20200730134541.gif")</f>
        <v>http://mimg.lalavla.com/resources/images/prdimg/202007/30/10005488_20200730134541.gif</v>
      </c>
      <c r="W186" t="str">
        <f ca="1">IFERROR(__xludf.DUMMYFUNCTION("""COMPUTED_VALUE"""),"alt=")</f>
        <v>alt=</v>
      </c>
      <c r="X186" t="str">
        <f ca="1">IFERROR(__xludf.DUMMYFUNCTION("""COMPUTED_VALUE"""),"/&gt;
&lt;imgsrc=")</f>
        <v>/&gt;
&lt;imgsrc=</v>
      </c>
      <c r="Y186" s="9" t="str">
        <f ca="1">IFERROR(__xludf.DUMMYFUNCTION("""COMPUTED_VALUE"""),"http://mimg.lalavla.com/resources/images/prdimg/202007/30/10005488_20200730134549.jpg")</f>
        <v>http://mimg.lalavla.com/resources/images/prdimg/202007/30/10005488_20200730134549.jpg</v>
      </c>
      <c r="Z186" t="str">
        <f ca="1">IFERROR(__xludf.DUMMYFUNCTION("""COMPUTED_VALUE"""),"alt=")</f>
        <v>alt=</v>
      </c>
      <c r="AA186" t="str">
        <f ca="1">IFERROR(__xludf.DUMMYFUNCTION("""COMPUTED_VALUE"""),"/&gt;
&lt;imgsrc=")</f>
        <v>/&gt;
&lt;imgsrc=</v>
      </c>
      <c r="AB186" s="9" t="str">
        <f ca="1">IFERROR(__xludf.DUMMYFUNCTION("""COMPUTED_VALUE"""),"http://mimg.lalavla.com/resources/images/prdimg/202007/30/10005488_20200730134600.jpg")</f>
        <v>http://mimg.lalavla.com/resources/images/prdimg/202007/30/10005488_20200730134600.jpg</v>
      </c>
      <c r="AC186" t="str">
        <f ca="1">IFERROR(__xludf.DUMMYFUNCTION("""COMPUTED_VALUE"""),"alt=")</f>
        <v>alt=</v>
      </c>
      <c r="AD186" t="str">
        <f ca="1">IFERROR(__xludf.DUMMYFUNCTION("""COMPUTED_VALUE"""),"/&gt;
&lt;imgsrc=")</f>
        <v>/&gt;
&lt;imgsrc=</v>
      </c>
      <c r="AE186" s="9" t="str">
        <f ca="1">IFERROR(__xludf.DUMMYFUNCTION("""COMPUTED_VALUE"""),"http://mimg.lalavla.com/resources/images/prdimg/202007/30/10005488_20200730134607.jpg")</f>
        <v>http://mimg.lalavla.com/resources/images/prdimg/202007/30/10005488_20200730134607.jpg</v>
      </c>
      <c r="AF186" t="str">
        <f ca="1">IFERROR(__xludf.DUMMYFUNCTION("""COMPUTED_VALUE"""),"alt=")</f>
        <v>alt=</v>
      </c>
      <c r="AG186" t="str">
        <f ca="1">IFERROR(__xludf.DUMMYFUNCTION("""COMPUTED_VALUE"""),"/&gt;
&lt;imgsrc=")</f>
        <v>/&gt;
&lt;imgsrc=</v>
      </c>
      <c r="AH186" s="9" t="str">
        <f ca="1">IFERROR(__xludf.DUMMYFUNCTION("""COMPUTED_VALUE"""),"http://mimg.lalavla.com/resources/images/prdimg/202007/30/10005488_20200730134622.jpg")</f>
        <v>http://mimg.lalavla.com/resources/images/prdimg/202007/30/10005488_20200730134622.jpg</v>
      </c>
      <c r="AI186" t="str">
        <f ca="1">IFERROR(__xludf.DUMMYFUNCTION("""COMPUTED_VALUE"""),"alt=")</f>
        <v>alt=</v>
      </c>
      <c r="AJ186" t="str">
        <f ca="1">IFERROR(__xludf.DUMMYFUNCTION("""COMPUTED_VALUE"""),"/&gt;")</f>
        <v>/&gt;</v>
      </c>
    </row>
    <row r="187" spans="1:69" ht="13.8" x14ac:dyDescent="0.25">
      <c r="A187" s="3">
        <v>10007468</v>
      </c>
      <c r="B187" s="8" t="s">
        <v>740</v>
      </c>
      <c r="C187" t="str">
        <f ca="1">IFERROR(__xludf.DUMMYFUNCTION("SPLIT(B187,"""""")"")"),"&lt;palign=")</f>
        <v>&lt;palign=</v>
      </c>
      <c r="D187" t="str">
        <f ca="1">IFERROR(__xludf.DUMMYFUNCTION("""COMPUTED_VALUE"""),"center")</f>
        <v>center</v>
      </c>
      <c r="E187" t="str">
        <f ca="1">IFERROR(__xludf.DUMMYFUNCTION("""COMPUTED_VALUE"""),"style=")</f>
        <v>style=</v>
      </c>
      <c r="F187" t="str">
        <f ca="1">IFERROR(__xludf.DUMMYFUNCTION("""COMPUTED_VALUE"""),"text-align:center;")</f>
        <v>text-align:center;</v>
      </c>
      <c r="G187" t="str">
        <f ca="1">IFERROR(__xludf.DUMMYFUNCTION("""COMPUTED_VALUE"""),"&gt;&lt;imgclass=")</f>
        <v>&gt;&lt;imgclass=</v>
      </c>
      <c r="H187" t="str">
        <f ca="1">IFERROR(__xludf.DUMMYFUNCTION("""COMPUTED_VALUE"""),"up_img")</f>
        <v>up_img</v>
      </c>
      <c r="I187" t="str">
        <f ca="1">IFERROR(__xludf.DUMMYFUNCTION("""COMPUTED_VALUE"""),"src=")</f>
        <v>src=</v>
      </c>
      <c r="J187" s="9" t="str">
        <f ca="1">IFERROR(__xludf.DUMMYFUNCTION("""COMPUTED_VALUE"""),"http://m.lalavla.com/resources/images/prdimg/202104/22//10007464_20210422083452922.jpg")</f>
        <v>http://m.lalavla.com/resources/images/prdimg/202104/22//10007464_20210422083452922.jpg</v>
      </c>
      <c r="K187" t="str">
        <f ca="1">IFERROR(__xludf.DUMMYFUNCTION("""COMPUTED_VALUE"""),"value=")</f>
        <v>value=</v>
      </c>
      <c r="L187" t="str">
        <f ca="1">IFERROR(__xludf.DUMMYFUNCTION("""COMPUTED_VALUE"""),"10007464_20210422083452922.jpg")</f>
        <v>10007464_20210422083452922.jpg</v>
      </c>
      <c r="M187" t="str">
        <f ca="1">IFERROR(__xludf.DUMMYFUNCTION("""COMPUTED_VALUE"""),"&gt;&lt;palign=")</f>
        <v>&gt;&lt;palign=</v>
      </c>
      <c r="N187" t="str">
        <f ca="1">IFERROR(__xludf.DUMMYFUNCTION("""COMPUTED_VALUE"""),"center")</f>
        <v>center</v>
      </c>
      <c r="O187" t="str">
        <f ca="1">IFERROR(__xludf.DUMMYFUNCTION("""COMPUTED_VALUE"""),"style=")</f>
        <v>style=</v>
      </c>
      <c r="P187" t="str">
        <f ca="1">IFERROR(__xludf.DUMMYFUNCTION("""COMPUTED_VALUE"""),"text-align:center;")</f>
        <v>text-align:center;</v>
      </c>
      <c r="Q187" t="str">
        <f ca="1">IFERROR(__xludf.DUMMYFUNCTION("""COMPUTED_VALUE"""),"&gt;&amp;nbsp;&lt;palign=")</f>
        <v>&gt;&amp;nbsp;&lt;palign=</v>
      </c>
      <c r="R187" t="str">
        <f ca="1">IFERROR(__xludf.DUMMYFUNCTION("""COMPUTED_VALUE"""),"center")</f>
        <v>center</v>
      </c>
      <c r="S187" t="str">
        <f ca="1">IFERROR(__xludf.DUMMYFUNCTION("""COMPUTED_VALUE"""),"style=")</f>
        <v>style=</v>
      </c>
      <c r="T187" t="str">
        <f ca="1">IFERROR(__xludf.DUMMYFUNCTION("""COMPUTED_VALUE"""),"text-align:center;")</f>
        <v>text-align:center;</v>
      </c>
      <c r="U187" t="str">
        <f ca="1">IFERROR(__xludf.DUMMYFUNCTION("""COMPUTED_VALUE"""),"&gt;&lt;imgclass=")</f>
        <v>&gt;&lt;imgclass=</v>
      </c>
      <c r="V187" t="str">
        <f ca="1">IFERROR(__xludf.DUMMYFUNCTION("""COMPUTED_VALUE"""),"up_img")</f>
        <v>up_img</v>
      </c>
      <c r="W187" t="str">
        <f ca="1">IFERROR(__xludf.DUMMYFUNCTION("""COMPUTED_VALUE"""),"src=")</f>
        <v>src=</v>
      </c>
      <c r="X187" s="9" t="str">
        <f ca="1">IFERROR(__xludf.DUMMYFUNCTION("""COMPUTED_VALUE"""),"http://m.lalavla.com/resources/images/prdimg/202109/23//10007464_20210923133751288.jpg")</f>
        <v>http://m.lalavla.com/resources/images/prdimg/202109/23//10007464_20210923133751288.jpg</v>
      </c>
      <c r="Y187" t="str">
        <f ca="1">IFERROR(__xludf.DUMMYFUNCTION("""COMPUTED_VALUE"""),"value=")</f>
        <v>value=</v>
      </c>
      <c r="Z187" t="str">
        <f ca="1">IFERROR(__xludf.DUMMYFUNCTION("""COMPUTED_VALUE"""),"10007464_20210923133751288.jpg")</f>
        <v>10007464_20210923133751288.jpg</v>
      </c>
      <c r="AA187" t="str">
        <f ca="1">IFERROR(__xludf.DUMMYFUNCTION("""COMPUTED_VALUE"""),"&gt;&lt;imgclass=")</f>
        <v>&gt;&lt;imgclass=</v>
      </c>
      <c r="AB187" t="str">
        <f ca="1">IFERROR(__xludf.DUMMYFUNCTION("""COMPUTED_VALUE"""),"up_img")</f>
        <v>up_img</v>
      </c>
      <c r="AC187" t="str">
        <f ca="1">IFERROR(__xludf.DUMMYFUNCTION("""COMPUTED_VALUE"""),"src=")</f>
        <v>src=</v>
      </c>
      <c r="AD187" s="9" t="str">
        <f ca="1">IFERROR(__xludf.DUMMYFUNCTION("""COMPUTED_VALUE"""),"http://m.lalavla.com/resources/images/prdimg/202109/23//10007464_20210923133805348.jpg")</f>
        <v>http://m.lalavla.com/resources/images/prdimg/202109/23//10007464_20210923133805348.jpg</v>
      </c>
      <c r="AE187" t="str">
        <f ca="1">IFERROR(__xludf.DUMMYFUNCTION("""COMPUTED_VALUE"""),"value=")</f>
        <v>value=</v>
      </c>
      <c r="AF187" t="str">
        <f ca="1">IFERROR(__xludf.DUMMYFUNCTION("""COMPUTED_VALUE"""),"10007464_20210923133805348.jpg")</f>
        <v>10007464_20210923133805348.jpg</v>
      </c>
      <c r="AG187" t="str">
        <f ca="1">IFERROR(__xludf.DUMMYFUNCTION("""COMPUTED_VALUE"""),"&gt;&lt;imgclass=")</f>
        <v>&gt;&lt;imgclass=</v>
      </c>
      <c r="AH187" t="str">
        <f ca="1">IFERROR(__xludf.DUMMYFUNCTION("""COMPUTED_VALUE"""),"up_img")</f>
        <v>up_img</v>
      </c>
      <c r="AI187" t="str">
        <f ca="1">IFERROR(__xludf.DUMMYFUNCTION("""COMPUTED_VALUE"""),"src=")</f>
        <v>src=</v>
      </c>
      <c r="AJ187" s="9" t="str">
        <f ca="1">IFERROR(__xludf.DUMMYFUNCTION("""COMPUTED_VALUE"""),"http://m.lalavla.com/resources/images/prdimg/202109/23//10007464_20210923133852294.jpg")</f>
        <v>http://m.lalavla.com/resources/images/prdimg/202109/23//10007464_20210923133852294.jpg</v>
      </c>
      <c r="AK187" t="str">
        <f ca="1">IFERROR(__xludf.DUMMYFUNCTION("""COMPUTED_VALUE"""),"value=")</f>
        <v>value=</v>
      </c>
      <c r="AL187" t="str">
        <f ca="1">IFERROR(__xludf.DUMMYFUNCTION("""COMPUTED_VALUE"""),"10007464_20210923133852294.jpg")</f>
        <v>10007464_20210923133852294.jpg</v>
      </c>
      <c r="AM187" t="str">
        <f ca="1">IFERROR(__xludf.DUMMYFUNCTION("""COMPUTED_VALUE"""),"&gt;&lt;imgclass=")</f>
        <v>&gt;&lt;imgclass=</v>
      </c>
      <c r="AN187" t="str">
        <f ca="1">IFERROR(__xludf.DUMMYFUNCTION("""COMPUTED_VALUE"""),"up_img")</f>
        <v>up_img</v>
      </c>
      <c r="AO187" t="str">
        <f ca="1">IFERROR(__xludf.DUMMYFUNCTION("""COMPUTED_VALUE"""),"src=")</f>
        <v>src=</v>
      </c>
      <c r="AP187" s="9" t="str">
        <f ca="1">IFERROR(__xludf.DUMMYFUNCTION("""COMPUTED_VALUE"""),"http://m.lalavla.com/resources/images/prdimg/202109/23//10007464_20210923133908459.jpg")</f>
        <v>http://m.lalavla.com/resources/images/prdimg/202109/23//10007464_20210923133908459.jpg</v>
      </c>
      <c r="AQ187" t="str">
        <f ca="1">IFERROR(__xludf.DUMMYFUNCTION("""COMPUTED_VALUE"""),"value=")</f>
        <v>value=</v>
      </c>
      <c r="AR187" t="str">
        <f ca="1">IFERROR(__xludf.DUMMYFUNCTION("""COMPUTED_VALUE"""),"10007464_20210923133908459.jpg")</f>
        <v>10007464_20210923133908459.jpg</v>
      </c>
      <c r="AS187" t="str">
        <f ca="1">IFERROR(__xludf.DUMMYFUNCTION("""COMPUTED_VALUE"""),"&gt;&lt;imgclass=")</f>
        <v>&gt;&lt;imgclass=</v>
      </c>
      <c r="AT187" t="str">
        <f ca="1">IFERROR(__xludf.DUMMYFUNCTION("""COMPUTED_VALUE"""),"up_img")</f>
        <v>up_img</v>
      </c>
      <c r="AU187" t="str">
        <f ca="1">IFERROR(__xludf.DUMMYFUNCTION("""COMPUTED_VALUE"""),"src=")</f>
        <v>src=</v>
      </c>
      <c r="AV187" s="9" t="str">
        <f ca="1">IFERROR(__xludf.DUMMYFUNCTION("""COMPUTED_VALUE"""),"http://m.lalavla.com/resources/images/prdimg/202109/23//10007464_20210923133935971.jpg")</f>
        <v>http://m.lalavla.com/resources/images/prdimg/202109/23//10007464_20210923133935971.jpg</v>
      </c>
      <c r="AW187" t="str">
        <f ca="1">IFERROR(__xludf.DUMMYFUNCTION("""COMPUTED_VALUE"""),"value=")</f>
        <v>value=</v>
      </c>
      <c r="AX187" t="str">
        <f ca="1">IFERROR(__xludf.DUMMYFUNCTION("""COMPUTED_VALUE"""),"10007464_20210923133935971.jpg")</f>
        <v>10007464_20210923133935971.jpg</v>
      </c>
      <c r="AY187" t="str">
        <f ca="1">IFERROR(__xludf.DUMMYFUNCTION("""COMPUTED_VALUE"""),"&gt;&lt;imgclass=")</f>
        <v>&gt;&lt;imgclass=</v>
      </c>
      <c r="AZ187" t="str">
        <f ca="1">IFERROR(__xludf.DUMMYFUNCTION("""COMPUTED_VALUE"""),"up_img")</f>
        <v>up_img</v>
      </c>
      <c r="BA187" t="str">
        <f ca="1">IFERROR(__xludf.DUMMYFUNCTION("""COMPUTED_VALUE"""),"src=")</f>
        <v>src=</v>
      </c>
      <c r="BB187" s="9" t="str">
        <f ca="1">IFERROR(__xludf.DUMMYFUNCTION("""COMPUTED_VALUE"""),"http://m.lalavla.com/resources/images/prdimg/202109/23//10007464_20210923133950938.jpg")</f>
        <v>http://m.lalavla.com/resources/images/prdimg/202109/23//10007464_20210923133950938.jpg</v>
      </c>
      <c r="BC187" t="str">
        <f ca="1">IFERROR(__xludf.DUMMYFUNCTION("""COMPUTED_VALUE"""),"value=")</f>
        <v>value=</v>
      </c>
      <c r="BD187" t="str">
        <f ca="1">IFERROR(__xludf.DUMMYFUNCTION("""COMPUTED_VALUE"""),"10007464_20210923133950938.jpg")</f>
        <v>10007464_20210923133950938.jpg</v>
      </c>
      <c r="BE187" t="str">
        <f ca="1">IFERROR(__xludf.DUMMYFUNCTION("""COMPUTED_VALUE"""),"&gt;&lt;imgclass=")</f>
        <v>&gt;&lt;imgclass=</v>
      </c>
      <c r="BF187" t="str">
        <f ca="1">IFERROR(__xludf.DUMMYFUNCTION("""COMPUTED_VALUE"""),"up_img")</f>
        <v>up_img</v>
      </c>
      <c r="BG187" t="str">
        <f ca="1">IFERROR(__xludf.DUMMYFUNCTION("""COMPUTED_VALUE"""),"src=")</f>
        <v>src=</v>
      </c>
      <c r="BH187" s="9" t="str">
        <f ca="1">IFERROR(__xludf.DUMMYFUNCTION("""COMPUTED_VALUE"""),"http://m.lalavla.com/resources/images/prdimg/202109/23//10007464_20210923134013330.jpg")</f>
        <v>http://m.lalavla.com/resources/images/prdimg/202109/23//10007464_20210923134013330.jpg</v>
      </c>
      <c r="BI187" t="str">
        <f ca="1">IFERROR(__xludf.DUMMYFUNCTION("""COMPUTED_VALUE"""),"value=")</f>
        <v>value=</v>
      </c>
      <c r="BJ187" t="str">
        <f ca="1">IFERROR(__xludf.DUMMYFUNCTION("""COMPUTED_VALUE"""),"10007464_20210923134013330.jpg")</f>
        <v>10007464_20210923134013330.jpg</v>
      </c>
      <c r="BK187" t="str">
        <f ca="1">IFERROR(__xludf.DUMMYFUNCTION("""COMPUTED_VALUE"""),"&gt;&lt;imgclass=")</f>
        <v>&gt;&lt;imgclass=</v>
      </c>
      <c r="BL187" t="str">
        <f ca="1">IFERROR(__xludf.DUMMYFUNCTION("""COMPUTED_VALUE"""),"up_img")</f>
        <v>up_img</v>
      </c>
      <c r="BM187" t="str">
        <f ca="1">IFERROR(__xludf.DUMMYFUNCTION("""COMPUTED_VALUE"""),"src=")</f>
        <v>src=</v>
      </c>
      <c r="BN187" s="9" t="str">
        <f ca="1">IFERROR(__xludf.DUMMYFUNCTION("""COMPUTED_VALUE"""),"http://m.lalavla.com/resources/images/prdimg/202109/23//10007464_20210923134026073.jpg")</f>
        <v>http://m.lalavla.com/resources/images/prdimg/202109/23//10007464_20210923134026073.jpg</v>
      </c>
      <c r="BO187" t="str">
        <f ca="1">IFERROR(__xludf.DUMMYFUNCTION("""COMPUTED_VALUE"""),"value=")</f>
        <v>value=</v>
      </c>
      <c r="BP187" t="str">
        <f ca="1">IFERROR(__xludf.DUMMYFUNCTION("""COMPUTED_VALUE"""),"10007464_20210923134026073.jpg")</f>
        <v>10007464_20210923134026073.jpg</v>
      </c>
      <c r="BQ187" t="str">
        <f ca="1">IFERROR(__xludf.DUMMYFUNCTION("""COMPUTED_VALUE"""),"&gt;")</f>
        <v>&gt;</v>
      </c>
    </row>
    <row r="188" spans="1:69" ht="13.8" x14ac:dyDescent="0.25">
      <c r="A188" s="3">
        <v>10007549</v>
      </c>
      <c r="B188" s="8" t="s">
        <v>785</v>
      </c>
      <c r="C188" t="str">
        <f ca="1">IFERROR(__xludf.DUMMYFUNCTION("SPLIT(B188,"""""")"")"),"&lt;imgsrc=")</f>
        <v>&lt;imgsrc=</v>
      </c>
      <c r="D188" s="9" t="str">
        <f ca="1">IFERROR(__xludf.DUMMYFUNCTION("""COMPUTED_VALUE"""),"http://mimg.lalavla.com/resources/images/prdimg/202103/22/10007549_20210322150004.jpg")</f>
        <v>http://mimg.lalavla.com/resources/images/prdimg/202103/22/10007549_20210322150004.jpg</v>
      </c>
      <c r="E188" t="str">
        <f ca="1">IFERROR(__xludf.DUMMYFUNCTION("""COMPUTED_VALUE"""),"alt=")</f>
        <v>alt=</v>
      </c>
      <c r="F188" t="str">
        <f ca="1">IFERROR(__xludf.DUMMYFUNCTION("""COMPUTED_VALUE"""),"/&gt;
&lt;imgsrc=")</f>
        <v>/&gt;
&lt;imgsrc=</v>
      </c>
      <c r="G188" s="9" t="str">
        <f ca="1">IFERROR(__xludf.DUMMYFUNCTION("""COMPUTED_VALUE"""),"http://mimg.lalavla.com/resources/images/prdimg/202103/22/10007549_20210322150017.jpg")</f>
        <v>http://mimg.lalavla.com/resources/images/prdimg/202103/22/10007549_20210322150017.jpg</v>
      </c>
      <c r="H188" t="str">
        <f ca="1">IFERROR(__xludf.DUMMYFUNCTION("""COMPUTED_VALUE"""),"alt=")</f>
        <v>alt=</v>
      </c>
      <c r="I188" t="str">
        <f ca="1">IFERROR(__xludf.DUMMYFUNCTION("""COMPUTED_VALUE"""),"/&gt;
&lt;imgsrc=")</f>
        <v>/&gt;
&lt;imgsrc=</v>
      </c>
      <c r="J188" s="9" t="str">
        <f ca="1">IFERROR(__xludf.DUMMYFUNCTION("""COMPUTED_VALUE"""),"http://mimg.lalavla.com/resources/images/prdimg/202103/22/10007549_20210322150026.jpg")</f>
        <v>http://mimg.lalavla.com/resources/images/prdimg/202103/22/10007549_20210322150026.jpg</v>
      </c>
      <c r="K188" t="str">
        <f ca="1">IFERROR(__xludf.DUMMYFUNCTION("""COMPUTED_VALUE"""),"alt=")</f>
        <v>alt=</v>
      </c>
      <c r="L188" t="str">
        <f ca="1">IFERROR(__xludf.DUMMYFUNCTION("""COMPUTED_VALUE"""),"/&gt;
&lt;imgsrc=")</f>
        <v>/&gt;
&lt;imgsrc=</v>
      </c>
      <c r="M188" s="9" t="str">
        <f ca="1">IFERROR(__xludf.DUMMYFUNCTION("""COMPUTED_VALUE"""),"http://mimg.lalavla.com/resources/images/prdimg/202103/22/10007549_20210322150041.jpg")</f>
        <v>http://mimg.lalavla.com/resources/images/prdimg/202103/22/10007549_20210322150041.jpg</v>
      </c>
      <c r="N188" t="str">
        <f ca="1">IFERROR(__xludf.DUMMYFUNCTION("""COMPUTED_VALUE"""),"alt=")</f>
        <v>alt=</v>
      </c>
      <c r="O188" t="str">
        <f ca="1">IFERROR(__xludf.DUMMYFUNCTION("""COMPUTED_VALUE"""),"/&gt;
&lt;imgsrc=")</f>
        <v>/&gt;
&lt;imgsrc=</v>
      </c>
      <c r="P188" s="9" t="str">
        <f ca="1">IFERROR(__xludf.DUMMYFUNCTION("""COMPUTED_VALUE"""),"http://mimg.lalavla.com/resources/images/prdimg/202103/22/10007549_20210322150050.jpg")</f>
        <v>http://mimg.lalavla.com/resources/images/prdimg/202103/22/10007549_20210322150050.jpg</v>
      </c>
      <c r="Q188" t="str">
        <f ca="1">IFERROR(__xludf.DUMMYFUNCTION("""COMPUTED_VALUE"""),"alt=")</f>
        <v>alt=</v>
      </c>
      <c r="R188" t="str">
        <f ca="1">IFERROR(__xludf.DUMMYFUNCTION("""COMPUTED_VALUE"""),"/&gt;
&lt;imgsrc=")</f>
        <v>/&gt;
&lt;imgsrc=</v>
      </c>
      <c r="S188" s="9" t="str">
        <f ca="1">IFERROR(__xludf.DUMMYFUNCTION("""COMPUTED_VALUE"""),"http://mimg.lalavla.com/resources/images/prdimg/202103/22/10007549_20210322150058.jpg")</f>
        <v>http://mimg.lalavla.com/resources/images/prdimg/202103/22/10007549_20210322150058.jpg</v>
      </c>
      <c r="T188" t="str">
        <f ca="1">IFERROR(__xludf.DUMMYFUNCTION("""COMPUTED_VALUE"""),"alt=")</f>
        <v>alt=</v>
      </c>
      <c r="U188" t="str">
        <f ca="1">IFERROR(__xludf.DUMMYFUNCTION("""COMPUTED_VALUE"""),"/&gt;
&lt;imgsrc=")</f>
        <v>/&gt;
&lt;imgsrc=</v>
      </c>
      <c r="V188" s="9" t="str">
        <f ca="1">IFERROR(__xludf.DUMMYFUNCTION("""COMPUTED_VALUE"""),"http://mimg.lalavla.com/resources/images/prdimg/202103/22/10007549_20210322150107.jpg")</f>
        <v>http://mimg.lalavla.com/resources/images/prdimg/202103/22/10007549_20210322150107.jpg</v>
      </c>
      <c r="W188" t="str">
        <f ca="1">IFERROR(__xludf.DUMMYFUNCTION("""COMPUTED_VALUE"""),"alt=")</f>
        <v>alt=</v>
      </c>
      <c r="X188" t="str">
        <f ca="1">IFERROR(__xludf.DUMMYFUNCTION("""COMPUTED_VALUE"""),"/&gt;
&lt;imgsrc=")</f>
        <v>/&gt;
&lt;imgsrc=</v>
      </c>
      <c r="Y188" s="9" t="str">
        <f ca="1">IFERROR(__xludf.DUMMYFUNCTION("""COMPUTED_VALUE"""),"http://mimg.lalavla.com/resources/images/prdimg/202103/22/10007549_20210322150114.jpg")</f>
        <v>http://mimg.lalavla.com/resources/images/prdimg/202103/22/10007549_20210322150114.jpg</v>
      </c>
      <c r="Z188" t="str">
        <f ca="1">IFERROR(__xludf.DUMMYFUNCTION("""COMPUTED_VALUE"""),"alt=")</f>
        <v>alt=</v>
      </c>
      <c r="AA188" t="str">
        <f ca="1">IFERROR(__xludf.DUMMYFUNCTION("""COMPUTED_VALUE"""),"/&gt;
&lt;imgsrc=")</f>
        <v>/&gt;
&lt;imgsrc=</v>
      </c>
      <c r="AB188" s="9" t="str">
        <f ca="1">IFERROR(__xludf.DUMMYFUNCTION("""COMPUTED_VALUE"""),"http://mimg.lalavla.com/resources/images/prdimg/202103/22/10007549_20210322150125.jpg")</f>
        <v>http://mimg.lalavla.com/resources/images/prdimg/202103/22/10007549_20210322150125.jpg</v>
      </c>
      <c r="AC188" t="str">
        <f ca="1">IFERROR(__xludf.DUMMYFUNCTION("""COMPUTED_VALUE"""),"alt=")</f>
        <v>alt=</v>
      </c>
      <c r="AD188" t="str">
        <f ca="1">IFERROR(__xludf.DUMMYFUNCTION("""COMPUTED_VALUE"""),"/&gt;
&lt;imgsrc=")</f>
        <v>/&gt;
&lt;imgsrc=</v>
      </c>
      <c r="AE188" s="9" t="str">
        <f ca="1">IFERROR(__xludf.DUMMYFUNCTION("""COMPUTED_VALUE"""),"http://mimg.lalavla.com/resources/images/prdimg/202103/22/10007549_20210322150134.jpg")</f>
        <v>http://mimg.lalavla.com/resources/images/prdimg/202103/22/10007549_20210322150134.jpg</v>
      </c>
      <c r="AF188" t="str">
        <f ca="1">IFERROR(__xludf.DUMMYFUNCTION("""COMPUTED_VALUE"""),"alt=")</f>
        <v>alt=</v>
      </c>
      <c r="AG188" t="str">
        <f ca="1">IFERROR(__xludf.DUMMYFUNCTION("""COMPUTED_VALUE"""),"/&gt;")</f>
        <v>/&gt;</v>
      </c>
    </row>
    <row r="189" spans="1:69" ht="13.8" x14ac:dyDescent="0.25">
      <c r="A189" s="3">
        <v>10002815</v>
      </c>
      <c r="B189" s="8" t="s">
        <v>786</v>
      </c>
      <c r="C189" t="str">
        <f ca="1">IFERROR(__xludf.DUMMYFUNCTION("SPLIT(B189,"""""")"")"),"&lt;imgsrc=")</f>
        <v>&lt;imgsrc=</v>
      </c>
      <c r="D189" s="9" t="str">
        <f ca="1">IFERROR(__xludf.DUMMYFUNCTION("""COMPUTED_VALUE"""),"http://mimg.lalavla.com/resources/images/prdimg/201903/21/10002815_20190321142726.jpg")</f>
        <v>http://mimg.lalavla.com/resources/images/prdimg/201903/21/10002815_20190321142726.jpg</v>
      </c>
      <c r="E189" t="str">
        <f ca="1">IFERROR(__xludf.DUMMYFUNCTION("""COMPUTED_VALUE"""),"alt=")</f>
        <v>alt=</v>
      </c>
      <c r="F189" t="str">
        <f ca="1">IFERROR(__xludf.DUMMYFUNCTION("""COMPUTED_VALUE"""),"/&gt;")</f>
        <v>/&gt;</v>
      </c>
    </row>
    <row r="190" spans="1:69" ht="13.8" x14ac:dyDescent="0.25">
      <c r="A190" s="3">
        <v>10008813</v>
      </c>
      <c r="B190" s="8" t="s">
        <v>741</v>
      </c>
      <c r="C190" t="str">
        <f ca="1">IFERROR(__xludf.DUMMYFUNCTION("SPLIT(B190,"""""")"")"),"&lt;imgsrc=")</f>
        <v>&lt;imgsrc=</v>
      </c>
      <c r="D190" s="9" t="str">
        <f ca="1">IFERROR(__xludf.DUMMYFUNCTION("""COMPUTED_VALUE"""),"http://mimg.lalavla.com/resources/images/prdimg/202004/09/10003197_20200409163426.jpg")</f>
        <v>http://mimg.lalavla.com/resources/images/prdimg/202004/09/10003197_20200409163426.jpg</v>
      </c>
      <c r="E190" t="str">
        <f ca="1">IFERROR(__xludf.DUMMYFUNCTION("""COMPUTED_VALUE"""),"alt=")</f>
        <v>alt=</v>
      </c>
      <c r="F190" t="str">
        <f ca="1">IFERROR(__xludf.DUMMYFUNCTION("""COMPUTED_VALUE"""),"/&gt;")</f>
        <v>/&gt;</v>
      </c>
    </row>
    <row r="191" spans="1:69" ht="13.8" x14ac:dyDescent="0.25">
      <c r="A191" s="3">
        <v>10008623</v>
      </c>
      <c r="B191" s="8" t="s">
        <v>787</v>
      </c>
      <c r="C191" t="str">
        <f ca="1">IFERROR(__xludf.DUMMYFUNCTION("SPLIT(B191,"""""")"")"),"&lt;pstyle=")</f>
        <v>&lt;pstyle=</v>
      </c>
      <c r="D191" t="str">
        <f ca="1">IFERROR(__xludf.DUMMYFUNCTION("""COMPUTED_VALUE"""),"text-align:center;")</f>
        <v>text-align:center;</v>
      </c>
      <c r="E191" t="str">
        <f ca="1">IFERROR(__xludf.DUMMYFUNCTION("""COMPUTED_VALUE"""),"align=")</f>
        <v>align=</v>
      </c>
      <c r="F191" t="str">
        <f ca="1">IFERROR(__xludf.DUMMYFUNCTION("""COMPUTED_VALUE"""),"center")</f>
        <v>center</v>
      </c>
      <c r="G191" t="str">
        <f ca="1">IFERROR(__xludf.DUMMYFUNCTION("""COMPUTED_VALUE"""),"&gt;&lt;imgsrc=")</f>
        <v>&gt;&lt;imgsrc=</v>
      </c>
      <c r="H191" s="9" t="str">
        <f ca="1">IFERROR(__xludf.DUMMYFUNCTION("""COMPUTED_VALUE"""),"http://m.lalavla.com/resources/images/prdimg/202107/22//10008623_20210722144935350.jpg")</f>
        <v>http://m.lalavla.com/resources/images/prdimg/202107/22//10008623_20210722144935350.jpg</v>
      </c>
      <c r="I191" t="str">
        <f ca="1">IFERROR(__xludf.DUMMYFUNCTION("""COMPUTED_VALUE"""),"value=")</f>
        <v>value=</v>
      </c>
      <c r="J191" t="str">
        <f ca="1">IFERROR(__xludf.DUMMYFUNCTION("""COMPUTED_VALUE"""),"10008623_20210722144935350.jpg")</f>
        <v>10008623_20210722144935350.jpg</v>
      </c>
      <c r="K191" t="str">
        <f ca="1">IFERROR(__xludf.DUMMYFUNCTION("""COMPUTED_VALUE"""),"class=")</f>
        <v>class=</v>
      </c>
      <c r="L191" t="str">
        <f ca="1">IFERROR(__xludf.DUMMYFUNCTION("""COMPUTED_VALUE"""),"up_img")</f>
        <v>up_img</v>
      </c>
      <c r="M191" t="str">
        <f ca="1">IFERROR(__xludf.DUMMYFUNCTION("""COMPUTED_VALUE"""),"&gt;&amp;nbsp;")</f>
        <v>&gt;&amp;nbsp;</v>
      </c>
    </row>
    <row r="192" spans="1:69" ht="13.8" x14ac:dyDescent="0.25">
      <c r="A192" s="3">
        <v>10008088</v>
      </c>
      <c r="B192" s="8" t="s">
        <v>788</v>
      </c>
      <c r="C192" t="str">
        <f ca="1">IFERROR(__xludf.DUMMYFUNCTION("SPLIT(B192,"""""")"")"),"&lt;divstyle=")</f>
        <v>&lt;divstyle=</v>
      </c>
      <c r="D192" t="str">
        <f ca="1">IFERROR(__xludf.DUMMYFUNCTION("""COMPUTED_VALUE"""),"text-align:center;")</f>
        <v>text-align:center;</v>
      </c>
      <c r="E192" t="str">
        <f ca="1">IFERROR(__xludf.DUMMYFUNCTION("""COMPUTED_VALUE"""),"align=")</f>
        <v>align=</v>
      </c>
      <c r="F192" t="str">
        <f ca="1">IFERROR(__xludf.DUMMYFUNCTION("""COMPUTED_VALUE"""),"center")</f>
        <v>center</v>
      </c>
      <c r="G192" t="str">
        <f ca="1">IFERROR(__xludf.DUMMYFUNCTION("""COMPUTED_VALUE"""),"&gt;&lt;imgsrc=")</f>
        <v>&gt;&lt;imgsrc=</v>
      </c>
      <c r="H192" s="9" t="str">
        <f ca="1">IFERROR(__xludf.DUMMYFUNCTION("""COMPUTED_VALUE"""),"http://m.lalavla.com/resources/images/prdimg/202105/11//10008088_20210511102753735.png")</f>
        <v>http://m.lalavla.com/resources/images/prdimg/202105/11//10008088_20210511102753735.png</v>
      </c>
      <c r="I192" t="str">
        <f ca="1">IFERROR(__xludf.DUMMYFUNCTION("""COMPUTED_VALUE"""),"value=")</f>
        <v>value=</v>
      </c>
      <c r="J192" t="str">
        <f ca="1">IFERROR(__xludf.DUMMYFUNCTION("""COMPUTED_VALUE"""),"10008088_20210511102753735.png")</f>
        <v>10008088_20210511102753735.png</v>
      </c>
      <c r="K192" t="str">
        <f ca="1">IFERROR(__xludf.DUMMYFUNCTION("""COMPUTED_VALUE"""),"class=")</f>
        <v>class=</v>
      </c>
      <c r="L192" t="str">
        <f ca="1">IFERROR(__xludf.DUMMYFUNCTION("""COMPUTED_VALUE"""),"up_img")</f>
        <v>up_img</v>
      </c>
      <c r="M192" t="str">
        <f ca="1">IFERROR(__xludf.DUMMYFUNCTION("""COMPUTED_VALUE"""),"&gt;&lt;br&gt;&lt;/div&gt;")</f>
        <v>&gt;&lt;br&gt;&lt;/div&gt;</v>
      </c>
    </row>
    <row r="193" spans="1:69" ht="13.8" x14ac:dyDescent="0.25">
      <c r="A193" s="3">
        <v>10004767</v>
      </c>
      <c r="B193" s="8" t="s">
        <v>789</v>
      </c>
      <c r="C193" t="str">
        <f ca="1">IFERROR(__xludf.DUMMYFUNCTION("SPLIT(B193,"""""")"")"),"&lt;imgsrc=")</f>
        <v>&lt;imgsrc=</v>
      </c>
      <c r="D193" s="9" t="str">
        <f ca="1">IFERROR(__xludf.DUMMYFUNCTION("""COMPUTED_VALUE"""),"http://mimg.lalavla.com/resources/images/prdimg/202008/26/10004767_20200826120556.jpg")</f>
        <v>http://mimg.lalavla.com/resources/images/prdimg/202008/26/10004767_20200826120556.jpg</v>
      </c>
      <c r="E193" t="str">
        <f ca="1">IFERROR(__xludf.DUMMYFUNCTION("""COMPUTED_VALUE"""),"alt=")</f>
        <v>alt=</v>
      </c>
      <c r="F193" t="str">
        <f ca="1">IFERROR(__xludf.DUMMYFUNCTION("""COMPUTED_VALUE"""),"/&gt;")</f>
        <v>/&gt;</v>
      </c>
    </row>
    <row r="194" spans="1:69" ht="13.8" x14ac:dyDescent="0.25">
      <c r="A194" s="3">
        <v>10007469</v>
      </c>
      <c r="B194" s="8" t="s">
        <v>740</v>
      </c>
      <c r="C194" t="str">
        <f ca="1">IFERROR(__xludf.DUMMYFUNCTION("SPLIT(B194,"""""")"")"),"&lt;palign=")</f>
        <v>&lt;palign=</v>
      </c>
      <c r="D194" t="str">
        <f ca="1">IFERROR(__xludf.DUMMYFUNCTION("""COMPUTED_VALUE"""),"center")</f>
        <v>center</v>
      </c>
      <c r="E194" t="str">
        <f ca="1">IFERROR(__xludf.DUMMYFUNCTION("""COMPUTED_VALUE"""),"style=")</f>
        <v>style=</v>
      </c>
      <c r="F194" t="str">
        <f ca="1">IFERROR(__xludf.DUMMYFUNCTION("""COMPUTED_VALUE"""),"text-align:center;")</f>
        <v>text-align:center;</v>
      </c>
      <c r="G194" t="str">
        <f ca="1">IFERROR(__xludf.DUMMYFUNCTION("""COMPUTED_VALUE"""),"&gt;&lt;imgclass=")</f>
        <v>&gt;&lt;imgclass=</v>
      </c>
      <c r="H194" t="str">
        <f ca="1">IFERROR(__xludf.DUMMYFUNCTION("""COMPUTED_VALUE"""),"up_img")</f>
        <v>up_img</v>
      </c>
      <c r="I194" t="str">
        <f ca="1">IFERROR(__xludf.DUMMYFUNCTION("""COMPUTED_VALUE"""),"src=")</f>
        <v>src=</v>
      </c>
      <c r="J194" s="9" t="str">
        <f ca="1">IFERROR(__xludf.DUMMYFUNCTION("""COMPUTED_VALUE"""),"http://m.lalavla.com/resources/images/prdimg/202104/22//10007464_20210422083452922.jpg")</f>
        <v>http://m.lalavla.com/resources/images/prdimg/202104/22//10007464_20210422083452922.jpg</v>
      </c>
      <c r="K194" t="str">
        <f ca="1">IFERROR(__xludf.DUMMYFUNCTION("""COMPUTED_VALUE"""),"value=")</f>
        <v>value=</v>
      </c>
      <c r="L194" t="str">
        <f ca="1">IFERROR(__xludf.DUMMYFUNCTION("""COMPUTED_VALUE"""),"10007464_20210422083452922.jpg")</f>
        <v>10007464_20210422083452922.jpg</v>
      </c>
      <c r="M194" t="str">
        <f ca="1">IFERROR(__xludf.DUMMYFUNCTION("""COMPUTED_VALUE"""),"&gt;&lt;palign=")</f>
        <v>&gt;&lt;palign=</v>
      </c>
      <c r="N194" t="str">
        <f ca="1">IFERROR(__xludf.DUMMYFUNCTION("""COMPUTED_VALUE"""),"center")</f>
        <v>center</v>
      </c>
      <c r="O194" t="str">
        <f ca="1">IFERROR(__xludf.DUMMYFUNCTION("""COMPUTED_VALUE"""),"style=")</f>
        <v>style=</v>
      </c>
      <c r="P194" t="str">
        <f ca="1">IFERROR(__xludf.DUMMYFUNCTION("""COMPUTED_VALUE"""),"text-align:center;")</f>
        <v>text-align:center;</v>
      </c>
      <c r="Q194" t="str">
        <f ca="1">IFERROR(__xludf.DUMMYFUNCTION("""COMPUTED_VALUE"""),"&gt;&amp;nbsp;&lt;palign=")</f>
        <v>&gt;&amp;nbsp;&lt;palign=</v>
      </c>
      <c r="R194" t="str">
        <f ca="1">IFERROR(__xludf.DUMMYFUNCTION("""COMPUTED_VALUE"""),"center")</f>
        <v>center</v>
      </c>
      <c r="S194" t="str">
        <f ca="1">IFERROR(__xludf.DUMMYFUNCTION("""COMPUTED_VALUE"""),"style=")</f>
        <v>style=</v>
      </c>
      <c r="T194" t="str">
        <f ca="1">IFERROR(__xludf.DUMMYFUNCTION("""COMPUTED_VALUE"""),"text-align:center;")</f>
        <v>text-align:center;</v>
      </c>
      <c r="U194" t="str">
        <f ca="1">IFERROR(__xludf.DUMMYFUNCTION("""COMPUTED_VALUE"""),"&gt;&lt;imgclass=")</f>
        <v>&gt;&lt;imgclass=</v>
      </c>
      <c r="V194" t="str">
        <f ca="1">IFERROR(__xludf.DUMMYFUNCTION("""COMPUTED_VALUE"""),"up_img")</f>
        <v>up_img</v>
      </c>
      <c r="W194" t="str">
        <f ca="1">IFERROR(__xludf.DUMMYFUNCTION("""COMPUTED_VALUE"""),"src=")</f>
        <v>src=</v>
      </c>
      <c r="X194" s="9" t="str">
        <f ca="1">IFERROR(__xludf.DUMMYFUNCTION("""COMPUTED_VALUE"""),"http://m.lalavla.com/resources/images/prdimg/202109/23//10007464_20210923133751288.jpg")</f>
        <v>http://m.lalavla.com/resources/images/prdimg/202109/23//10007464_20210923133751288.jpg</v>
      </c>
      <c r="Y194" t="str">
        <f ca="1">IFERROR(__xludf.DUMMYFUNCTION("""COMPUTED_VALUE"""),"value=")</f>
        <v>value=</v>
      </c>
      <c r="Z194" t="str">
        <f ca="1">IFERROR(__xludf.DUMMYFUNCTION("""COMPUTED_VALUE"""),"10007464_20210923133751288.jpg")</f>
        <v>10007464_20210923133751288.jpg</v>
      </c>
      <c r="AA194" t="str">
        <f ca="1">IFERROR(__xludf.DUMMYFUNCTION("""COMPUTED_VALUE"""),"&gt;&lt;imgclass=")</f>
        <v>&gt;&lt;imgclass=</v>
      </c>
      <c r="AB194" t="str">
        <f ca="1">IFERROR(__xludf.DUMMYFUNCTION("""COMPUTED_VALUE"""),"up_img")</f>
        <v>up_img</v>
      </c>
      <c r="AC194" t="str">
        <f ca="1">IFERROR(__xludf.DUMMYFUNCTION("""COMPUTED_VALUE"""),"src=")</f>
        <v>src=</v>
      </c>
      <c r="AD194" s="9" t="str">
        <f ca="1">IFERROR(__xludf.DUMMYFUNCTION("""COMPUTED_VALUE"""),"http://m.lalavla.com/resources/images/prdimg/202109/23//10007464_20210923133805348.jpg")</f>
        <v>http://m.lalavla.com/resources/images/prdimg/202109/23//10007464_20210923133805348.jpg</v>
      </c>
      <c r="AE194" t="str">
        <f ca="1">IFERROR(__xludf.DUMMYFUNCTION("""COMPUTED_VALUE"""),"value=")</f>
        <v>value=</v>
      </c>
      <c r="AF194" t="str">
        <f ca="1">IFERROR(__xludf.DUMMYFUNCTION("""COMPUTED_VALUE"""),"10007464_20210923133805348.jpg")</f>
        <v>10007464_20210923133805348.jpg</v>
      </c>
      <c r="AG194" t="str">
        <f ca="1">IFERROR(__xludf.DUMMYFUNCTION("""COMPUTED_VALUE"""),"&gt;&lt;imgclass=")</f>
        <v>&gt;&lt;imgclass=</v>
      </c>
      <c r="AH194" t="str">
        <f ca="1">IFERROR(__xludf.DUMMYFUNCTION("""COMPUTED_VALUE"""),"up_img")</f>
        <v>up_img</v>
      </c>
      <c r="AI194" t="str">
        <f ca="1">IFERROR(__xludf.DUMMYFUNCTION("""COMPUTED_VALUE"""),"src=")</f>
        <v>src=</v>
      </c>
      <c r="AJ194" s="9" t="str">
        <f ca="1">IFERROR(__xludf.DUMMYFUNCTION("""COMPUTED_VALUE"""),"http://m.lalavla.com/resources/images/prdimg/202109/23//10007464_20210923133852294.jpg")</f>
        <v>http://m.lalavla.com/resources/images/prdimg/202109/23//10007464_20210923133852294.jpg</v>
      </c>
      <c r="AK194" t="str">
        <f ca="1">IFERROR(__xludf.DUMMYFUNCTION("""COMPUTED_VALUE"""),"value=")</f>
        <v>value=</v>
      </c>
      <c r="AL194" t="str">
        <f ca="1">IFERROR(__xludf.DUMMYFUNCTION("""COMPUTED_VALUE"""),"10007464_20210923133852294.jpg")</f>
        <v>10007464_20210923133852294.jpg</v>
      </c>
      <c r="AM194" t="str">
        <f ca="1">IFERROR(__xludf.DUMMYFUNCTION("""COMPUTED_VALUE"""),"&gt;&lt;imgclass=")</f>
        <v>&gt;&lt;imgclass=</v>
      </c>
      <c r="AN194" t="str">
        <f ca="1">IFERROR(__xludf.DUMMYFUNCTION("""COMPUTED_VALUE"""),"up_img")</f>
        <v>up_img</v>
      </c>
      <c r="AO194" t="str">
        <f ca="1">IFERROR(__xludf.DUMMYFUNCTION("""COMPUTED_VALUE"""),"src=")</f>
        <v>src=</v>
      </c>
      <c r="AP194" s="9" t="str">
        <f ca="1">IFERROR(__xludf.DUMMYFUNCTION("""COMPUTED_VALUE"""),"http://m.lalavla.com/resources/images/prdimg/202109/23//10007464_20210923133908459.jpg")</f>
        <v>http://m.lalavla.com/resources/images/prdimg/202109/23//10007464_20210923133908459.jpg</v>
      </c>
      <c r="AQ194" t="str">
        <f ca="1">IFERROR(__xludf.DUMMYFUNCTION("""COMPUTED_VALUE"""),"value=")</f>
        <v>value=</v>
      </c>
      <c r="AR194" t="str">
        <f ca="1">IFERROR(__xludf.DUMMYFUNCTION("""COMPUTED_VALUE"""),"10007464_20210923133908459.jpg")</f>
        <v>10007464_20210923133908459.jpg</v>
      </c>
      <c r="AS194" t="str">
        <f ca="1">IFERROR(__xludf.DUMMYFUNCTION("""COMPUTED_VALUE"""),"&gt;&lt;imgclass=")</f>
        <v>&gt;&lt;imgclass=</v>
      </c>
      <c r="AT194" t="str">
        <f ca="1">IFERROR(__xludf.DUMMYFUNCTION("""COMPUTED_VALUE"""),"up_img")</f>
        <v>up_img</v>
      </c>
      <c r="AU194" t="str">
        <f ca="1">IFERROR(__xludf.DUMMYFUNCTION("""COMPUTED_VALUE"""),"src=")</f>
        <v>src=</v>
      </c>
      <c r="AV194" s="9" t="str">
        <f ca="1">IFERROR(__xludf.DUMMYFUNCTION("""COMPUTED_VALUE"""),"http://m.lalavla.com/resources/images/prdimg/202109/23//10007464_20210923133935971.jpg")</f>
        <v>http://m.lalavla.com/resources/images/prdimg/202109/23//10007464_20210923133935971.jpg</v>
      </c>
      <c r="AW194" t="str">
        <f ca="1">IFERROR(__xludf.DUMMYFUNCTION("""COMPUTED_VALUE"""),"value=")</f>
        <v>value=</v>
      </c>
      <c r="AX194" t="str">
        <f ca="1">IFERROR(__xludf.DUMMYFUNCTION("""COMPUTED_VALUE"""),"10007464_20210923133935971.jpg")</f>
        <v>10007464_20210923133935971.jpg</v>
      </c>
      <c r="AY194" t="str">
        <f ca="1">IFERROR(__xludf.DUMMYFUNCTION("""COMPUTED_VALUE"""),"&gt;&lt;imgclass=")</f>
        <v>&gt;&lt;imgclass=</v>
      </c>
      <c r="AZ194" t="str">
        <f ca="1">IFERROR(__xludf.DUMMYFUNCTION("""COMPUTED_VALUE"""),"up_img")</f>
        <v>up_img</v>
      </c>
      <c r="BA194" t="str">
        <f ca="1">IFERROR(__xludf.DUMMYFUNCTION("""COMPUTED_VALUE"""),"src=")</f>
        <v>src=</v>
      </c>
      <c r="BB194" s="9" t="str">
        <f ca="1">IFERROR(__xludf.DUMMYFUNCTION("""COMPUTED_VALUE"""),"http://m.lalavla.com/resources/images/prdimg/202109/23//10007464_20210923133950938.jpg")</f>
        <v>http://m.lalavla.com/resources/images/prdimg/202109/23//10007464_20210923133950938.jpg</v>
      </c>
      <c r="BC194" t="str">
        <f ca="1">IFERROR(__xludf.DUMMYFUNCTION("""COMPUTED_VALUE"""),"value=")</f>
        <v>value=</v>
      </c>
      <c r="BD194" t="str">
        <f ca="1">IFERROR(__xludf.DUMMYFUNCTION("""COMPUTED_VALUE"""),"10007464_20210923133950938.jpg")</f>
        <v>10007464_20210923133950938.jpg</v>
      </c>
      <c r="BE194" t="str">
        <f ca="1">IFERROR(__xludf.DUMMYFUNCTION("""COMPUTED_VALUE"""),"&gt;&lt;imgclass=")</f>
        <v>&gt;&lt;imgclass=</v>
      </c>
      <c r="BF194" t="str">
        <f ca="1">IFERROR(__xludf.DUMMYFUNCTION("""COMPUTED_VALUE"""),"up_img")</f>
        <v>up_img</v>
      </c>
      <c r="BG194" t="str">
        <f ca="1">IFERROR(__xludf.DUMMYFUNCTION("""COMPUTED_VALUE"""),"src=")</f>
        <v>src=</v>
      </c>
      <c r="BH194" s="9" t="str">
        <f ca="1">IFERROR(__xludf.DUMMYFUNCTION("""COMPUTED_VALUE"""),"http://m.lalavla.com/resources/images/prdimg/202109/23//10007464_20210923134013330.jpg")</f>
        <v>http://m.lalavla.com/resources/images/prdimg/202109/23//10007464_20210923134013330.jpg</v>
      </c>
      <c r="BI194" t="str">
        <f ca="1">IFERROR(__xludf.DUMMYFUNCTION("""COMPUTED_VALUE"""),"value=")</f>
        <v>value=</v>
      </c>
      <c r="BJ194" t="str">
        <f ca="1">IFERROR(__xludf.DUMMYFUNCTION("""COMPUTED_VALUE"""),"10007464_20210923134013330.jpg")</f>
        <v>10007464_20210923134013330.jpg</v>
      </c>
      <c r="BK194" t="str">
        <f ca="1">IFERROR(__xludf.DUMMYFUNCTION("""COMPUTED_VALUE"""),"&gt;&lt;imgclass=")</f>
        <v>&gt;&lt;imgclass=</v>
      </c>
      <c r="BL194" t="str">
        <f ca="1">IFERROR(__xludf.DUMMYFUNCTION("""COMPUTED_VALUE"""),"up_img")</f>
        <v>up_img</v>
      </c>
      <c r="BM194" t="str">
        <f ca="1">IFERROR(__xludf.DUMMYFUNCTION("""COMPUTED_VALUE"""),"src=")</f>
        <v>src=</v>
      </c>
      <c r="BN194" s="9" t="str">
        <f ca="1">IFERROR(__xludf.DUMMYFUNCTION("""COMPUTED_VALUE"""),"http://m.lalavla.com/resources/images/prdimg/202109/23//10007464_20210923134026073.jpg")</f>
        <v>http://m.lalavla.com/resources/images/prdimg/202109/23//10007464_20210923134026073.jpg</v>
      </c>
      <c r="BO194" t="str">
        <f ca="1">IFERROR(__xludf.DUMMYFUNCTION("""COMPUTED_VALUE"""),"value=")</f>
        <v>value=</v>
      </c>
      <c r="BP194" t="str">
        <f ca="1">IFERROR(__xludf.DUMMYFUNCTION("""COMPUTED_VALUE"""),"10007464_20210923134026073.jpg")</f>
        <v>10007464_20210923134026073.jpg</v>
      </c>
      <c r="BQ194" t="str">
        <f ca="1">IFERROR(__xludf.DUMMYFUNCTION("""COMPUTED_VALUE"""),"&gt;")</f>
        <v>&gt;</v>
      </c>
    </row>
    <row r="195" spans="1:69" ht="13.8" x14ac:dyDescent="0.25">
      <c r="A195" s="3">
        <v>10005308</v>
      </c>
      <c r="B195" s="8" t="s">
        <v>790</v>
      </c>
      <c r="C195" t="str">
        <f ca="1">IFERROR(__xludf.DUMMYFUNCTION("SPLIT(B195,"""""")"")"),"&lt;imgsrc=")</f>
        <v>&lt;imgsrc=</v>
      </c>
      <c r="D195" s="9" t="str">
        <f ca="1">IFERROR(__xludf.DUMMYFUNCTION("""COMPUTED_VALUE"""),"http://mimg.lalavla.com/resources/images/prdimg/202006/23/10005308_20200623155940.jpg")</f>
        <v>http://mimg.lalavla.com/resources/images/prdimg/202006/23/10005308_20200623155940.jpg</v>
      </c>
      <c r="E195" t="str">
        <f ca="1">IFERROR(__xludf.DUMMYFUNCTION("""COMPUTED_VALUE"""),"alt=")</f>
        <v>alt=</v>
      </c>
      <c r="F195" t="str">
        <f ca="1">IFERROR(__xludf.DUMMYFUNCTION("""COMPUTED_VALUE"""),"/&gt;")</f>
        <v>/&gt;</v>
      </c>
    </row>
    <row r="196" spans="1:69" ht="13.8" x14ac:dyDescent="0.25">
      <c r="A196" s="3">
        <v>10006548</v>
      </c>
      <c r="B196" s="8" t="s">
        <v>791</v>
      </c>
      <c r="C196" t="str">
        <f ca="1">IFERROR(__xludf.DUMMYFUNCTION("SPLIT(B196,"""""")"")"),"&lt;imgsrc=")</f>
        <v>&lt;imgsrc=</v>
      </c>
      <c r="D196" s="9" t="str">
        <f ca="1">IFERROR(__xludf.DUMMYFUNCTION("""COMPUTED_VALUE"""),"http://mimg.lalavla.com/resources/images/prdimg/202012/26/10006548_20201226000814.jpg")</f>
        <v>http://mimg.lalavla.com/resources/images/prdimg/202012/26/10006548_20201226000814.jpg</v>
      </c>
      <c r="E196" t="str">
        <f ca="1">IFERROR(__xludf.DUMMYFUNCTION("""COMPUTED_VALUE"""),"alt=")</f>
        <v>alt=</v>
      </c>
      <c r="F196" t="str">
        <f ca="1">IFERROR(__xludf.DUMMYFUNCTION("""COMPUTED_VALUE"""),"/&gt;
&lt;imgsrc=")</f>
        <v>/&gt;
&lt;imgsrc=</v>
      </c>
      <c r="G196" s="9" t="str">
        <f ca="1">IFERROR(__xludf.DUMMYFUNCTION("""COMPUTED_VALUE"""),"http://mimg.lalavla.com/resources/images/prdimg/202012/16/10006548_20201216141604.jpg")</f>
        <v>http://mimg.lalavla.com/resources/images/prdimg/202012/16/10006548_20201216141604.jpg</v>
      </c>
      <c r="H196" t="str">
        <f ca="1">IFERROR(__xludf.DUMMYFUNCTION("""COMPUTED_VALUE"""),"alt=")</f>
        <v>alt=</v>
      </c>
      <c r="I196" t="str">
        <f ca="1">IFERROR(__xludf.DUMMYFUNCTION("""COMPUTED_VALUE"""),"/&gt;
&lt;imgsrc=")</f>
        <v>/&gt;
&lt;imgsrc=</v>
      </c>
      <c r="J196" s="9" t="str">
        <f ca="1">IFERROR(__xludf.DUMMYFUNCTION("""COMPUTED_VALUE"""),"http://mimg.lalavla.com/resources/images/prdimg/202012/16/10006548_20201216141616.jpg")</f>
        <v>http://mimg.lalavla.com/resources/images/prdimg/202012/16/10006548_20201216141616.jpg</v>
      </c>
      <c r="K196" t="str">
        <f ca="1">IFERROR(__xludf.DUMMYFUNCTION("""COMPUTED_VALUE"""),"alt=")</f>
        <v>alt=</v>
      </c>
      <c r="L196" t="str">
        <f ca="1">IFERROR(__xludf.DUMMYFUNCTION("""COMPUTED_VALUE"""),"/&gt;
&lt;imgsrc=")</f>
        <v>/&gt;
&lt;imgsrc=</v>
      </c>
      <c r="M196" s="9" t="str">
        <f ca="1">IFERROR(__xludf.DUMMYFUNCTION("""COMPUTED_VALUE"""),"http://mimg.lalavla.com/resources/images/prdimg/202012/16/10006548_20201216141634.jpg")</f>
        <v>http://mimg.lalavla.com/resources/images/prdimg/202012/16/10006548_20201216141634.jpg</v>
      </c>
      <c r="N196" t="str">
        <f ca="1">IFERROR(__xludf.DUMMYFUNCTION("""COMPUTED_VALUE"""),"alt=")</f>
        <v>alt=</v>
      </c>
      <c r="O196" t="str">
        <f ca="1">IFERROR(__xludf.DUMMYFUNCTION("""COMPUTED_VALUE"""),"/&gt;
&lt;imgsrc=")</f>
        <v>/&gt;
&lt;imgsrc=</v>
      </c>
      <c r="P196" s="9" t="str">
        <f ca="1">IFERROR(__xludf.DUMMYFUNCTION("""COMPUTED_VALUE"""),"http://mimg.lalavla.com/resources/images/prdimg/202012/16/10006548_20201216141647.jpg")</f>
        <v>http://mimg.lalavla.com/resources/images/prdimg/202012/16/10006548_20201216141647.jpg</v>
      </c>
      <c r="Q196" t="str">
        <f ca="1">IFERROR(__xludf.DUMMYFUNCTION("""COMPUTED_VALUE"""),"alt=")</f>
        <v>alt=</v>
      </c>
      <c r="R196" t="str">
        <f ca="1">IFERROR(__xludf.DUMMYFUNCTION("""COMPUTED_VALUE"""),"/&gt;
&lt;imgsrc=")</f>
        <v>/&gt;
&lt;imgsrc=</v>
      </c>
      <c r="S196" s="9" t="str">
        <f ca="1">IFERROR(__xludf.DUMMYFUNCTION("""COMPUTED_VALUE"""),"http://mimg.lalavla.com/resources/images/prdimg/202012/16/10006548_20201216141715.jpg")</f>
        <v>http://mimg.lalavla.com/resources/images/prdimg/202012/16/10006548_20201216141715.jpg</v>
      </c>
      <c r="T196" t="str">
        <f ca="1">IFERROR(__xludf.DUMMYFUNCTION("""COMPUTED_VALUE"""),"alt=")</f>
        <v>alt=</v>
      </c>
      <c r="U196" t="str">
        <f ca="1">IFERROR(__xludf.DUMMYFUNCTION("""COMPUTED_VALUE"""),"/&gt;
&lt;imgsrc=")</f>
        <v>/&gt;
&lt;imgsrc=</v>
      </c>
      <c r="V196" s="9" t="str">
        <f ca="1">IFERROR(__xludf.DUMMYFUNCTION("""COMPUTED_VALUE"""),"http://mimg.lalavla.com/resources/images/prdimg/202012/16/10006548_20201216141722.jpg")</f>
        <v>http://mimg.lalavla.com/resources/images/prdimg/202012/16/10006548_20201216141722.jpg</v>
      </c>
      <c r="W196" t="str">
        <f ca="1">IFERROR(__xludf.DUMMYFUNCTION("""COMPUTED_VALUE"""),"alt=")</f>
        <v>alt=</v>
      </c>
      <c r="X196" t="str">
        <f ca="1">IFERROR(__xludf.DUMMYFUNCTION("""COMPUTED_VALUE"""),"/&gt;
&lt;imgsrc=")</f>
        <v>/&gt;
&lt;imgsrc=</v>
      </c>
      <c r="Y196" s="9" t="str">
        <f ca="1">IFERROR(__xludf.DUMMYFUNCTION("""COMPUTED_VALUE"""),"http://mimg.lalavla.com/resources/images/prdimg/202012/26/10006548_20201226000843.jpg")</f>
        <v>http://mimg.lalavla.com/resources/images/prdimg/202012/26/10006548_20201226000843.jpg</v>
      </c>
      <c r="Z196" t="str">
        <f ca="1">IFERROR(__xludf.DUMMYFUNCTION("""COMPUTED_VALUE"""),"alt=")</f>
        <v>alt=</v>
      </c>
      <c r="AA196" t="str">
        <f ca="1">IFERROR(__xludf.DUMMYFUNCTION("""COMPUTED_VALUE"""),"/&gt;
&lt;imgsrc=")</f>
        <v>/&gt;
&lt;imgsrc=</v>
      </c>
      <c r="AB196" s="9" t="str">
        <f ca="1">IFERROR(__xludf.DUMMYFUNCTION("""COMPUTED_VALUE"""),"http://mimg.lalavla.com/resources/images/prdimg/202012/26/10006548_20201226000901.jpg")</f>
        <v>http://mimg.lalavla.com/resources/images/prdimg/202012/26/10006548_20201226000901.jpg</v>
      </c>
      <c r="AC196" t="str">
        <f ca="1">IFERROR(__xludf.DUMMYFUNCTION("""COMPUTED_VALUE"""),"alt=")</f>
        <v>alt=</v>
      </c>
      <c r="AD196" t="str">
        <f ca="1">IFERROR(__xludf.DUMMYFUNCTION("""COMPUTED_VALUE"""),"/&gt;
&lt;imgsrc=")</f>
        <v>/&gt;
&lt;imgsrc=</v>
      </c>
      <c r="AE196" s="9" t="str">
        <f ca="1">IFERROR(__xludf.DUMMYFUNCTION("""COMPUTED_VALUE"""),"http://mimg.lalavla.com/resources/images/prdimg/202012/16/10006548_20201216141737.jpg")</f>
        <v>http://mimg.lalavla.com/resources/images/prdimg/202012/16/10006548_20201216141737.jpg</v>
      </c>
      <c r="AF196" t="str">
        <f ca="1">IFERROR(__xludf.DUMMYFUNCTION("""COMPUTED_VALUE"""),"alt=")</f>
        <v>alt=</v>
      </c>
      <c r="AG196" t="str">
        <f ca="1">IFERROR(__xludf.DUMMYFUNCTION("""COMPUTED_VALUE"""),"/&gt;")</f>
        <v>/&gt;</v>
      </c>
    </row>
    <row r="197" spans="1:69" ht="13.8" x14ac:dyDescent="0.25">
      <c r="A197" s="3">
        <v>10008922</v>
      </c>
      <c r="B197" s="8" t="s">
        <v>792</v>
      </c>
      <c r="C197" t="str">
        <f ca="1">IFERROR(__xludf.DUMMYFUNCTION("SPLIT(B197,"""""")"")"),"&lt;imgsrc=")</f>
        <v>&lt;imgsrc=</v>
      </c>
      <c r="D197" s="9" t="str">
        <f ca="1">IFERROR(__xludf.DUMMYFUNCTION("""COMPUTED_VALUE"""),"http://mimg.lalavla.com/resources/images/prdimg/201908/26/10004099_20190826122019.jpg")</f>
        <v>http://mimg.lalavla.com/resources/images/prdimg/201908/26/10004099_20190826122019.jpg</v>
      </c>
      <c r="E197" t="str">
        <f ca="1">IFERROR(__xludf.DUMMYFUNCTION("""COMPUTED_VALUE"""),"alt=")</f>
        <v>alt=</v>
      </c>
      <c r="F197" t="str">
        <f ca="1">IFERROR(__xludf.DUMMYFUNCTION("""COMPUTED_VALUE"""),"/&gt;")</f>
        <v>/&gt;</v>
      </c>
    </row>
    <row r="198" spans="1:69" ht="13.8" x14ac:dyDescent="0.25">
      <c r="A198" s="3">
        <v>10007467</v>
      </c>
      <c r="B198" s="8" t="s">
        <v>740</v>
      </c>
      <c r="C198" t="str">
        <f ca="1">IFERROR(__xludf.DUMMYFUNCTION("SPLIT(B198,"""""")"")"),"&lt;palign=")</f>
        <v>&lt;palign=</v>
      </c>
      <c r="D198" t="str">
        <f ca="1">IFERROR(__xludf.DUMMYFUNCTION("""COMPUTED_VALUE"""),"center")</f>
        <v>center</v>
      </c>
      <c r="E198" t="str">
        <f ca="1">IFERROR(__xludf.DUMMYFUNCTION("""COMPUTED_VALUE"""),"style=")</f>
        <v>style=</v>
      </c>
      <c r="F198" t="str">
        <f ca="1">IFERROR(__xludf.DUMMYFUNCTION("""COMPUTED_VALUE"""),"text-align:center;")</f>
        <v>text-align:center;</v>
      </c>
      <c r="G198" t="str">
        <f ca="1">IFERROR(__xludf.DUMMYFUNCTION("""COMPUTED_VALUE"""),"&gt;&lt;imgclass=")</f>
        <v>&gt;&lt;imgclass=</v>
      </c>
      <c r="H198" t="str">
        <f ca="1">IFERROR(__xludf.DUMMYFUNCTION("""COMPUTED_VALUE"""),"up_img")</f>
        <v>up_img</v>
      </c>
      <c r="I198" t="str">
        <f ca="1">IFERROR(__xludf.DUMMYFUNCTION("""COMPUTED_VALUE"""),"src=")</f>
        <v>src=</v>
      </c>
      <c r="J198" s="9" t="str">
        <f ca="1">IFERROR(__xludf.DUMMYFUNCTION("""COMPUTED_VALUE"""),"http://m.lalavla.com/resources/images/prdimg/202104/22//10007464_20210422083452922.jpg")</f>
        <v>http://m.lalavla.com/resources/images/prdimg/202104/22//10007464_20210422083452922.jpg</v>
      </c>
      <c r="K198" t="str">
        <f ca="1">IFERROR(__xludf.DUMMYFUNCTION("""COMPUTED_VALUE"""),"value=")</f>
        <v>value=</v>
      </c>
      <c r="L198" t="str">
        <f ca="1">IFERROR(__xludf.DUMMYFUNCTION("""COMPUTED_VALUE"""),"10007464_20210422083452922.jpg")</f>
        <v>10007464_20210422083452922.jpg</v>
      </c>
      <c r="M198" t="str">
        <f ca="1">IFERROR(__xludf.DUMMYFUNCTION("""COMPUTED_VALUE"""),"&gt;&lt;palign=")</f>
        <v>&gt;&lt;palign=</v>
      </c>
      <c r="N198" t="str">
        <f ca="1">IFERROR(__xludf.DUMMYFUNCTION("""COMPUTED_VALUE"""),"center")</f>
        <v>center</v>
      </c>
      <c r="O198" t="str">
        <f ca="1">IFERROR(__xludf.DUMMYFUNCTION("""COMPUTED_VALUE"""),"style=")</f>
        <v>style=</v>
      </c>
      <c r="P198" t="str">
        <f ca="1">IFERROR(__xludf.DUMMYFUNCTION("""COMPUTED_VALUE"""),"text-align:center;")</f>
        <v>text-align:center;</v>
      </c>
      <c r="Q198" t="str">
        <f ca="1">IFERROR(__xludf.DUMMYFUNCTION("""COMPUTED_VALUE"""),"&gt;&amp;nbsp;&lt;palign=")</f>
        <v>&gt;&amp;nbsp;&lt;palign=</v>
      </c>
      <c r="R198" t="str">
        <f ca="1">IFERROR(__xludf.DUMMYFUNCTION("""COMPUTED_VALUE"""),"center")</f>
        <v>center</v>
      </c>
      <c r="S198" t="str">
        <f ca="1">IFERROR(__xludf.DUMMYFUNCTION("""COMPUTED_VALUE"""),"style=")</f>
        <v>style=</v>
      </c>
      <c r="T198" t="str">
        <f ca="1">IFERROR(__xludf.DUMMYFUNCTION("""COMPUTED_VALUE"""),"text-align:center;")</f>
        <v>text-align:center;</v>
      </c>
      <c r="U198" t="str">
        <f ca="1">IFERROR(__xludf.DUMMYFUNCTION("""COMPUTED_VALUE"""),"&gt;&lt;imgclass=")</f>
        <v>&gt;&lt;imgclass=</v>
      </c>
      <c r="V198" t="str">
        <f ca="1">IFERROR(__xludf.DUMMYFUNCTION("""COMPUTED_VALUE"""),"up_img")</f>
        <v>up_img</v>
      </c>
      <c r="W198" t="str">
        <f ca="1">IFERROR(__xludf.DUMMYFUNCTION("""COMPUTED_VALUE"""),"src=")</f>
        <v>src=</v>
      </c>
      <c r="X198" s="9" t="str">
        <f ca="1">IFERROR(__xludf.DUMMYFUNCTION("""COMPUTED_VALUE"""),"http://m.lalavla.com/resources/images/prdimg/202109/23//10007464_20210923133751288.jpg")</f>
        <v>http://m.lalavla.com/resources/images/prdimg/202109/23//10007464_20210923133751288.jpg</v>
      </c>
      <c r="Y198" t="str">
        <f ca="1">IFERROR(__xludf.DUMMYFUNCTION("""COMPUTED_VALUE"""),"value=")</f>
        <v>value=</v>
      </c>
      <c r="Z198" t="str">
        <f ca="1">IFERROR(__xludf.DUMMYFUNCTION("""COMPUTED_VALUE"""),"10007464_20210923133751288.jpg")</f>
        <v>10007464_20210923133751288.jpg</v>
      </c>
      <c r="AA198" t="str">
        <f ca="1">IFERROR(__xludf.DUMMYFUNCTION("""COMPUTED_VALUE"""),"&gt;&lt;imgclass=")</f>
        <v>&gt;&lt;imgclass=</v>
      </c>
      <c r="AB198" t="str">
        <f ca="1">IFERROR(__xludf.DUMMYFUNCTION("""COMPUTED_VALUE"""),"up_img")</f>
        <v>up_img</v>
      </c>
      <c r="AC198" t="str">
        <f ca="1">IFERROR(__xludf.DUMMYFUNCTION("""COMPUTED_VALUE"""),"src=")</f>
        <v>src=</v>
      </c>
      <c r="AD198" s="9" t="str">
        <f ca="1">IFERROR(__xludf.DUMMYFUNCTION("""COMPUTED_VALUE"""),"http://m.lalavla.com/resources/images/prdimg/202109/23//10007464_20210923133805348.jpg")</f>
        <v>http://m.lalavla.com/resources/images/prdimg/202109/23//10007464_20210923133805348.jpg</v>
      </c>
      <c r="AE198" t="str">
        <f ca="1">IFERROR(__xludf.DUMMYFUNCTION("""COMPUTED_VALUE"""),"value=")</f>
        <v>value=</v>
      </c>
      <c r="AF198" t="str">
        <f ca="1">IFERROR(__xludf.DUMMYFUNCTION("""COMPUTED_VALUE"""),"10007464_20210923133805348.jpg")</f>
        <v>10007464_20210923133805348.jpg</v>
      </c>
      <c r="AG198" t="str">
        <f ca="1">IFERROR(__xludf.DUMMYFUNCTION("""COMPUTED_VALUE"""),"&gt;&lt;imgclass=")</f>
        <v>&gt;&lt;imgclass=</v>
      </c>
      <c r="AH198" t="str">
        <f ca="1">IFERROR(__xludf.DUMMYFUNCTION("""COMPUTED_VALUE"""),"up_img")</f>
        <v>up_img</v>
      </c>
      <c r="AI198" t="str">
        <f ca="1">IFERROR(__xludf.DUMMYFUNCTION("""COMPUTED_VALUE"""),"src=")</f>
        <v>src=</v>
      </c>
      <c r="AJ198" s="9" t="str">
        <f ca="1">IFERROR(__xludf.DUMMYFUNCTION("""COMPUTED_VALUE"""),"http://m.lalavla.com/resources/images/prdimg/202109/23//10007464_20210923133852294.jpg")</f>
        <v>http://m.lalavla.com/resources/images/prdimg/202109/23//10007464_20210923133852294.jpg</v>
      </c>
      <c r="AK198" t="str">
        <f ca="1">IFERROR(__xludf.DUMMYFUNCTION("""COMPUTED_VALUE"""),"value=")</f>
        <v>value=</v>
      </c>
      <c r="AL198" t="str">
        <f ca="1">IFERROR(__xludf.DUMMYFUNCTION("""COMPUTED_VALUE"""),"10007464_20210923133852294.jpg")</f>
        <v>10007464_20210923133852294.jpg</v>
      </c>
      <c r="AM198" t="str">
        <f ca="1">IFERROR(__xludf.DUMMYFUNCTION("""COMPUTED_VALUE"""),"&gt;&lt;imgclass=")</f>
        <v>&gt;&lt;imgclass=</v>
      </c>
      <c r="AN198" t="str">
        <f ca="1">IFERROR(__xludf.DUMMYFUNCTION("""COMPUTED_VALUE"""),"up_img")</f>
        <v>up_img</v>
      </c>
      <c r="AO198" t="str">
        <f ca="1">IFERROR(__xludf.DUMMYFUNCTION("""COMPUTED_VALUE"""),"src=")</f>
        <v>src=</v>
      </c>
      <c r="AP198" s="9" t="str">
        <f ca="1">IFERROR(__xludf.DUMMYFUNCTION("""COMPUTED_VALUE"""),"http://m.lalavla.com/resources/images/prdimg/202109/23//10007464_20210923133908459.jpg")</f>
        <v>http://m.lalavla.com/resources/images/prdimg/202109/23//10007464_20210923133908459.jpg</v>
      </c>
      <c r="AQ198" t="str">
        <f ca="1">IFERROR(__xludf.DUMMYFUNCTION("""COMPUTED_VALUE"""),"value=")</f>
        <v>value=</v>
      </c>
      <c r="AR198" t="str">
        <f ca="1">IFERROR(__xludf.DUMMYFUNCTION("""COMPUTED_VALUE"""),"10007464_20210923133908459.jpg")</f>
        <v>10007464_20210923133908459.jpg</v>
      </c>
      <c r="AS198" t="str">
        <f ca="1">IFERROR(__xludf.DUMMYFUNCTION("""COMPUTED_VALUE"""),"&gt;&lt;imgclass=")</f>
        <v>&gt;&lt;imgclass=</v>
      </c>
      <c r="AT198" t="str">
        <f ca="1">IFERROR(__xludf.DUMMYFUNCTION("""COMPUTED_VALUE"""),"up_img")</f>
        <v>up_img</v>
      </c>
      <c r="AU198" t="str">
        <f ca="1">IFERROR(__xludf.DUMMYFUNCTION("""COMPUTED_VALUE"""),"src=")</f>
        <v>src=</v>
      </c>
      <c r="AV198" s="9" t="str">
        <f ca="1">IFERROR(__xludf.DUMMYFUNCTION("""COMPUTED_VALUE"""),"http://m.lalavla.com/resources/images/prdimg/202109/23//10007464_20210923133935971.jpg")</f>
        <v>http://m.lalavla.com/resources/images/prdimg/202109/23//10007464_20210923133935971.jpg</v>
      </c>
      <c r="AW198" t="str">
        <f ca="1">IFERROR(__xludf.DUMMYFUNCTION("""COMPUTED_VALUE"""),"value=")</f>
        <v>value=</v>
      </c>
      <c r="AX198" t="str">
        <f ca="1">IFERROR(__xludf.DUMMYFUNCTION("""COMPUTED_VALUE"""),"10007464_20210923133935971.jpg")</f>
        <v>10007464_20210923133935971.jpg</v>
      </c>
      <c r="AY198" t="str">
        <f ca="1">IFERROR(__xludf.DUMMYFUNCTION("""COMPUTED_VALUE"""),"&gt;&lt;imgclass=")</f>
        <v>&gt;&lt;imgclass=</v>
      </c>
      <c r="AZ198" t="str">
        <f ca="1">IFERROR(__xludf.DUMMYFUNCTION("""COMPUTED_VALUE"""),"up_img")</f>
        <v>up_img</v>
      </c>
      <c r="BA198" t="str">
        <f ca="1">IFERROR(__xludf.DUMMYFUNCTION("""COMPUTED_VALUE"""),"src=")</f>
        <v>src=</v>
      </c>
      <c r="BB198" s="9" t="str">
        <f ca="1">IFERROR(__xludf.DUMMYFUNCTION("""COMPUTED_VALUE"""),"http://m.lalavla.com/resources/images/prdimg/202109/23//10007464_20210923133950938.jpg")</f>
        <v>http://m.lalavla.com/resources/images/prdimg/202109/23//10007464_20210923133950938.jpg</v>
      </c>
      <c r="BC198" t="str">
        <f ca="1">IFERROR(__xludf.DUMMYFUNCTION("""COMPUTED_VALUE"""),"value=")</f>
        <v>value=</v>
      </c>
      <c r="BD198" t="str">
        <f ca="1">IFERROR(__xludf.DUMMYFUNCTION("""COMPUTED_VALUE"""),"10007464_20210923133950938.jpg")</f>
        <v>10007464_20210923133950938.jpg</v>
      </c>
      <c r="BE198" t="str">
        <f ca="1">IFERROR(__xludf.DUMMYFUNCTION("""COMPUTED_VALUE"""),"&gt;&lt;imgclass=")</f>
        <v>&gt;&lt;imgclass=</v>
      </c>
      <c r="BF198" t="str">
        <f ca="1">IFERROR(__xludf.DUMMYFUNCTION("""COMPUTED_VALUE"""),"up_img")</f>
        <v>up_img</v>
      </c>
      <c r="BG198" t="str">
        <f ca="1">IFERROR(__xludf.DUMMYFUNCTION("""COMPUTED_VALUE"""),"src=")</f>
        <v>src=</v>
      </c>
      <c r="BH198" s="9" t="str">
        <f ca="1">IFERROR(__xludf.DUMMYFUNCTION("""COMPUTED_VALUE"""),"http://m.lalavla.com/resources/images/prdimg/202109/23//10007464_20210923134013330.jpg")</f>
        <v>http://m.lalavla.com/resources/images/prdimg/202109/23//10007464_20210923134013330.jpg</v>
      </c>
      <c r="BI198" t="str">
        <f ca="1">IFERROR(__xludf.DUMMYFUNCTION("""COMPUTED_VALUE"""),"value=")</f>
        <v>value=</v>
      </c>
      <c r="BJ198" t="str">
        <f ca="1">IFERROR(__xludf.DUMMYFUNCTION("""COMPUTED_VALUE"""),"10007464_20210923134013330.jpg")</f>
        <v>10007464_20210923134013330.jpg</v>
      </c>
      <c r="BK198" t="str">
        <f ca="1">IFERROR(__xludf.DUMMYFUNCTION("""COMPUTED_VALUE"""),"&gt;&lt;imgclass=")</f>
        <v>&gt;&lt;imgclass=</v>
      </c>
      <c r="BL198" t="str">
        <f ca="1">IFERROR(__xludf.DUMMYFUNCTION("""COMPUTED_VALUE"""),"up_img")</f>
        <v>up_img</v>
      </c>
      <c r="BM198" t="str">
        <f ca="1">IFERROR(__xludf.DUMMYFUNCTION("""COMPUTED_VALUE"""),"src=")</f>
        <v>src=</v>
      </c>
      <c r="BN198" s="9" t="str">
        <f ca="1">IFERROR(__xludf.DUMMYFUNCTION("""COMPUTED_VALUE"""),"http://m.lalavla.com/resources/images/prdimg/202109/23//10007464_20210923134026073.jpg")</f>
        <v>http://m.lalavla.com/resources/images/prdimg/202109/23//10007464_20210923134026073.jpg</v>
      </c>
      <c r="BO198" t="str">
        <f ca="1">IFERROR(__xludf.DUMMYFUNCTION("""COMPUTED_VALUE"""),"value=")</f>
        <v>value=</v>
      </c>
      <c r="BP198" t="str">
        <f ca="1">IFERROR(__xludf.DUMMYFUNCTION("""COMPUTED_VALUE"""),"10007464_20210923134026073.jpg")</f>
        <v>10007464_20210923134026073.jpg</v>
      </c>
      <c r="BQ198" t="str">
        <f ca="1">IFERROR(__xludf.DUMMYFUNCTION("""COMPUTED_VALUE"""),"&gt;")</f>
        <v>&gt;</v>
      </c>
    </row>
    <row r="199" spans="1:69" ht="13.8" x14ac:dyDescent="0.25">
      <c r="A199" s="3">
        <v>10009011</v>
      </c>
      <c r="B199" s="8" t="s">
        <v>643</v>
      </c>
      <c r="C199" t="str">
        <f ca="1">IFERROR(__xludf.DUMMYFUNCTION("SPLIT(B199,"""""")"")"),"&lt;imgsrc=")</f>
        <v>&lt;imgsrc=</v>
      </c>
      <c r="D199" s="9" t="str">
        <f ca="1">IFERROR(__xludf.DUMMYFUNCTION("""COMPUTED_VALUE"""),"http://mimg.lalavla.com/resources/images/prdimg/201904/17/10002703_20190417115747.jpg")</f>
        <v>http://mimg.lalavla.com/resources/images/prdimg/201904/17/10002703_20190417115747.jpg</v>
      </c>
      <c r="E199" t="str">
        <f ca="1">IFERROR(__xludf.DUMMYFUNCTION("""COMPUTED_VALUE"""),"alt=")</f>
        <v>alt=</v>
      </c>
      <c r="F199" t="str">
        <f ca="1">IFERROR(__xludf.DUMMYFUNCTION("""COMPUTED_VALUE"""),"/&gt;
&lt;imgsrc=")</f>
        <v>/&gt;
&lt;imgsrc=</v>
      </c>
      <c r="G199" s="9" t="str">
        <f ca="1">IFERROR(__xludf.DUMMYFUNCTION("""COMPUTED_VALUE"""),"http://mimg.lalavla.com/resources/images/prdimg/201908/27/10002703_20190827150510.jpg")</f>
        <v>http://mimg.lalavla.com/resources/images/prdimg/201908/27/10002703_20190827150510.jpg</v>
      </c>
      <c r="H199" t="str">
        <f ca="1">IFERROR(__xludf.DUMMYFUNCTION("""COMPUTED_VALUE"""),"alt=")</f>
        <v>alt=</v>
      </c>
      <c r="I199" t="str">
        <f ca="1">IFERROR(__xludf.DUMMYFUNCTION("""COMPUTED_VALUE"""),"/&gt;
&lt;imgsrc=")</f>
        <v>/&gt;
&lt;imgsrc=</v>
      </c>
      <c r="J199" s="9" t="str">
        <f ca="1">IFERROR(__xludf.DUMMYFUNCTION("""COMPUTED_VALUE"""),"http://mimg.lalavla.com/resources/images/prdimg/201904/17/10002703_20190417115759.jpg")</f>
        <v>http://mimg.lalavla.com/resources/images/prdimg/201904/17/10002703_20190417115759.jpg</v>
      </c>
      <c r="K199" t="str">
        <f ca="1">IFERROR(__xludf.DUMMYFUNCTION("""COMPUTED_VALUE"""),"alt=")</f>
        <v>alt=</v>
      </c>
      <c r="L199" t="str">
        <f ca="1">IFERROR(__xludf.DUMMYFUNCTION("""COMPUTED_VALUE"""),"/&gt;
&lt;imgsrc=")</f>
        <v>/&gt;
&lt;imgsrc=</v>
      </c>
      <c r="M199" s="9" t="str">
        <f ca="1">IFERROR(__xludf.DUMMYFUNCTION("""COMPUTED_VALUE"""),"http://mimg.lalavla.com/resources/images/prdimg/201904/17/10002703_20190417115818.jpg")</f>
        <v>http://mimg.lalavla.com/resources/images/prdimg/201904/17/10002703_20190417115818.jpg</v>
      </c>
      <c r="N199" t="str">
        <f ca="1">IFERROR(__xludf.DUMMYFUNCTION("""COMPUTED_VALUE"""),"alt=")</f>
        <v>alt=</v>
      </c>
      <c r="O199" t="str">
        <f ca="1">IFERROR(__xludf.DUMMYFUNCTION("""COMPUTED_VALUE"""),"/&gt;
&lt;imgsrc=")</f>
        <v>/&gt;
&lt;imgsrc=</v>
      </c>
      <c r="P199" s="9" t="str">
        <f ca="1">IFERROR(__xludf.DUMMYFUNCTION("""COMPUTED_VALUE"""),"http://mimg.lalavla.com/resources/images/prdimg/201908/27/10002703_20190827150557.jpg")</f>
        <v>http://mimg.lalavla.com/resources/images/prdimg/201908/27/10002703_20190827150557.jpg</v>
      </c>
      <c r="Q199" t="str">
        <f ca="1">IFERROR(__xludf.DUMMYFUNCTION("""COMPUTED_VALUE"""),"alt=")</f>
        <v>alt=</v>
      </c>
      <c r="R199" t="str">
        <f ca="1">IFERROR(__xludf.DUMMYFUNCTION("""COMPUTED_VALUE"""),"/&gt;")</f>
        <v>/&gt;</v>
      </c>
    </row>
    <row r="200" spans="1:69" ht="13.8" x14ac:dyDescent="0.25">
      <c r="A200" s="3">
        <v>10008746</v>
      </c>
      <c r="B200" s="8" t="s">
        <v>737</v>
      </c>
      <c r="C200" t="str">
        <f ca="1">IFERROR(__xludf.DUMMYFUNCTION("SPLIT(B200,"""""")"")"),"&lt;imgsrc=")</f>
        <v>&lt;imgsrc=</v>
      </c>
      <c r="D200" s="9" t="str">
        <f ca="1">IFERROR(__xludf.DUMMYFUNCTION("""COMPUTED_VALUE"""),"http://mimg.lalavla.com/resources/images/prdimg/201904/23/10003309_20190423165419.jpg")</f>
        <v>http://mimg.lalavla.com/resources/images/prdimg/201904/23/10003309_20190423165419.jpg</v>
      </c>
      <c r="E200" t="str">
        <f ca="1">IFERROR(__xludf.DUMMYFUNCTION("""COMPUTED_VALUE"""),"alt=")</f>
        <v>alt=</v>
      </c>
      <c r="F200" t="str">
        <f ca="1">IFERROR(__xludf.DUMMYFUNCTION("""COMPUTED_VALUE"""),"/&gt;")</f>
        <v>/&gt;</v>
      </c>
    </row>
    <row r="201" spans="1:69" ht="13.8" x14ac:dyDescent="0.25">
      <c r="A201" s="3">
        <v>10002651</v>
      </c>
      <c r="B201" s="8" t="s">
        <v>793</v>
      </c>
      <c r="C201" t="str">
        <f ca="1">IFERROR(__xludf.DUMMYFUNCTION("SPLIT(B201,"""""")"")"),"&lt;imgalt=")</f>
        <v>&lt;imgalt=</v>
      </c>
      <c r="D201" t="str">
        <f ca="1">IFERROR(__xludf.DUMMYFUNCTION("""COMPUTED_VALUE"""),"src=")</f>
        <v>src=</v>
      </c>
      <c r="E201" s="9" t="str">
        <f ca="1">IFERROR(__xludf.DUMMYFUNCTION("""COMPUTED_VALUE"""),"http://mimg.lalavla.com/resources/images/prdimg/201902/28/10002651_20190228115854.jpg")</f>
        <v>http://mimg.lalavla.com/resources/images/prdimg/201902/28/10002651_20190228115854.jpg</v>
      </c>
      <c r="F201" t="str">
        <f ca="1">IFERROR(__xludf.DUMMYFUNCTION("""COMPUTED_VALUE"""),"/&gt;
&lt;imgalt=")</f>
        <v>/&gt;
&lt;imgalt=</v>
      </c>
      <c r="G201" t="str">
        <f ca="1">IFERROR(__xludf.DUMMYFUNCTION("""COMPUTED_VALUE"""),"src=")</f>
        <v>src=</v>
      </c>
      <c r="H201" s="9" t="str">
        <f ca="1">IFERROR(__xludf.DUMMYFUNCTION("""COMPUTED_VALUE"""),"http://mimg.lalavla.com/resources/images/prdimg/201902/28/10002651_20190228115908.jpg")</f>
        <v>http://mimg.lalavla.com/resources/images/prdimg/201902/28/10002651_20190228115908.jpg</v>
      </c>
      <c r="I201" t="str">
        <f ca="1">IFERROR(__xludf.DUMMYFUNCTION("""COMPUTED_VALUE"""),"/&gt;
&lt;imgalt=")</f>
        <v>/&gt;
&lt;imgalt=</v>
      </c>
      <c r="J201" t="str">
        <f ca="1">IFERROR(__xludf.DUMMYFUNCTION("""COMPUTED_VALUE"""),"src=")</f>
        <v>src=</v>
      </c>
      <c r="K201" s="9" t="str">
        <f ca="1">IFERROR(__xludf.DUMMYFUNCTION("""COMPUTED_VALUE"""),"http://mimg.lalavla.com/resources/images/prdimg/201902/28/10002651_20190228115917.jpg")</f>
        <v>http://mimg.lalavla.com/resources/images/prdimg/201902/28/10002651_20190228115917.jpg</v>
      </c>
      <c r="L201" t="str">
        <f ca="1">IFERROR(__xludf.DUMMYFUNCTION("""COMPUTED_VALUE"""),"/&gt;
&lt;imgalt=")</f>
        <v>/&gt;
&lt;imgalt=</v>
      </c>
      <c r="M201" t="str">
        <f ca="1">IFERROR(__xludf.DUMMYFUNCTION("""COMPUTED_VALUE"""),"src=")</f>
        <v>src=</v>
      </c>
      <c r="N201" s="9" t="str">
        <f ca="1">IFERROR(__xludf.DUMMYFUNCTION("""COMPUTED_VALUE"""),"http://mimg.lalavla.com/resources/images/prdimg/201902/28/10002651_20190228115955.jpg")</f>
        <v>http://mimg.lalavla.com/resources/images/prdimg/201902/28/10002651_20190228115955.jpg</v>
      </c>
      <c r="O201" t="str">
        <f ca="1">IFERROR(__xludf.DUMMYFUNCTION("""COMPUTED_VALUE"""),"/&gt;
&lt;imgalt=")</f>
        <v>/&gt;
&lt;imgalt=</v>
      </c>
      <c r="P201" t="str">
        <f ca="1">IFERROR(__xludf.DUMMYFUNCTION("""COMPUTED_VALUE"""),"src=")</f>
        <v>src=</v>
      </c>
      <c r="Q201" s="9" t="str">
        <f ca="1">IFERROR(__xludf.DUMMYFUNCTION("""COMPUTED_VALUE"""),"http://mimg.lalavla.com/resources/images/prdimg/201902/28/10002651_20190228120007.jpg")</f>
        <v>http://mimg.lalavla.com/resources/images/prdimg/201902/28/10002651_20190228120007.jpg</v>
      </c>
      <c r="R201" t="str">
        <f ca="1">IFERROR(__xludf.DUMMYFUNCTION("""COMPUTED_VALUE"""),"/&gt;")</f>
        <v>/&gt;</v>
      </c>
    </row>
    <row r="202" spans="1:69" ht="13.8" x14ac:dyDescent="0.25">
      <c r="A202" s="3">
        <v>1003463</v>
      </c>
      <c r="B202" s="8" t="s">
        <v>794</v>
      </c>
      <c r="C202" t="str">
        <f ca="1">IFERROR(__xludf.DUMMYFUNCTION("SPLIT(B202,"""""")"")"),"&lt;imgsrc=")</f>
        <v>&lt;imgsrc=</v>
      </c>
      <c r="D202" s="9" t="str">
        <f ca="1">IFERROR(__xludf.DUMMYFUNCTION("""COMPUTED_VALUE"""),"http://mimg.lalavla.com/resources/images/prdimg/202104/01/1003463_20210401101239.jpg")</f>
        <v>http://mimg.lalavla.com/resources/images/prdimg/202104/01/1003463_20210401101239.jpg</v>
      </c>
      <c r="E202" t="str">
        <f ca="1">IFERROR(__xludf.DUMMYFUNCTION("""COMPUTED_VALUE"""),"alt=")</f>
        <v>alt=</v>
      </c>
      <c r="F202" t="str">
        <f ca="1">IFERROR(__xludf.DUMMYFUNCTION("""COMPUTED_VALUE"""),"width=")</f>
        <v>width=</v>
      </c>
      <c r="G202">
        <f ca="1">IFERROR(__xludf.DUMMYFUNCTION("""COMPUTED_VALUE"""),750)</f>
        <v>750</v>
      </c>
      <c r="H202" t="str">
        <f ca="1">IFERROR(__xludf.DUMMYFUNCTION("""COMPUTED_VALUE"""),"height=")</f>
        <v>height=</v>
      </c>
      <c r="I202">
        <f ca="1">IFERROR(__xludf.DUMMYFUNCTION("""COMPUTED_VALUE"""),18990)</f>
        <v>18990</v>
      </c>
      <c r="J202" t="str">
        <f ca="1">IFERROR(__xludf.DUMMYFUNCTION("""COMPUTED_VALUE"""),"title=")</f>
        <v>title=</v>
      </c>
      <c r="K202" t="str">
        <f ca="1">IFERROR(__xludf.DUMMYFUNCTION("""COMPUTED_VALUE"""),"align=")</f>
        <v>align=</v>
      </c>
      <c r="L202" t="str">
        <f ca="1">IFERROR(__xludf.DUMMYFUNCTION("""COMPUTED_VALUE"""),"/&gt;")</f>
        <v>/&gt;</v>
      </c>
    </row>
    <row r="203" spans="1:69" ht="13.8" x14ac:dyDescent="0.25">
      <c r="A203" s="3">
        <v>10007406</v>
      </c>
      <c r="B203" s="8" t="s">
        <v>795</v>
      </c>
      <c r="C203" t="str">
        <f ca="1">IFERROR(__xludf.DUMMYFUNCTION("SPLIT(B203,"""""")"")"),"&lt;ahref=")</f>
        <v>&lt;ahref=</v>
      </c>
      <c r="D203" s="9" t="str">
        <f ca="1">IFERROR(__xludf.DUMMYFUNCTION("""COMPUTED_VALUE"""),"https://m.lalavla.com/service/main/mainEventBeautyTalk.html?EVNT_ID=100000825")</f>
        <v>https://m.lalavla.com/service/main/mainEventBeautyTalk.html?EVNT_ID=100000825</v>
      </c>
      <c r="E203" t="str">
        <f ca="1">IFERROR(__xludf.DUMMYFUNCTION("""COMPUTED_VALUE"""),"target=")</f>
        <v>target=</v>
      </c>
      <c r="F203" t="str">
        <f ca="1">IFERROR(__xludf.DUMMYFUNCTION("""COMPUTED_VALUE"""),"_blank")</f>
        <v>_blank</v>
      </c>
      <c r="G203" t="str">
        <f ca="1">IFERROR(__xludf.DUMMYFUNCTION("""COMPUTED_VALUE"""),"&gt;&lt;imgsrc=")</f>
        <v>&gt;&lt;imgsrc=</v>
      </c>
      <c r="H203" s="9" t="str">
        <f ca="1">IFERROR(__xludf.DUMMYFUNCTION("""COMPUTED_VALUE"""),"http://mimg.lalavla.com/resources/images/prdimg/202103/29/10007406_20210329090638.jpg")</f>
        <v>http://mimg.lalavla.com/resources/images/prdimg/202103/29/10007406_20210329090638.jpg</v>
      </c>
      <c r="I203" t="str">
        <f ca="1">IFERROR(__xludf.DUMMYFUNCTION("""COMPUTED_VALUE"""),"alt=")</f>
        <v>alt=</v>
      </c>
      <c r="J203" t="str">
        <f ca="1">IFERROR(__xludf.DUMMYFUNCTION("""COMPUTED_VALUE"""),"/&gt;&lt;/a&gt;
&lt;imgalt=")</f>
        <v>/&gt;&lt;/a&gt;
&lt;imgalt=</v>
      </c>
      <c r="K203" t="str">
        <f ca="1">IFERROR(__xludf.DUMMYFUNCTION("""COMPUTED_VALUE"""),"src=")</f>
        <v>src=</v>
      </c>
      <c r="L203" s="9" t="str">
        <f ca="1">IFERROR(__xludf.DUMMYFUNCTION("""COMPUTED_VALUE"""),"http://mimg.lalavla.com/resources/images/prdimg/202102/23/10007406_20210223142455.jpg")</f>
        <v>http://mimg.lalavla.com/resources/images/prdimg/202102/23/10007406_20210223142455.jpg</v>
      </c>
      <c r="M203" t="str">
        <f ca="1">IFERROR(__xludf.DUMMYFUNCTION("""COMPUTED_VALUE"""),"/&gt;
&lt;imgalt=")</f>
        <v>/&gt;
&lt;imgalt=</v>
      </c>
      <c r="N203" t="str">
        <f ca="1">IFERROR(__xludf.DUMMYFUNCTION("""COMPUTED_VALUE"""),"src=")</f>
        <v>src=</v>
      </c>
      <c r="O203" s="9" t="str">
        <f ca="1">IFERROR(__xludf.DUMMYFUNCTION("""COMPUTED_VALUE"""),"http://mimg.lalavla.com/resources/images/prdimg/202102/23/10007406_20210223142510.jpg")</f>
        <v>http://mimg.lalavla.com/resources/images/prdimg/202102/23/10007406_20210223142510.jpg</v>
      </c>
      <c r="P203" t="str">
        <f ca="1">IFERROR(__xludf.DUMMYFUNCTION("""COMPUTED_VALUE"""),"/&gt;
&lt;imgalt=")</f>
        <v>/&gt;
&lt;imgalt=</v>
      </c>
      <c r="Q203" t="str">
        <f ca="1">IFERROR(__xludf.DUMMYFUNCTION("""COMPUTED_VALUE"""),"src=")</f>
        <v>src=</v>
      </c>
      <c r="R203" s="9" t="str">
        <f ca="1">IFERROR(__xludf.DUMMYFUNCTION("""COMPUTED_VALUE"""),"http://mimg.lalavla.com/resources/images/prdimg/202102/23/10007406_20210223142526.jpg")</f>
        <v>http://mimg.lalavla.com/resources/images/prdimg/202102/23/10007406_20210223142526.jpg</v>
      </c>
      <c r="S203" t="str">
        <f ca="1">IFERROR(__xludf.DUMMYFUNCTION("""COMPUTED_VALUE"""),"/&gt;
&lt;imgalt=")</f>
        <v>/&gt;
&lt;imgalt=</v>
      </c>
      <c r="T203" t="str">
        <f ca="1">IFERROR(__xludf.DUMMYFUNCTION("""COMPUTED_VALUE"""),"src=")</f>
        <v>src=</v>
      </c>
      <c r="U203" s="9" t="str">
        <f ca="1">IFERROR(__xludf.DUMMYFUNCTION("""COMPUTED_VALUE"""),"http://mimg.lalavla.com/resources/images/prdimg/202102/23/10007406_20210223142535.jpg")</f>
        <v>http://mimg.lalavla.com/resources/images/prdimg/202102/23/10007406_20210223142535.jpg</v>
      </c>
      <c r="V203" t="str">
        <f ca="1">IFERROR(__xludf.DUMMYFUNCTION("""COMPUTED_VALUE"""),"/&gt;
&lt;imgalt=")</f>
        <v>/&gt;
&lt;imgalt=</v>
      </c>
      <c r="W203" t="str">
        <f ca="1">IFERROR(__xludf.DUMMYFUNCTION("""COMPUTED_VALUE"""),"src=")</f>
        <v>src=</v>
      </c>
      <c r="X203" s="9" t="str">
        <f ca="1">IFERROR(__xludf.DUMMYFUNCTION("""COMPUTED_VALUE"""),"http://mimg.lalavla.com/resources/images/prdimg/202102/23/10007406_20210223142549.jpg")</f>
        <v>http://mimg.lalavla.com/resources/images/prdimg/202102/23/10007406_20210223142549.jpg</v>
      </c>
      <c r="Y203" t="str">
        <f ca="1">IFERROR(__xludf.DUMMYFUNCTION("""COMPUTED_VALUE"""),"/&gt;
&lt;imgalt=")</f>
        <v>/&gt;
&lt;imgalt=</v>
      </c>
      <c r="Z203" t="str">
        <f ca="1">IFERROR(__xludf.DUMMYFUNCTION("""COMPUTED_VALUE"""),"src=")</f>
        <v>src=</v>
      </c>
      <c r="AA203" s="9" t="str">
        <f ca="1">IFERROR(__xludf.DUMMYFUNCTION("""COMPUTED_VALUE"""),"http://mimg.lalavla.com/resources/images/prdimg/202102/23/10007406_20210223142559.jpg")</f>
        <v>http://mimg.lalavla.com/resources/images/prdimg/202102/23/10007406_20210223142559.jpg</v>
      </c>
      <c r="AB203" t="str">
        <f ca="1">IFERROR(__xludf.DUMMYFUNCTION("""COMPUTED_VALUE"""),"/&gt;
&lt;imgalt=")</f>
        <v>/&gt;
&lt;imgalt=</v>
      </c>
      <c r="AC203" t="str">
        <f ca="1">IFERROR(__xludf.DUMMYFUNCTION("""COMPUTED_VALUE"""),"src=")</f>
        <v>src=</v>
      </c>
      <c r="AD203" s="9" t="str">
        <f ca="1">IFERROR(__xludf.DUMMYFUNCTION("""COMPUTED_VALUE"""),"http://mimg.lalavla.com/resources/images/prdimg/202102/23/10007406_20210223142606.jpg")</f>
        <v>http://mimg.lalavla.com/resources/images/prdimg/202102/23/10007406_20210223142606.jpg</v>
      </c>
      <c r="AE203" t="str">
        <f ca="1">IFERROR(__xludf.DUMMYFUNCTION("""COMPUTED_VALUE"""),"/&gt;
&lt;imgalt=")</f>
        <v>/&gt;
&lt;imgalt=</v>
      </c>
      <c r="AF203" t="str">
        <f ca="1">IFERROR(__xludf.DUMMYFUNCTION("""COMPUTED_VALUE"""),"src=")</f>
        <v>src=</v>
      </c>
      <c r="AG203" s="9" t="str">
        <f ca="1">IFERROR(__xludf.DUMMYFUNCTION("""COMPUTED_VALUE"""),"http://mimg.lalavla.com/resources/images/prdimg/202102/23/10007406_20210223142615.jpg")</f>
        <v>http://mimg.lalavla.com/resources/images/prdimg/202102/23/10007406_20210223142615.jpg</v>
      </c>
      <c r="AH203" t="str">
        <f ca="1">IFERROR(__xludf.DUMMYFUNCTION("""COMPUTED_VALUE"""),"/&gt;
&lt;imgalt=")</f>
        <v>/&gt;
&lt;imgalt=</v>
      </c>
      <c r="AI203" t="str">
        <f ca="1">IFERROR(__xludf.DUMMYFUNCTION("""COMPUTED_VALUE"""),"src=")</f>
        <v>src=</v>
      </c>
      <c r="AJ203" s="9" t="str">
        <f ca="1">IFERROR(__xludf.DUMMYFUNCTION("""COMPUTED_VALUE"""),"http://mimg.lalavla.com/resources/images/prdimg/202102/23/10007406_20210223145600.jpg")</f>
        <v>http://mimg.lalavla.com/resources/images/prdimg/202102/23/10007406_20210223145600.jpg</v>
      </c>
      <c r="AK203" t="str">
        <f ca="1">IFERROR(__xludf.DUMMYFUNCTION("""COMPUTED_VALUE"""),"/&gt;
&lt;imgalt=")</f>
        <v>/&gt;
&lt;imgalt=</v>
      </c>
      <c r="AL203" t="str">
        <f ca="1">IFERROR(__xludf.DUMMYFUNCTION("""COMPUTED_VALUE"""),"src=")</f>
        <v>src=</v>
      </c>
      <c r="AM203" s="9" t="str">
        <f ca="1">IFERROR(__xludf.DUMMYFUNCTION("""COMPUTED_VALUE"""),"http://mimg.lalavla.com/resources/images/prdimg/202102/23/10007406_20210223145614.jpg")</f>
        <v>http://mimg.lalavla.com/resources/images/prdimg/202102/23/10007406_20210223145614.jpg</v>
      </c>
      <c r="AN203" t="str">
        <f ca="1">IFERROR(__xludf.DUMMYFUNCTION("""COMPUTED_VALUE"""),"/&gt;
&lt;imgalt=")</f>
        <v>/&gt;
&lt;imgalt=</v>
      </c>
      <c r="AO203" t="str">
        <f ca="1">IFERROR(__xludf.DUMMYFUNCTION("""COMPUTED_VALUE"""),"src=")</f>
        <v>src=</v>
      </c>
      <c r="AP203" s="9" t="str">
        <f ca="1">IFERROR(__xludf.DUMMYFUNCTION("""COMPUTED_VALUE"""),"http://mimg.lalavla.com/resources/images/prdimg/202102/23/10007406_20210223145636.jpg")</f>
        <v>http://mimg.lalavla.com/resources/images/prdimg/202102/23/10007406_20210223145636.jpg</v>
      </c>
      <c r="AQ203" t="str">
        <f ca="1">IFERROR(__xludf.DUMMYFUNCTION("""COMPUTED_VALUE"""),"/&gt;")</f>
        <v>/&gt;</v>
      </c>
    </row>
    <row r="204" spans="1:69" ht="13.8" x14ac:dyDescent="0.25">
      <c r="A204" s="3">
        <v>10004691</v>
      </c>
      <c r="B204" s="8" t="s">
        <v>796</v>
      </c>
      <c r="C204" t="str">
        <f ca="1">IFERROR(__xludf.DUMMYFUNCTION("SPLIT(B204,"""""")"")"),"&lt;imgsrc=")</f>
        <v>&lt;imgsrc=</v>
      </c>
      <c r="D204" s="9" t="str">
        <f ca="1">IFERROR(__xludf.DUMMYFUNCTION("""COMPUTED_VALUE"""),"http://mimg.lalavla.com/resources/images/prdimg/202001/31/10004691_20200131121600.jpg")</f>
        <v>http://mimg.lalavla.com/resources/images/prdimg/202001/31/10004691_20200131121600.jpg</v>
      </c>
      <c r="E204" t="str">
        <f ca="1">IFERROR(__xludf.DUMMYFUNCTION("""COMPUTED_VALUE"""),"alt=")</f>
        <v>alt=</v>
      </c>
      <c r="F204" t="str">
        <f ca="1">IFERROR(__xludf.DUMMYFUNCTION("""COMPUTED_VALUE"""),"/&gt;
&lt;imgsrc=")</f>
        <v>/&gt;
&lt;imgsrc=</v>
      </c>
      <c r="G204" s="9" t="str">
        <f ca="1">IFERROR(__xludf.DUMMYFUNCTION("""COMPUTED_VALUE"""),"http://mimg.lalavla.com/resources/images/prdimg/202001/31/10004691_20200131121612.jpg")</f>
        <v>http://mimg.lalavla.com/resources/images/prdimg/202001/31/10004691_20200131121612.jpg</v>
      </c>
      <c r="H204" t="str">
        <f ca="1">IFERROR(__xludf.DUMMYFUNCTION("""COMPUTED_VALUE"""),"alt=")</f>
        <v>alt=</v>
      </c>
      <c r="I204" t="str">
        <f ca="1">IFERROR(__xludf.DUMMYFUNCTION("""COMPUTED_VALUE"""),"/&gt;
&lt;imgsrc=")</f>
        <v>/&gt;
&lt;imgsrc=</v>
      </c>
      <c r="J204" s="9" t="str">
        <f ca="1">IFERROR(__xludf.DUMMYFUNCTION("""COMPUTED_VALUE"""),"http://mimg.lalavla.com/resources/images/prdimg/202001/31/10004691_20200131121622.jpg")</f>
        <v>http://mimg.lalavla.com/resources/images/prdimg/202001/31/10004691_20200131121622.jpg</v>
      </c>
      <c r="K204" t="str">
        <f ca="1">IFERROR(__xludf.DUMMYFUNCTION("""COMPUTED_VALUE"""),"alt=")</f>
        <v>alt=</v>
      </c>
      <c r="L204" t="str">
        <f ca="1">IFERROR(__xludf.DUMMYFUNCTION("""COMPUTED_VALUE"""),"/&gt;
&lt;imgsrc=")</f>
        <v>/&gt;
&lt;imgsrc=</v>
      </c>
      <c r="M204" s="9" t="str">
        <f ca="1">IFERROR(__xludf.DUMMYFUNCTION("""COMPUTED_VALUE"""),"http://mimg.lalavla.com/resources/images/prdimg/202001/31/10004691_20200131121630.jpg")</f>
        <v>http://mimg.lalavla.com/resources/images/prdimg/202001/31/10004691_20200131121630.jpg</v>
      </c>
      <c r="N204" t="str">
        <f ca="1">IFERROR(__xludf.DUMMYFUNCTION("""COMPUTED_VALUE"""),"alt=")</f>
        <v>alt=</v>
      </c>
      <c r="O204" t="str">
        <f ca="1">IFERROR(__xludf.DUMMYFUNCTION("""COMPUTED_VALUE"""),"/&gt;
&lt;imgsrc=")</f>
        <v>/&gt;
&lt;imgsrc=</v>
      </c>
      <c r="P204" s="9" t="str">
        <f ca="1">IFERROR(__xludf.DUMMYFUNCTION("""COMPUTED_VALUE"""),"http://mimg.lalavla.com/resources/images/prdimg/202001/31/10004691_20200131121638.jpg")</f>
        <v>http://mimg.lalavla.com/resources/images/prdimg/202001/31/10004691_20200131121638.jpg</v>
      </c>
      <c r="Q204" t="str">
        <f ca="1">IFERROR(__xludf.DUMMYFUNCTION("""COMPUTED_VALUE"""),"alt=")</f>
        <v>alt=</v>
      </c>
      <c r="R204" t="str">
        <f ca="1">IFERROR(__xludf.DUMMYFUNCTION("""COMPUTED_VALUE"""),"/&gt;
&lt;imgsrc=")</f>
        <v>/&gt;
&lt;imgsrc=</v>
      </c>
      <c r="S204" s="9" t="str">
        <f ca="1">IFERROR(__xludf.DUMMYFUNCTION("""COMPUTED_VALUE"""),"http://mimg.lalavla.com/resources/images/prdimg/202001/31/10004691_20200131121647.jpg")</f>
        <v>http://mimg.lalavla.com/resources/images/prdimg/202001/31/10004691_20200131121647.jpg</v>
      </c>
      <c r="T204" t="str">
        <f ca="1">IFERROR(__xludf.DUMMYFUNCTION("""COMPUTED_VALUE"""),"alt=")</f>
        <v>alt=</v>
      </c>
      <c r="U204" t="str">
        <f ca="1">IFERROR(__xludf.DUMMYFUNCTION("""COMPUTED_VALUE"""),"/&gt;
&lt;imgsrc=")</f>
        <v>/&gt;
&lt;imgsrc=</v>
      </c>
      <c r="V204" s="9" t="str">
        <f ca="1">IFERROR(__xludf.DUMMYFUNCTION("""COMPUTED_VALUE"""),"http://mimg.lalavla.com/resources/images/prdimg/202001/31/10004691_20200131121657.jpg")</f>
        <v>http://mimg.lalavla.com/resources/images/prdimg/202001/31/10004691_20200131121657.jpg</v>
      </c>
      <c r="W204" t="str">
        <f ca="1">IFERROR(__xludf.DUMMYFUNCTION("""COMPUTED_VALUE"""),"alt=")</f>
        <v>alt=</v>
      </c>
      <c r="X204" t="str">
        <f ca="1">IFERROR(__xludf.DUMMYFUNCTION("""COMPUTED_VALUE"""),"/&gt;")</f>
        <v>/&gt;</v>
      </c>
    </row>
    <row r="205" spans="1:69" ht="13.8" x14ac:dyDescent="0.25">
      <c r="A205" s="3">
        <v>10006280</v>
      </c>
      <c r="B205" s="8" t="s">
        <v>797</v>
      </c>
      <c r="C205" t="str">
        <f ca="1">IFERROR(__xludf.DUMMYFUNCTION("SPLIT(B205,"""""")"")"),"&lt;imgsrc=")</f>
        <v>&lt;imgsrc=</v>
      </c>
      <c r="D205" s="9" t="str">
        <f ca="1">IFERROR(__xludf.DUMMYFUNCTION("""COMPUTED_VALUE"""),"http://mimg.lalavla.com/resources/images/prdimg/202111/09/10006280_20211109103958.jpg")</f>
        <v>http://mimg.lalavla.com/resources/images/prdimg/202111/09/10006280_20211109103958.jpg</v>
      </c>
      <c r="E205" t="str">
        <f ca="1">IFERROR(__xludf.DUMMYFUNCTION("""COMPUTED_VALUE"""),"alt=")</f>
        <v>alt=</v>
      </c>
      <c r="F205" t="str">
        <f ca="1">IFERROR(__xludf.DUMMYFUNCTION("""COMPUTED_VALUE"""),"/&gt;
&lt;imgsrc=")</f>
        <v>/&gt;
&lt;imgsrc=</v>
      </c>
      <c r="G205" s="9" t="str">
        <f ca="1">IFERROR(__xludf.DUMMYFUNCTION("""COMPUTED_VALUE"""),"http://mimg.lalavla.com/resources/images/prdimg/202111/09/10006280_20211109104009.jpg")</f>
        <v>http://mimg.lalavla.com/resources/images/prdimg/202111/09/10006280_20211109104009.jpg</v>
      </c>
      <c r="H205" t="str">
        <f ca="1">IFERROR(__xludf.DUMMYFUNCTION("""COMPUTED_VALUE"""),"alt=")</f>
        <v>alt=</v>
      </c>
      <c r="I205" t="str">
        <f ca="1">IFERROR(__xludf.DUMMYFUNCTION("""COMPUTED_VALUE"""),"/&gt;
&lt;imgsrc=")</f>
        <v>/&gt;
&lt;imgsrc=</v>
      </c>
      <c r="J205" s="9" t="str">
        <f ca="1">IFERROR(__xludf.DUMMYFUNCTION("""COMPUTED_VALUE"""),"http://mimg.lalavla.com/resources/images/prdimg/202111/09/10006280_20211109104029.jpg")</f>
        <v>http://mimg.lalavla.com/resources/images/prdimg/202111/09/10006280_20211109104029.jpg</v>
      </c>
      <c r="K205" t="str">
        <f ca="1">IFERROR(__xludf.DUMMYFUNCTION("""COMPUTED_VALUE"""),"alt=")</f>
        <v>alt=</v>
      </c>
      <c r="L205" t="str">
        <f ca="1">IFERROR(__xludf.DUMMYFUNCTION("""COMPUTED_VALUE"""),"/&gt;
&lt;imgsrc=")</f>
        <v>/&gt;
&lt;imgsrc=</v>
      </c>
      <c r="M205" s="9" t="str">
        <f ca="1">IFERROR(__xludf.DUMMYFUNCTION("""COMPUTED_VALUE"""),"http://mimg.lalavla.com/resources/images/prdimg/202111/09/10006280_20211109104052.jpg")</f>
        <v>http://mimg.lalavla.com/resources/images/prdimg/202111/09/10006280_20211109104052.jpg</v>
      </c>
      <c r="N205" t="str">
        <f ca="1">IFERROR(__xludf.DUMMYFUNCTION("""COMPUTED_VALUE"""),"alt=")</f>
        <v>alt=</v>
      </c>
      <c r="O205" t="str">
        <f ca="1">IFERROR(__xludf.DUMMYFUNCTION("""COMPUTED_VALUE"""),"/&gt;
&lt;imgsrc=")</f>
        <v>/&gt;
&lt;imgsrc=</v>
      </c>
      <c r="P205" s="9" t="str">
        <f ca="1">IFERROR(__xludf.DUMMYFUNCTION("""COMPUTED_VALUE"""),"http://mimg.lalavla.com/resources/images/prdimg/202111/09/10006280_20211109104159.jpg")</f>
        <v>http://mimg.lalavla.com/resources/images/prdimg/202111/09/10006280_20211109104159.jpg</v>
      </c>
      <c r="Q205" t="str">
        <f ca="1">IFERROR(__xludf.DUMMYFUNCTION("""COMPUTED_VALUE"""),"alt=")</f>
        <v>alt=</v>
      </c>
      <c r="R205" t="str">
        <f ca="1">IFERROR(__xludf.DUMMYFUNCTION("""COMPUTED_VALUE"""),"/&gt;
&lt;imgsrc=")</f>
        <v>/&gt;
&lt;imgsrc=</v>
      </c>
      <c r="S205" s="9" t="str">
        <f ca="1">IFERROR(__xludf.DUMMYFUNCTION("""COMPUTED_VALUE"""),"http://mimg.lalavla.com/resources/images/prdimg/202111/09/10006280_20211109104217.jpg")</f>
        <v>http://mimg.lalavla.com/resources/images/prdimg/202111/09/10006280_20211109104217.jpg</v>
      </c>
      <c r="T205" t="str">
        <f ca="1">IFERROR(__xludf.DUMMYFUNCTION("""COMPUTED_VALUE"""),"alt=")</f>
        <v>alt=</v>
      </c>
      <c r="U205" t="str">
        <f ca="1">IFERROR(__xludf.DUMMYFUNCTION("""COMPUTED_VALUE"""),"/&gt;
&lt;imgsrc=")</f>
        <v>/&gt;
&lt;imgsrc=</v>
      </c>
      <c r="V205" s="9" t="str">
        <f ca="1">IFERROR(__xludf.DUMMYFUNCTION("""COMPUTED_VALUE"""),"http://mimg.lalavla.com/resources/images/prdimg/202111/09/10006280_20211109104233.jpg")</f>
        <v>http://mimg.lalavla.com/resources/images/prdimg/202111/09/10006280_20211109104233.jpg</v>
      </c>
      <c r="W205" t="str">
        <f ca="1">IFERROR(__xludf.DUMMYFUNCTION("""COMPUTED_VALUE"""),"alt=")</f>
        <v>alt=</v>
      </c>
      <c r="X205" t="str">
        <f ca="1">IFERROR(__xludf.DUMMYFUNCTION("""COMPUTED_VALUE"""),"/&gt;
&lt;imgsrc=")</f>
        <v>/&gt;
&lt;imgsrc=</v>
      </c>
      <c r="Y205" s="9" t="str">
        <f ca="1">IFERROR(__xludf.DUMMYFUNCTION("""COMPUTED_VALUE"""),"http://mimg.lalavla.com/resources/images/prdimg/202111/09/10006280_20211109104248.jpg")</f>
        <v>http://mimg.lalavla.com/resources/images/prdimg/202111/09/10006280_20211109104248.jpg</v>
      </c>
      <c r="Z205" t="str">
        <f ca="1">IFERROR(__xludf.DUMMYFUNCTION("""COMPUTED_VALUE"""),"alt=")</f>
        <v>alt=</v>
      </c>
      <c r="AA205" t="str">
        <f ca="1">IFERROR(__xludf.DUMMYFUNCTION("""COMPUTED_VALUE"""),"/&gt;")</f>
        <v>/&gt;</v>
      </c>
    </row>
    <row r="206" spans="1:69" ht="13.8" x14ac:dyDescent="0.25">
      <c r="A206" s="3">
        <v>10008827</v>
      </c>
      <c r="B206" s="8" t="s">
        <v>798</v>
      </c>
      <c r="C206" t="str">
        <f ca="1">IFERROR(__xludf.DUMMYFUNCTION("SPLIT(B206,"""""")"")"),"&lt;imgsrc=")</f>
        <v>&lt;imgsrc=</v>
      </c>
      <c r="D206" s="9" t="str">
        <f ca="1">IFERROR(__xludf.DUMMYFUNCTION("""COMPUTED_VALUE"""),"http://eshop.amorepacific.co.kr/2012renewal/detail/800/m_detail825.jpg")</f>
        <v>http://eshop.amorepacific.co.kr/2012renewal/detail/800/m_detail825.jpg</v>
      </c>
      <c r="E206" t="str">
        <f ca="1">IFERROR(__xludf.DUMMYFUNCTION("""COMPUTED_VALUE"""),"width=")</f>
        <v>width=</v>
      </c>
      <c r="F206">
        <f ca="1">IFERROR(__xludf.DUMMYFUNCTION("""COMPUTED_VALUE"""),750)</f>
        <v>750</v>
      </c>
      <c r="G206" t="str">
        <f ca="1">IFERROR(__xludf.DUMMYFUNCTION("""COMPUTED_VALUE"""),"alt=")</f>
        <v>alt=</v>
      </c>
      <c r="H206" t="str">
        <f ca="1">IFERROR(__xludf.DUMMYFUNCTION("""COMPUTED_VALUE"""),"/&gt;")</f>
        <v>/&gt;</v>
      </c>
    </row>
    <row r="207" spans="1:69" ht="13.8" x14ac:dyDescent="0.25">
      <c r="A207" s="3">
        <v>10008664</v>
      </c>
      <c r="B207" s="8" t="s">
        <v>799</v>
      </c>
      <c r="C207" t="str">
        <f ca="1">IFERROR(__xludf.DUMMYFUNCTION("SPLIT(B207,"""""")"")"),"&lt;palign=")</f>
        <v>&lt;palign=</v>
      </c>
      <c r="D207" t="str">
        <f ca="1">IFERROR(__xludf.DUMMYFUNCTION("""COMPUTED_VALUE"""),"center")</f>
        <v>center</v>
      </c>
      <c r="E207" t="str">
        <f ca="1">IFERROR(__xludf.DUMMYFUNCTION("""COMPUTED_VALUE"""),"style=")</f>
        <v>style=</v>
      </c>
      <c r="F207" t="str">
        <f ca="1">IFERROR(__xludf.DUMMYFUNCTION("""COMPUTED_VALUE"""),"text-align:center;")</f>
        <v>text-align:center;</v>
      </c>
      <c r="G207" t="str">
        <f ca="1">IFERROR(__xludf.DUMMYFUNCTION("""COMPUTED_VALUE"""),"&gt;&lt;imgsrc=")</f>
        <v>&gt;&lt;imgsrc=</v>
      </c>
      <c r="H207" s="9" t="str">
        <f ca="1">IFERROR(__xludf.DUMMYFUNCTION("""COMPUTED_VALUE"""),"http://m.lalavla.com/resources/images/prdimg/202108/16//10008664_20210816204114190.jpg")</f>
        <v>http://m.lalavla.com/resources/images/prdimg/202108/16//10008664_20210816204114190.jpg</v>
      </c>
      <c r="I207" t="str">
        <f ca="1">IFERROR(__xludf.DUMMYFUNCTION("""COMPUTED_VALUE"""),"value=")</f>
        <v>value=</v>
      </c>
      <c r="J207" t="str">
        <f ca="1">IFERROR(__xludf.DUMMYFUNCTION("""COMPUTED_VALUE"""),"10008664_20210816204114190.jpg")</f>
        <v>10008664_20210816204114190.jpg</v>
      </c>
      <c r="K207" t="str">
        <f ca="1">IFERROR(__xludf.DUMMYFUNCTION("""COMPUTED_VALUE"""),"class=")</f>
        <v>class=</v>
      </c>
      <c r="L207" t="str">
        <f ca="1">IFERROR(__xludf.DUMMYFUNCTION("""COMPUTED_VALUE"""),"up_img")</f>
        <v>up_img</v>
      </c>
      <c r="M207" t="str">
        <f ca="1">IFERROR(__xludf.DUMMYFUNCTION("""COMPUTED_VALUE"""),"&gt;&amp;nbsp;&lt;palign=")</f>
        <v>&gt;&amp;nbsp;&lt;palign=</v>
      </c>
      <c r="N207" t="str">
        <f ca="1">IFERROR(__xludf.DUMMYFUNCTION("""COMPUTED_VALUE"""),"center")</f>
        <v>center</v>
      </c>
      <c r="O207" t="str">
        <f ca="1">IFERROR(__xludf.DUMMYFUNCTION("""COMPUTED_VALUE"""),"style=")</f>
        <v>style=</v>
      </c>
      <c r="P207" t="str">
        <f ca="1">IFERROR(__xludf.DUMMYFUNCTION("""COMPUTED_VALUE"""),"text-align:center;")</f>
        <v>text-align:center;</v>
      </c>
      <c r="Q207" t="str">
        <f ca="1">IFERROR(__xludf.DUMMYFUNCTION("""COMPUTED_VALUE"""),"&gt;&amp;nbsp;&lt;palign=")</f>
        <v>&gt;&amp;nbsp;&lt;palign=</v>
      </c>
      <c r="R207" t="str">
        <f ca="1">IFERROR(__xludf.DUMMYFUNCTION("""COMPUTED_VALUE"""),"center")</f>
        <v>center</v>
      </c>
      <c r="S207" t="str">
        <f ca="1">IFERROR(__xludf.DUMMYFUNCTION("""COMPUTED_VALUE"""),"style=")</f>
        <v>style=</v>
      </c>
      <c r="T207" t="str">
        <f ca="1">IFERROR(__xludf.DUMMYFUNCTION("""COMPUTED_VALUE"""),"text-align:center;")</f>
        <v>text-align:center;</v>
      </c>
      <c r="U207" t="str">
        <f ca="1">IFERROR(__xludf.DUMMYFUNCTION("""COMPUTED_VALUE"""),"&gt;&amp;nbsp;&lt;palign=")</f>
        <v>&gt;&amp;nbsp;&lt;palign=</v>
      </c>
      <c r="V207" t="str">
        <f ca="1">IFERROR(__xludf.DUMMYFUNCTION("""COMPUTED_VALUE"""),"center")</f>
        <v>center</v>
      </c>
      <c r="W207" t="str">
        <f ca="1">IFERROR(__xludf.DUMMYFUNCTION("""COMPUTED_VALUE"""),"style=")</f>
        <v>style=</v>
      </c>
      <c r="X207" t="str">
        <f ca="1">IFERROR(__xludf.DUMMYFUNCTION("""COMPUTED_VALUE"""),"text-align:center;")</f>
        <v>text-align:center;</v>
      </c>
      <c r="Y207" t="str">
        <f ca="1">IFERROR(__xludf.DUMMYFUNCTION("""COMPUTED_VALUE"""),"&gt;&lt;imgclass=")</f>
        <v>&gt;&lt;imgclass=</v>
      </c>
      <c r="Z207" t="str">
        <f ca="1">IFERROR(__xludf.DUMMYFUNCTION("""COMPUTED_VALUE"""),"up_img")</f>
        <v>up_img</v>
      </c>
      <c r="AA207" t="str">
        <f ca="1">IFERROR(__xludf.DUMMYFUNCTION("""COMPUTED_VALUE"""),"src=")</f>
        <v>src=</v>
      </c>
      <c r="AB207" s="9" t="str">
        <f ca="1">IFERROR(__xludf.DUMMYFUNCTION("""COMPUTED_VALUE"""),"http://m.lalavla.com/resources/images/prdimg/202108/04//10008664_20210804184550872.jpg")</f>
        <v>http://m.lalavla.com/resources/images/prdimg/202108/04//10008664_20210804184550872.jpg</v>
      </c>
      <c r="AC207" t="str">
        <f ca="1">IFERROR(__xludf.DUMMYFUNCTION("""COMPUTED_VALUE"""),"value=")</f>
        <v>value=</v>
      </c>
      <c r="AD207" t="str">
        <f ca="1">IFERROR(__xludf.DUMMYFUNCTION("""COMPUTED_VALUE"""),"10008664_20210804184550872.jpg")</f>
        <v>10008664_20210804184550872.jpg</v>
      </c>
      <c r="AE207" t="str">
        <f ca="1">IFERROR(__xludf.DUMMYFUNCTION("""COMPUTED_VALUE"""),"&gt;&lt;divalign=")</f>
        <v>&gt;&lt;divalign=</v>
      </c>
      <c r="AF207" t="str">
        <f ca="1">IFERROR(__xludf.DUMMYFUNCTION("""COMPUTED_VALUE"""),"center")</f>
        <v>center</v>
      </c>
      <c r="AG207" t="str">
        <f ca="1">IFERROR(__xludf.DUMMYFUNCTION("""COMPUTED_VALUE"""),"style=")</f>
        <v>style=</v>
      </c>
      <c r="AH207" t="str">
        <f ca="1">IFERROR(__xludf.DUMMYFUNCTION("""COMPUTED_VALUE"""),"text-align:center;")</f>
        <v>text-align:center;</v>
      </c>
      <c r="AI207" t="str">
        <f ca="1">IFERROR(__xludf.DUMMYFUNCTION("""COMPUTED_VALUE"""),"&gt;&lt;/div&gt;&lt;pstyle=")</f>
        <v>&gt;&lt;/div&gt;&lt;pstyle=</v>
      </c>
      <c r="AJ207" t="str">
        <f ca="1">IFERROR(__xludf.DUMMYFUNCTION("""COMPUTED_VALUE"""),"text-align:center;")</f>
        <v>text-align:center;</v>
      </c>
      <c r="AK207" t="str">
        <f ca="1">IFERROR(__xludf.DUMMYFUNCTION("""COMPUTED_VALUE"""),"align=")</f>
        <v>align=</v>
      </c>
      <c r="AL207" t="str">
        <f ca="1">IFERROR(__xludf.DUMMYFUNCTION("""COMPUTED_VALUE"""),"center")</f>
        <v>center</v>
      </c>
      <c r="AM207" t="str">
        <f ca="1">IFERROR(__xludf.DUMMYFUNCTION("""COMPUTED_VALUE"""),"&gt;&amp;nbsp;&lt;pstyle=")</f>
        <v>&gt;&amp;nbsp;&lt;pstyle=</v>
      </c>
      <c r="AN207" t="str">
        <f ca="1">IFERROR(__xludf.DUMMYFUNCTION("""COMPUTED_VALUE"""),"text-align:center;")</f>
        <v>text-align:center;</v>
      </c>
      <c r="AO207" t="str">
        <f ca="1">IFERROR(__xludf.DUMMYFUNCTION("""COMPUTED_VALUE"""),"align=")</f>
        <v>align=</v>
      </c>
      <c r="AP207" t="str">
        <f ca="1">IFERROR(__xludf.DUMMYFUNCTION("""COMPUTED_VALUE"""),"center")</f>
        <v>center</v>
      </c>
      <c r="AQ207" t="str">
        <f ca="1">IFERROR(__xludf.DUMMYFUNCTION("""COMPUTED_VALUE"""),"&gt;&amp;nbsp;")</f>
        <v>&gt;&amp;nbsp;</v>
      </c>
    </row>
    <row r="208" spans="1:69" ht="13.8" x14ac:dyDescent="0.25">
      <c r="A208" s="3">
        <v>10008665</v>
      </c>
      <c r="B208" s="8" t="s">
        <v>800</v>
      </c>
      <c r="C208" t="str">
        <f ca="1">IFERROR(__xludf.DUMMYFUNCTION("SPLIT(B208,"""""")"")"),"&lt;palign=")</f>
        <v>&lt;palign=</v>
      </c>
      <c r="D208" t="str">
        <f ca="1">IFERROR(__xludf.DUMMYFUNCTION("""COMPUTED_VALUE"""),"center")</f>
        <v>center</v>
      </c>
      <c r="E208" t="str">
        <f ca="1">IFERROR(__xludf.DUMMYFUNCTION("""COMPUTED_VALUE"""),"style=")</f>
        <v>style=</v>
      </c>
      <c r="F208" t="str">
        <f ca="1">IFERROR(__xludf.DUMMYFUNCTION("""COMPUTED_VALUE"""),"text-align:center;")</f>
        <v>text-align:center;</v>
      </c>
      <c r="G208" t="str">
        <f ca="1">IFERROR(__xludf.DUMMYFUNCTION("""COMPUTED_VALUE"""),"&gt;&lt;imgsrc=")</f>
        <v>&gt;&lt;imgsrc=</v>
      </c>
      <c r="H208" s="9" t="str">
        <f ca="1">IFERROR(__xludf.DUMMYFUNCTION("""COMPUTED_VALUE"""),"http://m.lalavla.com/resources/images/prdimg/202108/16//10008665_20210816204149464.jpg")</f>
        <v>http://m.lalavla.com/resources/images/prdimg/202108/16//10008665_20210816204149464.jpg</v>
      </c>
      <c r="I208" t="str">
        <f ca="1">IFERROR(__xludf.DUMMYFUNCTION("""COMPUTED_VALUE"""),"value=")</f>
        <v>value=</v>
      </c>
      <c r="J208" t="str">
        <f ca="1">IFERROR(__xludf.DUMMYFUNCTION("""COMPUTED_VALUE"""),"10008665_20210816204149464.jpg")</f>
        <v>10008665_20210816204149464.jpg</v>
      </c>
      <c r="K208" t="str">
        <f ca="1">IFERROR(__xludf.DUMMYFUNCTION("""COMPUTED_VALUE"""),"class=")</f>
        <v>class=</v>
      </c>
      <c r="L208" t="str">
        <f ca="1">IFERROR(__xludf.DUMMYFUNCTION("""COMPUTED_VALUE"""),"up_img")</f>
        <v>up_img</v>
      </c>
      <c r="M208" t="str">
        <f ca="1">IFERROR(__xludf.DUMMYFUNCTION("""COMPUTED_VALUE"""),"&gt;&amp;nbsp;&lt;divalign=")</f>
        <v>&gt;&amp;nbsp;&lt;divalign=</v>
      </c>
      <c r="N208" t="str">
        <f ca="1">IFERROR(__xludf.DUMMYFUNCTION("""COMPUTED_VALUE"""),"center")</f>
        <v>center</v>
      </c>
      <c r="O208" t="str">
        <f ca="1">IFERROR(__xludf.DUMMYFUNCTION("""COMPUTED_VALUE"""),"style=")</f>
        <v>style=</v>
      </c>
      <c r="P208" t="str">
        <f ca="1">IFERROR(__xludf.DUMMYFUNCTION("""COMPUTED_VALUE"""),"text-align:center;")</f>
        <v>text-align:center;</v>
      </c>
      <c r="Q208" t="str">
        <f ca="1">IFERROR(__xludf.DUMMYFUNCTION("""COMPUTED_VALUE"""),"&gt;&lt;br&gt;&lt;/div&gt;&lt;divalign=")</f>
        <v>&gt;&lt;br&gt;&lt;/div&gt;&lt;divalign=</v>
      </c>
      <c r="R208" t="str">
        <f ca="1">IFERROR(__xludf.DUMMYFUNCTION("""COMPUTED_VALUE"""),"center")</f>
        <v>center</v>
      </c>
      <c r="S208" t="str">
        <f ca="1">IFERROR(__xludf.DUMMYFUNCTION("""COMPUTED_VALUE"""),"style=")</f>
        <v>style=</v>
      </c>
      <c r="T208" t="str">
        <f ca="1">IFERROR(__xludf.DUMMYFUNCTION("""COMPUTED_VALUE"""),"text-align:center;")</f>
        <v>text-align:center;</v>
      </c>
      <c r="U208" t="str">
        <f ca="1">IFERROR(__xludf.DUMMYFUNCTION("""COMPUTED_VALUE"""),"&gt;&lt;br&gt;&lt;/div&gt;&lt;divalign=")</f>
        <v>&gt;&lt;br&gt;&lt;/div&gt;&lt;divalign=</v>
      </c>
      <c r="V208" t="str">
        <f ca="1">IFERROR(__xludf.DUMMYFUNCTION("""COMPUTED_VALUE"""),"center")</f>
        <v>center</v>
      </c>
      <c r="W208" t="str">
        <f ca="1">IFERROR(__xludf.DUMMYFUNCTION("""COMPUTED_VALUE"""),"style=")</f>
        <v>style=</v>
      </c>
      <c r="X208" t="str">
        <f ca="1">IFERROR(__xludf.DUMMYFUNCTION("""COMPUTED_VALUE"""),"text-align:center;")</f>
        <v>text-align:center;</v>
      </c>
      <c r="Y208" t="str">
        <f ca="1">IFERROR(__xludf.DUMMYFUNCTION("""COMPUTED_VALUE"""),"&gt;&lt;br&gt;&lt;/div&gt;&lt;divalign=")</f>
        <v>&gt;&lt;br&gt;&lt;/div&gt;&lt;divalign=</v>
      </c>
      <c r="Z208" t="str">
        <f ca="1">IFERROR(__xludf.DUMMYFUNCTION("""COMPUTED_VALUE"""),"center")</f>
        <v>center</v>
      </c>
      <c r="AA208" t="str">
        <f ca="1">IFERROR(__xludf.DUMMYFUNCTION("""COMPUTED_VALUE"""),"style=")</f>
        <v>style=</v>
      </c>
      <c r="AB208" t="str">
        <f ca="1">IFERROR(__xludf.DUMMYFUNCTION("""COMPUTED_VALUE"""),"text-align:center;")</f>
        <v>text-align:center;</v>
      </c>
      <c r="AC208" t="str">
        <f ca="1">IFERROR(__xludf.DUMMYFUNCTION("""COMPUTED_VALUE"""),"&gt;&lt;imgclass=")</f>
        <v>&gt;&lt;imgclass=</v>
      </c>
      <c r="AD208" t="str">
        <f ca="1">IFERROR(__xludf.DUMMYFUNCTION("""COMPUTED_VALUE"""),"up_img")</f>
        <v>up_img</v>
      </c>
      <c r="AE208" t="str">
        <f ca="1">IFERROR(__xludf.DUMMYFUNCTION("""COMPUTED_VALUE"""),"src=")</f>
        <v>src=</v>
      </c>
      <c r="AF208" s="9" t="str">
        <f ca="1">IFERROR(__xludf.DUMMYFUNCTION("""COMPUTED_VALUE"""),"http://m.lalavla.com/resources/images/prdimg/202108/04//10008665_20210804184509586.jpg")</f>
        <v>http://m.lalavla.com/resources/images/prdimg/202108/04//10008665_20210804184509586.jpg</v>
      </c>
      <c r="AG208" t="str">
        <f ca="1">IFERROR(__xludf.DUMMYFUNCTION("""COMPUTED_VALUE"""),"value=")</f>
        <v>value=</v>
      </c>
      <c r="AH208" t="str">
        <f ca="1">IFERROR(__xludf.DUMMYFUNCTION("""COMPUTED_VALUE"""),"10008665_20210804184509586.jpg")</f>
        <v>10008665_20210804184509586.jpg</v>
      </c>
      <c r="AI208" t="str">
        <f ca="1">IFERROR(__xludf.DUMMYFUNCTION("""COMPUTED_VALUE"""),"&gt;&lt;br&gt;&lt;/div&gt;&lt;pstyle=")</f>
        <v>&gt;&lt;br&gt;&lt;/div&gt;&lt;pstyle=</v>
      </c>
      <c r="AJ208" t="str">
        <f ca="1">IFERROR(__xludf.DUMMYFUNCTION("""COMPUTED_VALUE"""),"text-align:center;")</f>
        <v>text-align:center;</v>
      </c>
      <c r="AK208" t="str">
        <f ca="1">IFERROR(__xludf.DUMMYFUNCTION("""COMPUTED_VALUE"""),"align=")</f>
        <v>align=</v>
      </c>
      <c r="AL208" t="str">
        <f ca="1">IFERROR(__xludf.DUMMYFUNCTION("""COMPUTED_VALUE"""),"center")</f>
        <v>center</v>
      </c>
      <c r="AM208" t="str">
        <f ca="1">IFERROR(__xludf.DUMMYFUNCTION("""COMPUTED_VALUE"""),"&gt;&amp;nbsp;&lt;pstyle=")</f>
        <v>&gt;&amp;nbsp;&lt;pstyle=</v>
      </c>
      <c r="AN208" t="str">
        <f ca="1">IFERROR(__xludf.DUMMYFUNCTION("""COMPUTED_VALUE"""),"text-align:center;")</f>
        <v>text-align:center;</v>
      </c>
      <c r="AO208" t="str">
        <f ca="1">IFERROR(__xludf.DUMMYFUNCTION("""COMPUTED_VALUE"""),"align=")</f>
        <v>align=</v>
      </c>
      <c r="AP208" t="str">
        <f ca="1">IFERROR(__xludf.DUMMYFUNCTION("""COMPUTED_VALUE"""),"center")</f>
        <v>center</v>
      </c>
      <c r="AQ208" t="str">
        <f ca="1">IFERROR(__xludf.DUMMYFUNCTION("""COMPUTED_VALUE"""),"&gt;&amp;nbsp;")</f>
        <v>&gt;&amp;nbsp;</v>
      </c>
    </row>
    <row r="209" spans="1:31" ht="13.8" x14ac:dyDescent="0.25">
      <c r="A209" s="3">
        <v>10008805</v>
      </c>
      <c r="B209" s="8" t="s">
        <v>801</v>
      </c>
      <c r="C209" t="str">
        <f ca="1">IFERROR(__xludf.DUMMYFUNCTION("SPLIT(B209,"""""")"")"),"&lt;imgsrc=")</f>
        <v>&lt;imgsrc=</v>
      </c>
      <c r="D209" s="9" t="str">
        <f ca="1">IFERROR(__xludf.DUMMYFUNCTION("""COMPUTED_VALUE"""),"https://www.clubclioimg.co.kr/images/clio/se2021825182349.jpg")</f>
        <v>https://www.clubclioimg.co.kr/images/clio/se2021825182349.jpg</v>
      </c>
      <c r="E209" t="str">
        <f ca="1">IFERROR(__xludf.DUMMYFUNCTION("""COMPUTED_VALUE"""),"/&gt;
&lt;imgsrc=")</f>
        <v>/&gt;
&lt;imgsrc=</v>
      </c>
      <c r="F209" s="9" t="str">
        <f ca="1">IFERROR(__xludf.DUMMYFUNCTION("""COMPUTED_VALUE"""),"https://www.clubclioimg.co.kr/images/clio/se202182518246.gif")</f>
        <v>https://www.clubclioimg.co.kr/images/clio/se202182518246.gif</v>
      </c>
      <c r="G209" t="str">
        <f ca="1">IFERROR(__xludf.DUMMYFUNCTION("""COMPUTED_VALUE"""),"/&gt;
&lt;imgsrc=")</f>
        <v>/&gt;
&lt;imgsrc=</v>
      </c>
      <c r="H209" s="9" t="str">
        <f ca="1">IFERROR(__xludf.DUMMYFUNCTION("""COMPUTED_VALUE"""),"https://www.clubclioimg.co.kr/images/OY/%EB%AC%B4%EB%93%9C%EB%A7%A4%ED%8A%B8%EC%8A%A4%ED%8B%B10825.jpg")</f>
        <v>https://www.clubclioimg.co.kr/images/OY/%EB%AC%B4%EB%93%9C%EB%A7%A4%ED%8A%B8%EC%8A%A4%ED%8B%B10825.jpg</v>
      </c>
      <c r="I209" t="str">
        <f ca="1">IFERROR(__xludf.DUMMYFUNCTION("""COMPUTED_VALUE"""),"/&gt;")</f>
        <v>/&gt;</v>
      </c>
    </row>
    <row r="210" spans="1:31" ht="13.8" x14ac:dyDescent="0.25">
      <c r="A210" s="3">
        <v>10005668</v>
      </c>
      <c r="B210" s="8" t="s">
        <v>802</v>
      </c>
      <c r="C210" t="str">
        <f ca="1">IFERROR(__xludf.DUMMYFUNCTION("SPLIT(B210,"""""")"")"),"&lt;imgsrc=")</f>
        <v>&lt;imgsrc=</v>
      </c>
      <c r="D210" s="9" t="str">
        <f ca="1">IFERROR(__xludf.DUMMYFUNCTION("""COMPUTED_VALUE"""),"http://mimg.lalavla.com/resources/images/prdimg/202008/31/10005668_20200831084538.jpg")</f>
        <v>http://mimg.lalavla.com/resources/images/prdimg/202008/31/10005668_20200831084538.jpg</v>
      </c>
      <c r="E210" t="str">
        <f ca="1">IFERROR(__xludf.DUMMYFUNCTION("""COMPUTED_VALUE"""),"alt=")</f>
        <v>alt=</v>
      </c>
      <c r="F210" t="str">
        <f ca="1">IFERROR(__xludf.DUMMYFUNCTION("""COMPUTED_VALUE"""),"/&gt;")</f>
        <v>/&gt;</v>
      </c>
    </row>
    <row r="211" spans="1:31" ht="13.8" x14ac:dyDescent="0.25">
      <c r="A211" s="3">
        <v>10004959</v>
      </c>
      <c r="B211" s="8" t="s">
        <v>766</v>
      </c>
      <c r="C211" t="str">
        <f ca="1">IFERROR(__xludf.DUMMYFUNCTION("SPLIT(B211,"""""")"")"),"&lt;imgsrc=")</f>
        <v>&lt;imgsrc=</v>
      </c>
      <c r="D211" s="9" t="str">
        <f ca="1">IFERROR(__xludf.DUMMYFUNCTION("""COMPUTED_VALUE"""),"http://mimg.lalavla.com/resources/images/prdimg/202012/18/10004959_20201218111427.jpg")</f>
        <v>http://mimg.lalavla.com/resources/images/prdimg/202012/18/10004959_20201218111427.jpg</v>
      </c>
      <c r="E211" t="str">
        <f ca="1">IFERROR(__xludf.DUMMYFUNCTION("""COMPUTED_VALUE"""),"alt=")</f>
        <v>alt=</v>
      </c>
      <c r="F211" t="str">
        <f ca="1">IFERROR(__xludf.DUMMYFUNCTION("""COMPUTED_VALUE"""),"/&gt;")</f>
        <v>/&gt;</v>
      </c>
    </row>
    <row r="212" spans="1:31" ht="13.8" x14ac:dyDescent="0.25">
      <c r="A212" s="3">
        <v>10008380</v>
      </c>
      <c r="B212" s="8" t="s">
        <v>803</v>
      </c>
      <c r="C212" t="str">
        <f ca="1">IFERROR(__xludf.DUMMYFUNCTION("SPLIT(B212,"""""")"")"),"&lt;imgclass=")</f>
        <v>&lt;imgclass=</v>
      </c>
      <c r="D212" t="str">
        <f ca="1">IFERROR(__xludf.DUMMYFUNCTION("""COMPUTED_VALUE"""),"up_img")</f>
        <v>up_img</v>
      </c>
      <c r="E212" t="str">
        <f ca="1">IFERROR(__xludf.DUMMYFUNCTION("""COMPUTED_VALUE"""),"src=")</f>
        <v>src=</v>
      </c>
      <c r="F212" s="9" t="str">
        <f ca="1">IFERROR(__xludf.DUMMYFUNCTION("""COMPUTED_VALUE"""),"http://m.lalavla.com/resources/images/prdimg/202106/30//10008380_20210630110636811.jpg")</f>
        <v>http://m.lalavla.com/resources/images/prdimg/202106/30//10008380_20210630110636811.jpg</v>
      </c>
      <c r="G212" t="str">
        <f ca="1">IFERROR(__xludf.DUMMYFUNCTION("""COMPUTED_VALUE"""),"value=")</f>
        <v>value=</v>
      </c>
      <c r="H212" t="str">
        <f ca="1">IFERROR(__xludf.DUMMYFUNCTION("""COMPUTED_VALUE"""),"10008380_20210630110636811.jpg")</f>
        <v>10008380_20210630110636811.jpg</v>
      </c>
      <c r="I212" t="str">
        <f ca="1">IFERROR(__xludf.DUMMYFUNCTION("""COMPUTED_VALUE"""),"&gt;&lt;imgclass=")</f>
        <v>&gt;&lt;imgclass=</v>
      </c>
      <c r="J212" t="str">
        <f ca="1">IFERROR(__xludf.DUMMYFUNCTION("""COMPUTED_VALUE"""),"up_img")</f>
        <v>up_img</v>
      </c>
      <c r="K212" t="str">
        <f ca="1">IFERROR(__xludf.DUMMYFUNCTION("""COMPUTED_VALUE"""),"src=")</f>
        <v>src=</v>
      </c>
      <c r="L212" s="9" t="str">
        <f ca="1">IFERROR(__xludf.DUMMYFUNCTION("""COMPUTED_VALUE"""),"http://m.lalavla.com/resources/images/prdimg/202106/30//10008380_20210630110706718.gif")</f>
        <v>http://m.lalavla.com/resources/images/prdimg/202106/30//10008380_20210630110706718.gif</v>
      </c>
      <c r="M212" t="str">
        <f ca="1">IFERROR(__xludf.DUMMYFUNCTION("""COMPUTED_VALUE"""),"value=")</f>
        <v>value=</v>
      </c>
      <c r="N212" t="str">
        <f ca="1">IFERROR(__xludf.DUMMYFUNCTION("""COMPUTED_VALUE"""),"10008380_20210630110706718.gif")</f>
        <v>10008380_20210630110706718.gif</v>
      </c>
      <c r="O212" t="str">
        <f ca="1">IFERROR(__xludf.DUMMYFUNCTION("""COMPUTED_VALUE"""),"&gt;&lt;imgclass=")</f>
        <v>&gt;&lt;imgclass=</v>
      </c>
      <c r="P212" t="str">
        <f ca="1">IFERROR(__xludf.DUMMYFUNCTION("""COMPUTED_VALUE"""),"up_img")</f>
        <v>up_img</v>
      </c>
      <c r="Q212" t="str">
        <f ca="1">IFERROR(__xludf.DUMMYFUNCTION("""COMPUTED_VALUE"""),"src=")</f>
        <v>src=</v>
      </c>
      <c r="R212" s="9" t="str">
        <f ca="1">IFERROR(__xludf.DUMMYFUNCTION("""COMPUTED_VALUE"""),"http://m.lalavla.com/resources/images/prdimg/202106/30//10008380_20210630110718133.jpg")</f>
        <v>http://m.lalavla.com/resources/images/prdimg/202106/30//10008380_20210630110718133.jpg</v>
      </c>
      <c r="S212" t="str">
        <f ca="1">IFERROR(__xludf.DUMMYFUNCTION("""COMPUTED_VALUE"""),"value=")</f>
        <v>value=</v>
      </c>
      <c r="T212" t="str">
        <f ca="1">IFERROR(__xludf.DUMMYFUNCTION("""COMPUTED_VALUE"""),"10008380_20210630110718133.jpg")</f>
        <v>10008380_20210630110718133.jpg</v>
      </c>
      <c r="U212" t="str">
        <f ca="1">IFERROR(__xludf.DUMMYFUNCTION("""COMPUTED_VALUE"""),"&gt;&lt;imgclass=")</f>
        <v>&gt;&lt;imgclass=</v>
      </c>
      <c r="V212" t="str">
        <f ca="1">IFERROR(__xludf.DUMMYFUNCTION("""COMPUTED_VALUE"""),"up_img")</f>
        <v>up_img</v>
      </c>
      <c r="W212" t="str">
        <f ca="1">IFERROR(__xludf.DUMMYFUNCTION("""COMPUTED_VALUE"""),"src=")</f>
        <v>src=</v>
      </c>
      <c r="X212" s="9" t="str">
        <f ca="1">IFERROR(__xludf.DUMMYFUNCTION("""COMPUTED_VALUE"""),"http://m.lalavla.com/resources/images/prdimg/202106/30//10008380_20210630110803654.jpg")</f>
        <v>http://m.lalavla.com/resources/images/prdimg/202106/30//10008380_20210630110803654.jpg</v>
      </c>
      <c r="Y212" t="str">
        <f ca="1">IFERROR(__xludf.DUMMYFUNCTION("""COMPUTED_VALUE"""),"value=")</f>
        <v>value=</v>
      </c>
      <c r="Z212" t="str">
        <f ca="1">IFERROR(__xludf.DUMMYFUNCTION("""COMPUTED_VALUE"""),"10008380_20210630110803654.jpg")</f>
        <v>10008380_20210630110803654.jpg</v>
      </c>
      <c r="AA212" t="str">
        <f ca="1">IFERROR(__xludf.DUMMYFUNCTION("""COMPUTED_VALUE"""),"&gt;")</f>
        <v>&gt;</v>
      </c>
    </row>
    <row r="213" spans="1:31" ht="13.8" x14ac:dyDescent="0.25">
      <c r="A213" s="3">
        <v>10008366</v>
      </c>
      <c r="B213" s="8" t="s">
        <v>804</v>
      </c>
      <c r="C213" t="str">
        <f ca="1">IFERROR(__xludf.DUMMYFUNCTION("SPLIT(B213,"""""")"")"),"&lt;palign=")</f>
        <v>&lt;palign=</v>
      </c>
      <c r="D213" t="str">
        <f ca="1">IFERROR(__xludf.DUMMYFUNCTION("""COMPUTED_VALUE"""),"center")</f>
        <v>center</v>
      </c>
      <c r="E213" t="str">
        <f ca="1">IFERROR(__xludf.DUMMYFUNCTION("""COMPUTED_VALUE"""),"style=")</f>
        <v>style=</v>
      </c>
      <c r="F213" t="str">
        <f ca="1">IFERROR(__xludf.DUMMYFUNCTION("""COMPUTED_VALUE"""),"text-align:center;")</f>
        <v>text-align:center;</v>
      </c>
      <c r="G213" t="str">
        <f ca="1">IFERROR(__xludf.DUMMYFUNCTION("""COMPUTED_VALUE"""),"&gt;&lt;imgclass=")</f>
        <v>&gt;&lt;imgclass=</v>
      </c>
      <c r="H213" t="str">
        <f ca="1">IFERROR(__xludf.DUMMYFUNCTION("""COMPUTED_VALUE"""),"up_img")</f>
        <v>up_img</v>
      </c>
      <c r="I213" t="str">
        <f ca="1">IFERROR(__xludf.DUMMYFUNCTION("""COMPUTED_VALUE"""),"src=")</f>
        <v>src=</v>
      </c>
      <c r="J213" s="9" t="str">
        <f ca="1">IFERROR(__xludf.DUMMYFUNCTION("""COMPUTED_VALUE"""),"http://m.lalavla.com/resources/images/prdimg/202107/01//10008366_20210701160553732.jpg")</f>
        <v>http://m.lalavla.com/resources/images/prdimg/202107/01//10008366_20210701160553732.jpg</v>
      </c>
      <c r="K213" t="str">
        <f ca="1">IFERROR(__xludf.DUMMYFUNCTION("""COMPUTED_VALUE"""),"value=")</f>
        <v>value=</v>
      </c>
      <c r="L213" t="str">
        <f ca="1">IFERROR(__xludf.DUMMYFUNCTION("""COMPUTED_VALUE"""),"10008366_20210701160553732.jpg")</f>
        <v>10008366_20210701160553732.jpg</v>
      </c>
      <c r="M213" t="str">
        <f ca="1">IFERROR(__xludf.DUMMYFUNCTION("""COMPUTED_VALUE"""),"&gt;&lt;imgclass=")</f>
        <v>&gt;&lt;imgclass=</v>
      </c>
      <c r="N213" t="str">
        <f ca="1">IFERROR(__xludf.DUMMYFUNCTION("""COMPUTED_VALUE"""),"up_img")</f>
        <v>up_img</v>
      </c>
      <c r="O213" t="str">
        <f ca="1">IFERROR(__xludf.DUMMYFUNCTION("""COMPUTED_VALUE"""),"src=")</f>
        <v>src=</v>
      </c>
      <c r="P213" s="9" t="str">
        <f ca="1">IFERROR(__xludf.DUMMYFUNCTION("""COMPUTED_VALUE"""),"http://m.lalavla.com/resources/images/prdimg/202107/01//10008366_20210701160558954.gif")</f>
        <v>http://m.lalavla.com/resources/images/prdimg/202107/01//10008366_20210701160558954.gif</v>
      </c>
      <c r="Q213" t="str">
        <f ca="1">IFERROR(__xludf.DUMMYFUNCTION("""COMPUTED_VALUE"""),"value=")</f>
        <v>value=</v>
      </c>
      <c r="R213" t="str">
        <f ca="1">IFERROR(__xludf.DUMMYFUNCTION("""COMPUTED_VALUE"""),"10008366_20210701160558954.gif")</f>
        <v>10008366_20210701160558954.gif</v>
      </c>
      <c r="S213" t="str">
        <f ca="1">IFERROR(__xludf.DUMMYFUNCTION("""COMPUTED_VALUE"""),"&gt;&lt;imgclass=")</f>
        <v>&gt;&lt;imgclass=</v>
      </c>
      <c r="T213" t="str">
        <f ca="1">IFERROR(__xludf.DUMMYFUNCTION("""COMPUTED_VALUE"""),"up_img")</f>
        <v>up_img</v>
      </c>
      <c r="U213" t="str">
        <f ca="1">IFERROR(__xludf.DUMMYFUNCTION("""COMPUTED_VALUE"""),"src=")</f>
        <v>src=</v>
      </c>
      <c r="V213" s="9" t="str">
        <f ca="1">IFERROR(__xludf.DUMMYFUNCTION("""COMPUTED_VALUE"""),"http://m.lalavla.com/resources/images/prdimg/202107/01//10008366_20210701160609314.jpg")</f>
        <v>http://m.lalavla.com/resources/images/prdimg/202107/01//10008366_20210701160609314.jpg</v>
      </c>
      <c r="W213" t="str">
        <f ca="1">IFERROR(__xludf.DUMMYFUNCTION("""COMPUTED_VALUE"""),"value=")</f>
        <v>value=</v>
      </c>
      <c r="X213" t="str">
        <f ca="1">IFERROR(__xludf.DUMMYFUNCTION("""COMPUTED_VALUE"""),"10008366_20210701160609314.jpg")</f>
        <v>10008366_20210701160609314.jpg</v>
      </c>
      <c r="Y213" t="str">
        <f ca="1">IFERROR(__xludf.DUMMYFUNCTION("""COMPUTED_VALUE"""),"&gt;&lt;imgclass=")</f>
        <v>&gt;&lt;imgclass=</v>
      </c>
      <c r="Z213" t="str">
        <f ca="1">IFERROR(__xludf.DUMMYFUNCTION("""COMPUTED_VALUE"""),"up_img")</f>
        <v>up_img</v>
      </c>
      <c r="AA213" t="str">
        <f ca="1">IFERROR(__xludf.DUMMYFUNCTION("""COMPUTED_VALUE"""),"src=")</f>
        <v>src=</v>
      </c>
      <c r="AB213" s="9" t="str">
        <f ca="1">IFERROR(__xludf.DUMMYFUNCTION("""COMPUTED_VALUE"""),"http://m.lalavla.com/resources/images/prdimg/202107/01//10008366_20210701160634091.jpg")</f>
        <v>http://m.lalavla.com/resources/images/prdimg/202107/01//10008366_20210701160634091.jpg</v>
      </c>
      <c r="AC213" t="str">
        <f ca="1">IFERROR(__xludf.DUMMYFUNCTION("""COMPUTED_VALUE"""),"value=")</f>
        <v>value=</v>
      </c>
      <c r="AD213" t="str">
        <f ca="1">IFERROR(__xludf.DUMMYFUNCTION("""COMPUTED_VALUE"""),"10008366_20210701160634091.jpg")</f>
        <v>10008366_20210701160634091.jpg</v>
      </c>
      <c r="AE213" t="str">
        <f ca="1">IFERROR(__xludf.DUMMYFUNCTION("""COMPUTED_VALUE"""),"&gt;")</f>
        <v>&gt;</v>
      </c>
    </row>
    <row r="214" spans="1:31" ht="13.8" x14ac:dyDescent="0.25">
      <c r="A214" s="3">
        <v>10008364</v>
      </c>
      <c r="B214" s="8" t="s">
        <v>805</v>
      </c>
      <c r="C214" t="str">
        <f ca="1">IFERROR(__xludf.DUMMYFUNCTION("SPLIT(B214,"""""")"")"),"&lt;palign=")</f>
        <v>&lt;palign=</v>
      </c>
      <c r="D214" t="str">
        <f ca="1">IFERROR(__xludf.DUMMYFUNCTION("""COMPUTED_VALUE"""),"center")</f>
        <v>center</v>
      </c>
      <c r="E214" t="str">
        <f ca="1">IFERROR(__xludf.DUMMYFUNCTION("""COMPUTED_VALUE"""),"style=")</f>
        <v>style=</v>
      </c>
      <c r="F214" t="str">
        <f ca="1">IFERROR(__xludf.DUMMYFUNCTION("""COMPUTED_VALUE"""),"text-align:center;")</f>
        <v>text-align:center;</v>
      </c>
      <c r="G214" t="str">
        <f ca="1">IFERROR(__xludf.DUMMYFUNCTION("""COMPUTED_VALUE"""),"&gt;&lt;imgclass=")</f>
        <v>&gt;&lt;imgclass=</v>
      </c>
      <c r="H214" t="str">
        <f ca="1">IFERROR(__xludf.DUMMYFUNCTION("""COMPUTED_VALUE"""),"up_img")</f>
        <v>up_img</v>
      </c>
      <c r="I214" t="str">
        <f ca="1">IFERROR(__xludf.DUMMYFUNCTION("""COMPUTED_VALUE"""),"src=")</f>
        <v>src=</v>
      </c>
      <c r="J214" s="9" t="str">
        <f ca="1">IFERROR(__xludf.DUMMYFUNCTION("""COMPUTED_VALUE"""),"http://m.lalavla.com/resources/images/prdimg/202107/01//10008364_20210701155611494.jpg")</f>
        <v>http://m.lalavla.com/resources/images/prdimg/202107/01//10008364_20210701155611494.jpg</v>
      </c>
      <c r="K214" t="str">
        <f ca="1">IFERROR(__xludf.DUMMYFUNCTION("""COMPUTED_VALUE"""),"value=")</f>
        <v>value=</v>
      </c>
      <c r="L214" t="str">
        <f ca="1">IFERROR(__xludf.DUMMYFUNCTION("""COMPUTED_VALUE"""),"10008364_20210701155611494.jpg")</f>
        <v>10008364_20210701155611494.jpg</v>
      </c>
      <c r="M214" t="str">
        <f ca="1">IFERROR(__xludf.DUMMYFUNCTION("""COMPUTED_VALUE"""),"&gt;&lt;imgclass=")</f>
        <v>&gt;&lt;imgclass=</v>
      </c>
      <c r="N214" t="str">
        <f ca="1">IFERROR(__xludf.DUMMYFUNCTION("""COMPUTED_VALUE"""),"up_img")</f>
        <v>up_img</v>
      </c>
      <c r="O214" t="str">
        <f ca="1">IFERROR(__xludf.DUMMYFUNCTION("""COMPUTED_VALUE"""),"src=")</f>
        <v>src=</v>
      </c>
      <c r="P214" s="9" t="str">
        <f ca="1">IFERROR(__xludf.DUMMYFUNCTION("""COMPUTED_VALUE"""),"http://m.lalavla.com/resources/images/prdimg/202107/01//10008364_20210701155617018.gif")</f>
        <v>http://m.lalavla.com/resources/images/prdimg/202107/01//10008364_20210701155617018.gif</v>
      </c>
      <c r="Q214" t="str">
        <f ca="1">IFERROR(__xludf.DUMMYFUNCTION("""COMPUTED_VALUE"""),"value=")</f>
        <v>value=</v>
      </c>
      <c r="R214" t="str">
        <f ca="1">IFERROR(__xludf.DUMMYFUNCTION("""COMPUTED_VALUE"""),"10008364_20210701155617018.gif")</f>
        <v>10008364_20210701155617018.gif</v>
      </c>
      <c r="S214" t="str">
        <f ca="1">IFERROR(__xludf.DUMMYFUNCTION("""COMPUTED_VALUE"""),"&gt;&lt;imgclass=")</f>
        <v>&gt;&lt;imgclass=</v>
      </c>
      <c r="T214" t="str">
        <f ca="1">IFERROR(__xludf.DUMMYFUNCTION("""COMPUTED_VALUE"""),"up_img")</f>
        <v>up_img</v>
      </c>
      <c r="U214" t="str">
        <f ca="1">IFERROR(__xludf.DUMMYFUNCTION("""COMPUTED_VALUE"""),"src=")</f>
        <v>src=</v>
      </c>
      <c r="V214" s="9" t="str">
        <f ca="1">IFERROR(__xludf.DUMMYFUNCTION("""COMPUTED_VALUE"""),"http://m.lalavla.com/resources/images/prdimg/202107/01//10008364_20210701155648396.jpg")</f>
        <v>http://m.lalavla.com/resources/images/prdimg/202107/01//10008364_20210701155648396.jpg</v>
      </c>
      <c r="W214" t="str">
        <f ca="1">IFERROR(__xludf.DUMMYFUNCTION("""COMPUTED_VALUE"""),"value=")</f>
        <v>value=</v>
      </c>
      <c r="X214" t="str">
        <f ca="1">IFERROR(__xludf.DUMMYFUNCTION("""COMPUTED_VALUE"""),"10008364_20210701155648396.jpg")</f>
        <v>10008364_20210701155648396.jpg</v>
      </c>
      <c r="Y214" t="str">
        <f ca="1">IFERROR(__xludf.DUMMYFUNCTION("""COMPUTED_VALUE"""),"&gt;&lt;imgclass=")</f>
        <v>&gt;&lt;imgclass=</v>
      </c>
      <c r="Z214" t="str">
        <f ca="1">IFERROR(__xludf.DUMMYFUNCTION("""COMPUTED_VALUE"""),"up_img")</f>
        <v>up_img</v>
      </c>
      <c r="AA214" t="str">
        <f ca="1">IFERROR(__xludf.DUMMYFUNCTION("""COMPUTED_VALUE"""),"src=")</f>
        <v>src=</v>
      </c>
      <c r="AB214" s="9" t="str">
        <f ca="1">IFERROR(__xludf.DUMMYFUNCTION("""COMPUTED_VALUE"""),"http://m.lalavla.com/resources/images/prdimg/202107/01//10008364_20210701155711763.jpg")</f>
        <v>http://m.lalavla.com/resources/images/prdimg/202107/01//10008364_20210701155711763.jpg</v>
      </c>
      <c r="AC214" t="str">
        <f ca="1">IFERROR(__xludf.DUMMYFUNCTION("""COMPUTED_VALUE"""),"value=")</f>
        <v>value=</v>
      </c>
      <c r="AD214" t="str">
        <f ca="1">IFERROR(__xludf.DUMMYFUNCTION("""COMPUTED_VALUE"""),"10008364_20210701155711763.jpg")</f>
        <v>10008364_20210701155711763.jpg</v>
      </c>
      <c r="AE214" t="str">
        <f ca="1">IFERROR(__xludf.DUMMYFUNCTION("""COMPUTED_VALUE"""),"&gt;")</f>
        <v>&gt;</v>
      </c>
    </row>
    <row r="243" spans="1:2" ht="13.8" x14ac:dyDescent="0.25">
      <c r="A243" s="1"/>
      <c r="B243" s="2"/>
    </row>
    <row r="244" spans="1:2" ht="13.8" x14ac:dyDescent="0.25">
      <c r="A244" s="3"/>
      <c r="B244" s="8"/>
    </row>
    <row r="245" spans="1:2" ht="13.8" x14ac:dyDescent="0.25">
      <c r="A245" s="3"/>
      <c r="B245" s="8"/>
    </row>
    <row r="246" spans="1:2" ht="13.8" x14ac:dyDescent="0.25">
      <c r="A246" s="3"/>
      <c r="B246" s="8"/>
    </row>
    <row r="247" spans="1:2" ht="13.8" x14ac:dyDescent="0.25">
      <c r="A247" s="3"/>
      <c r="B247" s="8"/>
    </row>
    <row r="248" spans="1:2" ht="13.8" x14ac:dyDescent="0.25">
      <c r="A248" s="3"/>
      <c r="B248" s="8"/>
    </row>
    <row r="249" spans="1:2" ht="13.8" x14ac:dyDescent="0.25">
      <c r="A249" s="3"/>
      <c r="B249" s="8"/>
    </row>
    <row r="250" spans="1:2" ht="13.8" x14ac:dyDescent="0.25">
      <c r="A250" s="3"/>
      <c r="B250" s="8"/>
    </row>
    <row r="251" spans="1:2" ht="13.8" x14ac:dyDescent="0.25">
      <c r="A251" s="3"/>
      <c r="B251" s="8"/>
    </row>
    <row r="252" spans="1:2" ht="13.8" x14ac:dyDescent="0.25">
      <c r="A252" s="3"/>
      <c r="B252" s="8"/>
    </row>
    <row r="253" spans="1:2" ht="13.8" x14ac:dyDescent="0.25">
      <c r="A253" s="3"/>
      <c r="B253" s="8"/>
    </row>
    <row r="254" spans="1:2" ht="13.8" x14ac:dyDescent="0.25">
      <c r="A254" s="3"/>
      <c r="B254" s="8"/>
    </row>
    <row r="255" spans="1:2" ht="13.8" x14ac:dyDescent="0.25">
      <c r="A255" s="3"/>
      <c r="B255" s="8"/>
    </row>
    <row r="256" spans="1:2" ht="13.8" x14ac:dyDescent="0.25">
      <c r="A256" s="3"/>
      <c r="B256" s="8"/>
    </row>
    <row r="257" spans="1:2" ht="13.8" x14ac:dyDescent="0.25">
      <c r="A257" s="3"/>
      <c r="B257" s="8"/>
    </row>
    <row r="258" spans="1:2" ht="13.8" x14ac:dyDescent="0.25">
      <c r="A258" s="3"/>
      <c r="B258" s="8"/>
    </row>
    <row r="259" spans="1:2" ht="13.8" x14ac:dyDescent="0.25">
      <c r="A259" s="3"/>
      <c r="B259" s="8"/>
    </row>
    <row r="260" spans="1:2" ht="13.8" x14ac:dyDescent="0.25">
      <c r="A260" s="3"/>
      <c r="B260" s="8"/>
    </row>
    <row r="261" spans="1:2" ht="13.8" x14ac:dyDescent="0.25">
      <c r="A261" s="3"/>
      <c r="B261" s="8"/>
    </row>
    <row r="262" spans="1:2" ht="13.8" x14ac:dyDescent="0.25">
      <c r="A262" s="3"/>
      <c r="B262" s="8"/>
    </row>
    <row r="263" spans="1:2" ht="13.8" x14ac:dyDescent="0.25">
      <c r="A263" s="3"/>
      <c r="B263" s="8"/>
    </row>
    <row r="264" spans="1:2" ht="13.8" x14ac:dyDescent="0.25">
      <c r="A264" s="3"/>
      <c r="B264" s="8"/>
    </row>
    <row r="265" spans="1:2" ht="13.8" x14ac:dyDescent="0.25">
      <c r="A265" s="3"/>
      <c r="B265" s="8"/>
    </row>
    <row r="266" spans="1:2" ht="13.8" x14ac:dyDescent="0.25">
      <c r="A266" s="3"/>
      <c r="B266" s="8"/>
    </row>
    <row r="267" spans="1:2" ht="13.8" x14ac:dyDescent="0.25">
      <c r="A267" s="3"/>
      <c r="B267" s="8"/>
    </row>
    <row r="268" spans="1:2" ht="13.8" x14ac:dyDescent="0.25">
      <c r="A268" s="3"/>
      <c r="B268" s="8"/>
    </row>
    <row r="269" spans="1:2" ht="13.8" x14ac:dyDescent="0.25">
      <c r="A269" s="3"/>
      <c r="B269" s="8"/>
    </row>
    <row r="270" spans="1:2" ht="13.8" x14ac:dyDescent="0.25">
      <c r="A270" s="3"/>
      <c r="B270" s="8"/>
    </row>
    <row r="271" spans="1:2" ht="13.8" x14ac:dyDescent="0.25">
      <c r="A271" s="3"/>
      <c r="B271" s="8"/>
    </row>
    <row r="272" spans="1:2" ht="13.8" x14ac:dyDescent="0.25">
      <c r="A272" s="3"/>
      <c r="B272" s="8"/>
    </row>
    <row r="273" spans="1:2" ht="13.8" x14ac:dyDescent="0.25">
      <c r="A273" s="3"/>
      <c r="B273" s="8"/>
    </row>
    <row r="274" spans="1:2" ht="13.8" x14ac:dyDescent="0.25">
      <c r="A274" s="3"/>
      <c r="B274" s="8"/>
    </row>
    <row r="275" spans="1:2" ht="13.8" x14ac:dyDescent="0.25">
      <c r="A275" s="3"/>
      <c r="B275" s="8"/>
    </row>
    <row r="276" spans="1:2" ht="13.8" x14ac:dyDescent="0.25">
      <c r="A276" s="3"/>
      <c r="B276" s="8"/>
    </row>
    <row r="277" spans="1:2" ht="13.8" x14ac:dyDescent="0.25">
      <c r="A277" s="3"/>
      <c r="B277" s="8"/>
    </row>
    <row r="278" spans="1:2" ht="13.8" x14ac:dyDescent="0.25">
      <c r="A278" s="3"/>
      <c r="B278" s="8"/>
    </row>
    <row r="279" spans="1:2" ht="13.8" x14ac:dyDescent="0.25">
      <c r="A279" s="3"/>
      <c r="B279" s="8"/>
    </row>
    <row r="280" spans="1:2" ht="13.8" x14ac:dyDescent="0.25">
      <c r="A280" s="3"/>
      <c r="B280" s="8"/>
    </row>
    <row r="281" spans="1:2" ht="13.8" x14ac:dyDescent="0.25">
      <c r="A281" s="3"/>
      <c r="B281" s="8"/>
    </row>
    <row r="282" spans="1:2" ht="13.8" x14ac:dyDescent="0.25">
      <c r="A282" s="3"/>
      <c r="B282" s="8"/>
    </row>
    <row r="283" spans="1:2" ht="13.8" x14ac:dyDescent="0.25">
      <c r="A283" s="3"/>
      <c r="B283" s="8"/>
    </row>
    <row r="284" spans="1:2" ht="13.8" x14ac:dyDescent="0.25">
      <c r="A284" s="3"/>
      <c r="B284" s="8"/>
    </row>
    <row r="285" spans="1:2" ht="13.8" x14ac:dyDescent="0.25">
      <c r="A285" s="3"/>
      <c r="B285" s="8"/>
    </row>
    <row r="286" spans="1:2" ht="13.8" x14ac:dyDescent="0.25">
      <c r="A286" s="3"/>
      <c r="B286" s="8"/>
    </row>
    <row r="287" spans="1:2" ht="13.8" x14ac:dyDescent="0.25">
      <c r="A287" s="3"/>
      <c r="B287" s="8"/>
    </row>
    <row r="288" spans="1:2" ht="13.8" x14ac:dyDescent="0.25">
      <c r="A288" s="3"/>
      <c r="B288" s="8"/>
    </row>
    <row r="289" spans="1:2" ht="13.8" x14ac:dyDescent="0.25">
      <c r="A289" s="3"/>
      <c r="B289" s="8"/>
    </row>
    <row r="290" spans="1:2" ht="13.8" x14ac:dyDescent="0.25">
      <c r="A290" s="3"/>
      <c r="B290" s="8"/>
    </row>
    <row r="291" spans="1:2" ht="13.8" x14ac:dyDescent="0.25">
      <c r="A291" s="3"/>
      <c r="B291" s="8"/>
    </row>
    <row r="292" spans="1:2" ht="13.8" x14ac:dyDescent="0.25">
      <c r="A292" s="3"/>
      <c r="B292" s="8"/>
    </row>
    <row r="293" spans="1:2" ht="13.8" x14ac:dyDescent="0.25">
      <c r="A293" s="3"/>
      <c r="B293" s="8"/>
    </row>
    <row r="294" spans="1:2" ht="13.8" x14ac:dyDescent="0.25">
      <c r="A294" s="3"/>
      <c r="B294" s="8"/>
    </row>
    <row r="295" spans="1:2" ht="13.8" x14ac:dyDescent="0.25">
      <c r="A295" s="3"/>
      <c r="B295" s="8"/>
    </row>
    <row r="296" spans="1:2" ht="13.8" x14ac:dyDescent="0.25">
      <c r="A296" s="3"/>
      <c r="B296" s="8"/>
    </row>
    <row r="297" spans="1:2" ht="13.8" x14ac:dyDescent="0.25">
      <c r="A297" s="3"/>
      <c r="B297" s="8"/>
    </row>
    <row r="298" spans="1:2" ht="13.8" x14ac:dyDescent="0.25">
      <c r="A298" s="3"/>
      <c r="B298" s="8"/>
    </row>
    <row r="299" spans="1:2" ht="13.8" x14ac:dyDescent="0.25">
      <c r="A299" s="3"/>
      <c r="B299" s="8"/>
    </row>
    <row r="300" spans="1:2" ht="13.8" x14ac:dyDescent="0.25">
      <c r="A300" s="3"/>
      <c r="B300" s="8"/>
    </row>
    <row r="301" spans="1:2" ht="13.8" x14ac:dyDescent="0.25">
      <c r="A301" s="3"/>
      <c r="B301" s="8"/>
    </row>
    <row r="302" spans="1:2" ht="13.8" x14ac:dyDescent="0.25">
      <c r="A302" s="3"/>
      <c r="B302" s="8"/>
    </row>
    <row r="303" spans="1:2" ht="13.8" x14ac:dyDescent="0.25">
      <c r="A303" s="3"/>
      <c r="B303" s="8"/>
    </row>
    <row r="304" spans="1:2" ht="13.8" x14ac:dyDescent="0.25">
      <c r="A304" s="3"/>
      <c r="B304" s="8"/>
    </row>
    <row r="305" spans="1:2" ht="13.8" x14ac:dyDescent="0.25">
      <c r="A305" s="3"/>
      <c r="B305" s="8"/>
    </row>
    <row r="306" spans="1:2" ht="13.8" x14ac:dyDescent="0.25">
      <c r="A306" s="3"/>
      <c r="B306" s="8"/>
    </row>
    <row r="307" spans="1:2" ht="13.8" x14ac:dyDescent="0.25">
      <c r="A307" s="3"/>
      <c r="B307" s="8"/>
    </row>
    <row r="308" spans="1:2" ht="13.8" x14ac:dyDescent="0.25">
      <c r="A308" s="3"/>
      <c r="B308" s="8"/>
    </row>
    <row r="309" spans="1:2" ht="13.8" x14ac:dyDescent="0.25">
      <c r="A309" s="3"/>
      <c r="B309" s="8"/>
    </row>
    <row r="310" spans="1:2" ht="13.8" x14ac:dyDescent="0.25">
      <c r="A310" s="3"/>
      <c r="B310" s="8"/>
    </row>
    <row r="311" spans="1:2" ht="13.8" x14ac:dyDescent="0.25">
      <c r="A311" s="3"/>
      <c r="B311" s="8"/>
    </row>
    <row r="312" spans="1:2" ht="13.8" x14ac:dyDescent="0.25">
      <c r="A312" s="3"/>
      <c r="B312" s="8"/>
    </row>
    <row r="313" spans="1:2" ht="13.8" x14ac:dyDescent="0.25">
      <c r="A313" s="3"/>
      <c r="B313" s="8"/>
    </row>
    <row r="314" spans="1:2" ht="13.8" x14ac:dyDescent="0.25">
      <c r="A314" s="3"/>
      <c r="B314" s="8"/>
    </row>
    <row r="315" spans="1:2" ht="13.8" x14ac:dyDescent="0.25">
      <c r="A315" s="3"/>
      <c r="B315" s="8"/>
    </row>
    <row r="316" spans="1:2" ht="13.8" x14ac:dyDescent="0.25">
      <c r="A316" s="3"/>
      <c r="B316" s="8"/>
    </row>
    <row r="317" spans="1:2" ht="13.8" x14ac:dyDescent="0.25">
      <c r="A317" s="3"/>
      <c r="B317" s="8"/>
    </row>
    <row r="318" spans="1:2" ht="13.8" x14ac:dyDescent="0.25">
      <c r="A318" s="3"/>
      <c r="B318" s="8"/>
    </row>
    <row r="319" spans="1:2" ht="13.8" x14ac:dyDescent="0.25">
      <c r="A319" s="3"/>
      <c r="B319" s="8"/>
    </row>
    <row r="320" spans="1:2" ht="13.8" x14ac:dyDescent="0.25">
      <c r="A320" s="3"/>
      <c r="B320" s="8"/>
    </row>
    <row r="321" spans="1:2" ht="13.8" x14ac:dyDescent="0.25">
      <c r="A321" s="3"/>
      <c r="B321" s="8"/>
    </row>
    <row r="322" spans="1:2" ht="13.8" x14ac:dyDescent="0.25">
      <c r="A322" s="3"/>
      <c r="B322" s="8"/>
    </row>
    <row r="323" spans="1:2" ht="13.8" x14ac:dyDescent="0.25">
      <c r="A323" s="3"/>
      <c r="B323" s="8"/>
    </row>
    <row r="324" spans="1:2" ht="13.8" x14ac:dyDescent="0.25">
      <c r="A324" s="3"/>
      <c r="B324" s="8"/>
    </row>
    <row r="325" spans="1:2" ht="13.8" x14ac:dyDescent="0.25">
      <c r="A325" s="3"/>
      <c r="B325" s="8"/>
    </row>
    <row r="326" spans="1:2" ht="13.8" x14ac:dyDescent="0.25">
      <c r="A326" s="3"/>
      <c r="B326" s="8"/>
    </row>
    <row r="327" spans="1:2" ht="13.8" x14ac:dyDescent="0.25">
      <c r="A327" s="3"/>
      <c r="B327" s="8"/>
    </row>
    <row r="328" spans="1:2" ht="13.8" x14ac:dyDescent="0.25">
      <c r="A328" s="3"/>
      <c r="B328" s="8"/>
    </row>
    <row r="329" spans="1:2" ht="13.8" x14ac:dyDescent="0.25">
      <c r="A329" s="3"/>
      <c r="B329" s="8"/>
    </row>
    <row r="330" spans="1:2" ht="13.8" x14ac:dyDescent="0.25">
      <c r="A330" s="3"/>
      <c r="B330" s="8"/>
    </row>
    <row r="331" spans="1:2" ht="13.8" x14ac:dyDescent="0.25">
      <c r="A331" s="3"/>
      <c r="B331" s="8"/>
    </row>
    <row r="332" spans="1:2" ht="13.8" x14ac:dyDescent="0.25">
      <c r="A332" s="3"/>
      <c r="B332" s="8"/>
    </row>
    <row r="333" spans="1:2" ht="13.8" x14ac:dyDescent="0.25">
      <c r="A333" s="3"/>
      <c r="B333" s="8"/>
    </row>
    <row r="334" spans="1:2" ht="13.8" x14ac:dyDescent="0.25">
      <c r="A334" s="3"/>
      <c r="B334" s="8"/>
    </row>
    <row r="335" spans="1:2" ht="13.8" x14ac:dyDescent="0.25">
      <c r="A335" s="3"/>
      <c r="B335" s="8"/>
    </row>
    <row r="336" spans="1:2" ht="13.8" x14ac:dyDescent="0.25">
      <c r="A336" s="3"/>
      <c r="B336" s="8"/>
    </row>
    <row r="337" spans="1:2" ht="13.8" x14ac:dyDescent="0.25">
      <c r="A337" s="3"/>
      <c r="B337" s="8"/>
    </row>
    <row r="338" spans="1:2" ht="13.8" x14ac:dyDescent="0.25">
      <c r="A338" s="3"/>
      <c r="B338" s="8"/>
    </row>
    <row r="339" spans="1:2" ht="13.8" x14ac:dyDescent="0.25">
      <c r="A339" s="3"/>
      <c r="B339" s="8"/>
    </row>
    <row r="340" spans="1:2" ht="13.8" x14ac:dyDescent="0.25">
      <c r="A340" s="3"/>
      <c r="B340" s="8"/>
    </row>
    <row r="341" spans="1:2" ht="13.8" x14ac:dyDescent="0.25">
      <c r="A341" s="3"/>
      <c r="B341" s="8"/>
    </row>
    <row r="342" spans="1:2" ht="13.8" x14ac:dyDescent="0.25">
      <c r="A342" s="3"/>
      <c r="B342" s="8"/>
    </row>
    <row r="343" spans="1:2" ht="13.8" x14ac:dyDescent="0.25">
      <c r="A343" s="3"/>
      <c r="B343" s="8"/>
    </row>
    <row r="344" spans="1:2" ht="13.8" x14ac:dyDescent="0.25">
      <c r="A344" s="3"/>
      <c r="B344" s="8"/>
    </row>
    <row r="345" spans="1:2" ht="13.8" x14ac:dyDescent="0.25">
      <c r="A345" s="3"/>
      <c r="B345" s="8"/>
    </row>
    <row r="346" spans="1:2" ht="13.8" x14ac:dyDescent="0.25">
      <c r="A346" s="3"/>
      <c r="B346" s="8"/>
    </row>
    <row r="347" spans="1:2" ht="13.8" x14ac:dyDescent="0.25">
      <c r="A347" s="3"/>
      <c r="B347" s="8"/>
    </row>
    <row r="348" spans="1:2" ht="13.8" x14ac:dyDescent="0.25">
      <c r="A348" s="3"/>
      <c r="B348" s="8"/>
    </row>
    <row r="349" spans="1:2" ht="13.8" x14ac:dyDescent="0.25">
      <c r="A349" s="3"/>
      <c r="B349" s="8"/>
    </row>
    <row r="350" spans="1:2" ht="13.8" x14ac:dyDescent="0.25">
      <c r="A350" s="3"/>
      <c r="B350" s="8"/>
    </row>
    <row r="351" spans="1:2" ht="13.8" x14ac:dyDescent="0.25">
      <c r="A351" s="3"/>
      <c r="B351" s="8"/>
    </row>
    <row r="352" spans="1:2" ht="13.8" x14ac:dyDescent="0.25">
      <c r="A352" s="3"/>
      <c r="B352" s="8"/>
    </row>
    <row r="353" spans="1:2" ht="13.8" x14ac:dyDescent="0.25">
      <c r="A353" s="3"/>
      <c r="B353" s="8"/>
    </row>
    <row r="354" spans="1:2" ht="13.8" x14ac:dyDescent="0.25">
      <c r="A354" s="3"/>
      <c r="B354" s="8"/>
    </row>
    <row r="355" spans="1:2" ht="13.8" x14ac:dyDescent="0.25">
      <c r="A355" s="3"/>
      <c r="B355" s="8"/>
    </row>
    <row r="356" spans="1:2" ht="13.8" x14ac:dyDescent="0.25">
      <c r="A356" s="3"/>
      <c r="B356" s="8"/>
    </row>
    <row r="357" spans="1:2" ht="13.8" x14ac:dyDescent="0.25">
      <c r="A357" s="3"/>
      <c r="B357" s="8"/>
    </row>
    <row r="358" spans="1:2" ht="13.8" x14ac:dyDescent="0.25">
      <c r="A358" s="3"/>
      <c r="B358" s="8"/>
    </row>
    <row r="359" spans="1:2" ht="13.8" x14ac:dyDescent="0.25">
      <c r="A359" s="3"/>
      <c r="B359" s="8"/>
    </row>
    <row r="360" spans="1:2" ht="13.8" x14ac:dyDescent="0.25">
      <c r="A360" s="3"/>
      <c r="B360" s="8"/>
    </row>
    <row r="361" spans="1:2" ht="13.8" x14ac:dyDescent="0.25">
      <c r="A361" s="3"/>
      <c r="B361" s="8"/>
    </row>
    <row r="362" spans="1:2" ht="13.8" x14ac:dyDescent="0.25">
      <c r="A362" s="3"/>
      <c r="B362" s="8"/>
    </row>
    <row r="363" spans="1:2" ht="13.8" x14ac:dyDescent="0.25">
      <c r="A363" s="3"/>
      <c r="B363" s="8"/>
    </row>
    <row r="364" spans="1:2" ht="13.8" x14ac:dyDescent="0.25">
      <c r="A364" s="3"/>
      <c r="B364" s="8"/>
    </row>
    <row r="365" spans="1:2" ht="13.8" x14ac:dyDescent="0.25">
      <c r="A365" s="3"/>
      <c r="B365" s="8"/>
    </row>
    <row r="366" spans="1:2" ht="13.8" x14ac:dyDescent="0.25">
      <c r="A366" s="3"/>
      <c r="B366" s="8"/>
    </row>
    <row r="367" spans="1:2" ht="13.8" x14ac:dyDescent="0.25">
      <c r="A367" s="3"/>
      <c r="B367" s="8"/>
    </row>
    <row r="368" spans="1:2" ht="13.8" x14ac:dyDescent="0.25">
      <c r="A368" s="3"/>
      <c r="B368" s="8"/>
    </row>
    <row r="369" spans="1:2" ht="13.8" x14ac:dyDescent="0.25">
      <c r="A369" s="3"/>
      <c r="B369" s="8"/>
    </row>
    <row r="370" spans="1:2" ht="13.8" x14ac:dyDescent="0.25">
      <c r="A370" s="3"/>
      <c r="B370" s="8"/>
    </row>
    <row r="371" spans="1:2" ht="13.8" x14ac:dyDescent="0.25">
      <c r="A371" s="3"/>
      <c r="B371" s="8"/>
    </row>
    <row r="372" spans="1:2" ht="13.8" x14ac:dyDescent="0.25">
      <c r="A372" s="3"/>
      <c r="B372" s="8"/>
    </row>
    <row r="373" spans="1:2" ht="13.8" x14ac:dyDescent="0.25">
      <c r="A373" s="3"/>
      <c r="B373" s="8"/>
    </row>
    <row r="374" spans="1:2" ht="13.8" x14ac:dyDescent="0.25">
      <c r="A374" s="3"/>
      <c r="B374" s="8"/>
    </row>
    <row r="375" spans="1:2" ht="13.8" x14ac:dyDescent="0.25">
      <c r="A375" s="3"/>
      <c r="B375" s="8"/>
    </row>
    <row r="376" spans="1:2" ht="13.8" x14ac:dyDescent="0.25">
      <c r="A376" s="3"/>
      <c r="B376" s="8"/>
    </row>
    <row r="377" spans="1:2" ht="13.8" x14ac:dyDescent="0.25">
      <c r="A377" s="3"/>
      <c r="B377" s="8"/>
    </row>
    <row r="378" spans="1:2" ht="13.8" x14ac:dyDescent="0.25">
      <c r="A378" s="3"/>
      <c r="B378" s="8"/>
    </row>
    <row r="379" spans="1:2" ht="13.8" x14ac:dyDescent="0.25">
      <c r="A379" s="3"/>
      <c r="B379" s="8"/>
    </row>
    <row r="380" spans="1:2" ht="13.8" x14ac:dyDescent="0.25">
      <c r="A380" s="3"/>
      <c r="B380" s="8"/>
    </row>
    <row r="381" spans="1:2" ht="13.8" x14ac:dyDescent="0.25">
      <c r="A381" s="3"/>
      <c r="B381" s="8"/>
    </row>
    <row r="382" spans="1:2" ht="13.8" x14ac:dyDescent="0.25">
      <c r="A382" s="3"/>
      <c r="B382" s="8"/>
    </row>
    <row r="383" spans="1:2" ht="13.8" x14ac:dyDescent="0.25">
      <c r="A383" s="3"/>
      <c r="B383" s="8"/>
    </row>
    <row r="384" spans="1:2" ht="13.8" x14ac:dyDescent="0.25">
      <c r="A384" s="3"/>
      <c r="B384" s="8"/>
    </row>
    <row r="385" spans="1:2" ht="13.8" x14ac:dyDescent="0.25">
      <c r="A385" s="3"/>
      <c r="B385" s="8"/>
    </row>
    <row r="386" spans="1:2" ht="13.8" x14ac:dyDescent="0.25">
      <c r="A386" s="3"/>
      <c r="B386" s="8"/>
    </row>
    <row r="387" spans="1:2" ht="13.8" x14ac:dyDescent="0.25">
      <c r="A387" s="3"/>
      <c r="B387" s="8"/>
    </row>
    <row r="388" spans="1:2" ht="13.8" x14ac:dyDescent="0.25">
      <c r="A388" s="3"/>
      <c r="B388" s="8"/>
    </row>
    <row r="389" spans="1:2" ht="13.8" x14ac:dyDescent="0.25">
      <c r="A389" s="3"/>
      <c r="B389" s="8"/>
    </row>
    <row r="390" spans="1:2" ht="13.8" x14ac:dyDescent="0.25">
      <c r="A390" s="3"/>
      <c r="B390" s="8"/>
    </row>
    <row r="391" spans="1:2" ht="13.8" x14ac:dyDescent="0.25">
      <c r="A391" s="3"/>
      <c r="B391" s="8"/>
    </row>
    <row r="392" spans="1:2" ht="13.8" x14ac:dyDescent="0.25">
      <c r="A392" s="3"/>
      <c r="B392" s="8"/>
    </row>
    <row r="393" spans="1:2" ht="13.8" x14ac:dyDescent="0.25">
      <c r="A393" s="3"/>
      <c r="B393" s="8"/>
    </row>
    <row r="394" spans="1:2" ht="13.8" x14ac:dyDescent="0.25">
      <c r="A394" s="3"/>
      <c r="B394" s="8"/>
    </row>
    <row r="395" spans="1:2" ht="13.8" x14ac:dyDescent="0.25">
      <c r="A395" s="3"/>
      <c r="B395" s="8"/>
    </row>
    <row r="396" spans="1:2" ht="13.8" x14ac:dyDescent="0.25">
      <c r="A396" s="3"/>
      <c r="B396" s="8"/>
    </row>
    <row r="397" spans="1:2" ht="13.8" x14ac:dyDescent="0.25">
      <c r="A397" s="3"/>
      <c r="B397" s="8"/>
    </row>
    <row r="398" spans="1:2" ht="13.8" x14ac:dyDescent="0.25">
      <c r="A398" s="3"/>
      <c r="B398" s="8"/>
    </row>
    <row r="399" spans="1:2" ht="13.8" x14ac:dyDescent="0.25">
      <c r="A399" s="3"/>
      <c r="B399" s="8"/>
    </row>
    <row r="400" spans="1:2" ht="13.8" x14ac:dyDescent="0.25">
      <c r="A400" s="3"/>
      <c r="B400" s="8"/>
    </row>
    <row r="401" spans="1:2" ht="13.8" x14ac:dyDescent="0.25">
      <c r="A401" s="3"/>
      <c r="B401" s="8"/>
    </row>
    <row r="402" spans="1:2" ht="13.8" x14ac:dyDescent="0.25">
      <c r="A402" s="3"/>
      <c r="B402" s="8"/>
    </row>
    <row r="403" spans="1:2" ht="13.8" x14ac:dyDescent="0.25">
      <c r="A403" s="3"/>
      <c r="B403" s="8"/>
    </row>
    <row r="404" spans="1:2" ht="13.8" x14ac:dyDescent="0.25">
      <c r="A404" s="3"/>
      <c r="B404" s="8"/>
    </row>
    <row r="405" spans="1:2" ht="13.8" x14ac:dyDescent="0.25">
      <c r="A405" s="3"/>
      <c r="B405" s="8"/>
    </row>
    <row r="406" spans="1:2" ht="13.8" x14ac:dyDescent="0.25">
      <c r="A406" s="3"/>
      <c r="B406" s="8"/>
    </row>
    <row r="407" spans="1:2" ht="13.8" x14ac:dyDescent="0.25">
      <c r="A407" s="3"/>
      <c r="B407" s="8"/>
    </row>
    <row r="408" spans="1:2" ht="13.8" x14ac:dyDescent="0.25">
      <c r="A408" s="3"/>
      <c r="B408" s="8"/>
    </row>
    <row r="409" spans="1:2" ht="13.8" x14ac:dyDescent="0.25">
      <c r="A409" s="3"/>
      <c r="B409" s="8"/>
    </row>
    <row r="410" spans="1:2" ht="13.8" x14ac:dyDescent="0.25">
      <c r="A410" s="3"/>
      <c r="B410" s="8"/>
    </row>
    <row r="411" spans="1:2" ht="13.8" x14ac:dyDescent="0.25">
      <c r="A411" s="3"/>
      <c r="B411" s="8"/>
    </row>
    <row r="412" spans="1:2" ht="13.8" x14ac:dyDescent="0.25">
      <c r="A412" s="3"/>
      <c r="B412" s="8"/>
    </row>
    <row r="413" spans="1:2" ht="13.8" x14ac:dyDescent="0.25">
      <c r="A413" s="3"/>
      <c r="B413" s="8"/>
    </row>
    <row r="414" spans="1:2" ht="13.8" x14ac:dyDescent="0.25">
      <c r="A414" s="3"/>
      <c r="B414" s="8"/>
    </row>
    <row r="415" spans="1:2" ht="13.8" x14ac:dyDescent="0.25">
      <c r="A415" s="3"/>
      <c r="B415" s="8"/>
    </row>
    <row r="416" spans="1:2" ht="13.8" x14ac:dyDescent="0.25">
      <c r="A416" s="3"/>
      <c r="B416" s="8"/>
    </row>
    <row r="417" spans="1:2" ht="13.8" x14ac:dyDescent="0.25">
      <c r="A417" s="3"/>
      <c r="B417" s="8"/>
    </row>
    <row r="418" spans="1:2" ht="13.8" x14ac:dyDescent="0.25">
      <c r="A418" s="3"/>
      <c r="B418" s="8"/>
    </row>
    <row r="419" spans="1:2" ht="13.8" x14ac:dyDescent="0.25">
      <c r="A419" s="3"/>
      <c r="B419" s="8"/>
    </row>
    <row r="420" spans="1:2" ht="13.8" x14ac:dyDescent="0.25">
      <c r="A420" s="3"/>
      <c r="B420" s="8"/>
    </row>
    <row r="421" spans="1:2" ht="13.8" x14ac:dyDescent="0.25">
      <c r="A421" s="3"/>
      <c r="B421" s="8"/>
    </row>
    <row r="422" spans="1:2" ht="13.8" x14ac:dyDescent="0.25">
      <c r="A422" s="3"/>
      <c r="B422" s="8"/>
    </row>
    <row r="423" spans="1:2" ht="13.8" x14ac:dyDescent="0.25">
      <c r="A423" s="3"/>
      <c r="B423" s="8"/>
    </row>
    <row r="424" spans="1:2" ht="13.8" x14ac:dyDescent="0.25">
      <c r="A424" s="3"/>
      <c r="B424" s="8"/>
    </row>
    <row r="425" spans="1:2" ht="13.8" x14ac:dyDescent="0.25">
      <c r="A425" s="3"/>
      <c r="B425" s="8"/>
    </row>
    <row r="426" spans="1:2" ht="13.8" x14ac:dyDescent="0.25">
      <c r="A426" s="3"/>
      <c r="B426" s="8"/>
    </row>
    <row r="427" spans="1:2" ht="13.8" x14ac:dyDescent="0.25">
      <c r="A427" s="3"/>
      <c r="B427" s="8"/>
    </row>
    <row r="428" spans="1:2" ht="13.8" x14ac:dyDescent="0.25">
      <c r="A428" s="3"/>
      <c r="B428" s="8"/>
    </row>
    <row r="429" spans="1:2" ht="13.8" x14ac:dyDescent="0.25">
      <c r="A429" s="3"/>
      <c r="B429" s="8"/>
    </row>
    <row r="430" spans="1:2" ht="13.8" x14ac:dyDescent="0.25">
      <c r="A430" s="3"/>
      <c r="B430" s="8"/>
    </row>
    <row r="431" spans="1:2" ht="13.8" x14ac:dyDescent="0.25">
      <c r="A431" s="3"/>
      <c r="B431" s="8"/>
    </row>
    <row r="432" spans="1:2" ht="13.8" x14ac:dyDescent="0.25">
      <c r="A432" s="3"/>
      <c r="B432" s="8"/>
    </row>
    <row r="433" spans="1:2" ht="13.8" x14ac:dyDescent="0.25">
      <c r="A433" s="3"/>
      <c r="B433" s="8"/>
    </row>
    <row r="434" spans="1:2" ht="13.8" x14ac:dyDescent="0.25">
      <c r="A434" s="3"/>
      <c r="B434" s="8"/>
    </row>
    <row r="435" spans="1:2" ht="13.8" x14ac:dyDescent="0.25">
      <c r="A435" s="3"/>
      <c r="B435" s="8"/>
    </row>
    <row r="436" spans="1:2" ht="13.8" x14ac:dyDescent="0.25">
      <c r="A436" s="3"/>
      <c r="B436" s="8"/>
    </row>
    <row r="437" spans="1:2" ht="13.8" x14ac:dyDescent="0.25">
      <c r="A437" s="3"/>
      <c r="B437" s="8"/>
    </row>
    <row r="438" spans="1:2" ht="13.8" x14ac:dyDescent="0.25">
      <c r="A438" s="3"/>
      <c r="B438" s="8"/>
    </row>
    <row r="439" spans="1:2" ht="13.8" x14ac:dyDescent="0.25">
      <c r="A439" s="3"/>
      <c r="B439" s="8"/>
    </row>
    <row r="440" spans="1:2" ht="13.8" x14ac:dyDescent="0.25">
      <c r="A440" s="3"/>
      <c r="B440" s="8"/>
    </row>
    <row r="441" spans="1:2" ht="13.8" x14ac:dyDescent="0.25">
      <c r="A441" s="3"/>
      <c r="B441" s="8"/>
    </row>
    <row r="442" spans="1:2" ht="13.8" x14ac:dyDescent="0.25">
      <c r="A442" s="3"/>
      <c r="B442" s="8"/>
    </row>
    <row r="443" spans="1:2" ht="13.8" x14ac:dyDescent="0.25">
      <c r="A443" s="3"/>
      <c r="B443" s="8"/>
    </row>
    <row r="444" spans="1:2" ht="13.8" x14ac:dyDescent="0.25">
      <c r="A444" s="3"/>
      <c r="B444" s="8"/>
    </row>
    <row r="445" spans="1:2" ht="13.8" x14ac:dyDescent="0.25">
      <c r="A445" s="3"/>
      <c r="B445" s="8"/>
    </row>
    <row r="446" spans="1:2" ht="13.8" x14ac:dyDescent="0.25">
      <c r="A446" s="3"/>
      <c r="B446" s="8"/>
    </row>
    <row r="447" spans="1:2" ht="13.8" x14ac:dyDescent="0.25">
      <c r="A447" s="3"/>
      <c r="B447" s="8"/>
    </row>
    <row r="448" spans="1:2" ht="13.8" x14ac:dyDescent="0.25">
      <c r="A448" s="3"/>
      <c r="B448" s="8"/>
    </row>
    <row r="449" spans="1:2" ht="13.8" x14ac:dyDescent="0.25">
      <c r="A449" s="3"/>
      <c r="B449" s="8"/>
    </row>
    <row r="450" spans="1:2" ht="13.8" x14ac:dyDescent="0.25">
      <c r="A450" s="3"/>
      <c r="B450" s="8"/>
    </row>
    <row r="451" spans="1:2" ht="13.8" x14ac:dyDescent="0.25">
      <c r="A451" s="3"/>
      <c r="B451" s="8"/>
    </row>
    <row r="452" spans="1:2" ht="13.8" x14ac:dyDescent="0.25">
      <c r="A452" s="3"/>
      <c r="B452" s="8"/>
    </row>
    <row r="453" spans="1:2" ht="13.8" x14ac:dyDescent="0.25">
      <c r="A453" s="3"/>
      <c r="B453" s="8"/>
    </row>
    <row r="454" spans="1:2" ht="13.8" x14ac:dyDescent="0.25">
      <c r="A454" s="3"/>
      <c r="B454" s="8"/>
    </row>
    <row r="455" spans="1:2" ht="13.8" x14ac:dyDescent="0.25">
      <c r="A455" s="3"/>
      <c r="B455" s="8"/>
    </row>
    <row r="456" spans="1:2" ht="13.8" x14ac:dyDescent="0.25">
      <c r="A456" s="3"/>
      <c r="B456" s="8"/>
    </row>
    <row r="485" spans="1:2" ht="13.8" x14ac:dyDescent="0.25">
      <c r="A485" s="1"/>
      <c r="B485" s="2"/>
    </row>
    <row r="486" spans="1:2" ht="13.8" x14ac:dyDescent="0.25">
      <c r="A486" s="3"/>
      <c r="B486" s="8"/>
    </row>
    <row r="487" spans="1:2" ht="13.8" x14ac:dyDescent="0.25">
      <c r="A487" s="3"/>
      <c r="B487" s="8"/>
    </row>
    <row r="488" spans="1:2" ht="13.8" x14ac:dyDescent="0.25">
      <c r="A488" s="3"/>
      <c r="B488" s="8"/>
    </row>
    <row r="489" spans="1:2" ht="13.8" x14ac:dyDescent="0.25">
      <c r="A489" s="3"/>
      <c r="B489" s="8"/>
    </row>
    <row r="490" spans="1:2" ht="13.8" x14ac:dyDescent="0.25">
      <c r="A490" s="3"/>
      <c r="B490" s="8"/>
    </row>
    <row r="491" spans="1:2" ht="13.8" x14ac:dyDescent="0.25">
      <c r="A491" s="3"/>
      <c r="B491" s="8"/>
    </row>
    <row r="492" spans="1:2" ht="13.8" x14ac:dyDescent="0.25">
      <c r="A492" s="3"/>
      <c r="B492" s="8"/>
    </row>
    <row r="493" spans="1:2" ht="13.8" x14ac:dyDescent="0.25">
      <c r="A493" s="3"/>
      <c r="B493" s="8"/>
    </row>
    <row r="494" spans="1:2" ht="13.8" x14ac:dyDescent="0.25">
      <c r="A494" s="3"/>
      <c r="B494" s="8"/>
    </row>
    <row r="495" spans="1:2" ht="13.8" x14ac:dyDescent="0.25">
      <c r="A495" s="3"/>
      <c r="B495" s="8"/>
    </row>
    <row r="496" spans="1:2" ht="13.8" x14ac:dyDescent="0.25">
      <c r="A496" s="3"/>
      <c r="B496" s="8"/>
    </row>
    <row r="497" spans="1:2" ht="13.8" x14ac:dyDescent="0.25">
      <c r="A497" s="3"/>
      <c r="B497" s="8"/>
    </row>
    <row r="498" spans="1:2" ht="13.8" x14ac:dyDescent="0.25">
      <c r="A498" s="3"/>
      <c r="B498" s="8"/>
    </row>
    <row r="499" spans="1:2" ht="13.8" x14ac:dyDescent="0.25">
      <c r="A499" s="3"/>
      <c r="B499" s="8"/>
    </row>
    <row r="500" spans="1:2" ht="13.8" x14ac:dyDescent="0.25">
      <c r="A500" s="3"/>
      <c r="B500" s="8"/>
    </row>
    <row r="501" spans="1:2" ht="13.8" x14ac:dyDescent="0.25">
      <c r="A501" s="3"/>
      <c r="B501" s="8"/>
    </row>
    <row r="502" spans="1:2" ht="13.8" x14ac:dyDescent="0.25">
      <c r="A502" s="3"/>
      <c r="B502" s="8"/>
    </row>
    <row r="503" spans="1:2" ht="13.8" x14ac:dyDescent="0.25">
      <c r="A503" s="3"/>
      <c r="B503" s="8"/>
    </row>
    <row r="504" spans="1:2" ht="13.8" x14ac:dyDescent="0.25">
      <c r="A504" s="3"/>
      <c r="B504" s="8"/>
    </row>
    <row r="505" spans="1:2" ht="13.8" x14ac:dyDescent="0.25">
      <c r="A505" s="3"/>
      <c r="B505" s="8"/>
    </row>
    <row r="506" spans="1:2" ht="13.8" x14ac:dyDescent="0.25">
      <c r="A506" s="3"/>
      <c r="B506" s="8"/>
    </row>
    <row r="507" spans="1:2" ht="13.8" x14ac:dyDescent="0.25">
      <c r="A507" s="3"/>
      <c r="B507" s="8"/>
    </row>
    <row r="508" spans="1:2" ht="13.8" x14ac:dyDescent="0.25">
      <c r="A508" s="3"/>
      <c r="B508" s="8"/>
    </row>
    <row r="509" spans="1:2" ht="13.8" x14ac:dyDescent="0.25">
      <c r="A509" s="3"/>
      <c r="B509" s="8"/>
    </row>
    <row r="510" spans="1:2" ht="13.8" x14ac:dyDescent="0.25">
      <c r="A510" s="3"/>
      <c r="B510" s="8"/>
    </row>
    <row r="511" spans="1:2" ht="13.8" x14ac:dyDescent="0.25">
      <c r="A511" s="3"/>
      <c r="B511" s="8"/>
    </row>
    <row r="512" spans="1:2" ht="13.8" x14ac:dyDescent="0.25">
      <c r="A512" s="3"/>
      <c r="B512" s="8"/>
    </row>
    <row r="513" spans="1:2" ht="13.8" x14ac:dyDescent="0.25">
      <c r="A513" s="3"/>
      <c r="B513" s="8"/>
    </row>
    <row r="514" spans="1:2" ht="13.8" x14ac:dyDescent="0.25">
      <c r="A514" s="3"/>
      <c r="B514" s="8"/>
    </row>
    <row r="515" spans="1:2" ht="13.8" x14ac:dyDescent="0.25">
      <c r="A515" s="3"/>
      <c r="B515" s="8"/>
    </row>
    <row r="516" spans="1:2" ht="13.8" x14ac:dyDescent="0.25">
      <c r="A516" s="3"/>
      <c r="B516" s="8"/>
    </row>
    <row r="517" spans="1:2" ht="13.8" x14ac:dyDescent="0.25">
      <c r="A517" s="3"/>
      <c r="B517" s="8"/>
    </row>
    <row r="518" spans="1:2" ht="13.8" x14ac:dyDescent="0.25">
      <c r="A518" s="3"/>
      <c r="B518" s="8"/>
    </row>
    <row r="519" spans="1:2" ht="13.8" x14ac:dyDescent="0.25">
      <c r="A519" s="3"/>
      <c r="B519" s="8"/>
    </row>
    <row r="520" spans="1:2" ht="13.8" x14ac:dyDescent="0.25">
      <c r="A520" s="3"/>
      <c r="B520" s="8"/>
    </row>
    <row r="521" spans="1:2" ht="13.8" x14ac:dyDescent="0.25">
      <c r="A521" s="3"/>
      <c r="B521" s="8"/>
    </row>
    <row r="522" spans="1:2" ht="13.8" x14ac:dyDescent="0.25">
      <c r="A522" s="3"/>
      <c r="B522" s="8"/>
    </row>
    <row r="523" spans="1:2" ht="13.8" x14ac:dyDescent="0.25">
      <c r="A523" s="3"/>
      <c r="B523" s="8"/>
    </row>
    <row r="524" spans="1:2" ht="13.8" x14ac:dyDescent="0.25">
      <c r="A524" s="3"/>
      <c r="B524" s="8"/>
    </row>
    <row r="525" spans="1:2" ht="13.8" x14ac:dyDescent="0.25">
      <c r="A525" s="3"/>
      <c r="B525" s="8"/>
    </row>
    <row r="526" spans="1:2" ht="13.8" x14ac:dyDescent="0.25">
      <c r="A526" s="3"/>
      <c r="B526" s="8"/>
    </row>
    <row r="527" spans="1:2" ht="13.8" x14ac:dyDescent="0.25">
      <c r="A527" s="3"/>
      <c r="B527" s="8"/>
    </row>
    <row r="528" spans="1:2" ht="13.8" x14ac:dyDescent="0.25">
      <c r="A528" s="3"/>
      <c r="B528" s="8"/>
    </row>
    <row r="529" spans="1:2" ht="13.8" x14ac:dyDescent="0.25">
      <c r="A529" s="3"/>
      <c r="B529" s="8"/>
    </row>
    <row r="530" spans="1:2" ht="13.8" x14ac:dyDescent="0.25">
      <c r="A530" s="3"/>
      <c r="B530" s="8"/>
    </row>
    <row r="531" spans="1:2" ht="13.8" x14ac:dyDescent="0.25">
      <c r="A531" s="3"/>
      <c r="B531" s="8"/>
    </row>
    <row r="532" spans="1:2" ht="13.8" x14ac:dyDescent="0.25">
      <c r="A532" s="3"/>
      <c r="B532" s="8"/>
    </row>
    <row r="533" spans="1:2" ht="13.8" x14ac:dyDescent="0.25">
      <c r="A533" s="3"/>
      <c r="B533" s="8"/>
    </row>
    <row r="534" spans="1:2" ht="13.8" x14ac:dyDescent="0.25">
      <c r="A534" s="3"/>
      <c r="B534" s="8"/>
    </row>
    <row r="535" spans="1:2" ht="13.8" x14ac:dyDescent="0.25">
      <c r="A535" s="3"/>
      <c r="B535" s="8"/>
    </row>
    <row r="536" spans="1:2" ht="13.8" x14ac:dyDescent="0.25">
      <c r="A536" s="3"/>
      <c r="B536" s="8"/>
    </row>
    <row r="537" spans="1:2" ht="13.8" x14ac:dyDescent="0.25">
      <c r="A537" s="3"/>
      <c r="B537" s="8"/>
    </row>
    <row r="538" spans="1:2" ht="13.8" x14ac:dyDescent="0.25">
      <c r="A538" s="3"/>
      <c r="B538" s="8"/>
    </row>
    <row r="539" spans="1:2" ht="13.8" x14ac:dyDescent="0.25">
      <c r="A539" s="3"/>
      <c r="B539" s="8"/>
    </row>
    <row r="540" spans="1:2" ht="13.8" x14ac:dyDescent="0.25">
      <c r="A540" s="3"/>
      <c r="B540" s="8"/>
    </row>
    <row r="541" spans="1:2" ht="13.8" x14ac:dyDescent="0.25">
      <c r="A541" s="3"/>
      <c r="B541" s="8"/>
    </row>
    <row r="542" spans="1:2" ht="13.8" x14ac:dyDescent="0.25">
      <c r="A542" s="3"/>
      <c r="B542" s="8"/>
    </row>
    <row r="543" spans="1:2" ht="13.8" x14ac:dyDescent="0.25">
      <c r="A543" s="3"/>
      <c r="B543" s="8"/>
    </row>
    <row r="544" spans="1:2" ht="13.8" x14ac:dyDescent="0.25">
      <c r="A544" s="3"/>
      <c r="B544" s="8"/>
    </row>
    <row r="545" spans="1:2" ht="13.8" x14ac:dyDescent="0.25">
      <c r="A545" s="3"/>
      <c r="B545" s="8"/>
    </row>
    <row r="546" spans="1:2" ht="13.8" x14ac:dyDescent="0.25">
      <c r="A546" s="3"/>
      <c r="B546" s="8"/>
    </row>
    <row r="547" spans="1:2" ht="13.8" x14ac:dyDescent="0.25">
      <c r="A547" s="3"/>
      <c r="B547" s="8"/>
    </row>
    <row r="548" spans="1:2" ht="13.8" x14ac:dyDescent="0.25">
      <c r="A548" s="3"/>
      <c r="B548" s="8"/>
    </row>
    <row r="549" spans="1:2" ht="13.8" x14ac:dyDescent="0.25">
      <c r="A549" s="3"/>
      <c r="B549" s="8"/>
    </row>
    <row r="550" spans="1:2" ht="13.8" x14ac:dyDescent="0.25">
      <c r="A550" s="3"/>
      <c r="B550" s="8"/>
    </row>
    <row r="551" spans="1:2" ht="13.8" x14ac:dyDescent="0.25">
      <c r="A551" s="3"/>
      <c r="B551" s="8"/>
    </row>
    <row r="552" spans="1:2" ht="13.8" x14ac:dyDescent="0.25">
      <c r="A552" s="3"/>
      <c r="B552" s="8"/>
    </row>
    <row r="553" spans="1:2" ht="13.8" x14ac:dyDescent="0.25">
      <c r="A553" s="3"/>
      <c r="B553" s="8"/>
    </row>
    <row r="554" spans="1:2" ht="13.8" x14ac:dyDescent="0.25">
      <c r="A554" s="3"/>
      <c r="B554" s="8"/>
    </row>
    <row r="555" spans="1:2" ht="13.8" x14ac:dyDescent="0.25">
      <c r="A555" s="3"/>
      <c r="B555" s="8"/>
    </row>
    <row r="556" spans="1:2" ht="13.8" x14ac:dyDescent="0.25">
      <c r="A556" s="3"/>
      <c r="B556" s="8"/>
    </row>
    <row r="557" spans="1:2" ht="13.8" x14ac:dyDescent="0.25">
      <c r="A557" s="3"/>
      <c r="B557" s="8"/>
    </row>
    <row r="558" spans="1:2" ht="13.8" x14ac:dyDescent="0.25">
      <c r="A558" s="3"/>
      <c r="B558" s="8"/>
    </row>
    <row r="559" spans="1:2" ht="13.8" x14ac:dyDescent="0.25">
      <c r="A559" s="3"/>
      <c r="B559" s="8"/>
    </row>
    <row r="560" spans="1:2" ht="13.8" x14ac:dyDescent="0.25">
      <c r="A560" s="3"/>
      <c r="B560" s="8"/>
    </row>
    <row r="561" spans="1:2" ht="13.8" x14ac:dyDescent="0.25">
      <c r="A561" s="3"/>
      <c r="B561" s="8"/>
    </row>
    <row r="562" spans="1:2" ht="13.8" x14ac:dyDescent="0.25">
      <c r="A562" s="3"/>
      <c r="B562" s="8"/>
    </row>
    <row r="563" spans="1:2" ht="13.8" x14ac:dyDescent="0.25">
      <c r="A563" s="3"/>
      <c r="B563" s="8"/>
    </row>
    <row r="564" spans="1:2" ht="13.8" x14ac:dyDescent="0.25">
      <c r="A564" s="3"/>
      <c r="B564" s="8"/>
    </row>
    <row r="565" spans="1:2" ht="13.8" x14ac:dyDescent="0.25">
      <c r="A565" s="3"/>
      <c r="B565" s="8"/>
    </row>
    <row r="566" spans="1:2" ht="13.8" x14ac:dyDescent="0.25">
      <c r="A566" s="3"/>
      <c r="B566" s="8"/>
    </row>
    <row r="567" spans="1:2" ht="13.8" x14ac:dyDescent="0.25">
      <c r="A567" s="3"/>
      <c r="B567" s="8"/>
    </row>
    <row r="568" spans="1:2" ht="13.8" x14ac:dyDescent="0.25">
      <c r="A568" s="3"/>
      <c r="B568" s="8"/>
    </row>
    <row r="569" spans="1:2" ht="13.8" x14ac:dyDescent="0.25">
      <c r="A569" s="3"/>
      <c r="B569" s="8"/>
    </row>
    <row r="570" spans="1:2" ht="13.8" x14ac:dyDescent="0.25">
      <c r="A570" s="3"/>
      <c r="B570" s="8"/>
    </row>
    <row r="571" spans="1:2" ht="13.8" x14ac:dyDescent="0.25">
      <c r="A571" s="3"/>
      <c r="B571" s="8"/>
    </row>
    <row r="572" spans="1:2" ht="13.8" x14ac:dyDescent="0.25">
      <c r="A572" s="3"/>
      <c r="B572" s="8"/>
    </row>
    <row r="573" spans="1:2" ht="13.8" x14ac:dyDescent="0.25">
      <c r="A573" s="3"/>
      <c r="B573" s="8"/>
    </row>
    <row r="574" spans="1:2" ht="13.8" x14ac:dyDescent="0.25">
      <c r="A574" s="3"/>
      <c r="B574" s="8"/>
    </row>
    <row r="575" spans="1:2" ht="13.8" x14ac:dyDescent="0.25">
      <c r="A575" s="3"/>
      <c r="B575" s="8"/>
    </row>
    <row r="576" spans="1:2" ht="13.8" x14ac:dyDescent="0.25">
      <c r="A576" s="3"/>
      <c r="B576" s="8"/>
    </row>
    <row r="577" spans="1:2" ht="13.8" x14ac:dyDescent="0.25">
      <c r="A577" s="3"/>
      <c r="B577" s="8"/>
    </row>
    <row r="578" spans="1:2" ht="13.8" x14ac:dyDescent="0.25">
      <c r="A578" s="3"/>
      <c r="B578" s="8"/>
    </row>
    <row r="579" spans="1:2" ht="13.8" x14ac:dyDescent="0.25">
      <c r="A579" s="3"/>
      <c r="B579" s="8"/>
    </row>
    <row r="580" spans="1:2" ht="13.8" x14ac:dyDescent="0.25">
      <c r="A580" s="3"/>
      <c r="B580" s="8"/>
    </row>
    <row r="581" spans="1:2" ht="13.8" x14ac:dyDescent="0.25">
      <c r="A581" s="3"/>
      <c r="B581" s="8"/>
    </row>
    <row r="582" spans="1:2" ht="13.8" x14ac:dyDescent="0.25">
      <c r="A582" s="3"/>
      <c r="B582" s="8"/>
    </row>
    <row r="583" spans="1:2" ht="13.8" x14ac:dyDescent="0.25">
      <c r="A583" s="3"/>
      <c r="B583" s="8"/>
    </row>
    <row r="584" spans="1:2" ht="13.8" x14ac:dyDescent="0.25">
      <c r="A584" s="3"/>
      <c r="B584" s="8"/>
    </row>
    <row r="585" spans="1:2" ht="13.8" x14ac:dyDescent="0.25">
      <c r="A585" s="3"/>
      <c r="B585" s="8"/>
    </row>
    <row r="586" spans="1:2" ht="13.8" x14ac:dyDescent="0.25">
      <c r="A586" s="3"/>
      <c r="B586" s="8"/>
    </row>
    <row r="587" spans="1:2" ht="13.8" x14ac:dyDescent="0.25">
      <c r="A587" s="3"/>
      <c r="B587" s="8"/>
    </row>
    <row r="588" spans="1:2" ht="13.8" x14ac:dyDescent="0.25">
      <c r="A588" s="3"/>
      <c r="B588" s="8"/>
    </row>
    <row r="589" spans="1:2" ht="13.8" x14ac:dyDescent="0.25">
      <c r="A589" s="3"/>
      <c r="B589" s="8"/>
    </row>
    <row r="590" spans="1:2" ht="13.8" x14ac:dyDescent="0.25">
      <c r="A590" s="3"/>
      <c r="B590" s="8"/>
    </row>
    <row r="591" spans="1:2" ht="13.8" x14ac:dyDescent="0.25">
      <c r="A591" s="3"/>
      <c r="B591" s="8"/>
    </row>
    <row r="592" spans="1:2" ht="13.8" x14ac:dyDescent="0.25">
      <c r="A592" s="3"/>
      <c r="B592" s="8"/>
    </row>
    <row r="593" spans="1:2" ht="13.8" x14ac:dyDescent="0.25">
      <c r="A593" s="3"/>
      <c r="B593" s="8"/>
    </row>
    <row r="594" spans="1:2" ht="13.8" x14ac:dyDescent="0.25">
      <c r="A594" s="3"/>
      <c r="B594" s="8"/>
    </row>
    <row r="595" spans="1:2" ht="13.8" x14ac:dyDescent="0.25">
      <c r="A595" s="3"/>
      <c r="B595" s="8"/>
    </row>
    <row r="596" spans="1:2" ht="13.8" x14ac:dyDescent="0.25">
      <c r="A596" s="3"/>
      <c r="B596" s="8"/>
    </row>
    <row r="597" spans="1:2" ht="13.8" x14ac:dyDescent="0.25">
      <c r="A597" s="3"/>
      <c r="B597" s="8"/>
    </row>
    <row r="598" spans="1:2" ht="13.8" x14ac:dyDescent="0.25">
      <c r="A598" s="3"/>
      <c r="B598" s="8"/>
    </row>
    <row r="599" spans="1:2" ht="13.8" x14ac:dyDescent="0.25">
      <c r="A599" s="3"/>
      <c r="B599" s="8"/>
    </row>
    <row r="600" spans="1:2" ht="13.8" x14ac:dyDescent="0.25">
      <c r="A600" s="3"/>
      <c r="B600" s="8"/>
    </row>
    <row r="601" spans="1:2" ht="13.8" x14ac:dyDescent="0.25">
      <c r="A601" s="3"/>
      <c r="B601" s="8"/>
    </row>
    <row r="602" spans="1:2" ht="13.8" x14ac:dyDescent="0.25">
      <c r="A602" s="3"/>
      <c r="B602" s="8"/>
    </row>
    <row r="603" spans="1:2" ht="13.8" x14ac:dyDescent="0.25">
      <c r="A603" s="3"/>
      <c r="B603" s="8"/>
    </row>
    <row r="604" spans="1:2" ht="13.8" x14ac:dyDescent="0.25">
      <c r="A604" s="3"/>
      <c r="B604" s="8"/>
    </row>
    <row r="605" spans="1:2" ht="13.8" x14ac:dyDescent="0.25">
      <c r="A605" s="3"/>
      <c r="B605" s="8"/>
    </row>
    <row r="606" spans="1:2" ht="13.8" x14ac:dyDescent="0.25">
      <c r="A606" s="3"/>
      <c r="B606" s="8"/>
    </row>
    <row r="607" spans="1:2" ht="13.8" x14ac:dyDescent="0.25">
      <c r="A607" s="3"/>
      <c r="B607" s="8"/>
    </row>
    <row r="608" spans="1:2" ht="13.8" x14ac:dyDescent="0.25">
      <c r="A608" s="3"/>
      <c r="B608" s="8"/>
    </row>
    <row r="609" spans="1:2" ht="13.8" x14ac:dyDescent="0.25">
      <c r="A609" s="3"/>
      <c r="B609" s="8"/>
    </row>
    <row r="610" spans="1:2" ht="13.8" x14ac:dyDescent="0.25">
      <c r="A610" s="3"/>
      <c r="B610" s="8"/>
    </row>
    <row r="611" spans="1:2" ht="13.8" x14ac:dyDescent="0.25">
      <c r="A611" s="3"/>
      <c r="B611" s="8"/>
    </row>
    <row r="612" spans="1:2" ht="13.8" x14ac:dyDescent="0.25">
      <c r="A612" s="3"/>
      <c r="B612" s="8"/>
    </row>
    <row r="613" spans="1:2" ht="13.8" x14ac:dyDescent="0.25">
      <c r="A613" s="3"/>
      <c r="B613" s="8"/>
    </row>
    <row r="614" spans="1:2" ht="13.8" x14ac:dyDescent="0.25">
      <c r="A614" s="3"/>
      <c r="B614" s="8"/>
    </row>
    <row r="615" spans="1:2" ht="13.8" x14ac:dyDescent="0.25">
      <c r="A615" s="3"/>
      <c r="B615" s="8"/>
    </row>
    <row r="616" spans="1:2" ht="13.8" x14ac:dyDescent="0.25">
      <c r="A616" s="3"/>
      <c r="B616" s="8"/>
    </row>
    <row r="617" spans="1:2" ht="13.8" x14ac:dyDescent="0.25">
      <c r="A617" s="3"/>
      <c r="B617" s="8"/>
    </row>
    <row r="618" spans="1:2" ht="13.8" x14ac:dyDescent="0.25">
      <c r="A618" s="3"/>
      <c r="B618" s="8"/>
    </row>
    <row r="619" spans="1:2" ht="13.8" x14ac:dyDescent="0.25">
      <c r="A619" s="3"/>
      <c r="B619" s="8"/>
    </row>
    <row r="620" spans="1:2" ht="13.8" x14ac:dyDescent="0.25">
      <c r="A620" s="3"/>
      <c r="B620" s="8"/>
    </row>
    <row r="621" spans="1:2" ht="13.8" x14ac:dyDescent="0.25">
      <c r="A621" s="3"/>
      <c r="B621" s="8"/>
    </row>
    <row r="622" spans="1:2" ht="13.8" x14ac:dyDescent="0.25">
      <c r="A622" s="3"/>
      <c r="B622" s="8"/>
    </row>
    <row r="623" spans="1:2" ht="13.8" x14ac:dyDescent="0.25">
      <c r="A623" s="3"/>
      <c r="B623" s="8"/>
    </row>
    <row r="624" spans="1:2" ht="13.8" x14ac:dyDescent="0.25">
      <c r="A624" s="3"/>
      <c r="B624" s="8"/>
    </row>
    <row r="625" spans="1:2" ht="13.8" x14ac:dyDescent="0.25">
      <c r="A625" s="3"/>
      <c r="B625" s="8"/>
    </row>
    <row r="626" spans="1:2" ht="13.8" x14ac:dyDescent="0.25">
      <c r="A626" s="3"/>
      <c r="B626" s="8"/>
    </row>
    <row r="627" spans="1:2" ht="13.8" x14ac:dyDescent="0.25">
      <c r="A627" s="3"/>
      <c r="B627" s="8"/>
    </row>
    <row r="628" spans="1:2" ht="13.8" x14ac:dyDescent="0.25">
      <c r="A628" s="3"/>
      <c r="B628" s="8"/>
    </row>
    <row r="629" spans="1:2" ht="13.8" x14ac:dyDescent="0.25">
      <c r="A629" s="3"/>
      <c r="B629" s="8"/>
    </row>
    <row r="630" spans="1:2" ht="13.8" x14ac:dyDescent="0.25">
      <c r="A630" s="3"/>
      <c r="B630" s="8"/>
    </row>
    <row r="631" spans="1:2" ht="13.8" x14ac:dyDescent="0.25">
      <c r="A631" s="3"/>
      <c r="B631" s="8"/>
    </row>
    <row r="632" spans="1:2" ht="13.8" x14ac:dyDescent="0.25">
      <c r="A632" s="3"/>
      <c r="B632" s="8"/>
    </row>
    <row r="633" spans="1:2" ht="13.8" x14ac:dyDescent="0.25">
      <c r="A633" s="3"/>
      <c r="B633" s="8"/>
    </row>
    <row r="634" spans="1:2" ht="13.8" x14ac:dyDescent="0.25">
      <c r="A634" s="3"/>
      <c r="B634" s="8"/>
    </row>
    <row r="635" spans="1:2" ht="13.8" x14ac:dyDescent="0.25">
      <c r="A635" s="3"/>
      <c r="B635" s="8"/>
    </row>
    <row r="636" spans="1:2" ht="13.8" x14ac:dyDescent="0.25">
      <c r="A636" s="3"/>
      <c r="B636" s="8"/>
    </row>
    <row r="637" spans="1:2" ht="13.8" x14ac:dyDescent="0.25">
      <c r="A637" s="3"/>
      <c r="B637" s="8"/>
    </row>
    <row r="638" spans="1:2" ht="13.8" x14ac:dyDescent="0.25">
      <c r="A638" s="3"/>
      <c r="B638" s="8"/>
    </row>
    <row r="639" spans="1:2" ht="13.8" x14ac:dyDescent="0.25">
      <c r="A639" s="3"/>
      <c r="B639" s="8"/>
    </row>
    <row r="640" spans="1:2" ht="13.8" x14ac:dyDescent="0.25">
      <c r="A640" s="3"/>
      <c r="B640" s="8"/>
    </row>
    <row r="641" spans="1:2" ht="13.8" x14ac:dyDescent="0.25">
      <c r="A641" s="3"/>
      <c r="B641" s="8"/>
    </row>
    <row r="642" spans="1:2" ht="13.8" x14ac:dyDescent="0.25">
      <c r="A642" s="3"/>
      <c r="B642" s="8"/>
    </row>
    <row r="643" spans="1:2" ht="13.8" x14ac:dyDescent="0.25">
      <c r="A643" s="3"/>
      <c r="B643" s="8"/>
    </row>
    <row r="644" spans="1:2" ht="13.8" x14ac:dyDescent="0.25">
      <c r="A644" s="3"/>
      <c r="B644" s="8"/>
    </row>
    <row r="645" spans="1:2" ht="13.8" x14ac:dyDescent="0.25">
      <c r="A645" s="3"/>
      <c r="B645" s="8"/>
    </row>
    <row r="646" spans="1:2" ht="13.8" x14ac:dyDescent="0.25">
      <c r="A646" s="3"/>
      <c r="B646" s="8"/>
    </row>
    <row r="647" spans="1:2" ht="13.8" x14ac:dyDescent="0.25">
      <c r="A647" s="3"/>
      <c r="B647" s="8"/>
    </row>
    <row r="648" spans="1:2" ht="13.8" x14ac:dyDescent="0.25">
      <c r="A648" s="3"/>
      <c r="B648" s="8"/>
    </row>
    <row r="649" spans="1:2" ht="13.8" x14ac:dyDescent="0.25">
      <c r="A649" s="3"/>
      <c r="B649" s="8"/>
    </row>
    <row r="650" spans="1:2" ht="13.8" x14ac:dyDescent="0.25">
      <c r="A650" s="3"/>
      <c r="B650" s="8"/>
    </row>
    <row r="651" spans="1:2" ht="13.8" x14ac:dyDescent="0.25">
      <c r="A651" s="3"/>
      <c r="B651" s="8"/>
    </row>
    <row r="652" spans="1:2" ht="13.8" x14ac:dyDescent="0.25">
      <c r="A652" s="3"/>
      <c r="B652" s="8"/>
    </row>
    <row r="653" spans="1:2" ht="13.8" x14ac:dyDescent="0.25">
      <c r="A653" s="3"/>
      <c r="B653" s="8"/>
    </row>
    <row r="654" spans="1:2" ht="13.8" x14ac:dyDescent="0.25">
      <c r="A654" s="3"/>
      <c r="B654" s="8"/>
    </row>
    <row r="655" spans="1:2" ht="13.8" x14ac:dyDescent="0.25">
      <c r="A655" s="3"/>
      <c r="B655" s="8"/>
    </row>
    <row r="656" spans="1:2" ht="13.8" x14ac:dyDescent="0.25">
      <c r="A656" s="3"/>
      <c r="B656" s="8"/>
    </row>
    <row r="657" spans="1:2" ht="13.8" x14ac:dyDescent="0.25">
      <c r="A657" s="3"/>
      <c r="B657" s="8"/>
    </row>
    <row r="658" spans="1:2" ht="13.8" x14ac:dyDescent="0.25">
      <c r="A658" s="3"/>
      <c r="B658" s="8"/>
    </row>
    <row r="659" spans="1:2" ht="13.8" x14ac:dyDescent="0.25">
      <c r="A659" s="3"/>
      <c r="B659" s="8"/>
    </row>
    <row r="660" spans="1:2" ht="13.8" x14ac:dyDescent="0.25">
      <c r="A660" s="3"/>
      <c r="B660" s="8"/>
    </row>
    <row r="661" spans="1:2" ht="13.8" x14ac:dyDescent="0.25">
      <c r="A661" s="3"/>
      <c r="B661" s="8"/>
    </row>
    <row r="662" spans="1:2" ht="13.8" x14ac:dyDescent="0.25">
      <c r="A662" s="3"/>
      <c r="B662" s="8"/>
    </row>
    <row r="663" spans="1:2" ht="13.8" x14ac:dyDescent="0.25">
      <c r="A663" s="3"/>
      <c r="B663" s="8"/>
    </row>
    <row r="664" spans="1:2" ht="13.8" x14ac:dyDescent="0.25">
      <c r="A664" s="3"/>
      <c r="B664" s="8"/>
    </row>
    <row r="665" spans="1:2" ht="13.8" x14ac:dyDescent="0.25">
      <c r="A665" s="3"/>
      <c r="B665" s="8"/>
    </row>
    <row r="666" spans="1:2" ht="13.8" x14ac:dyDescent="0.25">
      <c r="A666" s="3"/>
      <c r="B666" s="8"/>
    </row>
    <row r="667" spans="1:2" ht="13.8" x14ac:dyDescent="0.25">
      <c r="A667" s="3"/>
      <c r="B667" s="8"/>
    </row>
    <row r="668" spans="1:2" ht="13.8" x14ac:dyDescent="0.25">
      <c r="A668" s="3"/>
      <c r="B668" s="8"/>
    </row>
    <row r="669" spans="1:2" ht="13.8" x14ac:dyDescent="0.25">
      <c r="A669" s="3"/>
      <c r="B669" s="8"/>
    </row>
    <row r="670" spans="1:2" ht="13.8" x14ac:dyDescent="0.25">
      <c r="A670" s="3"/>
      <c r="B670" s="8"/>
    </row>
    <row r="671" spans="1:2" ht="13.8" x14ac:dyDescent="0.25">
      <c r="A671" s="3"/>
      <c r="B671" s="8"/>
    </row>
    <row r="672" spans="1:2" ht="13.8" x14ac:dyDescent="0.25">
      <c r="A672" s="3"/>
      <c r="B672" s="8"/>
    </row>
    <row r="673" spans="1:2" ht="13.8" x14ac:dyDescent="0.25">
      <c r="A673" s="3"/>
      <c r="B673" s="8"/>
    </row>
    <row r="674" spans="1:2" ht="13.8" x14ac:dyDescent="0.25">
      <c r="A674" s="3"/>
      <c r="B674" s="8"/>
    </row>
    <row r="675" spans="1:2" ht="13.8" x14ac:dyDescent="0.25">
      <c r="A675" s="3"/>
      <c r="B675" s="8"/>
    </row>
    <row r="676" spans="1:2" ht="13.8" x14ac:dyDescent="0.25">
      <c r="A676" s="3"/>
      <c r="B676" s="8"/>
    </row>
    <row r="677" spans="1:2" ht="13.8" x14ac:dyDescent="0.25">
      <c r="A677" s="3"/>
      <c r="B677" s="8"/>
    </row>
    <row r="678" spans="1:2" ht="13.8" x14ac:dyDescent="0.25">
      <c r="A678" s="3"/>
      <c r="B678" s="8"/>
    </row>
    <row r="679" spans="1:2" ht="13.8" x14ac:dyDescent="0.25">
      <c r="A679" s="3"/>
      <c r="B679" s="8"/>
    </row>
    <row r="680" spans="1:2" ht="13.8" x14ac:dyDescent="0.25">
      <c r="A680" s="3"/>
      <c r="B680" s="8"/>
    </row>
    <row r="681" spans="1:2" ht="13.8" x14ac:dyDescent="0.25">
      <c r="A681" s="3"/>
      <c r="B681" s="8"/>
    </row>
    <row r="682" spans="1:2" ht="13.8" x14ac:dyDescent="0.25">
      <c r="A682" s="3"/>
      <c r="B682" s="8"/>
    </row>
    <row r="683" spans="1:2" ht="13.8" x14ac:dyDescent="0.25">
      <c r="A683" s="3"/>
      <c r="B683" s="8"/>
    </row>
    <row r="684" spans="1:2" ht="13.8" x14ac:dyDescent="0.25">
      <c r="A684" s="3"/>
      <c r="B684" s="8"/>
    </row>
    <row r="685" spans="1:2" ht="13.8" x14ac:dyDescent="0.25">
      <c r="A685" s="3"/>
      <c r="B685" s="8"/>
    </row>
    <row r="686" spans="1:2" ht="13.8" x14ac:dyDescent="0.25">
      <c r="A686" s="3"/>
      <c r="B686" s="8"/>
    </row>
    <row r="687" spans="1:2" ht="13.8" x14ac:dyDescent="0.25">
      <c r="A687" s="3"/>
      <c r="B687" s="8"/>
    </row>
    <row r="688" spans="1:2" ht="13.8" x14ac:dyDescent="0.25">
      <c r="A688" s="3"/>
      <c r="B688" s="8"/>
    </row>
    <row r="689" spans="1:2" ht="13.8" x14ac:dyDescent="0.25">
      <c r="A689" s="3"/>
      <c r="B689" s="8"/>
    </row>
    <row r="690" spans="1:2" ht="13.8" x14ac:dyDescent="0.25">
      <c r="A690" s="3"/>
      <c r="B690" s="8"/>
    </row>
    <row r="691" spans="1:2" ht="13.8" x14ac:dyDescent="0.25">
      <c r="A691" s="3"/>
      <c r="B691" s="8"/>
    </row>
    <row r="692" spans="1:2" ht="13.8" x14ac:dyDescent="0.25">
      <c r="A692" s="3"/>
      <c r="B692" s="8"/>
    </row>
    <row r="693" spans="1:2" ht="13.8" x14ac:dyDescent="0.25">
      <c r="A693" s="3"/>
      <c r="B693" s="8"/>
    </row>
    <row r="694" spans="1:2" ht="13.8" x14ac:dyDescent="0.25">
      <c r="A694" s="3"/>
      <c r="B694" s="8"/>
    </row>
    <row r="695" spans="1:2" ht="13.8" x14ac:dyDescent="0.25">
      <c r="A695" s="3"/>
      <c r="B695" s="8"/>
    </row>
    <row r="696" spans="1:2" ht="13.8" x14ac:dyDescent="0.25">
      <c r="A696" s="3"/>
      <c r="B696" s="8"/>
    </row>
    <row r="697" spans="1:2" ht="13.8" x14ac:dyDescent="0.25">
      <c r="A697" s="3"/>
      <c r="B697" s="8"/>
    </row>
    <row r="698" spans="1:2" ht="13.8" x14ac:dyDescent="0.25">
      <c r="A698" s="3"/>
      <c r="B698" s="8"/>
    </row>
    <row r="727" spans="1:2" ht="13.8" x14ac:dyDescent="0.25">
      <c r="A727" s="1"/>
      <c r="B727" s="2"/>
    </row>
    <row r="728" spans="1:2" ht="13.8" x14ac:dyDescent="0.25">
      <c r="A728" s="3"/>
      <c r="B728" s="8"/>
    </row>
    <row r="729" spans="1:2" ht="13.8" x14ac:dyDescent="0.25">
      <c r="A729" s="3"/>
      <c r="B729" s="8"/>
    </row>
    <row r="730" spans="1:2" ht="13.8" x14ac:dyDescent="0.25">
      <c r="A730" s="3"/>
      <c r="B730" s="8"/>
    </row>
    <row r="731" spans="1:2" ht="13.8" x14ac:dyDescent="0.25">
      <c r="A731" s="3"/>
      <c r="B731" s="8"/>
    </row>
    <row r="732" spans="1:2" ht="13.8" x14ac:dyDescent="0.25">
      <c r="A732" s="3"/>
      <c r="B732" s="8"/>
    </row>
    <row r="733" spans="1:2" ht="13.8" x14ac:dyDescent="0.25">
      <c r="A733" s="3"/>
      <c r="B733" s="8"/>
    </row>
    <row r="734" spans="1:2" ht="13.8" x14ac:dyDescent="0.25">
      <c r="A734" s="3"/>
      <c r="B734" s="8"/>
    </row>
    <row r="735" spans="1:2" ht="13.8" x14ac:dyDescent="0.25">
      <c r="A735" s="3"/>
      <c r="B735" s="8"/>
    </row>
    <row r="736" spans="1:2" ht="13.8" x14ac:dyDescent="0.25">
      <c r="A736" s="3"/>
      <c r="B736" s="8"/>
    </row>
    <row r="737" spans="1:2" ht="13.8" x14ac:dyDescent="0.25">
      <c r="A737" s="3"/>
      <c r="B737" s="8"/>
    </row>
    <row r="738" spans="1:2" ht="13.8" x14ac:dyDescent="0.25">
      <c r="A738" s="3"/>
      <c r="B738" s="8"/>
    </row>
    <row r="739" spans="1:2" ht="13.8" x14ac:dyDescent="0.25">
      <c r="A739" s="3"/>
      <c r="B739" s="8"/>
    </row>
    <row r="740" spans="1:2" ht="13.8" x14ac:dyDescent="0.25">
      <c r="A740" s="3"/>
      <c r="B740" s="8"/>
    </row>
    <row r="741" spans="1:2" ht="13.8" x14ac:dyDescent="0.25">
      <c r="A741" s="3"/>
      <c r="B741" s="8"/>
    </row>
    <row r="742" spans="1:2" ht="13.8" x14ac:dyDescent="0.25">
      <c r="A742" s="3"/>
      <c r="B742" s="8"/>
    </row>
    <row r="743" spans="1:2" ht="13.8" x14ac:dyDescent="0.25">
      <c r="A743" s="3"/>
      <c r="B743" s="8"/>
    </row>
    <row r="744" spans="1:2" ht="13.8" x14ac:dyDescent="0.25">
      <c r="A744" s="3"/>
      <c r="B744" s="8"/>
    </row>
    <row r="745" spans="1:2" ht="13.8" x14ac:dyDescent="0.25">
      <c r="A745" s="3"/>
      <c r="B745" s="8"/>
    </row>
    <row r="746" spans="1:2" ht="13.8" x14ac:dyDescent="0.25">
      <c r="A746" s="3"/>
      <c r="B746" s="8"/>
    </row>
    <row r="747" spans="1:2" ht="13.8" x14ac:dyDescent="0.25">
      <c r="A747" s="3"/>
      <c r="B747" s="8"/>
    </row>
    <row r="748" spans="1:2" ht="13.8" x14ac:dyDescent="0.25">
      <c r="A748" s="3"/>
      <c r="B748" s="8"/>
    </row>
    <row r="749" spans="1:2" ht="13.8" x14ac:dyDescent="0.25">
      <c r="A749" s="3"/>
      <c r="B749" s="8"/>
    </row>
    <row r="750" spans="1:2" ht="13.8" x14ac:dyDescent="0.25">
      <c r="A750" s="3"/>
      <c r="B750" s="8"/>
    </row>
    <row r="751" spans="1:2" ht="13.8" x14ac:dyDescent="0.25">
      <c r="A751" s="3"/>
      <c r="B751" s="8"/>
    </row>
    <row r="752" spans="1:2" ht="13.8" x14ac:dyDescent="0.25">
      <c r="A752" s="3"/>
      <c r="B752" s="8"/>
    </row>
    <row r="753" spans="1:2" ht="13.8" x14ac:dyDescent="0.25">
      <c r="A753" s="3"/>
      <c r="B753" s="8"/>
    </row>
    <row r="754" spans="1:2" ht="13.8" x14ac:dyDescent="0.25">
      <c r="A754" s="3"/>
      <c r="B754" s="8"/>
    </row>
    <row r="755" spans="1:2" ht="13.8" x14ac:dyDescent="0.25">
      <c r="A755" s="3"/>
      <c r="B755" s="8"/>
    </row>
    <row r="756" spans="1:2" ht="13.8" x14ac:dyDescent="0.25">
      <c r="A756" s="3"/>
      <c r="B756" s="8"/>
    </row>
    <row r="757" spans="1:2" ht="13.8" x14ac:dyDescent="0.25">
      <c r="A757" s="3"/>
      <c r="B757" s="8"/>
    </row>
    <row r="758" spans="1:2" ht="13.8" x14ac:dyDescent="0.25">
      <c r="A758" s="3"/>
      <c r="B758" s="8"/>
    </row>
    <row r="759" spans="1:2" ht="13.8" x14ac:dyDescent="0.25">
      <c r="A759" s="3"/>
      <c r="B759" s="8"/>
    </row>
    <row r="760" spans="1:2" ht="13.8" x14ac:dyDescent="0.25">
      <c r="A760" s="3"/>
      <c r="B760" s="8"/>
    </row>
    <row r="761" spans="1:2" ht="13.8" x14ac:dyDescent="0.25">
      <c r="A761" s="3"/>
      <c r="B761" s="8"/>
    </row>
    <row r="762" spans="1:2" ht="13.8" x14ac:dyDescent="0.25">
      <c r="A762" s="3"/>
      <c r="B762" s="8"/>
    </row>
    <row r="763" spans="1:2" ht="13.8" x14ac:dyDescent="0.25">
      <c r="A763" s="3"/>
      <c r="B763" s="8"/>
    </row>
    <row r="764" spans="1:2" ht="13.8" x14ac:dyDescent="0.25">
      <c r="A764" s="3"/>
      <c r="B764" s="8"/>
    </row>
    <row r="765" spans="1:2" ht="13.8" x14ac:dyDescent="0.25">
      <c r="A765" s="3"/>
      <c r="B765" s="8"/>
    </row>
    <row r="766" spans="1:2" ht="13.8" x14ac:dyDescent="0.25">
      <c r="A766" s="3"/>
      <c r="B766" s="8"/>
    </row>
    <row r="767" spans="1:2" ht="13.8" x14ac:dyDescent="0.25">
      <c r="A767" s="3"/>
      <c r="B767" s="8"/>
    </row>
    <row r="768" spans="1:2" ht="13.8" x14ac:dyDescent="0.25">
      <c r="A768" s="3"/>
      <c r="B768" s="8"/>
    </row>
    <row r="769" spans="1:2" ht="13.8" x14ac:dyDescent="0.25">
      <c r="A769" s="3"/>
      <c r="B769" s="8"/>
    </row>
    <row r="770" spans="1:2" ht="13.8" x14ac:dyDescent="0.25">
      <c r="A770" s="3"/>
      <c r="B770" s="8"/>
    </row>
    <row r="771" spans="1:2" ht="13.8" x14ac:dyDescent="0.25">
      <c r="A771" s="3"/>
      <c r="B771" s="8"/>
    </row>
    <row r="772" spans="1:2" ht="13.8" x14ac:dyDescent="0.25">
      <c r="A772" s="3"/>
      <c r="B772" s="8"/>
    </row>
    <row r="773" spans="1:2" ht="13.8" x14ac:dyDescent="0.25">
      <c r="A773" s="3"/>
      <c r="B773" s="8"/>
    </row>
    <row r="774" spans="1:2" ht="13.8" x14ac:dyDescent="0.25">
      <c r="A774" s="3"/>
      <c r="B774" s="8"/>
    </row>
    <row r="775" spans="1:2" ht="13.8" x14ac:dyDescent="0.25">
      <c r="A775" s="3"/>
      <c r="B775" s="8"/>
    </row>
    <row r="776" spans="1:2" ht="13.8" x14ac:dyDescent="0.25">
      <c r="A776" s="3"/>
      <c r="B776" s="8"/>
    </row>
    <row r="777" spans="1:2" ht="13.8" x14ac:dyDescent="0.25">
      <c r="A777" s="3"/>
      <c r="B777" s="8"/>
    </row>
    <row r="778" spans="1:2" ht="13.8" x14ac:dyDescent="0.25">
      <c r="A778" s="3"/>
      <c r="B778" s="8"/>
    </row>
    <row r="779" spans="1:2" ht="13.8" x14ac:dyDescent="0.25">
      <c r="A779" s="3"/>
      <c r="B779" s="8"/>
    </row>
    <row r="780" spans="1:2" ht="13.8" x14ac:dyDescent="0.25">
      <c r="A780" s="3"/>
      <c r="B780" s="8"/>
    </row>
    <row r="781" spans="1:2" ht="13.8" x14ac:dyDescent="0.25">
      <c r="A781" s="3"/>
      <c r="B781" s="8"/>
    </row>
    <row r="782" spans="1:2" ht="13.8" x14ac:dyDescent="0.25">
      <c r="A782" s="3"/>
      <c r="B782" s="8"/>
    </row>
    <row r="783" spans="1:2" ht="13.8" x14ac:dyDescent="0.25">
      <c r="A783" s="3"/>
      <c r="B783" s="8"/>
    </row>
    <row r="784" spans="1:2" ht="13.8" x14ac:dyDescent="0.25">
      <c r="A784" s="3"/>
      <c r="B784" s="8"/>
    </row>
    <row r="785" spans="1:2" ht="13.8" x14ac:dyDescent="0.25">
      <c r="A785" s="3"/>
      <c r="B785" s="8"/>
    </row>
    <row r="786" spans="1:2" ht="13.8" x14ac:dyDescent="0.25">
      <c r="A786" s="3"/>
      <c r="B786" s="8"/>
    </row>
    <row r="787" spans="1:2" ht="13.8" x14ac:dyDescent="0.25">
      <c r="A787" s="3"/>
      <c r="B787" s="8"/>
    </row>
    <row r="788" spans="1:2" ht="13.8" x14ac:dyDescent="0.25">
      <c r="A788" s="3"/>
      <c r="B788" s="8"/>
    </row>
    <row r="789" spans="1:2" ht="13.8" x14ac:dyDescent="0.25">
      <c r="A789" s="3"/>
      <c r="B789" s="8"/>
    </row>
    <row r="790" spans="1:2" ht="13.8" x14ac:dyDescent="0.25">
      <c r="A790" s="3"/>
      <c r="B790" s="8"/>
    </row>
    <row r="791" spans="1:2" ht="13.8" x14ac:dyDescent="0.25">
      <c r="A791" s="3"/>
      <c r="B791" s="8"/>
    </row>
    <row r="792" spans="1:2" ht="13.8" x14ac:dyDescent="0.25">
      <c r="A792" s="3"/>
      <c r="B792" s="8"/>
    </row>
    <row r="793" spans="1:2" ht="13.8" x14ac:dyDescent="0.25">
      <c r="A793" s="3"/>
      <c r="B793" s="8"/>
    </row>
    <row r="794" spans="1:2" ht="13.8" x14ac:dyDescent="0.25">
      <c r="A794" s="3"/>
      <c r="B794" s="8"/>
    </row>
    <row r="795" spans="1:2" ht="13.8" x14ac:dyDescent="0.25">
      <c r="A795" s="3"/>
      <c r="B795" s="8"/>
    </row>
    <row r="796" spans="1:2" ht="13.8" x14ac:dyDescent="0.25">
      <c r="A796" s="3"/>
      <c r="B796" s="8"/>
    </row>
    <row r="797" spans="1:2" ht="13.8" x14ac:dyDescent="0.25">
      <c r="A797" s="3"/>
      <c r="B797" s="8"/>
    </row>
    <row r="798" spans="1:2" ht="13.8" x14ac:dyDescent="0.25">
      <c r="A798" s="3"/>
      <c r="B798" s="8"/>
    </row>
    <row r="799" spans="1:2" ht="13.8" x14ac:dyDescent="0.25">
      <c r="A799" s="3"/>
      <c r="B799" s="8"/>
    </row>
    <row r="800" spans="1:2" ht="13.8" x14ac:dyDescent="0.25">
      <c r="A800" s="3"/>
      <c r="B800" s="8"/>
    </row>
    <row r="801" spans="1:2" ht="13.8" x14ac:dyDescent="0.25">
      <c r="A801" s="3"/>
      <c r="B801" s="8"/>
    </row>
    <row r="802" spans="1:2" ht="13.8" x14ac:dyDescent="0.25">
      <c r="A802" s="3"/>
      <c r="B802" s="8"/>
    </row>
    <row r="803" spans="1:2" ht="13.8" x14ac:dyDescent="0.25">
      <c r="A803" s="3"/>
      <c r="B803" s="8"/>
    </row>
    <row r="804" spans="1:2" ht="13.8" x14ac:dyDescent="0.25">
      <c r="A804" s="3"/>
      <c r="B804" s="8"/>
    </row>
    <row r="805" spans="1:2" ht="13.8" x14ac:dyDescent="0.25">
      <c r="A805" s="3"/>
      <c r="B805" s="8"/>
    </row>
    <row r="806" spans="1:2" ht="13.8" x14ac:dyDescent="0.25">
      <c r="A806" s="3"/>
      <c r="B806" s="8"/>
    </row>
    <row r="807" spans="1:2" ht="13.8" x14ac:dyDescent="0.25">
      <c r="A807" s="3"/>
      <c r="B807" s="8"/>
    </row>
    <row r="808" spans="1:2" ht="13.8" x14ac:dyDescent="0.25">
      <c r="A808" s="3"/>
      <c r="B808" s="8"/>
    </row>
    <row r="809" spans="1:2" ht="13.8" x14ac:dyDescent="0.25">
      <c r="A809" s="3"/>
      <c r="B809" s="8"/>
    </row>
    <row r="810" spans="1:2" ht="13.8" x14ac:dyDescent="0.25">
      <c r="A810" s="3"/>
      <c r="B810" s="8"/>
    </row>
    <row r="811" spans="1:2" ht="13.8" x14ac:dyDescent="0.25">
      <c r="A811" s="3"/>
      <c r="B811" s="8"/>
    </row>
    <row r="812" spans="1:2" ht="13.8" x14ac:dyDescent="0.25">
      <c r="A812" s="3"/>
      <c r="B812" s="8"/>
    </row>
    <row r="813" spans="1:2" ht="13.8" x14ac:dyDescent="0.25">
      <c r="A813" s="3"/>
      <c r="B813" s="8"/>
    </row>
    <row r="814" spans="1:2" ht="13.8" x14ac:dyDescent="0.25">
      <c r="A814" s="3"/>
      <c r="B814" s="8"/>
    </row>
    <row r="815" spans="1:2" ht="13.8" x14ac:dyDescent="0.25">
      <c r="A815" s="3"/>
      <c r="B815" s="8"/>
    </row>
    <row r="816" spans="1:2" ht="13.8" x14ac:dyDescent="0.25">
      <c r="A816" s="3"/>
      <c r="B816" s="8"/>
    </row>
    <row r="817" spans="1:2" ht="13.8" x14ac:dyDescent="0.25">
      <c r="A817" s="3"/>
      <c r="B817" s="8"/>
    </row>
    <row r="818" spans="1:2" ht="13.8" x14ac:dyDescent="0.25">
      <c r="A818" s="3"/>
      <c r="B818" s="8"/>
    </row>
    <row r="819" spans="1:2" ht="13.8" x14ac:dyDescent="0.25">
      <c r="A819" s="3"/>
      <c r="B819" s="8"/>
    </row>
    <row r="820" spans="1:2" ht="13.8" x14ac:dyDescent="0.25">
      <c r="A820" s="3"/>
      <c r="B820" s="8"/>
    </row>
    <row r="821" spans="1:2" ht="13.8" x14ac:dyDescent="0.25">
      <c r="A821" s="3"/>
      <c r="B821" s="8"/>
    </row>
    <row r="822" spans="1:2" ht="13.8" x14ac:dyDescent="0.25">
      <c r="A822" s="3"/>
      <c r="B822" s="8"/>
    </row>
    <row r="823" spans="1:2" ht="13.8" x14ac:dyDescent="0.25">
      <c r="A823" s="3"/>
      <c r="B823" s="8"/>
    </row>
    <row r="824" spans="1:2" ht="13.8" x14ac:dyDescent="0.25">
      <c r="A824" s="3"/>
      <c r="B824" s="8"/>
    </row>
    <row r="825" spans="1:2" ht="13.8" x14ac:dyDescent="0.25">
      <c r="A825" s="3"/>
      <c r="B825" s="8"/>
    </row>
    <row r="826" spans="1:2" ht="13.8" x14ac:dyDescent="0.25">
      <c r="A826" s="3"/>
      <c r="B826" s="8"/>
    </row>
    <row r="827" spans="1:2" ht="13.8" x14ac:dyDescent="0.25">
      <c r="A827" s="3"/>
      <c r="B827" s="8"/>
    </row>
    <row r="828" spans="1:2" ht="13.8" x14ac:dyDescent="0.25">
      <c r="A828" s="3"/>
      <c r="B828" s="8"/>
    </row>
    <row r="829" spans="1:2" ht="13.8" x14ac:dyDescent="0.25">
      <c r="A829" s="3"/>
      <c r="B829" s="8"/>
    </row>
    <row r="830" spans="1:2" ht="13.8" x14ac:dyDescent="0.25">
      <c r="A830" s="3"/>
      <c r="B830" s="8"/>
    </row>
    <row r="831" spans="1:2" ht="13.8" x14ac:dyDescent="0.25">
      <c r="A831" s="3"/>
      <c r="B831" s="8"/>
    </row>
    <row r="832" spans="1:2" ht="13.8" x14ac:dyDescent="0.25">
      <c r="A832" s="3"/>
      <c r="B832" s="8"/>
    </row>
    <row r="833" spans="1:2" ht="13.8" x14ac:dyDescent="0.25">
      <c r="A833" s="3"/>
      <c r="B833" s="8"/>
    </row>
    <row r="834" spans="1:2" ht="13.8" x14ac:dyDescent="0.25">
      <c r="A834" s="3"/>
      <c r="B834" s="8"/>
    </row>
    <row r="835" spans="1:2" ht="13.8" x14ac:dyDescent="0.25">
      <c r="A835" s="3"/>
      <c r="B835" s="8"/>
    </row>
    <row r="836" spans="1:2" ht="13.8" x14ac:dyDescent="0.25">
      <c r="A836" s="3"/>
      <c r="B836" s="8"/>
    </row>
    <row r="837" spans="1:2" ht="13.8" x14ac:dyDescent="0.25">
      <c r="A837" s="3"/>
      <c r="B837" s="8"/>
    </row>
    <row r="838" spans="1:2" ht="13.8" x14ac:dyDescent="0.25">
      <c r="A838" s="3"/>
      <c r="B838" s="8"/>
    </row>
    <row r="839" spans="1:2" ht="13.8" x14ac:dyDescent="0.25">
      <c r="A839" s="3"/>
      <c r="B839" s="8"/>
    </row>
    <row r="840" spans="1:2" ht="13.8" x14ac:dyDescent="0.25">
      <c r="A840" s="3"/>
      <c r="B840" s="8"/>
    </row>
    <row r="841" spans="1:2" ht="13.8" x14ac:dyDescent="0.25">
      <c r="A841" s="3"/>
      <c r="B841" s="8"/>
    </row>
    <row r="842" spans="1:2" ht="13.8" x14ac:dyDescent="0.25">
      <c r="A842" s="3"/>
      <c r="B842" s="8"/>
    </row>
    <row r="843" spans="1:2" ht="13.8" x14ac:dyDescent="0.25">
      <c r="A843" s="3"/>
      <c r="B843" s="8"/>
    </row>
    <row r="844" spans="1:2" ht="13.8" x14ac:dyDescent="0.25">
      <c r="A844" s="3"/>
      <c r="B844" s="8"/>
    </row>
    <row r="845" spans="1:2" ht="13.8" x14ac:dyDescent="0.25">
      <c r="A845" s="3"/>
      <c r="B845" s="8"/>
    </row>
    <row r="846" spans="1:2" ht="13.8" x14ac:dyDescent="0.25">
      <c r="A846" s="3"/>
      <c r="B846" s="8"/>
    </row>
    <row r="847" spans="1:2" ht="13.8" x14ac:dyDescent="0.25">
      <c r="A847" s="3"/>
      <c r="B847" s="8"/>
    </row>
    <row r="848" spans="1:2" ht="13.8" x14ac:dyDescent="0.25">
      <c r="A848" s="3"/>
      <c r="B848" s="8"/>
    </row>
    <row r="849" spans="1:2" ht="13.8" x14ac:dyDescent="0.25">
      <c r="A849" s="3"/>
      <c r="B849" s="8"/>
    </row>
    <row r="850" spans="1:2" ht="13.8" x14ac:dyDescent="0.25">
      <c r="A850" s="3"/>
      <c r="B850" s="8"/>
    </row>
    <row r="851" spans="1:2" ht="13.8" x14ac:dyDescent="0.25">
      <c r="A851" s="3"/>
      <c r="B851" s="8"/>
    </row>
    <row r="852" spans="1:2" ht="13.8" x14ac:dyDescent="0.25">
      <c r="A852" s="3"/>
      <c r="B852" s="8"/>
    </row>
    <row r="853" spans="1:2" ht="13.8" x14ac:dyDescent="0.25">
      <c r="A853" s="3"/>
      <c r="B853" s="8"/>
    </row>
    <row r="854" spans="1:2" ht="13.8" x14ac:dyDescent="0.25">
      <c r="A854" s="3"/>
      <c r="B854" s="8"/>
    </row>
    <row r="855" spans="1:2" ht="13.8" x14ac:dyDescent="0.25">
      <c r="A855" s="3"/>
      <c r="B855" s="8"/>
    </row>
    <row r="856" spans="1:2" ht="13.8" x14ac:dyDescent="0.25">
      <c r="A856" s="3"/>
      <c r="B856" s="8"/>
    </row>
    <row r="857" spans="1:2" ht="13.8" x14ac:dyDescent="0.25">
      <c r="A857" s="3"/>
      <c r="B857" s="8"/>
    </row>
    <row r="858" spans="1:2" ht="13.8" x14ac:dyDescent="0.25">
      <c r="A858" s="3"/>
      <c r="B858" s="8"/>
    </row>
    <row r="859" spans="1:2" ht="13.8" x14ac:dyDescent="0.25">
      <c r="A859" s="3"/>
      <c r="B859" s="8"/>
    </row>
    <row r="860" spans="1:2" ht="13.8" x14ac:dyDescent="0.25">
      <c r="A860" s="3"/>
      <c r="B860" s="8"/>
    </row>
    <row r="861" spans="1:2" ht="13.8" x14ac:dyDescent="0.25">
      <c r="A861" s="3"/>
      <c r="B861" s="8"/>
    </row>
    <row r="862" spans="1:2" ht="13.8" x14ac:dyDescent="0.25">
      <c r="A862" s="3"/>
      <c r="B862" s="8"/>
    </row>
    <row r="863" spans="1:2" ht="13.8" x14ac:dyDescent="0.25">
      <c r="A863" s="3"/>
      <c r="B863" s="8"/>
    </row>
    <row r="864" spans="1:2" ht="13.8" x14ac:dyDescent="0.25">
      <c r="A864" s="3"/>
      <c r="B864" s="8"/>
    </row>
    <row r="865" spans="1:2" ht="13.8" x14ac:dyDescent="0.25">
      <c r="A865" s="3"/>
      <c r="B865" s="8"/>
    </row>
    <row r="866" spans="1:2" ht="13.8" x14ac:dyDescent="0.25">
      <c r="A866" s="3"/>
      <c r="B866" s="8"/>
    </row>
    <row r="867" spans="1:2" ht="13.8" x14ac:dyDescent="0.25">
      <c r="A867" s="3"/>
      <c r="B867" s="8"/>
    </row>
    <row r="868" spans="1:2" ht="13.8" x14ac:dyDescent="0.25">
      <c r="A868" s="3"/>
      <c r="B868" s="8"/>
    </row>
    <row r="869" spans="1:2" ht="13.8" x14ac:dyDescent="0.25">
      <c r="A869" s="3"/>
      <c r="B869" s="8"/>
    </row>
    <row r="870" spans="1:2" ht="13.8" x14ac:dyDescent="0.25">
      <c r="A870" s="3"/>
      <c r="B870" s="8"/>
    </row>
    <row r="871" spans="1:2" ht="13.8" x14ac:dyDescent="0.25">
      <c r="A871" s="3"/>
      <c r="B871" s="8"/>
    </row>
    <row r="872" spans="1:2" ht="13.8" x14ac:dyDescent="0.25">
      <c r="A872" s="3"/>
      <c r="B872" s="8"/>
    </row>
    <row r="873" spans="1:2" ht="13.8" x14ac:dyDescent="0.25">
      <c r="A873" s="3"/>
      <c r="B873" s="8"/>
    </row>
    <row r="874" spans="1:2" ht="13.8" x14ac:dyDescent="0.25">
      <c r="A874" s="3"/>
      <c r="B874" s="8"/>
    </row>
    <row r="875" spans="1:2" ht="13.8" x14ac:dyDescent="0.25">
      <c r="A875" s="3"/>
      <c r="B875" s="8"/>
    </row>
    <row r="876" spans="1:2" ht="13.8" x14ac:dyDescent="0.25">
      <c r="A876" s="3"/>
      <c r="B876" s="8"/>
    </row>
    <row r="877" spans="1:2" ht="13.8" x14ac:dyDescent="0.25">
      <c r="A877" s="3"/>
      <c r="B877" s="8"/>
    </row>
    <row r="878" spans="1:2" ht="13.8" x14ac:dyDescent="0.25">
      <c r="A878" s="3"/>
      <c r="B878" s="8"/>
    </row>
    <row r="879" spans="1:2" ht="13.8" x14ac:dyDescent="0.25">
      <c r="A879" s="3"/>
      <c r="B879" s="8"/>
    </row>
    <row r="880" spans="1:2" ht="13.8" x14ac:dyDescent="0.25">
      <c r="A880" s="3"/>
      <c r="B880" s="8"/>
    </row>
    <row r="881" spans="1:2" ht="13.8" x14ac:dyDescent="0.25">
      <c r="A881" s="3"/>
      <c r="B881" s="8"/>
    </row>
    <row r="882" spans="1:2" ht="13.8" x14ac:dyDescent="0.25">
      <c r="A882" s="3"/>
      <c r="B882" s="8"/>
    </row>
    <row r="883" spans="1:2" ht="13.8" x14ac:dyDescent="0.25">
      <c r="A883" s="3"/>
      <c r="B883" s="8"/>
    </row>
    <row r="884" spans="1:2" ht="13.8" x14ac:dyDescent="0.25">
      <c r="A884" s="3"/>
      <c r="B884" s="8"/>
    </row>
    <row r="885" spans="1:2" ht="13.8" x14ac:dyDescent="0.25">
      <c r="A885" s="3"/>
      <c r="B885" s="8"/>
    </row>
    <row r="886" spans="1:2" ht="13.8" x14ac:dyDescent="0.25">
      <c r="A886" s="3"/>
      <c r="B886" s="8"/>
    </row>
    <row r="887" spans="1:2" ht="13.8" x14ac:dyDescent="0.25">
      <c r="A887" s="3"/>
      <c r="B887" s="8"/>
    </row>
    <row r="888" spans="1:2" ht="13.8" x14ac:dyDescent="0.25">
      <c r="A888" s="3"/>
      <c r="B888" s="8"/>
    </row>
    <row r="889" spans="1:2" ht="13.8" x14ac:dyDescent="0.25">
      <c r="A889" s="3"/>
      <c r="B889" s="8"/>
    </row>
    <row r="890" spans="1:2" ht="13.8" x14ac:dyDescent="0.25">
      <c r="A890" s="3"/>
      <c r="B890" s="8"/>
    </row>
    <row r="891" spans="1:2" ht="13.8" x14ac:dyDescent="0.25">
      <c r="A891" s="3"/>
      <c r="B891" s="8"/>
    </row>
    <row r="892" spans="1:2" ht="13.8" x14ac:dyDescent="0.25">
      <c r="A892" s="3"/>
      <c r="B892" s="8"/>
    </row>
    <row r="893" spans="1:2" ht="13.8" x14ac:dyDescent="0.25">
      <c r="A893" s="3"/>
      <c r="B893" s="8"/>
    </row>
    <row r="894" spans="1:2" ht="13.8" x14ac:dyDescent="0.25">
      <c r="A894" s="3"/>
      <c r="B894" s="8"/>
    </row>
    <row r="895" spans="1:2" ht="13.8" x14ac:dyDescent="0.25">
      <c r="A895" s="3"/>
      <c r="B895" s="8"/>
    </row>
    <row r="896" spans="1:2" ht="13.8" x14ac:dyDescent="0.25">
      <c r="A896" s="3"/>
      <c r="B896" s="8"/>
    </row>
    <row r="897" spans="1:2" ht="13.8" x14ac:dyDescent="0.25">
      <c r="A897" s="3"/>
      <c r="B897" s="8"/>
    </row>
    <row r="898" spans="1:2" ht="13.8" x14ac:dyDescent="0.25">
      <c r="A898" s="3"/>
      <c r="B898" s="8"/>
    </row>
    <row r="899" spans="1:2" ht="13.8" x14ac:dyDescent="0.25">
      <c r="A899" s="3"/>
      <c r="B899" s="8"/>
    </row>
    <row r="900" spans="1:2" ht="13.8" x14ac:dyDescent="0.25">
      <c r="A900" s="3"/>
      <c r="B900" s="8"/>
    </row>
    <row r="901" spans="1:2" ht="13.8" x14ac:dyDescent="0.25">
      <c r="A901" s="3"/>
      <c r="B901" s="8"/>
    </row>
    <row r="902" spans="1:2" ht="13.8" x14ac:dyDescent="0.25">
      <c r="A902" s="3"/>
      <c r="B902" s="8"/>
    </row>
    <row r="903" spans="1:2" ht="13.8" x14ac:dyDescent="0.25">
      <c r="A903" s="3"/>
      <c r="B903" s="8"/>
    </row>
    <row r="904" spans="1:2" ht="13.8" x14ac:dyDescent="0.25">
      <c r="A904" s="3"/>
      <c r="B904" s="8"/>
    </row>
    <row r="905" spans="1:2" ht="13.8" x14ac:dyDescent="0.25">
      <c r="A905" s="3"/>
      <c r="B905" s="8"/>
    </row>
    <row r="906" spans="1:2" ht="13.8" x14ac:dyDescent="0.25">
      <c r="A906" s="3"/>
      <c r="B906" s="8"/>
    </row>
    <row r="907" spans="1:2" ht="13.8" x14ac:dyDescent="0.25">
      <c r="A907" s="3"/>
      <c r="B907" s="8"/>
    </row>
    <row r="908" spans="1:2" ht="13.8" x14ac:dyDescent="0.25">
      <c r="A908" s="3"/>
      <c r="B908" s="8"/>
    </row>
    <row r="909" spans="1:2" ht="13.8" x14ac:dyDescent="0.25">
      <c r="A909" s="3"/>
      <c r="B909" s="8"/>
    </row>
    <row r="910" spans="1:2" ht="13.8" x14ac:dyDescent="0.25">
      <c r="A910" s="3"/>
      <c r="B910" s="8"/>
    </row>
    <row r="911" spans="1:2" ht="13.8" x14ac:dyDescent="0.25">
      <c r="A911" s="3"/>
      <c r="B911" s="8"/>
    </row>
    <row r="912" spans="1:2" ht="13.8" x14ac:dyDescent="0.25">
      <c r="A912" s="3"/>
      <c r="B912" s="8"/>
    </row>
    <row r="913" spans="1:2" ht="13.8" x14ac:dyDescent="0.25">
      <c r="A913" s="3"/>
      <c r="B913" s="8"/>
    </row>
    <row r="914" spans="1:2" ht="13.8" x14ac:dyDescent="0.25">
      <c r="A914" s="3"/>
      <c r="B914" s="8"/>
    </row>
    <row r="915" spans="1:2" ht="13.8" x14ac:dyDescent="0.25">
      <c r="A915" s="3"/>
      <c r="B915" s="8"/>
    </row>
    <row r="916" spans="1:2" ht="13.8" x14ac:dyDescent="0.25">
      <c r="A916" s="3"/>
      <c r="B916" s="8"/>
    </row>
    <row r="917" spans="1:2" ht="13.8" x14ac:dyDescent="0.25">
      <c r="A917" s="3"/>
      <c r="B917" s="8"/>
    </row>
    <row r="918" spans="1:2" ht="13.8" x14ac:dyDescent="0.25">
      <c r="A918" s="3"/>
      <c r="B918" s="8"/>
    </row>
    <row r="919" spans="1:2" ht="13.8" x14ac:dyDescent="0.25">
      <c r="A919" s="3"/>
      <c r="B919" s="8"/>
    </row>
    <row r="920" spans="1:2" ht="13.8" x14ac:dyDescent="0.25">
      <c r="A920" s="3"/>
      <c r="B920" s="8"/>
    </row>
    <row r="921" spans="1:2" ht="13.8" x14ac:dyDescent="0.25">
      <c r="A921" s="3"/>
      <c r="B921" s="8"/>
    </row>
    <row r="922" spans="1:2" ht="13.8" x14ac:dyDescent="0.25">
      <c r="A922" s="3"/>
      <c r="B922" s="8"/>
    </row>
    <row r="923" spans="1:2" ht="13.8" x14ac:dyDescent="0.25">
      <c r="A923" s="3"/>
      <c r="B923" s="8"/>
    </row>
    <row r="924" spans="1:2" ht="13.8" x14ac:dyDescent="0.25">
      <c r="A924" s="3"/>
      <c r="B924" s="8"/>
    </row>
    <row r="925" spans="1:2" ht="13.8" x14ac:dyDescent="0.25">
      <c r="A925" s="3"/>
      <c r="B925" s="8"/>
    </row>
    <row r="926" spans="1:2" ht="13.8" x14ac:dyDescent="0.25">
      <c r="A926" s="3"/>
      <c r="B926" s="8"/>
    </row>
    <row r="927" spans="1:2" ht="13.8" x14ac:dyDescent="0.25">
      <c r="A927" s="3"/>
      <c r="B927" s="8"/>
    </row>
    <row r="928" spans="1:2" ht="13.8" x14ac:dyDescent="0.25">
      <c r="A928" s="3"/>
      <c r="B928" s="8"/>
    </row>
    <row r="929" spans="1:2" ht="13.8" x14ac:dyDescent="0.25">
      <c r="A929" s="3"/>
      <c r="B929" s="8"/>
    </row>
    <row r="930" spans="1:2" ht="13.8" x14ac:dyDescent="0.25">
      <c r="A930" s="3"/>
      <c r="B930" s="8"/>
    </row>
    <row r="931" spans="1:2" ht="13.8" x14ac:dyDescent="0.25">
      <c r="A931" s="3"/>
      <c r="B931" s="8"/>
    </row>
    <row r="932" spans="1:2" ht="13.8" x14ac:dyDescent="0.25">
      <c r="A932" s="3"/>
      <c r="B932" s="8"/>
    </row>
    <row r="933" spans="1:2" ht="13.8" x14ac:dyDescent="0.25">
      <c r="A933" s="3"/>
      <c r="B933" s="8"/>
    </row>
    <row r="934" spans="1:2" ht="13.8" x14ac:dyDescent="0.25">
      <c r="A934" s="3"/>
      <c r="B934" s="8"/>
    </row>
    <row r="935" spans="1:2" ht="13.8" x14ac:dyDescent="0.25">
      <c r="A935" s="3"/>
      <c r="B935" s="8"/>
    </row>
    <row r="936" spans="1:2" ht="13.8" x14ac:dyDescent="0.25">
      <c r="A936" s="3"/>
      <c r="B936" s="8"/>
    </row>
    <row r="937" spans="1:2" ht="13.8" x14ac:dyDescent="0.25">
      <c r="A937" s="3"/>
      <c r="B937" s="8"/>
    </row>
    <row r="938" spans="1:2" ht="13.8" x14ac:dyDescent="0.25">
      <c r="A938" s="3"/>
      <c r="B938" s="8"/>
    </row>
    <row r="939" spans="1:2" ht="13.8" x14ac:dyDescent="0.25">
      <c r="A939" s="3"/>
      <c r="B939" s="8"/>
    </row>
    <row r="940" spans="1:2" ht="13.8" x14ac:dyDescent="0.25">
      <c r="A940" s="3"/>
      <c r="B940" s="8"/>
    </row>
  </sheetData>
  <phoneticPr fontId="6" type="noConversion"/>
  <hyperlinks>
    <hyperlink ref="D2" r:id="rId1" display="http://mimg.lalavla.com/resources/images/prdimg/202109/17/10008867_20210917134840.jpg" xr:uid="{00000000-0004-0000-0300-000000000000}"/>
    <hyperlink ref="D3" r:id="rId2" display="http://mimg.lalavla.com/resources/images/prdimg/202002/06/10003882_20200206152721.jpg" xr:uid="{00000000-0004-0000-0300-000001000000}"/>
    <hyperlink ref="G3" r:id="rId3" display="http://mimg.lalavla.com/resources/images/prdimg/202002/06/10003882_20200206152743.jpg" xr:uid="{00000000-0004-0000-0300-000002000000}"/>
    <hyperlink ref="J3" r:id="rId4" display="http://mimg.lalavla.com/resources/images/prdimg/202002/06/10003882_20200206152754.jpg" xr:uid="{00000000-0004-0000-0300-000003000000}"/>
    <hyperlink ref="M3" r:id="rId5" display="http://mimg.lalavla.com/resources/images/prdimg/202002/18/10003882_20200218165027.jpg" xr:uid="{00000000-0004-0000-0300-000004000000}"/>
    <hyperlink ref="D4" r:id="rId6" display="https://m.lalavla.com/service/main/mainEventBeautyTalk.html?EVNT_ID=100000740" xr:uid="{00000000-0004-0000-0300-000005000000}"/>
    <hyperlink ref="H4" r:id="rId7" display="http://mimg.lalavla.com/resources/images/prdimg/202103/29/10006393_20210329102401.jpg" xr:uid="{00000000-0004-0000-0300-000006000000}"/>
    <hyperlink ref="K4" r:id="rId8" display="http://mimg.lalavla.com/resources/images/prdimg/202011/16/10006393_20201116150517.jpg" xr:uid="{00000000-0004-0000-0300-000007000000}"/>
    <hyperlink ref="N4" r:id="rId9" display="http://mimg.lalavla.com/resources/images/prdimg/202011/16/10006393_20201116150527.jpg" xr:uid="{00000000-0004-0000-0300-000008000000}"/>
    <hyperlink ref="Q4" r:id="rId10" display="http://mimg.lalavla.com/resources/images/prdimg/202011/16/10006393_20201116150535.jpg" xr:uid="{00000000-0004-0000-0300-000009000000}"/>
    <hyperlink ref="D5" r:id="rId11" display="http://mimg.lalavla.com/resources/images/prdimg/202109/24/10008881_20210924140609.jpg" xr:uid="{00000000-0004-0000-0300-00000A000000}"/>
    <hyperlink ref="D6" r:id="rId12" display="http://mimg.lalavla.com/resources/images/prdimg/202009/19/1000126_20200919123323.jpg" xr:uid="{00000000-0004-0000-0300-00000B000000}"/>
    <hyperlink ref="D7" r:id="rId13" display="http://mimg.lalavla.com/resources/images/prdimg/202103/09/10007485_20210309170419.jpg" xr:uid="{00000000-0004-0000-0300-00000C000000}"/>
    <hyperlink ref="D8" r:id="rId14" display="https://m.lalavla.com/service/main/mainEventBeautyTalk.html?EVNT_ID=100000713" xr:uid="{00000000-0004-0000-0300-00000D000000}"/>
    <hyperlink ref="H8" r:id="rId15" display="http://mimg.lalavla.com/resources/images/prdimg/202104/07/10006295_20210407135637.jpg" xr:uid="{00000000-0004-0000-0300-00000E000000}"/>
    <hyperlink ref="K8" r:id="rId16" display="http://mimg.lalavla.com/resources/images/prdimg/202110/14/10006295_20211014100157.jpg" xr:uid="{00000000-0004-0000-0300-00000F000000}"/>
    <hyperlink ref="N8" r:id="rId17" display="http://mimg.lalavla.com/resources/images/prdimg/202110/14/10006295_20211014100221.jpg" xr:uid="{00000000-0004-0000-0300-000010000000}"/>
    <hyperlink ref="E9" r:id="rId18" display="http://mimg.lalavla.com/resources/images/prdimg/202103/09/10007004_20210309171341.jpg" xr:uid="{00000000-0004-0000-0300-000011000000}"/>
    <hyperlink ref="H9" r:id="rId19" display="http://mimg.lalavla.com/resources/images/prdimg/202103/09/10007004_20210309171351.jpg" xr:uid="{00000000-0004-0000-0300-000012000000}"/>
    <hyperlink ref="K9" r:id="rId20" display="http://mimg.lalavla.com/resources/images/prdimg/202103/09/10007004_20210309171403.gif" xr:uid="{00000000-0004-0000-0300-000013000000}"/>
    <hyperlink ref="N9" r:id="rId21" display="http://mimg.lalavla.com/resources/images/prdimg/202103/09/10007004_20210309171418.jpg" xr:uid="{00000000-0004-0000-0300-000014000000}"/>
    <hyperlink ref="Q9" r:id="rId22" display="http://mimg.lalavla.com/resources/images/prdimg/202103/09/10007004_20210309171447.jpg" xr:uid="{00000000-0004-0000-0300-000015000000}"/>
    <hyperlink ref="T9" r:id="rId23" display="http://mimg.lalavla.com/resources/images/prdimg/202103/09/10007004_20210309171455.jpg" xr:uid="{00000000-0004-0000-0300-000016000000}"/>
    <hyperlink ref="W9" r:id="rId24" display="http://mimg.lalavla.com/resources/images/prdimg/202103/09/10007004_20210309171501.jpg" xr:uid="{00000000-0004-0000-0300-000017000000}"/>
    <hyperlink ref="Z9" r:id="rId25" display="http://mimg.lalavla.com/resources/images/prdimg/202103/09/10007004_20210309171521.jpg" xr:uid="{00000000-0004-0000-0300-000018000000}"/>
    <hyperlink ref="AC9" r:id="rId26" display="http://mimg.lalavla.com/resources/images/prdimg/202103/09/10007004_20210309171528.jpg" xr:uid="{00000000-0004-0000-0300-000019000000}"/>
    <hyperlink ref="AF9" r:id="rId27" display="http://mimg.lalavla.com/resources/images/prdimg/202103/09/10007004_20210309171537.jpg" xr:uid="{00000000-0004-0000-0300-00001A000000}"/>
    <hyperlink ref="AI9" r:id="rId28" display="http://mimg.lalavla.com/resources/images/prdimg/202103/09/10007004_20210309171546.jpg" xr:uid="{00000000-0004-0000-0300-00001B000000}"/>
    <hyperlink ref="AL9" r:id="rId29" display="http://mimg.lalavla.com/resources/images/prdimg/202103/09/10007004_20210309171555.jpg" xr:uid="{00000000-0004-0000-0300-00001C000000}"/>
    <hyperlink ref="AO9" r:id="rId30" display="http://mimg.lalavla.com/resources/images/prdimg/202103/09/10007004_20210309171817.gif" xr:uid="{00000000-0004-0000-0300-00001D000000}"/>
    <hyperlink ref="AR9" r:id="rId31" display="http://mimg.lalavla.com/resources/images/prdimg/202103/09/10007004_20210309171616.jpg" xr:uid="{00000000-0004-0000-0300-00001E000000}"/>
    <hyperlink ref="AU9" r:id="rId32" display="http://mimg.lalavla.com/resources/images/prdimg/202103/09/10007004_20210309171623.jpg" xr:uid="{00000000-0004-0000-0300-00001F000000}"/>
    <hyperlink ref="AX9" r:id="rId33" display="http://mimg.lalavla.com/resources/images/prdimg/202103/09/10007004_20210309171630.jpg" xr:uid="{00000000-0004-0000-0300-000020000000}"/>
    <hyperlink ref="BA9" r:id="rId34" display="http://mimg.lalavla.com/resources/images/prdimg/202103/09/10007004_20210309171922.jpg" xr:uid="{00000000-0004-0000-0300-000021000000}"/>
    <hyperlink ref="BD9" r:id="rId35" display="http://mimg.lalavla.com/resources/images/prdimg/202103/09/10007004_20210309171929.jpg" xr:uid="{00000000-0004-0000-0300-000022000000}"/>
    <hyperlink ref="BG9" r:id="rId36" display="http://mimg.lalavla.com/resources/images/prdimg/202103/09/10007004_20210309171938.jpg" xr:uid="{00000000-0004-0000-0300-000023000000}"/>
    <hyperlink ref="BJ9" r:id="rId37" display="http://mimg.lalavla.com/resources/images/prdimg/202103/09/10007004_20210309171946.jpg" xr:uid="{00000000-0004-0000-0300-000024000000}"/>
    <hyperlink ref="BM9" r:id="rId38" display="http://mimg.lalavla.com/resources/images/prdimg/202103/09/10007004_20210309172028.jpg" xr:uid="{00000000-0004-0000-0300-000025000000}"/>
    <hyperlink ref="BP9" r:id="rId39" display="http://mimg.lalavla.com/resources/images/prdimg/202103/09/10007004_20210309172041.jpg" xr:uid="{00000000-0004-0000-0300-000026000000}"/>
    <hyperlink ref="BS9" r:id="rId40" display="http://mimg.lalavla.com/resources/images/prdimg/202103/09/10007004_20210309172054.jpg" xr:uid="{00000000-0004-0000-0300-000027000000}"/>
    <hyperlink ref="D10" r:id="rId41" display="http://mimg.lalavla.com/resources/images/prdimg/201911/05/10002228_20191105102542.jpg" xr:uid="{00000000-0004-0000-0300-000028000000}"/>
    <hyperlink ref="D11" r:id="rId42" display="http://romand.co.kr/web/upload/NNEditor/20181112/ZERO_VELVET_TINT_01_shop1_174123.jpg" xr:uid="{00000000-0004-0000-0300-000029000000}"/>
    <hyperlink ref="G11" r:id="rId43" display="http://romand.co.kr/web/upload/NNEditor/20181112/ZERO_VELVET_TINT_02_shop1_174123.jpg" xr:uid="{00000000-0004-0000-0300-00002A000000}"/>
    <hyperlink ref="J11" r:id="rId44" display="http://mimg.lalavla.com/resources/images/prdimg/201908/27/10002543_20190827150239.jpg" xr:uid="{00000000-0004-0000-0300-00002B000000}"/>
    <hyperlink ref="M11" r:id="rId45" display="http://romand.co.kr/web/upload/NNEditor/20181112/ZERO_VELVET_TINT_03_shop1_174124.jpg" xr:uid="{00000000-0004-0000-0300-00002C000000}"/>
    <hyperlink ref="P11" r:id="rId46" display="http://romand.co.kr/web/upload/NNEditor/20181112/ZERO_VELVET_TINT_04_shop1_174124.jpg" xr:uid="{00000000-0004-0000-0300-00002D000000}"/>
    <hyperlink ref="S11" r:id="rId47" display="http://romand.co.kr/web/upload/NNEditor/20181112/ZERO_VELVET_TINT_08_shop1_174254.jpg" xr:uid="{00000000-0004-0000-0300-00002E000000}"/>
    <hyperlink ref="V11" r:id="rId48" display="http://romand.co.kr/web/upload/NNEditor/20181112/ZERO_VELVET_TINT_08_shop1_174254.jpg" xr:uid="{00000000-0004-0000-0300-00002F000000}"/>
    <hyperlink ref="Y11" r:id="rId49" display="http://romand.co.kr/web/upload/NNEditor/20181031/%EC%A0%9C%EB%A1%9C%EB%B2%A8%EB%B2%B3%ED%8B%B4%ED%8A%B8_%EC%A0%84%EC%84%B1%EB%B6%84_shop1_181033.jpg" xr:uid="{00000000-0004-0000-0300-000030000000}"/>
    <hyperlink ref="E12" r:id="rId50" display="http://mimg.lalavla.com/resources/images/prdimg/201811/12/10002134_20181112161946.jpg" xr:uid="{00000000-0004-0000-0300-000031000000}"/>
    <hyperlink ref="D13" r:id="rId51" display="http://mimg.lalavla.com/resources/images/prdimg/202005/20/10005236_20200520103803.jpg" xr:uid="{00000000-0004-0000-0300-000032000000}"/>
    <hyperlink ref="G13" r:id="rId52" display="http://mimg.lalavla.com/resources/images/prdimg/202005/20/10005236_20200520103812.jpg" xr:uid="{00000000-0004-0000-0300-000033000000}"/>
    <hyperlink ref="J13" r:id="rId53" display="http://mimg.lalavla.com/resources/images/prdimg/202005/20/10005236_20200520103824.jpg" xr:uid="{00000000-0004-0000-0300-000034000000}"/>
    <hyperlink ref="M13" r:id="rId54" display="http://mimg.lalavla.com/resources/images/prdimg/202005/20/10005236_20200520103833.jpg" xr:uid="{00000000-0004-0000-0300-000035000000}"/>
    <hyperlink ref="P13" r:id="rId55" display="http://mimg.lalavla.com/resources/images/prdimg/202005/20/10005236_20200520103843.jpg" xr:uid="{00000000-0004-0000-0300-000036000000}"/>
    <hyperlink ref="D14" r:id="rId56" display="http://mimg.lalavla.com/resources/images/prdimg/202012/11/10006546_20201211133720.jpg" xr:uid="{00000000-0004-0000-0300-000037000000}"/>
    <hyperlink ref="D15" r:id="rId57" display="http://mimg.lalavla.com/resources/images/prdimg/202010/28/10002594_20201028171903.jpg" xr:uid="{00000000-0004-0000-0300-000038000000}"/>
    <hyperlink ref="G15" r:id="rId58" display="http://mimg.lalavla.com/resources/images/prdimg/202010/28/10002594_20201028171916.jpg" xr:uid="{00000000-0004-0000-0300-000039000000}"/>
    <hyperlink ref="D16" r:id="rId59" display="http://mimg.lalavla.com/resources/images/prdimg/202008/26/10006099_20200826104956.jpg" xr:uid="{00000000-0004-0000-0300-00003A000000}"/>
    <hyperlink ref="G16" r:id="rId60" display="http://mimg.lalavla.com/resources/images/prdimg/202008/26/10006099_20200826105005.jpg" xr:uid="{00000000-0004-0000-0300-00003B000000}"/>
    <hyperlink ref="E17" r:id="rId61" display="http://mimg.lalavla.com/resources/images/prdimg/202008/26/10006043_20200826105533.jpg" xr:uid="{00000000-0004-0000-0300-00003C000000}"/>
    <hyperlink ref="E18" r:id="rId62" display="http://mimg.lalavla.com/resources/images/prdimg/201808/16/1000349_20180816092104.jpg" xr:uid="{00000000-0004-0000-0300-00003D000000}"/>
    <hyperlink ref="D19" r:id="rId63" display="http://mimg.lalavla.com/resources/images/prdimg/202109/23/10008879_20210923150656.jpg" xr:uid="{00000000-0004-0000-0300-00003E000000}"/>
    <hyperlink ref="D20" r:id="rId64" display="http://mimg.lalavla.com/resources/images/prdimg/202110/27/10004594_20211027190505.jpg" xr:uid="{00000000-0004-0000-0300-00003F000000}"/>
    <hyperlink ref="G20" r:id="rId65" display="http://mimg.lalavla.com/resources/images/prdimg/202104/13/10004594_20210413113338.jpg" xr:uid="{00000000-0004-0000-0300-000040000000}"/>
    <hyperlink ref="J20" r:id="rId66" display="http://mimg.lalavla.com/resources/images/prdimg/202104/13/10004594_20210413113352.jpg" xr:uid="{00000000-0004-0000-0300-000041000000}"/>
    <hyperlink ref="M20" r:id="rId67" display="http://mimg.lalavla.com/resources/images/prdimg/202104/13/10004594_20210413113404.jpg" xr:uid="{00000000-0004-0000-0300-000042000000}"/>
    <hyperlink ref="D21" r:id="rId68" display="http://mimg.lalavla.com/resources/images/prdimg/202005/20/10005236_20200520103803.jpg" xr:uid="{00000000-0004-0000-0300-000043000000}"/>
    <hyperlink ref="G21" r:id="rId69" display="http://mimg.lalavla.com/resources/images/prdimg/202005/20/10005236_20200520103812.jpg" xr:uid="{00000000-0004-0000-0300-000044000000}"/>
    <hyperlink ref="J21" r:id="rId70" display="http://mimg.lalavla.com/resources/images/prdimg/202005/20/10005236_20200520103824.jpg" xr:uid="{00000000-0004-0000-0300-000045000000}"/>
    <hyperlink ref="M21" r:id="rId71" display="http://mimg.lalavla.com/resources/images/prdimg/202005/20/10005236_20200520103833.jpg" xr:uid="{00000000-0004-0000-0300-000046000000}"/>
    <hyperlink ref="P21" r:id="rId72" display="http://mimg.lalavla.com/resources/images/prdimg/202005/20/10005236_20200520103843.jpg" xr:uid="{00000000-0004-0000-0300-000047000000}"/>
    <hyperlink ref="D22" r:id="rId73" display="http://mimg.lalavla.com/resources/images/prdimg/202107/28/10008613_20210728163811.jpg" xr:uid="{00000000-0004-0000-0300-000048000000}"/>
    <hyperlink ref="E23" r:id="rId74" display="http://mimg.lalavla.com/resources/images/prdimg/201808/16/1003271_20180816101914.jpg" xr:uid="{00000000-0004-0000-0300-000049000000}"/>
    <hyperlink ref="D24" r:id="rId75" display="http://mimg.lalavla.com/resources/images/prdimg/202107/28/10008611_20210728163646.jpg" xr:uid="{00000000-0004-0000-0300-00004A000000}"/>
    <hyperlink ref="D25" r:id="rId76" display="http://mimg.lalavla.com/resources/images/prdimg/202007/30/10005494_20200730134846.jpg" xr:uid="{00000000-0004-0000-0300-00004B000000}"/>
    <hyperlink ref="G25" r:id="rId77" display="http://mimg.lalavla.com/resources/images/prdimg/202007/30/10005494_20200730134855.jpg" xr:uid="{00000000-0004-0000-0300-00004C000000}"/>
    <hyperlink ref="J25" r:id="rId78" display="http://mimg.lalavla.com/resources/images/prdimg/202007/30/10005494_20200730134907.jpg" xr:uid="{00000000-0004-0000-0300-00004D000000}"/>
    <hyperlink ref="M25" r:id="rId79" display="http://mimg.lalavla.com/resources/images/prdimg/202007/30/10005494_20200730134918.jpg" xr:uid="{00000000-0004-0000-0300-00004E000000}"/>
    <hyperlink ref="P25" r:id="rId80" display="http://mimg.lalavla.com/resources/images/prdimg/202007/30/10005494_20200730134933.jpg" xr:uid="{00000000-0004-0000-0300-00004F000000}"/>
    <hyperlink ref="S25" r:id="rId81" display="http://mimg.lalavla.com/resources/images/prdimg/202007/30/10005494_20200730134941.jpg" xr:uid="{00000000-0004-0000-0300-000050000000}"/>
    <hyperlink ref="V25" r:id="rId82" display="http://mimg.lalavla.com/resources/images/prdimg/202007/30/10005494_20200730134949.jpg" xr:uid="{00000000-0004-0000-0300-000051000000}"/>
    <hyperlink ref="Y25" r:id="rId83" display="http://mimg.lalavla.com/resources/images/prdimg/202007/30/10005494_20200730134958.jpg" xr:uid="{00000000-0004-0000-0300-000052000000}"/>
    <hyperlink ref="AB25" r:id="rId84" display="http://mimg.lalavla.com/resources/images/prdimg/202007/30/10005494_20200730135006.jpg" xr:uid="{00000000-0004-0000-0300-000053000000}"/>
    <hyperlink ref="AE25" r:id="rId85" display="http://mimg.lalavla.com/resources/images/prdimg/202007/30/10005494_20200730135012.jpg" xr:uid="{00000000-0004-0000-0300-000054000000}"/>
    <hyperlink ref="AH25" r:id="rId86" display="http://mimg.lalavla.com/resources/images/prdimg/202007/30/10005494_20200730135020.jpg" xr:uid="{00000000-0004-0000-0300-000055000000}"/>
    <hyperlink ref="AK25" r:id="rId87" display="http://mimg.lalavla.com/resources/images/prdimg/202007/30/10005494_20200730135029.jpg" xr:uid="{00000000-0004-0000-0300-000056000000}"/>
    <hyperlink ref="D26" r:id="rId88" display="http://mimg.lalavla.com/resources/images/prdimg/202003/02/10004880_20200302092312.jpg" xr:uid="{00000000-0004-0000-0300-000057000000}"/>
    <hyperlink ref="G26" r:id="rId89" display="http://mimg.lalavla.com/resources/images/prdimg/202003/02/10004880_20200302092353.jpg" xr:uid="{00000000-0004-0000-0300-000058000000}"/>
    <hyperlink ref="J26" r:id="rId90" display="http://mimg.lalavla.com/resources/images/prdimg/202003/02/10004880_20200302092435.jpg" xr:uid="{00000000-0004-0000-0300-000059000000}"/>
    <hyperlink ref="M26" r:id="rId91" display="http://mimg.lalavla.com/resources/images/prdimg/202003/02/10004880_20200302092454.jpg" xr:uid="{00000000-0004-0000-0300-00005A000000}"/>
    <hyperlink ref="D27" r:id="rId92" display="http://mimg.lalavla.com/resources/images/prdimg/202109/06/10008810_20210906145412.jpg" xr:uid="{00000000-0004-0000-0300-00005B000000}"/>
    <hyperlink ref="G27" r:id="rId93" display="http://mimg.lalavla.com/resources/images/prdimg/202109/06/10008810_20210906145428.jpg" xr:uid="{00000000-0004-0000-0300-00005C000000}"/>
    <hyperlink ref="E28" r:id="rId94" display="http://mimg.lalavla.com/resources/images/prdimg/202102/25/1003270_20210225165138.jpg" xr:uid="{00000000-0004-0000-0300-00005D000000}"/>
    <hyperlink ref="D29" r:id="rId95" display="http://mimg.lalavla.com/resources/images/prdimg/202106/28/10008464_20210628172634.jpg" xr:uid="{00000000-0004-0000-0300-00005E000000}"/>
    <hyperlink ref="G29" r:id="rId96" display="http://mimg.lalavla.com/resources/images/prdimg/202106/28/10008464_20210628172642.jpg" xr:uid="{00000000-0004-0000-0300-00005F000000}"/>
    <hyperlink ref="J29" r:id="rId97" display="http://mimg.lalavla.com/resources/images/prdimg/202106/28/10008464_20210628172649.jpg" xr:uid="{00000000-0004-0000-0300-000060000000}"/>
    <hyperlink ref="M29" r:id="rId98" display="http://mimg.lalavla.com/resources/images/prdimg/202106/30/10008464_20210630170714.png" xr:uid="{00000000-0004-0000-0300-000061000000}"/>
    <hyperlink ref="P29" r:id="rId99" display="http://mimg.lalavla.com/resources/images/prdimg/202106/30/10008464_20210630170727.png" xr:uid="{00000000-0004-0000-0300-000062000000}"/>
    <hyperlink ref="S29" r:id="rId100" display="http://mimg.lalavla.com/resources/images/prdimg/202106/30/10008464_20210630170850.jpg" xr:uid="{00000000-0004-0000-0300-000063000000}"/>
    <hyperlink ref="V29" r:id="rId101" display="http://mimg.lalavla.com/resources/images/prdimg/202106/28/10008464_20210628172720.gif" xr:uid="{00000000-0004-0000-0300-000064000000}"/>
    <hyperlink ref="Y29" r:id="rId102" display="http://mimg.lalavla.com/resources/images/prdimg/202106/28/10008464_20210628172731.jpg" xr:uid="{00000000-0004-0000-0300-000065000000}"/>
    <hyperlink ref="AB29" r:id="rId103" display="http://mimg.lalavla.com/resources/images/prdimg/202106/28/10008464_20210628172740.jpg" xr:uid="{00000000-0004-0000-0300-000066000000}"/>
    <hyperlink ref="D30" r:id="rId104" display="http://mimg.lalavla.com/resources/images/prdimg/202004/10/10002498_20200410143756.jpg" xr:uid="{00000000-0004-0000-0300-000067000000}"/>
    <hyperlink ref="D31" r:id="rId105" display="http://mimg.lalavla.com/resources/images/prdimg/201912/23/10004522_20191223145213.jpg" xr:uid="{00000000-0004-0000-0300-000068000000}"/>
    <hyperlink ref="D32" r:id="rId106" display="http://mimg.lalavla.com/resources/images/prdimg/201904/17/10002703_20190417115747.jpg" xr:uid="{00000000-0004-0000-0300-000069000000}"/>
    <hyperlink ref="G32" r:id="rId107" display="http://mimg.lalavla.com/resources/images/prdimg/201908/27/10002703_20190827150510.jpg" xr:uid="{00000000-0004-0000-0300-00006A000000}"/>
    <hyperlink ref="J32" r:id="rId108" display="http://mimg.lalavla.com/resources/images/prdimg/201904/17/10002703_20190417115759.jpg" xr:uid="{00000000-0004-0000-0300-00006B000000}"/>
    <hyperlink ref="M32" r:id="rId109" display="http://mimg.lalavla.com/resources/images/prdimg/201904/17/10002703_20190417115818.jpg" xr:uid="{00000000-0004-0000-0300-00006C000000}"/>
    <hyperlink ref="P32" r:id="rId110" display="http://mimg.lalavla.com/resources/images/prdimg/201908/27/10002703_20190827150557.jpg" xr:uid="{00000000-0004-0000-0300-00006D000000}"/>
    <hyperlink ref="D33" r:id="rId111" display="http://mimg.lalavla.com/resources/images/prdimg/201912/31/10002325_20191231111253.jpg" xr:uid="{00000000-0004-0000-0300-00006E000000}"/>
    <hyperlink ref="D34" r:id="rId112" display="http://mimg.lalavla.com/resources/images/prdimg/202110/27/10008975_20211027164140.jpg" xr:uid="{00000000-0004-0000-0300-00006F000000}"/>
    <hyperlink ref="E35" r:id="rId113" display="http://mimg.lalavla.com/resources/images/prdimg/202101/25/10005845_20210125170810.jpg" xr:uid="{00000000-0004-0000-0300-000070000000}"/>
    <hyperlink ref="D36" r:id="rId114" display="http://mimg.lalavla.com/resources/images/prdimg/202008/27/10006065_20200827165910.jpg" xr:uid="{00000000-0004-0000-0300-000071000000}"/>
    <hyperlink ref="D37" r:id="rId115" display="http://mimg.lalavla.com/resources/images/prdimg/202004/10/10004586_20200410120206.jpg" xr:uid="{00000000-0004-0000-0300-000072000000}"/>
    <hyperlink ref="G37" r:id="rId116" display="http://mimg.lalavla.com/resources/images/prdimg/202004/10/10004586_20200410120315.jpg" xr:uid="{00000000-0004-0000-0300-000073000000}"/>
    <hyperlink ref="D38" r:id="rId117" display="http://mimg.lalavla.com/resources/images/prdimg/202110/27/10008973_20211027163224.jpg" xr:uid="{00000000-0004-0000-0300-000074000000}"/>
    <hyperlink ref="F39" r:id="rId118" display="http://m.lalavla.com/resources/images/prdimg/202106/30/10008381_20210630110839720.jpg" xr:uid="{00000000-0004-0000-0300-000075000000}"/>
    <hyperlink ref="L39" r:id="rId119" display="http://m.lalavla.com/resources/images/prdimg/202106/30/10008381_20210630110845260.gif" xr:uid="{00000000-0004-0000-0300-000076000000}"/>
    <hyperlink ref="R39" r:id="rId120" display="http://m.lalavla.com/resources/images/prdimg/202106/30/10008381_20210630110855994.jpg" xr:uid="{00000000-0004-0000-0300-000077000000}"/>
    <hyperlink ref="X39" r:id="rId121" display="http://m.lalavla.com/resources/images/prdimg/202106/30/10008381_20210630110918405.jpg" xr:uid="{00000000-0004-0000-0300-000078000000}"/>
    <hyperlink ref="D40" r:id="rId122" display="http://mimg.lalavla.com/resources/images/prdimg/202107/20/10008543_20210720144038.jpg" xr:uid="{00000000-0004-0000-0300-000079000000}"/>
    <hyperlink ref="G40" r:id="rId123" display="http://mimg.lalavla.com/resources/images/prdimg/202107/20/10008543_20210720144101.jpg" xr:uid="{00000000-0004-0000-0300-00007A000000}"/>
    <hyperlink ref="E41" r:id="rId124" display="http://mimg.lalavla.com/resources/images/prdimg/202008/10/10005109_20200810152456.jpg" xr:uid="{00000000-0004-0000-0300-00007B000000}"/>
    <hyperlink ref="H41" r:id="rId125" display="http://mimg.lalavla.com/resources/images/prdimg/202008/10/10005109_20200810152509.jpg" xr:uid="{00000000-0004-0000-0300-00007C000000}"/>
    <hyperlink ref="K41" r:id="rId126" display="http://mimg.lalavla.com/resources/images/prdimg/202008/10/10005109_20200810152521.jpg" xr:uid="{00000000-0004-0000-0300-00007D000000}"/>
    <hyperlink ref="E42" r:id="rId127" display="http://mimg.lalavla.com/resources/images/prdimg/202102/25/10002554_20210225165422.jpg" xr:uid="{00000000-0004-0000-0300-00007E000000}"/>
    <hyperlink ref="D43" r:id="rId128" display="http://mimg.lalavla.com/resources/images/prdimg/202102/24/10004907_20210224174010.jpg" xr:uid="{00000000-0004-0000-0300-00007F000000}"/>
    <hyperlink ref="E44" r:id="rId129" display="http://mimg.lalavla.com/resources/images/prdimg/202105/10/10008093_20210510163216.jpg" xr:uid="{00000000-0004-0000-0300-000080000000}"/>
    <hyperlink ref="H44" r:id="rId130" display="http://mimg.lalavla.com/resources/images/prdimg/202105/10/10008093_20210510163226.jpg" xr:uid="{00000000-0004-0000-0300-000081000000}"/>
    <hyperlink ref="D45" r:id="rId131" display="http://mimg.lalavla.com/resources/images/prdimg/202106/21/10008404_20210621112831.jpg" xr:uid="{00000000-0004-0000-0300-000082000000}"/>
    <hyperlink ref="D46" r:id="rId132" display="http://mimg.lalavla.com/resources/images/prdimg/202105/24/10008130_20210524172312.jpg" xr:uid="{00000000-0004-0000-0300-000083000000}"/>
    <hyperlink ref="D47" r:id="rId133" display="http://mimg.lalavla.com/resources/images/prdimg/202005/20/10005218_20200520101721.jpg" xr:uid="{00000000-0004-0000-0300-000084000000}"/>
    <hyperlink ref="E48" r:id="rId134" display="http://mimg.lalavla.com/resources/images/prdimg/201808/14/1002958_20180814144309.jpg" xr:uid="{00000000-0004-0000-0300-000085000000}"/>
    <hyperlink ref="E49" r:id="rId135" display="http://mimg.lalavla.com/resources/images/prdimg/202105/10/10008094_20210510163331.jpg" xr:uid="{00000000-0004-0000-0300-000086000000}"/>
    <hyperlink ref="H49" r:id="rId136" display="http://mimg.lalavla.com/resources/images/prdimg/202105/10/10008094_20210510163340.jpg" xr:uid="{00000000-0004-0000-0300-000087000000}"/>
    <hyperlink ref="D50" r:id="rId137" display="http://mimg.lalavla.com/resources/images/prdimg/201903/19/1003282_20190319120709.jpg" xr:uid="{00000000-0004-0000-0300-000088000000}"/>
    <hyperlink ref="E51" r:id="rId138" display="http://mimg.lalavla.com/resources/images/prdimg/202101/27/10007005_20210127171411.jpg" xr:uid="{00000000-0004-0000-0300-000089000000}"/>
    <hyperlink ref="H51" r:id="rId139" display="http://mimg.lalavla.com/resources/images/prdimg/202101/27/10007005_20210127171423.jpg" xr:uid="{00000000-0004-0000-0300-00008A000000}"/>
    <hyperlink ref="D52" r:id="rId140" display="http://mimg.lalavla.com/resources/images/prdimg/202010/28/10006281_20201028173341.jpg" xr:uid="{00000000-0004-0000-0300-00008B000000}"/>
    <hyperlink ref="G52" r:id="rId141" display="http://mimg.lalavla.com/resources/images/prdimg/202010/28/10006281_20201028173401.jpg" xr:uid="{00000000-0004-0000-0300-00008C000000}"/>
    <hyperlink ref="D53" r:id="rId142" display="http://mimg.lalavla.com/resources/images/prdimg/202108/11/10003613_20210811165206.jpg" xr:uid="{00000000-0004-0000-0300-00008D000000}"/>
    <hyperlink ref="D54" r:id="rId143" display="http://mimg.lalavla.com/resources/images/prdimg/202009/24/10002896_20200924110348.jpg" xr:uid="{00000000-0004-0000-0300-00008E000000}"/>
    <hyperlink ref="G54" r:id="rId144" display="http://mimg.lalavla.com/resources/images/prdimg/202009/24/10002896_20200924110402.jpg" xr:uid="{00000000-0004-0000-0300-00008F000000}"/>
    <hyperlink ref="E55" r:id="rId145" display="http://mimg.lalavla.com/resources/images/prdimg/201811/29/10001929_20181129132250.jpg" xr:uid="{00000000-0004-0000-0300-000090000000}"/>
    <hyperlink ref="E56" r:id="rId146" display="http://mimg.lalavla.com/resources/images/prdimg/201808/15/1001756_20180815143046.jpg" xr:uid="{00000000-0004-0000-0300-000091000000}"/>
    <hyperlink ref="D57" r:id="rId147" display="http://mimg.lalavla.com/resources/images/prdimg/202102/24/10006066_20210224173737.jpg" xr:uid="{00000000-0004-0000-0300-000092000000}"/>
    <hyperlink ref="G57" r:id="rId148" display="http://mimg.lalavla.com/resources/images/prdimg/202102/24/10006066_20210224173745.jpg" xr:uid="{00000000-0004-0000-0300-000093000000}"/>
    <hyperlink ref="D58" r:id="rId149" display="http://mimg.lalavla.com/resources/images/prdimg/202012/30/10006653_20201230110631.jpg" xr:uid="{00000000-0004-0000-0300-000094000000}"/>
    <hyperlink ref="E59" r:id="rId150" display="http://mimg.lalavla.com/resources/images/prdimg/201808/15/1002547_20180815152256.jpg" xr:uid="{00000000-0004-0000-0300-000095000000}"/>
    <hyperlink ref="D60" r:id="rId151" display="http://mimg.lalavla.com/resources/images/prdimg/202009/07/10006089_20200907174326.jpg" xr:uid="{00000000-0004-0000-0300-000096000000}"/>
    <hyperlink ref="E61" r:id="rId152" display="http://mimg.lalavla.com/resources/images/prdimg/202008/14/10005944_20200814101017.jpg" xr:uid="{00000000-0004-0000-0300-000097000000}"/>
    <hyperlink ref="D62" r:id="rId153" display="http://mimg.lalavla.com/resources/images/prdimg/202012/26/10006547_20201226000631.jpg" xr:uid="{00000000-0004-0000-0300-000098000000}"/>
    <hyperlink ref="G62" r:id="rId154" display="http://mimg.lalavla.com/resources/images/prdimg/202012/16/10006547_20201216141023.jpg" xr:uid="{00000000-0004-0000-0300-000099000000}"/>
    <hyperlink ref="J62" r:id="rId155" display="http://mimg.lalavla.com/resources/images/prdimg/202012/16/10006547_20201216141033.jpg" xr:uid="{00000000-0004-0000-0300-00009A000000}"/>
    <hyperlink ref="M62" r:id="rId156" display="http://mimg.lalavla.com/resources/images/prdimg/202012/16/10006547_20201216141045.jpg" xr:uid="{00000000-0004-0000-0300-00009B000000}"/>
    <hyperlink ref="P62" r:id="rId157" display="http://mimg.lalavla.com/resources/images/prdimg/202012/16/10006547_20201216141137.jpg" xr:uid="{00000000-0004-0000-0300-00009C000000}"/>
    <hyperlink ref="S62" r:id="rId158" display="http://mimg.lalavla.com/resources/images/prdimg/202012/16/10006547_20201216141155.jpg" xr:uid="{00000000-0004-0000-0300-00009D000000}"/>
    <hyperlink ref="V62" r:id="rId159" display="http://mimg.lalavla.com/resources/images/prdimg/202012/16/10006547_20201216141219.jpg" xr:uid="{00000000-0004-0000-0300-00009E000000}"/>
    <hyperlink ref="Y62" r:id="rId160" display="http://mimg.lalavla.com/resources/images/prdimg/202012/26/10006547_20201226000738.jpg" xr:uid="{00000000-0004-0000-0300-00009F000000}"/>
    <hyperlink ref="AB62" r:id="rId161" display="http://mimg.lalavla.com/resources/images/prdimg/202012/26/10006547_20201226000719.jpg" xr:uid="{00000000-0004-0000-0300-0000A0000000}"/>
    <hyperlink ref="AE62" r:id="rId162" display="http://mimg.lalavla.com/resources/images/prdimg/202012/16/10006547_20201216141253.jpg" xr:uid="{00000000-0004-0000-0300-0000A1000000}"/>
    <hyperlink ref="D63" r:id="rId163" display="http://mimg.lalavla.com/resources/images/prdimg/202011/11/10006214_20201111091949.jpg" xr:uid="{00000000-0004-0000-0300-0000A2000000}"/>
    <hyperlink ref="G63" r:id="rId164" display="http://mimg.lalavla.com/resources/images/prdimg/202011/11/10006214_20201111092001.jpg" xr:uid="{00000000-0004-0000-0300-0000A3000000}"/>
    <hyperlink ref="E64" r:id="rId165" display="http://mimg.lalavla.com/resources/images/prdimg/201808/15/1000393_20180815145740.jpg" xr:uid="{00000000-0004-0000-0300-0000A4000000}"/>
    <hyperlink ref="D65" r:id="rId166" display="http://mimg.lalavla.com/resources/images/prdimg/202008/31/10005665_20200831084130.jpg" xr:uid="{00000000-0004-0000-0300-0000A5000000}"/>
    <hyperlink ref="D66" r:id="rId167" display="http://mimg.lalavla.com/resources/images/prdimg/202104/01/10005809_20210401101139.jpg" xr:uid="{00000000-0004-0000-0300-0000A6000000}"/>
    <hyperlink ref="D67" r:id="rId168" display="http://mimg.lalavla.com/resources/images/prdimg/202009/21/10006202_20200921165120.jpg" xr:uid="{00000000-0004-0000-0300-0000A7000000}"/>
    <hyperlink ref="E68" r:id="rId169" display="http://mimg.lalavla.com/resources/images/prdimg/202104/23/10006409_20210423172809.jpg" xr:uid="{00000000-0004-0000-0300-0000A8000000}"/>
    <hyperlink ref="D69" r:id="rId170" display="http://mimg.lalavla.com/resources/images/prdimg/202010/28/10002594_20201028171903.jpg" xr:uid="{00000000-0004-0000-0300-0000A9000000}"/>
    <hyperlink ref="G69" r:id="rId171" display="http://mimg.lalavla.com/resources/images/prdimg/202010/28/10002594_20201028171916.jpg" xr:uid="{00000000-0004-0000-0300-0000AA000000}"/>
    <hyperlink ref="H70" r:id="rId172" display="http://m.lalavla.com/resources/images/prdimg/202108/16/10008667_20210816204308846.jpg" xr:uid="{00000000-0004-0000-0300-0000AB000000}"/>
    <hyperlink ref="AF70" r:id="rId173" display="http://m.lalavla.com/resources/images/prdimg/202108/04/10008667_20210804184116804.jpg" xr:uid="{00000000-0004-0000-0300-0000AC000000}"/>
    <hyperlink ref="D71" r:id="rId174" display="http://m.lalavla.com/resources/images/prdimg/202108/05/10007072_20210805182934113.jpg" xr:uid="{00000000-0004-0000-0300-0000AD000000}"/>
    <hyperlink ref="J71" r:id="rId175" display="http://mimg.lalavla.com/resources/images/prdimg/202102/11/10007072_20210211123351.jpg" xr:uid="{00000000-0004-0000-0300-0000AE000000}"/>
    <hyperlink ref="N71" r:id="rId176" display="http://mimg.lalavla.com/resources/images/prdimg/202102/01/10007072_20210201115416.jpg" xr:uid="{00000000-0004-0000-0300-0000AF000000}"/>
    <hyperlink ref="Q71" r:id="rId177" display="http://mimg.lalavla.com/resources/images/prdimg/202102/01/10007072_20210201115447.jpg" xr:uid="{00000000-0004-0000-0300-0000B0000000}"/>
    <hyperlink ref="T71" r:id="rId178" display="http://mimg.lalavla.com/resources/images/prdimg/202102/01/10007072_20210201115455.jpg" xr:uid="{00000000-0004-0000-0300-0000B1000000}"/>
    <hyperlink ref="W71" r:id="rId179" display="http://mimg.lalavla.com/resources/images/prdimg/202102/01/10007072_20210201115506.jpg" xr:uid="{00000000-0004-0000-0300-0000B2000000}"/>
    <hyperlink ref="Z71" r:id="rId180" display="http://mimg.lalavla.com/resources/images/prdimg/202102/01/10007072_20210201115517.jpg" xr:uid="{00000000-0004-0000-0300-0000B3000000}"/>
    <hyperlink ref="AC71" r:id="rId181" display="http://mimg.lalavla.com/resources/images/prdimg/202102/01/10007072_20210201115526.jpg" xr:uid="{00000000-0004-0000-0300-0000B4000000}"/>
    <hyperlink ref="AF71" r:id="rId182" display="http://mimg.lalavla.com/resources/images/prdimg/202102/01/10007072_20210201115535.jpg" xr:uid="{00000000-0004-0000-0300-0000B5000000}"/>
    <hyperlink ref="AI71" r:id="rId183" display="http://mimg.lalavla.com/resources/images/prdimg/202102/01/10007072_20210201115545.jpg" xr:uid="{00000000-0004-0000-0300-0000B6000000}"/>
    <hyperlink ref="AL71" r:id="rId184" display="http://mimg.lalavla.com/resources/images/prdimg/202102/01/10007072_20210201115555.jpg" xr:uid="{00000000-0004-0000-0300-0000B7000000}"/>
    <hyperlink ref="AO71" r:id="rId185" display="http://mimg.lalavla.com/resources/images/prdimg/202102/01/10007072_20210201115604.jpg" xr:uid="{00000000-0004-0000-0300-0000B8000000}"/>
    <hyperlink ref="AR71" r:id="rId186" display="http://mimg.lalavla.com/resources/images/prdimg/202102/01/10007072_20210201115615.jpg" xr:uid="{00000000-0004-0000-0300-0000B9000000}"/>
    <hyperlink ref="AU71" r:id="rId187" display="http://mimg.lalavla.com/resources/images/prdimg/202102/01/10007072_20210201115628.jpg" xr:uid="{00000000-0004-0000-0300-0000BA000000}"/>
    <hyperlink ref="AW71" r:id="rId188" display="http://mimg.lalavla.com/resources/images/prdimg/202102/03/10007072_20210203151731.jpg" xr:uid="{00000000-0004-0000-0300-0000BB000000}"/>
    <hyperlink ref="D72" r:id="rId189" display="http://mimg.lalavla.com/resources/images/prdimg/202010/20/10006275_20201020154647.jpg" xr:uid="{00000000-0004-0000-0300-0000BC000000}"/>
    <hyperlink ref="G72" r:id="rId190" display="http://mimg.lalavla.com/resources/images/prdimg/202010/20/10006275_20201020154700.jpg" xr:uid="{00000000-0004-0000-0300-0000BD000000}"/>
    <hyperlink ref="J72" r:id="rId191" display="http://mimg.lalavla.com/resources/images/prdimg/202010/20/10006275_20201020154714.jpg" xr:uid="{00000000-0004-0000-0300-0000BE000000}"/>
    <hyperlink ref="H73" r:id="rId192" display="http://m.lalavla.com/resources/images/prdimg/202108/16/10008663_20210816204028344.jpg" xr:uid="{00000000-0004-0000-0300-0000BF000000}"/>
    <hyperlink ref="AB73" r:id="rId193" display="http://m.lalavla.com/resources/images/prdimg/202108/04/10008663_20210804184714502.jpg" xr:uid="{00000000-0004-0000-0300-0000C0000000}"/>
    <hyperlink ref="D74" r:id="rId194" display="http://mimg.lalavla.com/resources/images/prdimg/202012/26/10006549_20201226000956.jpg" xr:uid="{00000000-0004-0000-0300-0000C1000000}"/>
    <hyperlink ref="G74" r:id="rId195" display="http://mimg.lalavla.com/resources/images/prdimg/202012/16/10006549_20201216141904.jpg" xr:uid="{00000000-0004-0000-0300-0000C2000000}"/>
    <hyperlink ref="J74" r:id="rId196" display="http://mimg.lalavla.com/resources/images/prdimg/202012/16/10006549_20201216141913.jpg" xr:uid="{00000000-0004-0000-0300-0000C3000000}"/>
    <hyperlink ref="M74" r:id="rId197" display="http://mimg.lalavla.com/resources/images/prdimg/202012/16/10006549_20201216141921.jpg" xr:uid="{00000000-0004-0000-0300-0000C4000000}"/>
    <hyperlink ref="P74" r:id="rId198" display="http://mimg.lalavla.com/resources/images/prdimg/202012/16/10006549_20201216141938.jpg" xr:uid="{00000000-0004-0000-0300-0000C5000000}"/>
    <hyperlink ref="S74" r:id="rId199" display="http://mimg.lalavla.com/resources/images/prdimg/202012/16/10006549_20201216142001.jpg" xr:uid="{00000000-0004-0000-0300-0000C6000000}"/>
    <hyperlink ref="V74" r:id="rId200" display="http://mimg.lalavla.com/resources/images/prdimg/202012/26/10006549_20201226001016.jpg" xr:uid="{00000000-0004-0000-0300-0000C7000000}"/>
    <hyperlink ref="Y74" r:id="rId201" display="http://mimg.lalavla.com/resources/images/prdimg/202012/26/10006549_20201226001030.jpg" xr:uid="{00000000-0004-0000-0300-0000C8000000}"/>
    <hyperlink ref="AB74" r:id="rId202" display="http://mimg.lalavla.com/resources/images/prdimg/202012/16/10006549_20201216142023.jpg" xr:uid="{00000000-0004-0000-0300-0000C9000000}"/>
    <hyperlink ref="D75" r:id="rId203" display="http://mimg.lalavla.com/resources/images/prdimg/202102/25/10004908_20210225141154.jpg" xr:uid="{00000000-0004-0000-0300-0000CA000000}"/>
    <hyperlink ref="H76" r:id="rId204" display="http://m.lalavla.com/resources/images/prdimg/202108/16/10008666_20210816204225183.jpg" xr:uid="{00000000-0004-0000-0300-0000CB000000}"/>
    <hyperlink ref="AB76" r:id="rId205" display="http://m.lalavla.com/resources/images/prdimg/202108/04/10008666_20210804184431835.jpg" xr:uid="{00000000-0004-0000-0300-0000CC000000}"/>
    <hyperlink ref="D77" r:id="rId206" display="http://mimg.lalavla.com/resources/images/prdimg/202012/26/10006550_20201226001133.jpg" xr:uid="{00000000-0004-0000-0300-0000CD000000}"/>
    <hyperlink ref="G77" r:id="rId207" display="http://mimg.lalavla.com/resources/images/prdimg/202012/16/10006550_20201216142158.jpg" xr:uid="{00000000-0004-0000-0300-0000CE000000}"/>
    <hyperlink ref="J77" r:id="rId208" display="http://mimg.lalavla.com/resources/images/prdimg/202012/16/10006550_20201216142213.jpg" xr:uid="{00000000-0004-0000-0300-0000CF000000}"/>
    <hyperlink ref="M77" r:id="rId209" display="http://mimg.lalavla.com/resources/images/prdimg/202012/16/10006550_20201216142222.jpg" xr:uid="{00000000-0004-0000-0300-0000D0000000}"/>
    <hyperlink ref="P77" r:id="rId210" display="http://mimg.lalavla.com/resources/images/prdimg/202012/16/10006550_20201216142321.jpg" xr:uid="{00000000-0004-0000-0300-0000D1000000}"/>
    <hyperlink ref="S77" r:id="rId211" display="http://mimg.lalavla.com/resources/images/prdimg/202012/16/10006550_20201216142329.jpg" xr:uid="{00000000-0004-0000-0300-0000D2000000}"/>
    <hyperlink ref="V77" r:id="rId212" display="http://mimg.lalavla.com/resources/images/prdimg/202012/16/10006550_20201216142336.jpg" xr:uid="{00000000-0004-0000-0300-0000D3000000}"/>
    <hyperlink ref="Y77" r:id="rId213" display="http://mimg.lalavla.com/resources/images/prdimg/202012/26/10006550_20201226001203.jpg" xr:uid="{00000000-0004-0000-0300-0000D4000000}"/>
    <hyperlink ref="AB77" r:id="rId214" display="http://mimg.lalavla.com/resources/images/prdimg/202012/26/10006550_20201226001216.jpg" xr:uid="{00000000-0004-0000-0300-0000D5000000}"/>
    <hyperlink ref="AE77" r:id="rId215" display="http://mimg.lalavla.com/resources/images/prdimg/202012/16/10006550_20201216142351.jpg" xr:uid="{00000000-0004-0000-0300-0000D6000000}"/>
    <hyperlink ref="D78" r:id="rId216" display="http://mimg.lalavla.com/resources/images/prdimg/202003/25/10002049_20200325115623.jpg" xr:uid="{00000000-0004-0000-0300-0000D7000000}"/>
    <hyperlink ref="G78" r:id="rId217" display="http://mimg.lalavla.com/resources/images/prdimg/202003/25/10002049_20200325115632.jpg" xr:uid="{00000000-0004-0000-0300-0000D8000000}"/>
    <hyperlink ref="J78" r:id="rId218" display="http://mimg.lalavla.com/resources/images/prdimg/202003/25/10002049_20200325115640.jpg" xr:uid="{00000000-0004-0000-0300-0000D9000000}"/>
    <hyperlink ref="E79" r:id="rId219" display="http://mimg.lalavla.com/resources/images/prdimg/202008/07/10005779_20200807164824.jpg" xr:uid="{00000000-0004-0000-0300-0000DA000000}"/>
    <hyperlink ref="D80" r:id="rId220" display="http://m.lalavla.com/resources/images/prdimg/202108/05/10007071_20210805182912570.jpg" xr:uid="{00000000-0004-0000-0300-0000DB000000}"/>
    <hyperlink ref="J80" r:id="rId221" display="http://mimg.lalavla.com/resources/images/prdimg/202102/11/10007071_20210211123248.jpg" xr:uid="{00000000-0004-0000-0300-0000DC000000}"/>
    <hyperlink ref="N80" r:id="rId222" display="http://mimg.lalavla.com/resources/images/prdimg/202102/01/10007071_20210201115129.jpg" xr:uid="{00000000-0004-0000-0300-0000DD000000}"/>
    <hyperlink ref="Q80" r:id="rId223" display="http://mimg.lalavla.com/resources/images/prdimg/202102/01/10007071_20210201115145.jpg" xr:uid="{00000000-0004-0000-0300-0000DE000000}"/>
    <hyperlink ref="T80" r:id="rId224" display="http://mimg.lalavla.com/resources/images/prdimg/202102/01/10007071_20210201115154.jpg" xr:uid="{00000000-0004-0000-0300-0000DF000000}"/>
    <hyperlink ref="W80" r:id="rId225" display="http://mimg.lalavla.com/resources/images/prdimg/202102/01/10007071_20210201115201.jpg" xr:uid="{00000000-0004-0000-0300-0000E0000000}"/>
    <hyperlink ref="Z80" r:id="rId226" display="http://mimg.lalavla.com/resources/images/prdimg/202102/01/10007071_20210201115211.jpg" xr:uid="{00000000-0004-0000-0300-0000E1000000}"/>
    <hyperlink ref="AC80" r:id="rId227" display="http://mimg.lalavla.com/resources/images/prdimg/202102/01/10007071_20210201115227.jpg" xr:uid="{00000000-0004-0000-0300-0000E2000000}"/>
    <hyperlink ref="AF80" r:id="rId228" display="http://mimg.lalavla.com/resources/images/prdimg/202102/01/10007071_20210201115241.jpg" xr:uid="{00000000-0004-0000-0300-0000E3000000}"/>
    <hyperlink ref="AI80" r:id="rId229" display="http://mimg.lalavla.com/resources/images/prdimg/202102/01/10007071_20210201115250.jpg" xr:uid="{00000000-0004-0000-0300-0000E4000000}"/>
    <hyperlink ref="AL80" r:id="rId230" display="http://mimg.lalavla.com/resources/images/prdimg/202102/01/10007071_20210201115257.jpg" xr:uid="{00000000-0004-0000-0300-0000E5000000}"/>
    <hyperlink ref="AO80" r:id="rId231" display="http://mimg.lalavla.com/resources/images/prdimg/202102/01/10007071_20210201115317.jpg" xr:uid="{00000000-0004-0000-0300-0000E6000000}"/>
    <hyperlink ref="AR80" r:id="rId232" display="http://mimg.lalavla.com/resources/images/prdimg/202102/01/10007071_20210201115327.jpg" xr:uid="{00000000-0004-0000-0300-0000E7000000}"/>
    <hyperlink ref="AU80" r:id="rId233" display="http://mimg.lalavla.com/resources/images/prdimg/202102/01/10007071_20210201115338.jpg" xr:uid="{00000000-0004-0000-0300-0000E8000000}"/>
    <hyperlink ref="AW80" r:id="rId234" display="http://mimg.lalavla.com/resources/images/prdimg/202102/03/10007071_20210203151651.jpg" xr:uid="{00000000-0004-0000-0300-0000E9000000}"/>
    <hyperlink ref="D81" r:id="rId235" display="http://mimg.lalavla.com/resources/images/prdimg/202008/31/10005666_20200831084502.jpg" xr:uid="{00000000-0004-0000-0300-0000EA000000}"/>
    <hyperlink ref="E82" r:id="rId236" display="http://mimg.lalavla.com/resources/images/prdimg/202103/29/10004864_20210329135120.jpg" xr:uid="{00000000-0004-0000-0300-0000EB000000}"/>
    <hyperlink ref="H82" r:id="rId237" display="http://mimg.lalavla.com/resources/images/prdimg/202103/29/10004864_20210329135127.jpg" xr:uid="{00000000-0004-0000-0300-0000EC000000}"/>
    <hyperlink ref="K82" r:id="rId238" display="http://mimg.lalavla.com/resources/images/prdimg/202103/29/10004864_20210329135134.jpg" xr:uid="{00000000-0004-0000-0300-0000ED000000}"/>
    <hyperlink ref="D83" r:id="rId239" display="http://m.lalavla.com/resources/images/prdimg/202108/05/10007073_20210805182953900.jpg" xr:uid="{00000000-0004-0000-0300-0000EE000000}"/>
    <hyperlink ref="J83" r:id="rId240" display="http://mimg.lalavla.com/resources/images/prdimg/202102/11/10007073_20210211123435.jpg" xr:uid="{00000000-0004-0000-0300-0000EF000000}"/>
    <hyperlink ref="N83" r:id="rId241" display="http://mimg.lalavla.com/resources/images/prdimg/202102/01/10007073_20210201115757.jpg" xr:uid="{00000000-0004-0000-0300-0000F0000000}"/>
    <hyperlink ref="Q83" r:id="rId242" display="http://mimg.lalavla.com/resources/images/prdimg/202102/01/10007073_20210201115810.jpg" xr:uid="{00000000-0004-0000-0300-0000F1000000}"/>
    <hyperlink ref="T83" r:id="rId243" display="http://mimg.lalavla.com/resources/images/prdimg/202102/01/10007073_20210201115821.jpg" xr:uid="{00000000-0004-0000-0300-0000F2000000}"/>
    <hyperlink ref="W83" r:id="rId244" display="http://mimg.lalavla.com/resources/images/prdimg/202102/01/10007073_20210201115828.jpg" xr:uid="{00000000-0004-0000-0300-0000F3000000}"/>
    <hyperlink ref="Z83" r:id="rId245" display="http://mimg.lalavla.com/resources/images/prdimg/202102/01/10007073_20210201115836.jpg" xr:uid="{00000000-0004-0000-0300-0000F4000000}"/>
    <hyperlink ref="AC83" r:id="rId246" display="http://mimg.lalavla.com/resources/images/prdimg/202102/01/10007073_20210201115847.jpg" xr:uid="{00000000-0004-0000-0300-0000F5000000}"/>
    <hyperlink ref="AF83" r:id="rId247" display="http://mimg.lalavla.com/resources/images/prdimg/202102/01/10007073_20210201115907.jpg" xr:uid="{00000000-0004-0000-0300-0000F6000000}"/>
    <hyperlink ref="AI83" r:id="rId248" display="http://mimg.lalavla.com/resources/images/prdimg/202102/01/10007073_20210201115922.jpg" xr:uid="{00000000-0004-0000-0300-0000F7000000}"/>
    <hyperlink ref="AL83" r:id="rId249" display="http://mimg.lalavla.com/resources/images/prdimg/202102/01/10007073_20210201115931.jpg" xr:uid="{00000000-0004-0000-0300-0000F8000000}"/>
    <hyperlink ref="AO83" r:id="rId250" display="http://mimg.lalavla.com/resources/images/prdimg/202102/01/10007073_20210201115944.jpg" xr:uid="{00000000-0004-0000-0300-0000F9000000}"/>
    <hyperlink ref="AR83" r:id="rId251" display="http://mimg.lalavla.com/resources/images/prdimg/202102/01/10007073_20210201115953.jpg" xr:uid="{00000000-0004-0000-0300-0000FA000000}"/>
    <hyperlink ref="AT83" r:id="rId252" display="http://mimg.lalavla.com/resources/images/prdimg/202102/03/10007073_20210203151812.jpg" xr:uid="{00000000-0004-0000-0300-0000FB000000}"/>
    <hyperlink ref="H84" r:id="rId253" display="http://m.lalavla.com/resources/images/prdimg/202107/22/10008622_20210722142858445.jpg" xr:uid="{00000000-0004-0000-0300-0000FC000000}"/>
    <hyperlink ref="D85" r:id="rId254" display="http://mimg.lalavla.com/resources/images/prdimg/202008/31/10005667_20200831084522.jpg" xr:uid="{00000000-0004-0000-0300-0000FD000000}"/>
    <hyperlink ref="E86" r:id="rId255" display="http://mimg.lalavla.com/resources/images/prdimg/201808/16/1003264_20180816101052.jpg" xr:uid="{00000000-0004-0000-0300-0000FE000000}"/>
    <hyperlink ref="D87" r:id="rId256" display="http://m.lalavla.com/resources/images/prdimg/202108/05/10007066_20210805182847451.jpg" xr:uid="{00000000-0004-0000-0300-0000FF000000}"/>
    <hyperlink ref="J87" r:id="rId257" display="http://mimg.lalavla.com/resources/images/prdimg/202102/11/10007066_20210211123220.jpg" xr:uid="{00000000-0004-0000-0300-000000010000}"/>
    <hyperlink ref="N87" r:id="rId258" display="http://mimg.lalavla.com/resources/images/prdimg/202102/01/10007066_20210201114701.jpg" xr:uid="{00000000-0004-0000-0300-000001010000}"/>
    <hyperlink ref="Q87" r:id="rId259" display="http://mimg.lalavla.com/resources/images/prdimg/202102/01/10007066_20210201114709.jpg" xr:uid="{00000000-0004-0000-0300-000002010000}"/>
    <hyperlink ref="T87" r:id="rId260" display="http://mimg.lalavla.com/resources/images/prdimg/202102/01/10007066_20210201114845.jpg" xr:uid="{00000000-0004-0000-0300-000003010000}"/>
    <hyperlink ref="W87" r:id="rId261" display="http://mimg.lalavla.com/resources/images/prdimg/202102/01/10007066_20210201114855.jpg" xr:uid="{00000000-0004-0000-0300-000004010000}"/>
    <hyperlink ref="Z87" r:id="rId262" display="http://mimg.lalavla.com/resources/images/prdimg/202102/01/10007066_20210201114903.jpg" xr:uid="{00000000-0004-0000-0300-000005010000}"/>
    <hyperlink ref="AC87" r:id="rId263" display="http://mimg.lalavla.com/resources/images/prdimg/202102/01/10007066_20210201114940.jpg" xr:uid="{00000000-0004-0000-0300-000006010000}"/>
    <hyperlink ref="AF87" r:id="rId264" display="http://mimg.lalavla.com/resources/images/prdimg/202102/01/10007066_20210201114953.jpg" xr:uid="{00000000-0004-0000-0300-000007010000}"/>
    <hyperlink ref="AI87" r:id="rId265" display="http://mimg.lalavla.com/resources/images/prdimg/202102/01/10007066_20210201115008.jpg" xr:uid="{00000000-0004-0000-0300-000008010000}"/>
    <hyperlink ref="AL87" r:id="rId266" display="http://mimg.lalavla.com/resources/images/prdimg/202102/01/10007066_20210201115016.jpg" xr:uid="{00000000-0004-0000-0300-000009010000}"/>
    <hyperlink ref="AO87" r:id="rId267" display="http://mimg.lalavla.com/resources/images/prdimg/202102/01/10007066_20210201115024.jpg" xr:uid="{00000000-0004-0000-0300-00000A010000}"/>
    <hyperlink ref="AR87" r:id="rId268" display="http://mimg.lalavla.com/resources/images/prdimg/202102/01/10007066_20210201115032.jpg" xr:uid="{00000000-0004-0000-0300-00000B010000}"/>
    <hyperlink ref="AU87" r:id="rId269" display="http://mimg.lalavla.com/resources/images/prdimg/202102/01/10007066_20210201115048.jpg" xr:uid="{00000000-0004-0000-0300-00000C010000}"/>
    <hyperlink ref="AW87" r:id="rId270" display="http://mimg.lalavla.com/resources/images/prdimg/202102/03/10007066_20210203151618.jpg" xr:uid="{00000000-0004-0000-0300-00000D010000}"/>
    <hyperlink ref="D88" r:id="rId271" display="http://mimg.lalavla.com/resources/images/prdimg/202107/20/10008543_20210720144038.jpg" xr:uid="{00000000-0004-0000-0300-00000E010000}"/>
    <hyperlink ref="G88" r:id="rId272" display="http://mimg.lalavla.com/resources/images/prdimg/202107/20/10008543_20210720144101.jpg" xr:uid="{00000000-0004-0000-0300-00000F010000}"/>
    <hyperlink ref="E89" r:id="rId273" display="http://mimg.lalavla.com/resources/images/prdimg/202104/22/10005797_20210422145501.jpg" xr:uid="{00000000-0004-0000-0300-000010010000}"/>
    <hyperlink ref="H89" r:id="rId274" display="http://mimg.lalavla.com/resources/images/prdimg/202104/22/10005797_20210422145509.jpg" xr:uid="{00000000-0004-0000-0300-000011010000}"/>
    <hyperlink ref="K89" r:id="rId275" display="http://mimg.lalavla.com/resources/images/prdimg/202104/22/10005797_20210422145516.jpg" xr:uid="{00000000-0004-0000-0300-000012010000}"/>
    <hyperlink ref="D90" r:id="rId276" display="http://mimg.lalavla.com/resources/images/prdimg/201910/08/10004249_20191008143024.jpg" xr:uid="{00000000-0004-0000-0300-000013010000}"/>
    <hyperlink ref="E91" r:id="rId277" display="http://mimg.lalavla.com/resources/images/prdimg/201808/15/1001760_20180815143317.jpg" xr:uid="{00000000-0004-0000-0300-000014010000}"/>
    <hyperlink ref="D92" r:id="rId278" display="http://mimg.lalavla.com/resources/images/prdimg/202003/25/10002049_20200325115623.jpg" xr:uid="{00000000-0004-0000-0300-000015010000}"/>
    <hyperlink ref="G92" r:id="rId279" display="http://mimg.lalavla.com/resources/images/prdimg/202003/25/10002049_20200325115632.jpg" xr:uid="{00000000-0004-0000-0300-000016010000}"/>
    <hyperlink ref="J92" r:id="rId280" display="http://mimg.lalavla.com/resources/images/prdimg/202003/25/10002049_20200325115640.jpg" xr:uid="{00000000-0004-0000-0300-000017010000}"/>
    <hyperlink ref="D93" r:id="rId281" display="http://mimg.lalavla.com/resources/images/prdimg/202009/19/1001353_20200919123227.jpg" xr:uid="{00000000-0004-0000-0300-000018010000}"/>
    <hyperlink ref="D94" r:id="rId282" display="http://mimg.lalavla.com/resources/images/prdimg/201910/21/10004284_20191021094931.jpg" xr:uid="{00000000-0004-0000-0300-000019010000}"/>
    <hyperlink ref="E95" r:id="rId283" display="http://mimg.lalavla.com/resources/images/prdimg/202008/14/10005942_20200814100843.jpg" xr:uid="{00000000-0004-0000-0300-00001A010000}"/>
    <hyperlink ref="E96" r:id="rId284" display="http://mimg.lalavla.com/resources/images/prdimg/201808/16/1000416_20180816101837.jpg" xr:uid="{00000000-0004-0000-0300-00001B010000}"/>
    <hyperlink ref="D97" r:id="rId285" display="http://mimg.lalavla.com/resources/images/prdimg/202009/19/10005834_20200919123141.jpg" xr:uid="{00000000-0004-0000-0300-00001C010000}"/>
    <hyperlink ref="D98" r:id="rId286" display="http://mimg.lalavla.com/resources/images/prdimg/202110/27/10008976_20211027164421.jpg" xr:uid="{00000000-0004-0000-0300-00001D010000}"/>
    <hyperlink ref="E99" r:id="rId287" display="http://mimg.lalavla.com/resources/images/prdimg/201808/16/1000400_20180816091612.jpg" xr:uid="{00000000-0004-0000-0300-00001E010000}"/>
    <hyperlink ref="D100" r:id="rId288" display="http://mimg.lalavla.com/resources/images/prdimg/202009/22/10006221_20200922184411.jpg" xr:uid="{00000000-0004-0000-0300-00001F010000}"/>
    <hyperlink ref="D101" r:id="rId289" display="http://mimg.lalavla.com/resources/images/prdimg/202105/20/10008179_20210520115229.jpg" xr:uid="{00000000-0004-0000-0300-000020010000}"/>
    <hyperlink ref="H102" r:id="rId290" display="http://m.lalavla.com/resources/images/prdimg/202105/11/10008086_20210511102957935.png" xr:uid="{00000000-0004-0000-0300-000021010000}"/>
    <hyperlink ref="E103" r:id="rId291" display="https://img-lalavlashop.gsretail.com/cmsstatic/product/22292/%ED%81%AC%EA%B8%B0%EB%B3%80%ED%99%98_1.jpg" xr:uid="{00000000-0004-0000-0300-000022010000}"/>
    <hyperlink ref="E104" r:id="rId292" display="http://mimg.lalavla.com/resources/images/prdimg/201808/21/1001761_20180821152108.jpg" xr:uid="{00000000-0004-0000-0300-000023010000}"/>
    <hyperlink ref="E105" r:id="rId293" display="http://mimg.lalavla.com/resources/images/prdimg/201808/14/1002548_20180814185840.jpg" xr:uid="{00000000-0004-0000-0300-000024010000}"/>
    <hyperlink ref="E106" r:id="rId294" display="http://mimg.lalavla.com/resources/images/prdimg/201808/14/1000290_20180814163757.jpg" xr:uid="{00000000-0004-0000-0300-000025010000}"/>
    <hyperlink ref="H106" r:id="rId295" display="http://mimg.lalavla.com/resources/images/prdimg/201808/14/1000290_20180814163810.jpg" xr:uid="{00000000-0004-0000-0300-000026010000}"/>
    <hyperlink ref="K106" r:id="rId296" display="http://mimg.lalavla.com/resources/images/prdimg/201808/14/1000290_20180814163902.jpg" xr:uid="{00000000-0004-0000-0300-000027010000}"/>
    <hyperlink ref="D107" r:id="rId297" display="http://mimg.lalavla.com/resources/images/prdimg/202003/12/10004895_20200312104051.jpg" xr:uid="{00000000-0004-0000-0300-000028010000}"/>
    <hyperlink ref="D108" r:id="rId298" display="http://mimg.lalavla.com/resources/images/prdimg/202011/23/10006426_20201123100956.jpg" xr:uid="{00000000-0004-0000-0300-000029010000}"/>
    <hyperlink ref="D109" r:id="rId299" display="http://mimg.lalavla.com/resources/images/prdimg/202004/28/10002324_20200428103712.jpg" xr:uid="{00000000-0004-0000-0300-00002A010000}"/>
    <hyperlink ref="D110" r:id="rId300" display="http://mimg.lalavla.com/resources/images/prdimg/201808/21/1000394_20180821180011.jpeg" xr:uid="{00000000-0004-0000-0300-00002B010000}"/>
    <hyperlink ref="D111" r:id="rId301" display="http://mimg.lalavla.com/resources/images/prdimg/202009/22/10006220_20200922184039.jpg" xr:uid="{00000000-0004-0000-0300-00002C010000}"/>
    <hyperlink ref="E112" r:id="rId302" display="http://mimg.lalavla.com/resources/images/prdimg/202008/14/10005723_20200814101715.jpg" xr:uid="{00000000-0004-0000-0300-00002D010000}"/>
    <hyperlink ref="E113" r:id="rId303" display="http://mimg.lalavla.com/resources/images/prdimg/202008/28/10005803_20200828135253.jpg" xr:uid="{00000000-0004-0000-0300-00002E010000}"/>
    <hyperlink ref="E114" r:id="rId304" display="http://mimg.lalavla.com/resources/images/prdimg/201808/16/1000401_20180816092024.jpg" xr:uid="{00000000-0004-0000-0300-00002F010000}"/>
    <hyperlink ref="D115" r:id="rId305" display="http://mimg.lalavla.com/resources/images/prdimg/202009/21/10006199_20200921164758.jpg" xr:uid="{00000000-0004-0000-0300-000030010000}"/>
    <hyperlink ref="D116" r:id="rId306" display="http://mimg.lalavla.com/resources/images/prdimg/202009/07/10006088_20200907173832.jpg" xr:uid="{00000000-0004-0000-0300-000031010000}"/>
    <hyperlink ref="E117" r:id="rId307" display="http://mimg.lalavla.com/resources/images/prdimg/201810/29/10002115_20181029132513.jpg" xr:uid="{00000000-0004-0000-0300-000032010000}"/>
    <hyperlink ref="H117" r:id="rId308" display="http://mimg.lalavla.com/resources/images/prdimg/201810/29/10002115_20181029132527.jpg" xr:uid="{00000000-0004-0000-0300-000033010000}"/>
    <hyperlink ref="K117" r:id="rId309" display="http://mimg.lalavla.com/resources/images/prdimg/201810/29/10002115_20181029132550.jpg" xr:uid="{00000000-0004-0000-0300-000034010000}"/>
    <hyperlink ref="N117" r:id="rId310" display="http://mimg.lalavla.com/resources/images/prdimg/201810/29/10002115_20181029132557.jpg" xr:uid="{00000000-0004-0000-0300-000035010000}"/>
    <hyperlink ref="Q117" r:id="rId311" display="http://mimg.lalavla.com/resources/images/prdimg/201810/29/10002115_20181029132603.jpg" xr:uid="{00000000-0004-0000-0300-000036010000}"/>
    <hyperlink ref="D118" r:id="rId312" display="http://mimg.lalavla.com/resources/images/prdimg/202001/17/10004657_20200117094230.jpg" xr:uid="{00000000-0004-0000-0300-000037010000}"/>
    <hyperlink ref="E119" r:id="rId313" display="http://mimg.lalavla.com/resources/images/prdimg/201808/16/1003283_20180816100523.jpg" xr:uid="{00000000-0004-0000-0300-000038010000}"/>
    <hyperlink ref="E120" r:id="rId314" display="http://mimg.lalavla.com/resources/images/prdimg/202008/26/10006071_20200826133906.jpg" xr:uid="{00000000-0004-0000-0300-000039010000}"/>
    <hyperlink ref="H120" r:id="rId315" display="http://mimg.lalavla.com/resources/images/prdimg/202008/26/10006071_20200826133928.jpg" xr:uid="{00000000-0004-0000-0300-00003A010000}"/>
    <hyperlink ref="K120" r:id="rId316" display="http://mimg.lalavla.com/resources/images/prdimg/202008/26/10006071_20200826133940.jpg" xr:uid="{00000000-0004-0000-0300-00003B010000}"/>
    <hyperlink ref="D121" r:id="rId317" display="http://mimg.lalavla.com/resources/images/prdimg/201910/08/10004250_20191008143159.jpg" xr:uid="{00000000-0004-0000-0300-00003C010000}"/>
    <hyperlink ref="E122" r:id="rId318" display="http://gi.esmplus.com/nakeupface/nakeupface/img/detail/43_chok/chok_01.jpg" xr:uid="{00000000-0004-0000-0300-00003D010000}"/>
    <hyperlink ref="H122" r:id="rId319" display="http://gi.esmplus.com/nakeupface/nakeupface/img/detail/43_chok/chok_02.jpg" xr:uid="{00000000-0004-0000-0300-00003E010000}"/>
    <hyperlink ref="K122" r:id="rId320" display="http://gi.esmplus.com/nakeupface/nakeupface/img/detail/43_chok/chok_03.jpg" xr:uid="{00000000-0004-0000-0300-00003F010000}"/>
    <hyperlink ref="N122" r:id="rId321" display="http://gi.esmplus.com/nakeupface/nakeupface/img/detail/43_chok/chok_05.jpg" xr:uid="{00000000-0004-0000-0300-000040010000}"/>
    <hyperlink ref="D123" r:id="rId322" display="http://mimg.lalavla.com/resources/images/prdimg/202109/29/10008903_20210929173705.jpg" xr:uid="{00000000-0004-0000-0300-000041010000}"/>
    <hyperlink ref="H124" r:id="rId323" display="http://m.lalavla.com/resources/images/prdimg/202105/11/10008087_20210511102829617.png" xr:uid="{00000000-0004-0000-0300-000042010000}"/>
    <hyperlink ref="D125" r:id="rId324" display="http://mimg.lalavla.com/resources/images/prdimg/202104/23/10006173_20210423091115.jpg" xr:uid="{00000000-0004-0000-0300-000043010000}"/>
    <hyperlink ref="G125" r:id="rId325" display="http://mimg.lalavla.com/resources/images/prdimg/202104/23/10006173_20210423091130.jpg" xr:uid="{00000000-0004-0000-0300-000044010000}"/>
    <hyperlink ref="J125" r:id="rId326" display="http://mimg.lalavla.com/resources/images/prdimg/202104/23/10006173_20210423091152.jpg" xr:uid="{00000000-0004-0000-0300-000045010000}"/>
    <hyperlink ref="M125" r:id="rId327" display="http://mimg.lalavla.com/resources/images/prdimg/202104/23/10006173_20210423091211.jpg" xr:uid="{00000000-0004-0000-0300-000046010000}"/>
    <hyperlink ref="P125" r:id="rId328" display="http://mimg.lalavla.com/resources/images/prdimg/202104/23/10006173_20210423091222.jpg" xr:uid="{00000000-0004-0000-0300-000047010000}"/>
    <hyperlink ref="S125" r:id="rId329" display="http://mimg.lalavla.com/resources/images/prdimg/202104/23/10006173_20210423091233.jpg" xr:uid="{00000000-0004-0000-0300-000048010000}"/>
    <hyperlink ref="D126" r:id="rId330" display="http://mimg.lalavla.com/resources/images/prdimg/202004/10/10004584_20200410120355.jpg" xr:uid="{00000000-0004-0000-0300-000049010000}"/>
    <hyperlink ref="D127" r:id="rId331" display="http://mimg.lalavla.com/resources/images/prdimg/202102/24/10007428_20210224155039.jpg" xr:uid="{00000000-0004-0000-0300-00004A010000}"/>
    <hyperlink ref="M127" r:id="rId332" display="http://mimg.lalavla.com/resources/images/prdimg/202102/24/10007428_20210224155120.jpg" xr:uid="{00000000-0004-0000-0300-00004B010000}"/>
    <hyperlink ref="D128" r:id="rId333" display="http://mimg.lalavla.com/resources/images/prdimg/202102/24/10002620_20210224155240.jpg" xr:uid="{00000000-0004-0000-0300-00004C010000}"/>
    <hyperlink ref="M128" r:id="rId334" display="http://mimg.lalavla.com/resources/images/prdimg/202102/24/10002620_20210224155329.jpg" xr:uid="{00000000-0004-0000-0300-00004D010000}"/>
    <hyperlink ref="D129" r:id="rId335" display="http://mimg.lalavla.com/resources/images/prdimg/201904/23/10003309_20190423165419.jpg" xr:uid="{00000000-0004-0000-0300-00004E010000}"/>
    <hyperlink ref="E130" r:id="rId336" display="http://mimg.lalavla.com/resources/images/prdimg/202008/26/10006041_20200826105137.jpg" xr:uid="{00000000-0004-0000-0300-00004F010000}"/>
    <hyperlink ref="D131" r:id="rId337" display="http://mimg.lalavla.com/resources/images/prdimg/201812/19/10002293_20181219154150.jpg" xr:uid="{00000000-0004-0000-0300-000050010000}"/>
    <hyperlink ref="J132" r:id="rId338" display="http://m.lalavla.com/resources/images/prdimg/202104/22/10007464_20210422083452922.jpg" xr:uid="{00000000-0004-0000-0300-000051010000}"/>
    <hyperlink ref="X132" r:id="rId339" display="http://m.lalavla.com/resources/images/prdimg/202109/23/10007464_20210923133751288.jpg" xr:uid="{00000000-0004-0000-0300-000052010000}"/>
    <hyperlink ref="AD132" r:id="rId340" display="http://m.lalavla.com/resources/images/prdimg/202109/23/10007464_20210923133805348.jpg" xr:uid="{00000000-0004-0000-0300-000053010000}"/>
    <hyperlink ref="AJ132" r:id="rId341" display="http://m.lalavla.com/resources/images/prdimg/202109/23/10007464_20210923133852294.jpg" xr:uid="{00000000-0004-0000-0300-000054010000}"/>
    <hyperlink ref="AP132" r:id="rId342" display="http://m.lalavla.com/resources/images/prdimg/202109/23/10007464_20210923133908459.jpg" xr:uid="{00000000-0004-0000-0300-000055010000}"/>
    <hyperlink ref="AV132" r:id="rId343" display="http://m.lalavla.com/resources/images/prdimg/202109/23/10007464_20210923133935971.jpg" xr:uid="{00000000-0004-0000-0300-000056010000}"/>
    <hyperlink ref="BB132" r:id="rId344" display="http://m.lalavla.com/resources/images/prdimg/202109/23/10007464_20210923133950938.jpg" xr:uid="{00000000-0004-0000-0300-000057010000}"/>
    <hyperlink ref="BH132" r:id="rId345" display="http://m.lalavla.com/resources/images/prdimg/202109/23/10007464_20210923134013330.jpg" xr:uid="{00000000-0004-0000-0300-000058010000}"/>
    <hyperlink ref="BN132" r:id="rId346" display="http://m.lalavla.com/resources/images/prdimg/202109/23/10007464_20210923134026073.jpg" xr:uid="{00000000-0004-0000-0300-000059010000}"/>
    <hyperlink ref="D133" r:id="rId347" display="http://mimg.lalavla.com/resources/images/prdimg/202004/09/10003197_20200409163426.jpg" xr:uid="{00000000-0004-0000-0300-00005A010000}"/>
    <hyperlink ref="D134" r:id="rId348" display="http://mimg.lalavla.com/resources/images/prdimg/202012/17/10006564_20201217121524.jpg" xr:uid="{00000000-0004-0000-0300-00005B010000}"/>
    <hyperlink ref="D135" r:id="rId349" display="http://mimg.lalavla.com/resources/images/prdimg/202107/06/10008519_20210706111025.jpg" xr:uid="{00000000-0004-0000-0300-00005C010000}"/>
    <hyperlink ref="G135" r:id="rId350" display="http://mimg.lalavla.com/resources/images/prdimg/202107/06/10008519_20210706111043.jpg" xr:uid="{00000000-0004-0000-0300-00005D010000}"/>
    <hyperlink ref="J135" r:id="rId351" display="http://mimg.lalavla.com/resources/images/prdimg/202107/06/10008519_20210706111059.jpg" xr:uid="{00000000-0004-0000-0300-00005E010000}"/>
    <hyperlink ref="H136" r:id="rId352" display="http://m.lalavla.com/resources/images/prdimg/202107/22/10008621_20210722142226693.jpg" xr:uid="{00000000-0004-0000-0300-00005F010000}"/>
    <hyperlink ref="D137" r:id="rId353" display="http://mimg.lalavla.com/resources/images/prdimg/202102/24/10005579_20210224154108.jpg" xr:uid="{00000000-0004-0000-0300-000060010000}"/>
    <hyperlink ref="D138" r:id="rId354" display="http://mimg.lalavla.com/resources/images/prdimg/202012/23/10006558_20201223100438.jpg" xr:uid="{00000000-0004-0000-0300-000061010000}"/>
    <hyperlink ref="G138" r:id="rId355" display="http://mimg.lalavla.com/resources/images/prdimg/202012/23/10006558_20201223100451.gif" xr:uid="{00000000-0004-0000-0300-000062010000}"/>
    <hyperlink ref="J138" r:id="rId356" display="http://mimg.lalavla.com/resources/images/prdimg/202012/23/10006558_20201223100830.jpg" xr:uid="{00000000-0004-0000-0300-000063010000}"/>
    <hyperlink ref="M138" r:id="rId357" display="http://mimg.lalavla.com/resources/images/prdimg/202012/23/10006558_20201223100910.jpg" xr:uid="{00000000-0004-0000-0300-000064010000}"/>
    <hyperlink ref="P138" r:id="rId358" display="http://mimg.lalavla.com/resources/images/prdimg/202012/23/10006558_20201223100931.jpg" xr:uid="{00000000-0004-0000-0300-000065010000}"/>
    <hyperlink ref="S138" r:id="rId359" display="http://mimg.lalavla.com/resources/images/prdimg/202012/23/10006558_20201223101205.gif" xr:uid="{00000000-0004-0000-0300-000066010000}"/>
    <hyperlink ref="V138" r:id="rId360" display="http://mimg.lalavla.com/resources/images/prdimg/202012/23/10006558_20201223101218.jpg" xr:uid="{00000000-0004-0000-0300-000067010000}"/>
    <hyperlink ref="Y138" r:id="rId361" display="http://mimg.lalavla.com/resources/images/prdimg/202012/23/10006558_20201223101226.jpg" xr:uid="{00000000-0004-0000-0300-000068010000}"/>
    <hyperlink ref="D139" r:id="rId362" display="http://mimg.lalavla.com/resources/images/prdimg/202012/24/10006596_20201224142259.jpg" xr:uid="{00000000-0004-0000-0300-000069010000}"/>
    <hyperlink ref="G139" r:id="rId363" display="http://mimg.lalavla.com/resources/images/prdimg/202012/24/10006596_20201224142310.jpg" xr:uid="{00000000-0004-0000-0300-00006A010000}"/>
    <hyperlink ref="D140" r:id="rId364" display="http://mimg.lalavla.com/resources/images/prdimg/202002/06/10003881_20200206151000.jpg" xr:uid="{00000000-0004-0000-0300-00006B010000}"/>
    <hyperlink ref="G140" r:id="rId365" display="http://mimg.lalavla.com/resources/images/prdimg/202002/06/10003881_20200206151013.jpg" xr:uid="{00000000-0004-0000-0300-00006C010000}"/>
    <hyperlink ref="J140" r:id="rId366" display="http://mimg.lalavla.com/resources/images/prdimg/202002/06/10003881_20200206151025.jpg" xr:uid="{00000000-0004-0000-0300-00006D010000}"/>
    <hyperlink ref="D141" r:id="rId367" display="http://mimg.lalavla.com/resources/images/prdimg/202002/24/10004836_20200224120230.jpg" xr:uid="{00000000-0004-0000-0300-00006E010000}"/>
    <hyperlink ref="G141" r:id="rId368" display="http://mimg.lalavla.com/resources/images/prdimg/202002/24/10004836_20200224120243.jpg" xr:uid="{00000000-0004-0000-0300-00006F010000}"/>
    <hyperlink ref="J141" r:id="rId369" display="http://mimg.lalavla.com/resources/images/prdimg/202002/24/10004836_20200224120255.jpg" xr:uid="{00000000-0004-0000-0300-000070010000}"/>
    <hyperlink ref="D142" r:id="rId370" display="http://mimg.lalavla.com/resources/images/prdimg/202109/27/10008891_20210927141215.jpg" xr:uid="{00000000-0004-0000-0300-000071010000}"/>
    <hyperlink ref="E143" r:id="rId371" display="http://mimg.lalavla.com/resources/images/prdimg/202102/17/10007380_20210217144012.jpg" xr:uid="{00000000-0004-0000-0300-000072010000}"/>
    <hyperlink ref="H143" r:id="rId372" display="http://mimg.lalavla.com/resources/images/prdimg/202102/17/10007380_20210217144026.jpg" xr:uid="{00000000-0004-0000-0300-000073010000}"/>
    <hyperlink ref="K143" r:id="rId373" display="http://mimg.lalavla.com/resources/images/prdimg/202102/17/10007380_20210217144045.jpg" xr:uid="{00000000-0004-0000-0300-000074010000}"/>
    <hyperlink ref="D144" r:id="rId374" display="http://mimg.lalavla.com/resources/images/prdimg/202005/20/10005238_20200520103903.jpg" xr:uid="{00000000-0004-0000-0300-000075010000}"/>
    <hyperlink ref="G144" r:id="rId375" display="http://mimg.lalavla.com/resources/images/prdimg/202005/20/10005238_20200520103911.jpg" xr:uid="{00000000-0004-0000-0300-000076010000}"/>
    <hyperlink ref="J144" r:id="rId376" display="http://mimg.lalavla.com/resources/images/prdimg/202005/20/10005238_20200520103919.jpg" xr:uid="{00000000-0004-0000-0300-000077010000}"/>
    <hyperlink ref="M144" r:id="rId377" display="http://mimg.lalavla.com/resources/images/prdimg/202005/20/10005238_20200520104213.jpg" xr:uid="{00000000-0004-0000-0300-000078010000}"/>
    <hyperlink ref="P144" r:id="rId378" display="http://mimg.lalavla.com/resources/images/prdimg/202005/20/10005238_20200520104224.jpg" xr:uid="{00000000-0004-0000-0300-000079010000}"/>
    <hyperlink ref="S144" r:id="rId379" display="http://mimg.lalavla.com/resources/images/prdimg/202010/21/10005238_20201021154244.jpg" xr:uid="{00000000-0004-0000-0300-00007A010000}"/>
    <hyperlink ref="V144" r:id="rId380" display="http://mimg.lalavla.com/resources/images/prdimg/202010/21/10005238_20201021154256.jpg" xr:uid="{00000000-0004-0000-0300-00007B010000}"/>
    <hyperlink ref="Y144" r:id="rId381" display="http://mimg.lalavla.com/resources/images/prdimg/202010/21/10005238_20201021154422.jpg" xr:uid="{00000000-0004-0000-0300-00007C010000}"/>
    <hyperlink ref="AB144" r:id="rId382" display="http://mimg.lalavla.com/resources/images/prdimg/202010/21/10005238_20201021154435.jpg" xr:uid="{00000000-0004-0000-0300-00007D010000}"/>
    <hyperlink ref="AE144" r:id="rId383" display="http://mimg.lalavla.com/resources/images/prdimg/202010/21/10005238_20201021154500.jpg" xr:uid="{00000000-0004-0000-0300-00007E010000}"/>
    <hyperlink ref="AH144" r:id="rId384" display="http://mimg.lalavla.com/resources/images/prdimg/202010/21/10005238_20201021154521.jpg" xr:uid="{00000000-0004-0000-0300-00007F010000}"/>
    <hyperlink ref="D145" r:id="rId385" display="http://mimg.lalavla.com/resources/images/prdimg/202004/10/10004587_20200410120108.jpg" xr:uid="{00000000-0004-0000-0300-000080010000}"/>
    <hyperlink ref="J146" r:id="rId386" display="http://m.lalavla.com/resources/images/prdimg/202104/22/10007464_20210422083452922.jpg" xr:uid="{00000000-0004-0000-0300-000081010000}"/>
    <hyperlink ref="X146" r:id="rId387" display="http://m.lalavla.com/resources/images/prdimg/202109/23/10007464_20210923133751288.jpg" xr:uid="{00000000-0004-0000-0300-000082010000}"/>
    <hyperlink ref="AD146" r:id="rId388" display="http://m.lalavla.com/resources/images/prdimg/202109/23/10007464_20210923133805348.jpg" xr:uid="{00000000-0004-0000-0300-000083010000}"/>
    <hyperlink ref="AJ146" r:id="rId389" display="http://m.lalavla.com/resources/images/prdimg/202109/23/10007464_20210923133852294.jpg" xr:uid="{00000000-0004-0000-0300-000084010000}"/>
    <hyperlink ref="AP146" r:id="rId390" display="http://m.lalavla.com/resources/images/prdimg/202109/23/10007464_20210923133908459.jpg" xr:uid="{00000000-0004-0000-0300-000085010000}"/>
    <hyperlink ref="AV146" r:id="rId391" display="http://m.lalavla.com/resources/images/prdimg/202109/23/10007464_20210923133935971.jpg" xr:uid="{00000000-0004-0000-0300-000086010000}"/>
    <hyperlink ref="BB146" r:id="rId392" display="http://m.lalavla.com/resources/images/prdimg/202109/23/10007464_20210923133950938.jpg" xr:uid="{00000000-0004-0000-0300-000087010000}"/>
    <hyperlink ref="BH146" r:id="rId393" display="http://m.lalavla.com/resources/images/prdimg/202109/23/10007464_20210923134013330.jpg" xr:uid="{00000000-0004-0000-0300-000088010000}"/>
    <hyperlink ref="BN146" r:id="rId394" display="http://m.lalavla.com/resources/images/prdimg/202109/23/10007464_20210923134026073.jpg" xr:uid="{00000000-0004-0000-0300-000089010000}"/>
    <hyperlink ref="D147" r:id="rId395" display="http://mimg.lalavla.com/resources/images/prdimg/202103/22/10007550_20210322150215.jpg" xr:uid="{00000000-0004-0000-0300-00008A010000}"/>
    <hyperlink ref="G147" r:id="rId396" display="http://mimg.lalavla.com/resources/images/prdimg/202103/22/10007550_20210322150300.jpg" xr:uid="{00000000-0004-0000-0300-00008B010000}"/>
    <hyperlink ref="J147" r:id="rId397" display="http://mimg.lalavla.com/resources/images/prdimg/202103/22/10007550_20210322150308.jpg" xr:uid="{00000000-0004-0000-0300-00008C010000}"/>
    <hyperlink ref="M147" r:id="rId398" display="http://mimg.lalavla.com/resources/images/prdimg/202103/22/10007550_20210322150315.jpg" xr:uid="{00000000-0004-0000-0300-00008D010000}"/>
    <hyperlink ref="P147" r:id="rId399" display="http://mimg.lalavla.com/resources/images/prdimg/202103/22/10007550_20210322150323.jpg" xr:uid="{00000000-0004-0000-0300-00008E010000}"/>
    <hyperlink ref="S147" r:id="rId400" display="http://mimg.lalavla.com/resources/images/prdimg/202103/22/10007550_20210322150331.jpg" xr:uid="{00000000-0004-0000-0300-00008F010000}"/>
    <hyperlink ref="V147" r:id="rId401" display="http://mimg.lalavla.com/resources/images/prdimg/202103/22/10007550_20210322150338.jpg" xr:uid="{00000000-0004-0000-0300-000090010000}"/>
    <hyperlink ref="Y147" r:id="rId402" display="http://mimg.lalavla.com/resources/images/prdimg/202103/22/10007550_20210322150345.jpg" xr:uid="{00000000-0004-0000-0300-000091010000}"/>
    <hyperlink ref="AB147" r:id="rId403" display="http://mimg.lalavla.com/resources/images/prdimg/202103/22/10007550_20210322150354.jpg" xr:uid="{00000000-0004-0000-0300-000092010000}"/>
    <hyperlink ref="AE147" r:id="rId404" display="http://mimg.lalavla.com/resources/images/prdimg/202103/22/10007550_20210322150404.jpg" xr:uid="{00000000-0004-0000-0300-000093010000}"/>
    <hyperlink ref="E148" r:id="rId405" display="http://mimg.lalavla.com/resources/images/prdimg/202102/25/1003267_20210225165024.jpg" xr:uid="{00000000-0004-0000-0300-000094010000}"/>
    <hyperlink ref="D149" r:id="rId406" display="http://mimg.lalavla.com/resources/images/prdimg/202004/10/10002498_20200410143756.jpg" xr:uid="{00000000-0004-0000-0300-000095010000}"/>
    <hyperlink ref="D150" r:id="rId407" display="http://mimg.lalavla.com/resources/images/prdimg/202012/17/10006565_20201217122300.jpg" xr:uid="{00000000-0004-0000-0300-000096010000}"/>
    <hyperlink ref="D151" r:id="rId408" display="http://mimg.lalavla.com/resources/images/prdimg/202103/22/10007550_20210322150215.jpg" xr:uid="{00000000-0004-0000-0300-000097010000}"/>
    <hyperlink ref="G151" r:id="rId409" display="http://mimg.lalavla.com/resources/images/prdimg/202103/22/10007550_20210322150300.jpg" xr:uid="{00000000-0004-0000-0300-000098010000}"/>
    <hyperlink ref="J151" r:id="rId410" display="http://mimg.lalavla.com/resources/images/prdimg/202103/22/10007550_20210322150308.jpg" xr:uid="{00000000-0004-0000-0300-000099010000}"/>
    <hyperlink ref="M151" r:id="rId411" display="http://mimg.lalavla.com/resources/images/prdimg/202103/22/10007550_20210322150315.jpg" xr:uid="{00000000-0004-0000-0300-00009A010000}"/>
    <hyperlink ref="P151" r:id="rId412" display="http://mimg.lalavla.com/resources/images/prdimg/202103/22/10007550_20210322150323.jpg" xr:uid="{00000000-0004-0000-0300-00009B010000}"/>
    <hyperlink ref="S151" r:id="rId413" display="http://mimg.lalavla.com/resources/images/prdimg/202103/22/10007550_20210322150331.jpg" xr:uid="{00000000-0004-0000-0300-00009C010000}"/>
    <hyperlink ref="V151" r:id="rId414" display="http://mimg.lalavla.com/resources/images/prdimg/202103/22/10007550_20210322150338.jpg" xr:uid="{00000000-0004-0000-0300-00009D010000}"/>
    <hyperlink ref="Y151" r:id="rId415" display="http://mimg.lalavla.com/resources/images/prdimg/202103/22/10007550_20210322150345.jpg" xr:uid="{00000000-0004-0000-0300-00009E010000}"/>
    <hyperlink ref="AB151" r:id="rId416" display="http://mimg.lalavla.com/resources/images/prdimg/202103/22/10007550_20210322150354.jpg" xr:uid="{00000000-0004-0000-0300-00009F010000}"/>
    <hyperlink ref="AE151" r:id="rId417" display="http://mimg.lalavla.com/resources/images/prdimg/202103/22/10007550_20210322150404.jpg" xr:uid="{00000000-0004-0000-0300-0000A0010000}"/>
    <hyperlink ref="J152" r:id="rId418" display="http://m.lalavla.com/resources/images/prdimg/202104/22/10007464_20210422083452922.jpg" xr:uid="{00000000-0004-0000-0300-0000A1010000}"/>
    <hyperlink ref="X152" r:id="rId419" display="http://m.lalavla.com/resources/images/prdimg/202109/23/10007464_20210923133751288.jpg" xr:uid="{00000000-0004-0000-0300-0000A2010000}"/>
    <hyperlink ref="AD152" r:id="rId420" display="http://m.lalavla.com/resources/images/prdimg/202109/23/10007464_20210923133805348.jpg" xr:uid="{00000000-0004-0000-0300-0000A3010000}"/>
    <hyperlink ref="AJ152" r:id="rId421" display="http://m.lalavla.com/resources/images/prdimg/202109/23/10007464_20210923133852294.jpg" xr:uid="{00000000-0004-0000-0300-0000A4010000}"/>
    <hyperlink ref="AP152" r:id="rId422" display="http://m.lalavla.com/resources/images/prdimg/202109/23/10007464_20210923133908459.jpg" xr:uid="{00000000-0004-0000-0300-0000A5010000}"/>
    <hyperlink ref="AV152" r:id="rId423" display="http://m.lalavla.com/resources/images/prdimg/202109/23/10007464_20210923133935971.jpg" xr:uid="{00000000-0004-0000-0300-0000A6010000}"/>
    <hyperlink ref="BB152" r:id="rId424" display="http://m.lalavla.com/resources/images/prdimg/202109/23/10007464_20210923133950938.jpg" xr:uid="{00000000-0004-0000-0300-0000A7010000}"/>
    <hyperlink ref="BH152" r:id="rId425" display="http://m.lalavla.com/resources/images/prdimg/202109/23/10007464_20210923134013330.jpg" xr:uid="{00000000-0004-0000-0300-0000A8010000}"/>
    <hyperlink ref="BN152" r:id="rId426" display="http://m.lalavla.com/resources/images/prdimg/202109/23/10007464_20210923134026073.jpg" xr:uid="{00000000-0004-0000-0300-0000A9010000}"/>
    <hyperlink ref="H153" r:id="rId427" display="http://m.lalavla.com/resources/images/prdimg/202107/22/10008624_20210722150921297.jpg" xr:uid="{00000000-0004-0000-0300-0000AA010000}"/>
    <hyperlink ref="E154" r:id="rId428" display="http://mimg.lalavla.com/resources/images/prdimg/201808/15/1003584_20180815131237.jpg" xr:uid="{00000000-0004-0000-0300-0000AB010000}"/>
    <hyperlink ref="D155" r:id="rId429" display="http://mimg.lalavla.com/resources/images/prdimg/202008/27/10006064_20200827165654.jpg" xr:uid="{00000000-0004-0000-0300-0000AC010000}"/>
    <hyperlink ref="E156" r:id="rId430" display="http://mimg.lalavla.com/resources/images/prdimg/202008/26/10006040_20200826104950.jpg" xr:uid="{00000000-0004-0000-0300-0000AD010000}"/>
    <hyperlink ref="F157" r:id="rId431" display="http://m.lalavla.com/resources/images/prdimg/202106/30/10008382_20210630110947904.jpg" xr:uid="{00000000-0004-0000-0300-0000AE010000}"/>
    <hyperlink ref="L157" r:id="rId432" display="http://m.lalavla.com/resources/images/prdimg/202106/30/10008382_20210630110954309.gif" xr:uid="{00000000-0004-0000-0300-0000AF010000}"/>
    <hyperlink ref="R157" r:id="rId433" display="http://m.lalavla.com/resources/images/prdimg/202106/30/10008382_20210630111003940.jpg" xr:uid="{00000000-0004-0000-0300-0000B0010000}"/>
    <hyperlink ref="X157" r:id="rId434" display="http://m.lalavla.com/resources/images/prdimg/202106/30/10008382_20210630111027324.jpg" xr:uid="{00000000-0004-0000-0300-0000B1010000}"/>
    <hyperlink ref="D158" r:id="rId435" display="http://mimg.lalavla.com/resources/images/prdimg/202107/28/10008612_20210728163732.jpg" xr:uid="{00000000-0004-0000-0300-0000B2010000}"/>
    <hyperlink ref="D159" r:id="rId436" display="http://mimg.lalavla.com/resources/images/prdimg/202110/27/10008995_20211027184406.jpg" xr:uid="{00000000-0004-0000-0300-0000B3010000}"/>
    <hyperlink ref="E160" r:id="rId437" display="http://mimg.lalavla.com/resources/images/prdimg/202102/25/10006049_20210225165547.jpg" xr:uid="{00000000-0004-0000-0300-0000B4010000}"/>
    <hyperlink ref="D161" r:id="rId438" display="https://m.lalavla.com/service/main/mainEventBeautyTalk.html?EVNT_ID=100000659" xr:uid="{00000000-0004-0000-0300-0000B5010000}"/>
    <hyperlink ref="H161" r:id="rId439" display="http://mimg.lalavla.com/resources/images/prdimg/202104/07/10004512_20210407141336.jpg" xr:uid="{00000000-0004-0000-0300-0000B6010000}"/>
    <hyperlink ref="L161" r:id="rId440" display="http://mimg.lalavla.com/resources/images/prdimg/202103/29/10004512_20210329140415.jpg" xr:uid="{00000000-0004-0000-0300-0000B7010000}"/>
    <hyperlink ref="E162" r:id="rId441" display="http://mimg.lalavla.com/resources/images/prdimg/202008/26/10006071_20200826133906.jpg" xr:uid="{00000000-0004-0000-0300-0000B8010000}"/>
    <hyperlink ref="H162" r:id="rId442" display="http://mimg.lalavla.com/resources/images/prdimg/202008/26/10006071_20200826133928.jpg" xr:uid="{00000000-0004-0000-0300-0000B9010000}"/>
    <hyperlink ref="K162" r:id="rId443" display="http://mimg.lalavla.com/resources/images/prdimg/202008/26/10006071_20200826133940.jpg" xr:uid="{00000000-0004-0000-0300-0000BA010000}"/>
    <hyperlink ref="D163" r:id="rId444" display="http://mimg.lalavla.com/resources/images/prdimg/202012/18/10004959_20201218111427.jpg" xr:uid="{00000000-0004-0000-0300-0000BB010000}"/>
    <hyperlink ref="D164" r:id="rId445" display="http://mimg.lalavla.com/resources/images/prdimg/202009/24/10006215_20200924164110.jpg" xr:uid="{00000000-0004-0000-0300-0000BC010000}"/>
    <hyperlink ref="G164" r:id="rId446" display="http://mimg.lalavla.com/resources/images/prdimg/202009/24/10006215_20200924164121.jpg" xr:uid="{00000000-0004-0000-0300-0000BD010000}"/>
    <hyperlink ref="J164" r:id="rId447" display="http://mimg.lalavla.com/resources/images/prdimg/202009/24/10006215_20200924164129.jpg" xr:uid="{00000000-0004-0000-0300-0000BE010000}"/>
    <hyperlink ref="D165" r:id="rId448" display="http://mimg.lalavla.com/resources/images/prdimg/202012/17/10006565_20201217122300.jpg" xr:uid="{00000000-0004-0000-0300-0000BF010000}"/>
    <hyperlink ref="E166" r:id="rId449" display="http://mimg.lalavla.com/resources/images/prdimg/202104/23/10004605_20210423172658.jpg" xr:uid="{00000000-0004-0000-0300-0000C0010000}"/>
    <hyperlink ref="D167" r:id="rId450" display="http://mimg.lalavla.com/resources/images/prdimg/202008/27/10006063_20200827165613.jpg" xr:uid="{00000000-0004-0000-0300-0000C1010000}"/>
    <hyperlink ref="D168" r:id="rId451" display="http://mimg.lalavla.com/resources/images/prdimg/201901/31/10002444_20190131100453.jpg" xr:uid="{00000000-0004-0000-0300-0000C2010000}"/>
    <hyperlink ref="D169" r:id="rId452" display="http://mimg.lalavla.com/resources/images/prdimg/202007/30/10005487_20200730121723.jpg" xr:uid="{00000000-0004-0000-0300-0000C3010000}"/>
    <hyperlink ref="G169" r:id="rId453" display="http://mimg.lalavla.com/resources/images/prdimg/202007/30/10005487_20200730121739.jpg" xr:uid="{00000000-0004-0000-0300-0000C4010000}"/>
    <hyperlink ref="J169" r:id="rId454" display="http://mimg.lalavla.com/resources/images/prdimg/202007/30/10005487_20200730121750.jpg" xr:uid="{00000000-0004-0000-0300-0000C5010000}"/>
    <hyperlink ref="M169" r:id="rId455" display="http://mimg.lalavla.com/resources/images/prdimg/202007/30/10005487_20200730121804.jpg" xr:uid="{00000000-0004-0000-0300-0000C6010000}"/>
    <hyperlink ref="P169" r:id="rId456" display="http://mimg.lalavla.com/resources/images/prdimg/202007/30/10005487_20200730121815.jpg" xr:uid="{00000000-0004-0000-0300-0000C7010000}"/>
    <hyperlink ref="S169" r:id="rId457" display="http://mimg.lalavla.com/resources/images/prdimg/202007/30/10005487_20200730121823.jpg" xr:uid="{00000000-0004-0000-0300-0000C8010000}"/>
    <hyperlink ref="V169" r:id="rId458" display="http://mimg.lalavla.com/resources/images/prdimg/202007/30/10005487_20200730121832.gif" xr:uid="{00000000-0004-0000-0300-0000C9010000}"/>
    <hyperlink ref="Y169" r:id="rId459" display="http://mimg.lalavla.com/resources/images/prdimg/202007/30/10005487_20200730121839.jpg" xr:uid="{00000000-0004-0000-0300-0000CA010000}"/>
    <hyperlink ref="AB169" r:id="rId460" display="http://mimg.lalavla.com/resources/images/prdimg/202007/30/10005487_20200730121846.jpg" xr:uid="{00000000-0004-0000-0300-0000CB010000}"/>
    <hyperlink ref="AE169" r:id="rId461" display="http://mimg.lalavla.com/resources/images/prdimg/202007/30/10005487_20200730121853.jpg" xr:uid="{00000000-0004-0000-0300-0000CC010000}"/>
    <hyperlink ref="D170" r:id="rId462" display="http://mimg.lalavla.com/resources/images/prdimg/202007/30/10005488_20200730134443.jpg" xr:uid="{00000000-0004-0000-0300-0000CD010000}"/>
    <hyperlink ref="G170" r:id="rId463" display="http://mimg.lalavla.com/resources/images/prdimg/202007/30/10005488_20200730134453.jpg" xr:uid="{00000000-0004-0000-0300-0000CE010000}"/>
    <hyperlink ref="J170" r:id="rId464" display="http://mimg.lalavla.com/resources/images/prdimg/202007/30/10005488_20200730134507.jpg" xr:uid="{00000000-0004-0000-0300-0000CF010000}"/>
    <hyperlink ref="M170" r:id="rId465" display="http://mimg.lalavla.com/resources/images/prdimg/202007/30/10005488_20200730134515.jpg" xr:uid="{00000000-0004-0000-0300-0000D0010000}"/>
    <hyperlink ref="P170" r:id="rId466" display="http://mimg.lalavla.com/resources/images/prdimg/202007/30/10005488_20200730134523.jpg" xr:uid="{00000000-0004-0000-0300-0000D1010000}"/>
    <hyperlink ref="S170" r:id="rId467" display="http://mimg.lalavla.com/resources/images/prdimg/202007/30/10005488_20200730134531.jpg" xr:uid="{00000000-0004-0000-0300-0000D2010000}"/>
    <hyperlink ref="V170" r:id="rId468" display="http://mimg.lalavla.com/resources/images/prdimg/202007/30/10005488_20200730134541.gif" xr:uid="{00000000-0004-0000-0300-0000D3010000}"/>
    <hyperlink ref="Y170" r:id="rId469" display="http://mimg.lalavla.com/resources/images/prdimg/202007/30/10005488_20200730134549.jpg" xr:uid="{00000000-0004-0000-0300-0000D4010000}"/>
    <hyperlink ref="AB170" r:id="rId470" display="http://mimg.lalavla.com/resources/images/prdimg/202007/30/10005488_20200730134600.jpg" xr:uid="{00000000-0004-0000-0300-0000D5010000}"/>
    <hyperlink ref="AE170" r:id="rId471" display="http://mimg.lalavla.com/resources/images/prdimg/202007/30/10005488_20200730134607.jpg" xr:uid="{00000000-0004-0000-0300-0000D6010000}"/>
    <hyperlink ref="AH170" r:id="rId472" display="http://mimg.lalavla.com/resources/images/prdimg/202007/30/10005488_20200730134622.jpg" xr:uid="{00000000-0004-0000-0300-0000D7010000}"/>
    <hyperlink ref="J171" r:id="rId473" display="http://m.lalavla.com/resources/images/prdimg/202107/01/10008363_20210701151117843.jpg" xr:uid="{00000000-0004-0000-0300-0000D8010000}"/>
    <hyperlink ref="P171" r:id="rId474" display="http://m.lalavla.com/resources/images/prdimg/202107/01/10008363_20210701151127024.gif" xr:uid="{00000000-0004-0000-0300-0000D9010000}"/>
    <hyperlink ref="V171" r:id="rId475" display="http://m.lalavla.com/resources/images/prdimg/202107/01/10008363_20210701151302233.jpg" xr:uid="{00000000-0004-0000-0300-0000DA010000}"/>
    <hyperlink ref="AB171" r:id="rId476" display="http://m.lalavla.com/resources/images/prdimg/202107/01/10008363_20210701151325916.jpg" xr:uid="{00000000-0004-0000-0300-0000DB010000}"/>
    <hyperlink ref="D172" r:id="rId477" display="http://mimg.lalavla.com/resources/images/prdimg/202110/14/10008809_20211014100317.jpg" xr:uid="{00000000-0004-0000-0300-0000DC010000}"/>
    <hyperlink ref="G172" r:id="rId478" display="http://mimg.lalavla.com/resources/images/prdimg/202110/14/10008809_20211014100343.jpg" xr:uid="{00000000-0004-0000-0300-0000DD010000}"/>
    <hyperlink ref="J173" r:id="rId479" display="http://m.lalavla.com/resources/images/prdimg/202104/22/10007464_20210422083452922.jpg" xr:uid="{00000000-0004-0000-0300-0000DE010000}"/>
    <hyperlink ref="X173" r:id="rId480" display="http://m.lalavla.com/resources/images/prdimg/202109/23/10007464_20210923133751288.jpg" xr:uid="{00000000-0004-0000-0300-0000DF010000}"/>
    <hyperlink ref="AD173" r:id="rId481" display="http://m.lalavla.com/resources/images/prdimg/202109/23/10007464_20210923133805348.jpg" xr:uid="{00000000-0004-0000-0300-0000E0010000}"/>
    <hyperlink ref="AJ173" r:id="rId482" display="http://m.lalavla.com/resources/images/prdimg/202109/23/10007464_20210923133852294.jpg" xr:uid="{00000000-0004-0000-0300-0000E1010000}"/>
    <hyperlink ref="AP173" r:id="rId483" display="http://m.lalavla.com/resources/images/prdimg/202109/23/10007464_20210923133908459.jpg" xr:uid="{00000000-0004-0000-0300-0000E2010000}"/>
    <hyperlink ref="AV173" r:id="rId484" display="http://m.lalavla.com/resources/images/prdimg/202109/23/10007464_20210923133935971.jpg" xr:uid="{00000000-0004-0000-0300-0000E3010000}"/>
    <hyperlink ref="BB173" r:id="rId485" display="http://m.lalavla.com/resources/images/prdimg/202109/23/10007464_20210923133950938.jpg" xr:uid="{00000000-0004-0000-0300-0000E4010000}"/>
    <hyperlink ref="BH173" r:id="rId486" display="http://m.lalavla.com/resources/images/prdimg/202109/23/10007464_20210923134013330.jpg" xr:uid="{00000000-0004-0000-0300-0000E5010000}"/>
    <hyperlink ref="BN173" r:id="rId487" display="http://m.lalavla.com/resources/images/prdimg/202109/23/10007464_20210923134026073.jpg" xr:uid="{00000000-0004-0000-0300-0000E6010000}"/>
    <hyperlink ref="D174" r:id="rId488" display="http://mimg.lalavla.com/resources/images/prdimg/202108/11/10008709_20210811172146.jpg" xr:uid="{00000000-0004-0000-0300-0000E7010000}"/>
    <hyperlink ref="D175" r:id="rId489" display="http://mimg.lalavla.com/resources/images/prdimg/202012/26/10006551_20201226001308.jpg" xr:uid="{00000000-0004-0000-0300-0000E8010000}"/>
    <hyperlink ref="G175" r:id="rId490" display="http://mimg.lalavla.com/resources/images/prdimg/202012/16/10006551_20201216142508.jpg" xr:uid="{00000000-0004-0000-0300-0000E9010000}"/>
    <hyperlink ref="J175" r:id="rId491" display="http://mimg.lalavla.com/resources/images/prdimg/202012/16/10006551_20201216142518.jpg" xr:uid="{00000000-0004-0000-0300-0000EA010000}"/>
    <hyperlink ref="M175" r:id="rId492" display="http://mimg.lalavla.com/resources/images/prdimg/202012/16/10006551_20201216142526.jpg" xr:uid="{00000000-0004-0000-0300-0000EB010000}"/>
    <hyperlink ref="P175" r:id="rId493" display="http://mimg.lalavla.com/resources/images/prdimg/202012/16/10006551_20201216142608.jpg" xr:uid="{00000000-0004-0000-0300-0000EC010000}"/>
    <hyperlink ref="S175" r:id="rId494" display="http://mimg.lalavla.com/resources/images/prdimg/202012/16/10006551_20201216142621.jpg" xr:uid="{00000000-0004-0000-0300-0000ED010000}"/>
    <hyperlink ref="V175" r:id="rId495" display="http://mimg.lalavla.com/resources/images/prdimg/202012/16/10006551_20201216142630.jpg" xr:uid="{00000000-0004-0000-0300-0000EE010000}"/>
    <hyperlink ref="Y175" r:id="rId496" display="http://mimg.lalavla.com/resources/images/prdimg/202012/26/10006551_20201226001332.jpg" xr:uid="{00000000-0004-0000-0300-0000EF010000}"/>
    <hyperlink ref="AB175" r:id="rId497" display="http://mimg.lalavla.com/resources/images/prdimg/202012/26/10006551_20201226001348.jpg" xr:uid="{00000000-0004-0000-0300-0000F0010000}"/>
    <hyperlink ref="AE175" r:id="rId498" display="http://mimg.lalavla.com/resources/images/prdimg/202012/16/10006551_20201216142647.jpg" xr:uid="{00000000-0004-0000-0300-0000F1010000}"/>
    <hyperlink ref="D176" r:id="rId499" display="http://mimg.lalavla.com/resources/images/prdimg/201904/23/10003322_20190423154031.jpg" xr:uid="{00000000-0004-0000-0300-0000F2010000}"/>
    <hyperlink ref="G176" r:id="rId500" display="http://mimg.lalavla.com/resources/images/prdimg/201904/23/10003322_20190423154039.jpg" xr:uid="{00000000-0004-0000-0300-0000F3010000}"/>
    <hyperlink ref="D177" r:id="rId501" display="http://mimg.lalavla.com/resources/images/prdimg/202012/18/10006557_20201218170203.jpg" xr:uid="{00000000-0004-0000-0300-0000F4010000}"/>
    <hyperlink ref="G177" r:id="rId502" display="http://mimg.lalavla.com/resources/images/prdimg/202012/18/10006557_20201218170215.gif" xr:uid="{00000000-0004-0000-0300-0000F5010000}"/>
    <hyperlink ref="J177" r:id="rId503" display="http://mimg.lalavla.com/resources/images/prdimg/202012/21/10006557_20201221091005.jpg" xr:uid="{00000000-0004-0000-0300-0000F6010000}"/>
    <hyperlink ref="M177" r:id="rId504" display="http://mimg.lalavla.com/resources/images/prdimg/202012/21/10006557_20201221091019.jpg" xr:uid="{00000000-0004-0000-0300-0000F7010000}"/>
    <hyperlink ref="P177" r:id="rId505" display="http://mimg.lalavla.com/resources/images/prdimg/202012/21/10006557_20201221091032.jpg" xr:uid="{00000000-0004-0000-0300-0000F8010000}"/>
    <hyperlink ref="D178" r:id="rId506" display="http://mimg.lalavla.com/resources/images/prdimg/201812/19/10002294_20181219154402.jpg" xr:uid="{00000000-0004-0000-0300-0000F9010000}"/>
    <hyperlink ref="D179" r:id="rId507" display="http://mimg.lalavla.com/resources/images/prdimg/202109/06/10008815_20210906152407.jpg" xr:uid="{00000000-0004-0000-0300-0000FA010000}"/>
    <hyperlink ref="G179" r:id="rId508" display="http://mimg.lalavla.com/resources/images/prdimg/202109/06/10008815_20210906152427.jpg" xr:uid="{00000000-0004-0000-0300-0000FB010000}"/>
    <hyperlink ref="D180" r:id="rId509" display="http://mimg.lalavla.com/resources/images/prdimg/202108/24/10008797_20210824141712.jpg" xr:uid="{00000000-0004-0000-0300-0000FC010000}"/>
    <hyperlink ref="D181" r:id="rId510" display="http://mimg.lalavla.com/resources/images/prdimg/202106/21/10008403_20210621112012.jpg" xr:uid="{00000000-0004-0000-0300-0000FD010000}"/>
    <hyperlink ref="E182" r:id="rId511" display="http://mimg.lalavla.com/resources/images/prdimg/202008/26/10006041_20200826105137.jpg" xr:uid="{00000000-0004-0000-0300-0000FE010000}"/>
    <hyperlink ref="D183" r:id="rId512" display="http://mimg.lalavla.com/resources/images/prdimg/202102/24/10005579_20210224154108.jpg" xr:uid="{00000000-0004-0000-0300-0000FF010000}"/>
    <hyperlink ref="D184" r:id="rId513" display="http://mimg.lalavla.com/resources/images/prdimg/201912/19/10004517_20191219141852.jpg" xr:uid="{00000000-0004-0000-0300-000000020000}"/>
    <hyperlink ref="G184" r:id="rId514" display="http://mimg.lalavla.com/resources/images/prdimg/201912/19/10004517_20191219141905.jpg" xr:uid="{00000000-0004-0000-0300-000001020000}"/>
    <hyperlink ref="D185" r:id="rId515" display="http://mimg.lalavla.com/resources/images/prdimg/202106/28/10003327_20210628105651.jpg" xr:uid="{00000000-0004-0000-0300-000002020000}"/>
    <hyperlink ref="D186" r:id="rId516" display="http://mimg.lalavla.com/resources/images/prdimg/202007/30/10005488_20200730134443.jpg" xr:uid="{00000000-0004-0000-0300-000003020000}"/>
    <hyperlink ref="G186" r:id="rId517" display="http://mimg.lalavla.com/resources/images/prdimg/202007/30/10005488_20200730134453.jpg" xr:uid="{00000000-0004-0000-0300-000004020000}"/>
    <hyperlink ref="J186" r:id="rId518" display="http://mimg.lalavla.com/resources/images/prdimg/202007/30/10005488_20200730134507.jpg" xr:uid="{00000000-0004-0000-0300-000005020000}"/>
    <hyperlink ref="M186" r:id="rId519" display="http://mimg.lalavla.com/resources/images/prdimg/202007/30/10005488_20200730134515.jpg" xr:uid="{00000000-0004-0000-0300-000006020000}"/>
    <hyperlink ref="P186" r:id="rId520" display="http://mimg.lalavla.com/resources/images/prdimg/202007/30/10005488_20200730134523.jpg" xr:uid="{00000000-0004-0000-0300-000007020000}"/>
    <hyperlink ref="S186" r:id="rId521" display="http://mimg.lalavla.com/resources/images/prdimg/202007/30/10005488_20200730134531.jpg" xr:uid="{00000000-0004-0000-0300-000008020000}"/>
    <hyperlink ref="V186" r:id="rId522" display="http://mimg.lalavla.com/resources/images/prdimg/202007/30/10005488_20200730134541.gif" xr:uid="{00000000-0004-0000-0300-000009020000}"/>
    <hyperlink ref="Y186" r:id="rId523" display="http://mimg.lalavla.com/resources/images/prdimg/202007/30/10005488_20200730134549.jpg" xr:uid="{00000000-0004-0000-0300-00000A020000}"/>
    <hyperlink ref="AB186" r:id="rId524" display="http://mimg.lalavla.com/resources/images/prdimg/202007/30/10005488_20200730134600.jpg" xr:uid="{00000000-0004-0000-0300-00000B020000}"/>
    <hyperlink ref="AE186" r:id="rId525" display="http://mimg.lalavla.com/resources/images/prdimg/202007/30/10005488_20200730134607.jpg" xr:uid="{00000000-0004-0000-0300-00000C020000}"/>
    <hyperlink ref="AH186" r:id="rId526" display="http://mimg.lalavla.com/resources/images/prdimg/202007/30/10005488_20200730134622.jpg" xr:uid="{00000000-0004-0000-0300-00000D020000}"/>
    <hyperlink ref="J187" r:id="rId527" display="http://m.lalavla.com/resources/images/prdimg/202104/22/10007464_20210422083452922.jpg" xr:uid="{00000000-0004-0000-0300-00000E020000}"/>
    <hyperlink ref="X187" r:id="rId528" display="http://m.lalavla.com/resources/images/prdimg/202109/23/10007464_20210923133751288.jpg" xr:uid="{00000000-0004-0000-0300-00000F020000}"/>
    <hyperlink ref="AD187" r:id="rId529" display="http://m.lalavla.com/resources/images/prdimg/202109/23/10007464_20210923133805348.jpg" xr:uid="{00000000-0004-0000-0300-000010020000}"/>
    <hyperlink ref="AJ187" r:id="rId530" display="http://m.lalavla.com/resources/images/prdimg/202109/23/10007464_20210923133852294.jpg" xr:uid="{00000000-0004-0000-0300-000011020000}"/>
    <hyperlink ref="AP187" r:id="rId531" display="http://m.lalavla.com/resources/images/prdimg/202109/23/10007464_20210923133908459.jpg" xr:uid="{00000000-0004-0000-0300-000012020000}"/>
    <hyperlink ref="AV187" r:id="rId532" display="http://m.lalavla.com/resources/images/prdimg/202109/23/10007464_20210923133935971.jpg" xr:uid="{00000000-0004-0000-0300-000013020000}"/>
    <hyperlink ref="BB187" r:id="rId533" display="http://m.lalavla.com/resources/images/prdimg/202109/23/10007464_20210923133950938.jpg" xr:uid="{00000000-0004-0000-0300-000014020000}"/>
    <hyperlink ref="BH187" r:id="rId534" display="http://m.lalavla.com/resources/images/prdimg/202109/23/10007464_20210923134013330.jpg" xr:uid="{00000000-0004-0000-0300-000015020000}"/>
    <hyperlink ref="BN187" r:id="rId535" display="http://m.lalavla.com/resources/images/prdimg/202109/23/10007464_20210923134026073.jpg" xr:uid="{00000000-0004-0000-0300-000016020000}"/>
    <hyperlink ref="D188" r:id="rId536" display="http://mimg.lalavla.com/resources/images/prdimg/202103/22/10007549_20210322150004.jpg" xr:uid="{00000000-0004-0000-0300-000017020000}"/>
    <hyperlink ref="G188" r:id="rId537" display="http://mimg.lalavla.com/resources/images/prdimg/202103/22/10007549_20210322150017.jpg" xr:uid="{00000000-0004-0000-0300-000018020000}"/>
    <hyperlink ref="J188" r:id="rId538" display="http://mimg.lalavla.com/resources/images/prdimg/202103/22/10007549_20210322150026.jpg" xr:uid="{00000000-0004-0000-0300-000019020000}"/>
    <hyperlink ref="M188" r:id="rId539" display="http://mimg.lalavla.com/resources/images/prdimg/202103/22/10007549_20210322150041.jpg" xr:uid="{00000000-0004-0000-0300-00001A020000}"/>
    <hyperlink ref="P188" r:id="rId540" display="http://mimg.lalavla.com/resources/images/prdimg/202103/22/10007549_20210322150050.jpg" xr:uid="{00000000-0004-0000-0300-00001B020000}"/>
    <hyperlink ref="S188" r:id="rId541" display="http://mimg.lalavla.com/resources/images/prdimg/202103/22/10007549_20210322150058.jpg" xr:uid="{00000000-0004-0000-0300-00001C020000}"/>
    <hyperlink ref="V188" r:id="rId542" display="http://mimg.lalavla.com/resources/images/prdimg/202103/22/10007549_20210322150107.jpg" xr:uid="{00000000-0004-0000-0300-00001D020000}"/>
    <hyperlink ref="Y188" r:id="rId543" display="http://mimg.lalavla.com/resources/images/prdimg/202103/22/10007549_20210322150114.jpg" xr:uid="{00000000-0004-0000-0300-00001E020000}"/>
    <hyperlink ref="AB188" r:id="rId544" display="http://mimg.lalavla.com/resources/images/prdimg/202103/22/10007549_20210322150125.jpg" xr:uid="{00000000-0004-0000-0300-00001F020000}"/>
    <hyperlink ref="AE188" r:id="rId545" display="http://mimg.lalavla.com/resources/images/prdimg/202103/22/10007549_20210322150134.jpg" xr:uid="{00000000-0004-0000-0300-000020020000}"/>
    <hyperlink ref="D189" r:id="rId546" display="http://mimg.lalavla.com/resources/images/prdimg/201903/21/10002815_20190321142726.jpg" xr:uid="{00000000-0004-0000-0300-000021020000}"/>
    <hyperlink ref="D190" r:id="rId547" display="http://mimg.lalavla.com/resources/images/prdimg/202004/09/10003197_20200409163426.jpg" xr:uid="{00000000-0004-0000-0300-000022020000}"/>
    <hyperlink ref="H191" r:id="rId548" display="http://m.lalavla.com/resources/images/prdimg/202107/22/10008623_20210722144935350.jpg" xr:uid="{00000000-0004-0000-0300-000023020000}"/>
    <hyperlink ref="H192" r:id="rId549" display="http://m.lalavla.com/resources/images/prdimg/202105/11/10008088_20210511102753735.png" xr:uid="{00000000-0004-0000-0300-000024020000}"/>
    <hyperlink ref="D193" r:id="rId550" display="http://mimg.lalavla.com/resources/images/prdimg/202008/26/10004767_20200826120556.jpg" xr:uid="{00000000-0004-0000-0300-000025020000}"/>
    <hyperlink ref="J194" r:id="rId551" display="http://m.lalavla.com/resources/images/prdimg/202104/22/10007464_20210422083452922.jpg" xr:uid="{00000000-0004-0000-0300-000026020000}"/>
    <hyperlink ref="X194" r:id="rId552" display="http://m.lalavla.com/resources/images/prdimg/202109/23/10007464_20210923133751288.jpg" xr:uid="{00000000-0004-0000-0300-000027020000}"/>
    <hyperlink ref="AD194" r:id="rId553" display="http://m.lalavla.com/resources/images/prdimg/202109/23/10007464_20210923133805348.jpg" xr:uid="{00000000-0004-0000-0300-000028020000}"/>
    <hyperlink ref="AJ194" r:id="rId554" display="http://m.lalavla.com/resources/images/prdimg/202109/23/10007464_20210923133852294.jpg" xr:uid="{00000000-0004-0000-0300-000029020000}"/>
    <hyperlink ref="AP194" r:id="rId555" display="http://m.lalavla.com/resources/images/prdimg/202109/23/10007464_20210923133908459.jpg" xr:uid="{00000000-0004-0000-0300-00002A020000}"/>
    <hyperlink ref="AV194" r:id="rId556" display="http://m.lalavla.com/resources/images/prdimg/202109/23/10007464_20210923133935971.jpg" xr:uid="{00000000-0004-0000-0300-00002B020000}"/>
    <hyperlink ref="BB194" r:id="rId557" display="http://m.lalavla.com/resources/images/prdimg/202109/23/10007464_20210923133950938.jpg" xr:uid="{00000000-0004-0000-0300-00002C020000}"/>
    <hyperlink ref="BH194" r:id="rId558" display="http://m.lalavla.com/resources/images/prdimg/202109/23/10007464_20210923134013330.jpg" xr:uid="{00000000-0004-0000-0300-00002D020000}"/>
    <hyperlink ref="BN194" r:id="rId559" display="http://m.lalavla.com/resources/images/prdimg/202109/23/10007464_20210923134026073.jpg" xr:uid="{00000000-0004-0000-0300-00002E020000}"/>
    <hyperlink ref="D195" r:id="rId560" display="http://mimg.lalavla.com/resources/images/prdimg/202006/23/10005308_20200623155940.jpg" xr:uid="{00000000-0004-0000-0300-00002F020000}"/>
    <hyperlink ref="D196" r:id="rId561" display="http://mimg.lalavla.com/resources/images/prdimg/202012/26/10006548_20201226000814.jpg" xr:uid="{00000000-0004-0000-0300-000030020000}"/>
    <hyperlink ref="G196" r:id="rId562" display="http://mimg.lalavla.com/resources/images/prdimg/202012/16/10006548_20201216141604.jpg" xr:uid="{00000000-0004-0000-0300-000031020000}"/>
    <hyperlink ref="J196" r:id="rId563" display="http://mimg.lalavla.com/resources/images/prdimg/202012/16/10006548_20201216141616.jpg" xr:uid="{00000000-0004-0000-0300-000032020000}"/>
    <hyperlink ref="M196" r:id="rId564" display="http://mimg.lalavla.com/resources/images/prdimg/202012/16/10006548_20201216141634.jpg" xr:uid="{00000000-0004-0000-0300-000033020000}"/>
    <hyperlink ref="P196" r:id="rId565" display="http://mimg.lalavla.com/resources/images/prdimg/202012/16/10006548_20201216141647.jpg" xr:uid="{00000000-0004-0000-0300-000034020000}"/>
    <hyperlink ref="S196" r:id="rId566" display="http://mimg.lalavla.com/resources/images/prdimg/202012/16/10006548_20201216141715.jpg" xr:uid="{00000000-0004-0000-0300-000035020000}"/>
    <hyperlink ref="V196" r:id="rId567" display="http://mimg.lalavla.com/resources/images/prdimg/202012/16/10006548_20201216141722.jpg" xr:uid="{00000000-0004-0000-0300-000036020000}"/>
    <hyperlink ref="Y196" r:id="rId568" display="http://mimg.lalavla.com/resources/images/prdimg/202012/26/10006548_20201226000843.jpg" xr:uid="{00000000-0004-0000-0300-000037020000}"/>
    <hyperlink ref="AB196" r:id="rId569" display="http://mimg.lalavla.com/resources/images/prdimg/202012/26/10006548_20201226000901.jpg" xr:uid="{00000000-0004-0000-0300-000038020000}"/>
    <hyperlink ref="AE196" r:id="rId570" display="http://mimg.lalavla.com/resources/images/prdimg/202012/16/10006548_20201216141737.jpg" xr:uid="{00000000-0004-0000-0300-000039020000}"/>
    <hyperlink ref="D197" r:id="rId571" display="http://mimg.lalavla.com/resources/images/prdimg/201908/26/10004099_20190826122019.jpg" xr:uid="{00000000-0004-0000-0300-00003A020000}"/>
    <hyperlink ref="J198" r:id="rId572" display="http://m.lalavla.com/resources/images/prdimg/202104/22/10007464_20210422083452922.jpg" xr:uid="{00000000-0004-0000-0300-00003B020000}"/>
    <hyperlink ref="X198" r:id="rId573" display="http://m.lalavla.com/resources/images/prdimg/202109/23/10007464_20210923133751288.jpg" xr:uid="{00000000-0004-0000-0300-00003C020000}"/>
    <hyperlink ref="AD198" r:id="rId574" display="http://m.lalavla.com/resources/images/prdimg/202109/23/10007464_20210923133805348.jpg" xr:uid="{00000000-0004-0000-0300-00003D020000}"/>
    <hyperlink ref="AJ198" r:id="rId575" display="http://m.lalavla.com/resources/images/prdimg/202109/23/10007464_20210923133852294.jpg" xr:uid="{00000000-0004-0000-0300-00003E020000}"/>
    <hyperlink ref="AP198" r:id="rId576" display="http://m.lalavla.com/resources/images/prdimg/202109/23/10007464_20210923133908459.jpg" xr:uid="{00000000-0004-0000-0300-00003F020000}"/>
    <hyperlink ref="AV198" r:id="rId577" display="http://m.lalavla.com/resources/images/prdimg/202109/23/10007464_20210923133935971.jpg" xr:uid="{00000000-0004-0000-0300-000040020000}"/>
    <hyperlink ref="BB198" r:id="rId578" display="http://m.lalavla.com/resources/images/prdimg/202109/23/10007464_20210923133950938.jpg" xr:uid="{00000000-0004-0000-0300-000041020000}"/>
    <hyperlink ref="BH198" r:id="rId579" display="http://m.lalavla.com/resources/images/prdimg/202109/23/10007464_20210923134013330.jpg" xr:uid="{00000000-0004-0000-0300-000042020000}"/>
    <hyperlink ref="BN198" r:id="rId580" display="http://m.lalavla.com/resources/images/prdimg/202109/23/10007464_20210923134026073.jpg" xr:uid="{00000000-0004-0000-0300-000043020000}"/>
    <hyperlink ref="D199" r:id="rId581" display="http://mimg.lalavla.com/resources/images/prdimg/201904/17/10002703_20190417115747.jpg" xr:uid="{00000000-0004-0000-0300-000044020000}"/>
    <hyperlink ref="G199" r:id="rId582" display="http://mimg.lalavla.com/resources/images/prdimg/201908/27/10002703_20190827150510.jpg" xr:uid="{00000000-0004-0000-0300-000045020000}"/>
    <hyperlink ref="J199" r:id="rId583" display="http://mimg.lalavla.com/resources/images/prdimg/201904/17/10002703_20190417115759.jpg" xr:uid="{00000000-0004-0000-0300-000046020000}"/>
    <hyperlink ref="M199" r:id="rId584" display="http://mimg.lalavla.com/resources/images/prdimg/201904/17/10002703_20190417115818.jpg" xr:uid="{00000000-0004-0000-0300-000047020000}"/>
    <hyperlink ref="P199" r:id="rId585" display="http://mimg.lalavla.com/resources/images/prdimg/201908/27/10002703_20190827150557.jpg" xr:uid="{00000000-0004-0000-0300-000048020000}"/>
    <hyperlink ref="D200" r:id="rId586" display="http://mimg.lalavla.com/resources/images/prdimg/201904/23/10003309_20190423165419.jpg" xr:uid="{00000000-0004-0000-0300-000049020000}"/>
    <hyperlink ref="E201" r:id="rId587" display="http://mimg.lalavla.com/resources/images/prdimg/201902/28/10002651_20190228115854.jpg" xr:uid="{00000000-0004-0000-0300-00004A020000}"/>
    <hyperlink ref="H201" r:id="rId588" display="http://mimg.lalavla.com/resources/images/prdimg/201902/28/10002651_20190228115908.jpg" xr:uid="{00000000-0004-0000-0300-00004B020000}"/>
    <hyperlink ref="K201" r:id="rId589" display="http://mimg.lalavla.com/resources/images/prdimg/201902/28/10002651_20190228115917.jpg" xr:uid="{00000000-0004-0000-0300-00004C020000}"/>
    <hyperlink ref="N201" r:id="rId590" display="http://mimg.lalavla.com/resources/images/prdimg/201902/28/10002651_20190228115955.jpg" xr:uid="{00000000-0004-0000-0300-00004D020000}"/>
    <hyperlink ref="Q201" r:id="rId591" display="http://mimg.lalavla.com/resources/images/prdimg/201902/28/10002651_20190228120007.jpg" xr:uid="{00000000-0004-0000-0300-00004E020000}"/>
    <hyperlink ref="D202" r:id="rId592" display="http://mimg.lalavla.com/resources/images/prdimg/202104/01/1003463_20210401101239.jpg" xr:uid="{00000000-0004-0000-0300-00004F020000}"/>
    <hyperlink ref="D203" r:id="rId593" display="https://m.lalavla.com/service/main/mainEventBeautyTalk.html?EVNT_ID=100000825" xr:uid="{00000000-0004-0000-0300-000050020000}"/>
    <hyperlink ref="H203" r:id="rId594" display="http://mimg.lalavla.com/resources/images/prdimg/202103/29/10007406_20210329090638.jpg" xr:uid="{00000000-0004-0000-0300-000051020000}"/>
    <hyperlink ref="L203" r:id="rId595" display="http://mimg.lalavla.com/resources/images/prdimg/202102/23/10007406_20210223142455.jpg" xr:uid="{00000000-0004-0000-0300-000052020000}"/>
    <hyperlink ref="O203" r:id="rId596" display="http://mimg.lalavla.com/resources/images/prdimg/202102/23/10007406_20210223142510.jpg" xr:uid="{00000000-0004-0000-0300-000053020000}"/>
    <hyperlink ref="R203" r:id="rId597" display="http://mimg.lalavla.com/resources/images/prdimg/202102/23/10007406_20210223142526.jpg" xr:uid="{00000000-0004-0000-0300-000054020000}"/>
    <hyperlink ref="U203" r:id="rId598" display="http://mimg.lalavla.com/resources/images/prdimg/202102/23/10007406_20210223142535.jpg" xr:uid="{00000000-0004-0000-0300-000055020000}"/>
    <hyperlink ref="X203" r:id="rId599" display="http://mimg.lalavla.com/resources/images/prdimg/202102/23/10007406_20210223142549.jpg" xr:uid="{00000000-0004-0000-0300-000056020000}"/>
    <hyperlink ref="AA203" r:id="rId600" display="http://mimg.lalavla.com/resources/images/prdimg/202102/23/10007406_20210223142559.jpg" xr:uid="{00000000-0004-0000-0300-000057020000}"/>
    <hyperlink ref="AD203" r:id="rId601" display="http://mimg.lalavla.com/resources/images/prdimg/202102/23/10007406_20210223142606.jpg" xr:uid="{00000000-0004-0000-0300-000058020000}"/>
    <hyperlink ref="AG203" r:id="rId602" display="http://mimg.lalavla.com/resources/images/prdimg/202102/23/10007406_20210223142615.jpg" xr:uid="{00000000-0004-0000-0300-000059020000}"/>
    <hyperlink ref="AJ203" r:id="rId603" display="http://mimg.lalavla.com/resources/images/prdimg/202102/23/10007406_20210223145600.jpg" xr:uid="{00000000-0004-0000-0300-00005A020000}"/>
    <hyperlink ref="AM203" r:id="rId604" display="http://mimg.lalavla.com/resources/images/prdimg/202102/23/10007406_20210223145614.jpg" xr:uid="{00000000-0004-0000-0300-00005B020000}"/>
    <hyperlink ref="AP203" r:id="rId605" display="http://mimg.lalavla.com/resources/images/prdimg/202102/23/10007406_20210223145636.jpg" xr:uid="{00000000-0004-0000-0300-00005C020000}"/>
    <hyperlink ref="D204" r:id="rId606" display="http://mimg.lalavla.com/resources/images/prdimg/202001/31/10004691_20200131121600.jpg" xr:uid="{00000000-0004-0000-0300-00005D020000}"/>
    <hyperlink ref="G204" r:id="rId607" display="http://mimg.lalavla.com/resources/images/prdimg/202001/31/10004691_20200131121612.jpg" xr:uid="{00000000-0004-0000-0300-00005E020000}"/>
    <hyperlink ref="J204" r:id="rId608" display="http://mimg.lalavla.com/resources/images/prdimg/202001/31/10004691_20200131121622.jpg" xr:uid="{00000000-0004-0000-0300-00005F020000}"/>
    <hyperlink ref="M204" r:id="rId609" display="http://mimg.lalavla.com/resources/images/prdimg/202001/31/10004691_20200131121630.jpg" xr:uid="{00000000-0004-0000-0300-000060020000}"/>
    <hyperlink ref="P204" r:id="rId610" display="http://mimg.lalavla.com/resources/images/prdimg/202001/31/10004691_20200131121638.jpg" xr:uid="{00000000-0004-0000-0300-000061020000}"/>
    <hyperlink ref="S204" r:id="rId611" display="http://mimg.lalavla.com/resources/images/prdimg/202001/31/10004691_20200131121647.jpg" xr:uid="{00000000-0004-0000-0300-000062020000}"/>
    <hyperlink ref="V204" r:id="rId612" display="http://mimg.lalavla.com/resources/images/prdimg/202001/31/10004691_20200131121657.jpg" xr:uid="{00000000-0004-0000-0300-000063020000}"/>
    <hyperlink ref="D205" r:id="rId613" display="http://mimg.lalavla.com/resources/images/prdimg/202111/09/10006280_20211109103958.jpg" xr:uid="{00000000-0004-0000-0300-000064020000}"/>
    <hyperlink ref="G205" r:id="rId614" display="http://mimg.lalavla.com/resources/images/prdimg/202111/09/10006280_20211109104009.jpg" xr:uid="{00000000-0004-0000-0300-000065020000}"/>
    <hyperlink ref="J205" r:id="rId615" display="http://mimg.lalavla.com/resources/images/prdimg/202111/09/10006280_20211109104029.jpg" xr:uid="{00000000-0004-0000-0300-000066020000}"/>
    <hyperlink ref="M205" r:id="rId616" display="http://mimg.lalavla.com/resources/images/prdimg/202111/09/10006280_20211109104052.jpg" xr:uid="{00000000-0004-0000-0300-000067020000}"/>
    <hyperlink ref="P205" r:id="rId617" display="http://mimg.lalavla.com/resources/images/prdimg/202111/09/10006280_20211109104159.jpg" xr:uid="{00000000-0004-0000-0300-000068020000}"/>
    <hyperlink ref="S205" r:id="rId618" display="http://mimg.lalavla.com/resources/images/prdimg/202111/09/10006280_20211109104217.jpg" xr:uid="{00000000-0004-0000-0300-000069020000}"/>
    <hyperlink ref="V205" r:id="rId619" display="http://mimg.lalavla.com/resources/images/prdimg/202111/09/10006280_20211109104233.jpg" xr:uid="{00000000-0004-0000-0300-00006A020000}"/>
    <hyperlink ref="Y205" r:id="rId620" display="http://mimg.lalavla.com/resources/images/prdimg/202111/09/10006280_20211109104248.jpg" xr:uid="{00000000-0004-0000-0300-00006B020000}"/>
    <hyperlink ref="D206" r:id="rId621" display="http://eshop.amorepacific.co.kr/2012renewal/detail/800/m_detail825.jpg" xr:uid="{00000000-0004-0000-0300-00006C020000}"/>
    <hyperlink ref="H207" r:id="rId622" display="http://m.lalavla.com/resources/images/prdimg/202108/16/10008664_20210816204114190.jpg" xr:uid="{00000000-0004-0000-0300-00006D020000}"/>
    <hyperlink ref="AB207" r:id="rId623" display="http://m.lalavla.com/resources/images/prdimg/202108/04/10008664_20210804184550872.jpg" xr:uid="{00000000-0004-0000-0300-00006E020000}"/>
    <hyperlink ref="H208" r:id="rId624" display="http://m.lalavla.com/resources/images/prdimg/202108/16/10008665_20210816204149464.jpg" xr:uid="{00000000-0004-0000-0300-00006F020000}"/>
    <hyperlink ref="AF208" r:id="rId625" display="http://m.lalavla.com/resources/images/prdimg/202108/04/10008665_20210804184509586.jpg" xr:uid="{00000000-0004-0000-0300-000070020000}"/>
    <hyperlink ref="D209" r:id="rId626" display="https://www.clubclioimg.co.kr/images/clio/se2021825182349.jpg" xr:uid="{00000000-0004-0000-0300-000071020000}"/>
    <hyperlink ref="F209" r:id="rId627" display="https://www.clubclioimg.co.kr/images/clio/se202182518246.gif" xr:uid="{00000000-0004-0000-0300-000072020000}"/>
    <hyperlink ref="H209" r:id="rId628" display="https://www.clubclioimg.co.kr/images/OY/%EB%AC%B4%EB%93%9C%EB%A7%A4%ED%8A%B8%EC%8A%A4%ED%8B%B10825.jpg" xr:uid="{00000000-0004-0000-0300-000073020000}"/>
    <hyperlink ref="D210" r:id="rId629" display="http://mimg.lalavla.com/resources/images/prdimg/202008/31/10005668_20200831084538.jpg" xr:uid="{00000000-0004-0000-0300-000074020000}"/>
    <hyperlink ref="D211" r:id="rId630" display="http://mimg.lalavla.com/resources/images/prdimg/202012/18/10004959_20201218111427.jpg" xr:uid="{00000000-0004-0000-0300-000075020000}"/>
    <hyperlink ref="F212" r:id="rId631" display="http://m.lalavla.com/resources/images/prdimg/202106/30/10008380_20210630110636811.jpg" xr:uid="{00000000-0004-0000-0300-000076020000}"/>
    <hyperlink ref="L212" r:id="rId632" display="http://m.lalavla.com/resources/images/prdimg/202106/30/10008380_20210630110706718.gif" xr:uid="{00000000-0004-0000-0300-000077020000}"/>
    <hyperlink ref="R212" r:id="rId633" display="http://m.lalavla.com/resources/images/prdimg/202106/30/10008380_20210630110718133.jpg" xr:uid="{00000000-0004-0000-0300-000078020000}"/>
    <hyperlink ref="X212" r:id="rId634" display="http://m.lalavla.com/resources/images/prdimg/202106/30/10008380_20210630110803654.jpg" xr:uid="{00000000-0004-0000-0300-000079020000}"/>
    <hyperlink ref="J213" r:id="rId635" display="http://m.lalavla.com/resources/images/prdimg/202107/01/10008366_20210701160553732.jpg" xr:uid="{00000000-0004-0000-0300-00007A020000}"/>
    <hyperlink ref="P213" r:id="rId636" display="http://m.lalavla.com/resources/images/prdimg/202107/01/10008366_20210701160558954.gif" xr:uid="{00000000-0004-0000-0300-00007B020000}"/>
    <hyperlink ref="V213" r:id="rId637" display="http://m.lalavla.com/resources/images/prdimg/202107/01/10008366_20210701160609314.jpg" xr:uid="{00000000-0004-0000-0300-00007C020000}"/>
    <hyperlink ref="AB213" r:id="rId638" display="http://m.lalavla.com/resources/images/prdimg/202107/01/10008366_20210701160634091.jpg" xr:uid="{00000000-0004-0000-0300-00007D020000}"/>
    <hyperlink ref="J214" r:id="rId639" display="http://m.lalavla.com/resources/images/prdimg/202107/01/10008364_20210701155611494.jpg" xr:uid="{00000000-0004-0000-0300-00007E020000}"/>
    <hyperlink ref="P214" r:id="rId640" display="http://m.lalavla.com/resources/images/prdimg/202107/01/10008364_20210701155617018.gif" xr:uid="{00000000-0004-0000-0300-00007F020000}"/>
    <hyperlink ref="V214" r:id="rId641" display="http://m.lalavla.com/resources/images/prdimg/202107/01/10008364_20210701155648396.jpg" xr:uid="{00000000-0004-0000-0300-000080020000}"/>
    <hyperlink ref="AB214" r:id="rId642" display="http://m.lalavla.com/resources/images/prdimg/202107/01/10008364_20210701155711763.jpg" xr:uid="{00000000-0004-0000-0300-000081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lalavla_prd_raw_data_list</vt:lpstr>
      <vt:lpstr>lalavla_prd_raw_data_list_refin</vt:lpstr>
      <vt:lpstr>prd_img_url</vt:lpstr>
      <vt:lpstr>prd_detail_img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김민주</cp:lastModifiedBy>
  <dcterms:created xsi:type="dcterms:W3CDTF">2021-12-20T13:51:48Z</dcterms:created>
  <dcterms:modified xsi:type="dcterms:W3CDTF">2021-12-20T13:52:02Z</dcterms:modified>
</cp:coreProperties>
</file>