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liwei/Downloads/"/>
    </mc:Choice>
  </mc:AlternateContent>
  <xr:revisionPtr revIDLastSave="0" documentId="13_ncr:1_{0C0E6C8F-CBD3-B744-9E4A-1BE7AE433FB5}" xr6:coauthVersionLast="38" xr6:coauthVersionMax="38" xr10:uidLastSave="{00000000-0000-0000-0000-000000000000}"/>
  <bookViews>
    <workbookView xWindow="1520" yWindow="4040" windowWidth="36140" windowHeight="15780" xr2:uid="{3B56A6C0-967D-D440-983A-775B290BC201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1" l="1"/>
  <c r="M21" i="1" s="1"/>
  <c r="N21" i="1" s="1"/>
  <c r="W21" i="1"/>
  <c r="T21" i="1"/>
  <c r="J21" i="1"/>
  <c r="W20" i="1"/>
  <c r="T20" i="1"/>
  <c r="N20" i="1"/>
  <c r="J20" i="1"/>
  <c r="W19" i="1"/>
  <c r="T19" i="1"/>
  <c r="N19" i="1"/>
  <c r="J19" i="1"/>
  <c r="L18" i="1"/>
  <c r="W18" i="1"/>
  <c r="T18" i="1"/>
  <c r="M18" i="1"/>
  <c r="N18" i="1" s="1"/>
  <c r="J18" i="1"/>
  <c r="L17" i="1"/>
  <c r="W17" i="1"/>
  <c r="Z17" i="1" s="1"/>
  <c r="T17" i="1"/>
  <c r="M17" i="1"/>
  <c r="N17" i="1" s="1"/>
  <c r="J17" i="1"/>
  <c r="L16" i="1"/>
  <c r="W16" i="1"/>
  <c r="Z16" i="1" s="1"/>
  <c r="T16" i="1"/>
  <c r="M16" i="1"/>
  <c r="N16" i="1" s="1"/>
  <c r="J16" i="1"/>
  <c r="I14" i="1"/>
  <c r="I12" i="1"/>
  <c r="J12" i="1" s="1"/>
  <c r="W15" i="1"/>
  <c r="T15" i="1"/>
  <c r="N15" i="1"/>
  <c r="J15" i="1"/>
  <c r="L14" i="1"/>
  <c r="M14" i="1" s="1"/>
  <c r="N14" i="1" s="1"/>
  <c r="V13" i="1"/>
  <c r="W13" i="1" s="1"/>
  <c r="M12" i="1"/>
  <c r="N12" i="1" s="1"/>
  <c r="W12" i="1"/>
  <c r="T12" i="1"/>
  <c r="W14" i="1"/>
  <c r="T14" i="1"/>
  <c r="J14" i="1"/>
  <c r="T13" i="1"/>
  <c r="N13" i="1"/>
  <c r="J13" i="1"/>
  <c r="M9" i="1"/>
  <c r="M10" i="1"/>
  <c r="N10" i="1" s="1"/>
  <c r="M11" i="1"/>
  <c r="J11" i="1"/>
  <c r="N11" i="1"/>
  <c r="T11" i="1"/>
  <c r="W11" i="1"/>
  <c r="Z11" i="1" s="1"/>
  <c r="M7" i="1"/>
  <c r="N7" i="1" s="1"/>
  <c r="M8" i="1"/>
  <c r="N8" i="1" s="1"/>
  <c r="M6" i="1"/>
  <c r="N6" i="1" s="1"/>
  <c r="J3" i="1"/>
  <c r="J4" i="1"/>
  <c r="J5" i="1"/>
  <c r="J6" i="1"/>
  <c r="J7" i="1"/>
  <c r="J8" i="1"/>
  <c r="J9" i="1"/>
  <c r="J10" i="1"/>
  <c r="W8" i="1"/>
  <c r="T8" i="1"/>
  <c r="W7" i="1"/>
  <c r="Z7" i="1" s="1"/>
  <c r="T7" i="1"/>
  <c r="W6" i="1"/>
  <c r="T6" i="1"/>
  <c r="N4" i="1"/>
  <c r="T4" i="1"/>
  <c r="W4" i="1"/>
  <c r="Z4" i="1" s="1"/>
  <c r="N5" i="1"/>
  <c r="T5" i="1"/>
  <c r="W5" i="1"/>
  <c r="Z5" i="1" s="1"/>
  <c r="N9" i="1"/>
  <c r="T9" i="1"/>
  <c r="W9" i="1"/>
  <c r="Z9" i="1" s="1"/>
  <c r="T10" i="1"/>
  <c r="W10" i="1"/>
  <c r="Z10" i="1" s="1"/>
  <c r="N3" i="1"/>
  <c r="T3" i="1"/>
  <c r="W3" i="1"/>
  <c r="Z3" i="1" s="1"/>
  <c r="W2" i="1"/>
  <c r="Z2" i="1" s="1"/>
  <c r="T2" i="1"/>
  <c r="N2" i="1"/>
  <c r="J2" i="1"/>
  <c r="AA21" i="1" l="1"/>
  <c r="Z21" i="1"/>
  <c r="AA20" i="1"/>
  <c r="Z20" i="1"/>
  <c r="AB20" i="1" s="1"/>
  <c r="AA19" i="1"/>
  <c r="Z19" i="1"/>
  <c r="AA18" i="1"/>
  <c r="AB18" i="1" s="1"/>
  <c r="Z18" i="1"/>
  <c r="AA17" i="1"/>
  <c r="AB17" i="1" s="1"/>
  <c r="AA16" i="1"/>
  <c r="AB16" i="1" s="1"/>
  <c r="Z15" i="1"/>
  <c r="AA15" i="1"/>
  <c r="AB15" i="1" s="1"/>
  <c r="AA12" i="1"/>
  <c r="Z12" i="1"/>
  <c r="AA14" i="1"/>
  <c r="Z14" i="1"/>
  <c r="AA13" i="1"/>
  <c r="Z13" i="1"/>
  <c r="AA11" i="1"/>
  <c r="AB11" i="1" s="1"/>
  <c r="AA7" i="1"/>
  <c r="AB7" i="1" s="1"/>
  <c r="AA9" i="1"/>
  <c r="AB9" i="1" s="1"/>
  <c r="AA8" i="1"/>
  <c r="AA6" i="1"/>
  <c r="AA5" i="1"/>
  <c r="AB5" i="1" s="1"/>
  <c r="Z6" i="1"/>
  <c r="Z8" i="1"/>
  <c r="AA4" i="1"/>
  <c r="AB4" i="1" s="1"/>
  <c r="AA10" i="1"/>
  <c r="AB10" i="1" s="1"/>
  <c r="AA2" i="1"/>
  <c r="AA3" i="1"/>
  <c r="AB3" i="1" s="1"/>
  <c r="AB21" i="1" l="1"/>
  <c r="AB19" i="1"/>
  <c r="AB12" i="1"/>
  <c r="AB8" i="1"/>
  <c r="AB14" i="1"/>
  <c r="AB13" i="1"/>
  <c r="AB6" i="1"/>
</calcChain>
</file>

<file path=xl/sharedStrings.xml><?xml version="1.0" encoding="utf-8"?>
<sst xmlns="http://schemas.openxmlformats.org/spreadsheetml/2006/main" count="129" uniqueCount="67">
  <si>
    <t>产品图片</t>
    <phoneticPr fontId="2" type="noConversion"/>
  </si>
  <si>
    <t>品牌</t>
    <phoneticPr fontId="2" type="noConversion"/>
  </si>
  <si>
    <t>产品名称</t>
    <phoneticPr fontId="2" type="noConversion"/>
  </si>
  <si>
    <t>数量</t>
    <phoneticPr fontId="2" type="noConversion"/>
  </si>
  <si>
    <t>日常货值</t>
    <phoneticPr fontId="2" type="noConversion"/>
  </si>
  <si>
    <t>分销价格</t>
    <phoneticPr fontId="2" type="noConversion"/>
  </si>
  <si>
    <t>分销均价</t>
    <phoneticPr fontId="2" type="noConversion"/>
  </si>
  <si>
    <t>分销配赠基数</t>
    <phoneticPr fontId="2" type="noConversion"/>
  </si>
  <si>
    <t>分销配赠数量</t>
    <phoneticPr fontId="2" type="noConversion"/>
  </si>
  <si>
    <t>MEDALL</t>
    <phoneticPr fontId="2" type="noConversion"/>
  </si>
  <si>
    <t>赠品</t>
    <phoneticPr fontId="2" type="noConversion"/>
  </si>
  <si>
    <t>赠品数量</t>
    <phoneticPr fontId="2" type="noConversion"/>
  </si>
  <si>
    <t>分销拿货价格</t>
    <phoneticPr fontId="2" type="noConversion"/>
  </si>
  <si>
    <t>分销出货价格</t>
    <phoneticPr fontId="2" type="noConversion"/>
  </si>
  <si>
    <t>分销营收</t>
    <phoneticPr fontId="2" type="noConversion"/>
  </si>
  <si>
    <t>分销利润</t>
    <phoneticPr fontId="2" type="noConversion"/>
  </si>
  <si>
    <t>防脱洗发水</t>
    <phoneticPr fontId="2" type="noConversion"/>
  </si>
  <si>
    <t>分销出货均价</t>
    <phoneticPr fontId="2" type="noConversion"/>
  </si>
  <si>
    <t>8ml洗发水小包装</t>
    <phoneticPr fontId="2" type="noConversion"/>
  </si>
  <si>
    <t>赠品成本</t>
    <phoneticPr fontId="2" type="noConversion"/>
  </si>
  <si>
    <t>赠品规格</t>
    <phoneticPr fontId="2" type="noConversion"/>
  </si>
  <si>
    <t>规格ml</t>
    <phoneticPr fontId="2" type="noConversion"/>
  </si>
  <si>
    <t>预估成品成本（出厂价）单价</t>
    <phoneticPr fontId="2" type="noConversion"/>
  </si>
  <si>
    <t>分销出货配赠基数</t>
    <phoneticPr fontId="2" type="noConversion"/>
  </si>
  <si>
    <t>分销出货配赠数量</t>
    <phoneticPr fontId="2" type="noConversion"/>
  </si>
  <si>
    <t>用户到手价</t>
    <phoneticPr fontId="2" type="noConversion"/>
  </si>
  <si>
    <t>渠道类型</t>
    <phoneticPr fontId="2" type="noConversion"/>
  </si>
  <si>
    <t>分销</t>
    <phoneticPr fontId="2" type="noConversion"/>
  </si>
  <si>
    <t>直播</t>
    <phoneticPr fontId="2" type="noConversion"/>
  </si>
  <si>
    <t>出厂规格</t>
    <phoneticPr fontId="2" type="noConversion"/>
  </si>
  <si>
    <t>毛利率</t>
    <phoneticPr fontId="2" type="noConversion"/>
  </si>
  <si>
    <t>Med:-All 防脱柔顺洗发露 400ml</t>
  </si>
  <si>
    <t>Med:-All 多效修护头皮精华液 100ml</t>
    <phoneticPr fontId="2" type="noConversion"/>
  </si>
  <si>
    <t>Med:-All 多效修护护发素 200ml</t>
    <phoneticPr fontId="2" type="noConversion"/>
  </si>
  <si>
    <t>分销模式</t>
    <phoneticPr fontId="2" type="noConversion"/>
  </si>
  <si>
    <t>批采</t>
    <phoneticPr fontId="2" type="noConversion"/>
  </si>
  <si>
    <t>佣金</t>
    <phoneticPr fontId="2" type="noConversion"/>
  </si>
  <si>
    <t>防脱洗发水+护发素</t>
  </si>
  <si>
    <t>防脱洗发水*2</t>
    <phoneticPr fontId="2" type="noConversion"/>
  </si>
  <si>
    <t>防脱洗发水*3</t>
  </si>
  <si>
    <t>400ml+200ml</t>
  </si>
  <si>
    <t>400ml+200ml+100ml</t>
  </si>
  <si>
    <t>奥黛露</t>
  </si>
  <si>
    <t>奥黛露大麻籽油凝时面膜（5片）</t>
  </si>
  <si>
    <t>5片/盒 * 3</t>
    <phoneticPr fontId="2" type="noConversion"/>
  </si>
  <si>
    <t>奥黛露大麻提取物氨基酸洁面乳 120ml</t>
    <phoneticPr fontId="2" type="noConversion"/>
  </si>
  <si>
    <t>120ml</t>
    <phoneticPr fontId="2" type="noConversion"/>
  </si>
  <si>
    <t>5片/盒</t>
    <phoneticPr fontId="2" type="noConversion"/>
  </si>
  <si>
    <t>120ml*2</t>
    <phoneticPr fontId="2" type="noConversion"/>
  </si>
  <si>
    <t>日常价到手</t>
    <phoneticPr fontId="2" type="noConversion"/>
  </si>
  <si>
    <t>奥黛露水柔沁肤润唇膏</t>
  </si>
  <si>
    <t>3.5g/支*2</t>
    <phoneticPr fontId="2" type="noConversion"/>
  </si>
  <si>
    <t>梦蜗</t>
  </si>
  <si>
    <t>LED光疗仪面膜面罩组合装</t>
    <phoneticPr fontId="2" type="noConversion"/>
  </si>
  <si>
    <t>28g*10片+28g*10片+面罩 1个</t>
  </si>
  <si>
    <t>梦蜗</t>
    <phoneticPr fontId="2" type="noConversion"/>
  </si>
  <si>
    <t>LED光疗仪面膜面罩组合装大主播</t>
    <phoneticPr fontId="2" type="noConversion"/>
  </si>
  <si>
    <t>艾美尔碧</t>
  </si>
  <si>
    <t>艾美尔碧 格鲁 MLB多效合一格鲁套装</t>
  </si>
  <si>
    <t xml:space="preserve">MLB </t>
    <phoneticPr fontId="2" type="noConversion"/>
  </si>
  <si>
    <t>玥之秘</t>
  </si>
  <si>
    <t>RE:CIPE 肌秘沁润多效防晒霜美白防晒二合一</t>
  </si>
  <si>
    <t>30ml*2</t>
  </si>
  <si>
    <t>奥黛露大麻籽油凝时面膜（5片）*3</t>
    <phoneticPr fontId="2" type="noConversion"/>
  </si>
  <si>
    <t>8ml洗发水小包装+100ml洗发水*2</t>
    <phoneticPr fontId="2" type="noConversion"/>
  </si>
  <si>
    <t>8ml洗发水小包装+100ml洗发水*4</t>
  </si>
  <si>
    <t>8ml洗发水小包装+100ml洗发水*4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</si>
</sst>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¥&quot;#,##0.00_);[Red]\(&quot;¥&quot;#,##0.00\)"/>
  </numFmts>
  <fonts count="6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indexed="8"/>
      <name val="맑은 고딕"/>
      <family val="2"/>
      <charset val="129"/>
    </font>
    <font>
      <sz val="16"/>
      <color theme="1"/>
      <name val="等线"/>
      <family val="2"/>
      <charset val="134"/>
      <scheme val="minor"/>
    </font>
    <font>
      <sz val="16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Protection="0">
      <alignment vertical="center"/>
    </xf>
  </cellStyleXfs>
  <cellXfs count="8">
    <xf numFmtId="0" fontId="0" fillId="0" borderId="0" xfId="0">
      <alignment vertical="center"/>
    </xf>
    <xf numFmtId="8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0" fontId="4" fillId="0" borderId="0" xfId="0" applyFont="1" applyFill="1" applyAlignment="1">
      <alignment vertical="center" wrapText="1"/>
    </xf>
    <xf numFmtId="8" fontId="4" fillId="0" borderId="0" xfId="0" applyNumberFormat="1" applyFont="1" applyFill="1" applyAlignment="1">
      <alignment vertical="center" wrapText="1"/>
    </xf>
    <xf numFmtId="10" fontId="4" fillId="0" borderId="0" xfId="1" applyNumberFormat="1" applyFont="1" applyFill="1" applyAlignment="1">
      <alignment vertical="center" wrapText="1"/>
    </xf>
    <xf numFmtId="0" fontId="5" fillId="0" borderId="1" xfId="0" applyFont="1" applyFill="1" applyBorder="1" applyAlignment="1">
      <alignment horizontal="center" vertical="center" wrapText="1"/>
    </xf>
    <xf numFmtId="8" fontId="4" fillId="0" borderId="0" xfId="0" applyNumberFormat="1" applyFont="1" applyFill="1">
      <alignment vertical="center"/>
    </xf>
  </cellXfs>
  <cellStyles count="3">
    <cellStyle name="百分比" xfId="1" builtinId="5"/>
    <cellStyle name="常规" xfId="0" builtinId="0"/>
    <cellStyle name="常规 3" xfId="2" xr:uid="{41B3D41C-19E2-914D-8E33-5B0BA22595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87B8B-2413-7246-A5C4-D49CA24A5681}">
  <sheetPr>
    <pageSetUpPr fitToPage="1"/>
  </sheetPr>
  <dimension ref="A1:AC51"/>
  <sheetViews>
    <sheetView tabSelected="1" workbookViewId="0">
      <pane ySplit="1" topLeftCell="A3" activePane="bottomLeft" state="frozen"/>
      <selection pane="bottomLeft" activeCell="E1" sqref="A1:AC21"/>
    </sheetView>
  </sheetViews>
  <sheetFormatPr baseColWidth="10" defaultRowHeight="16"/>
  <cols>
    <col min="4" max="4" width="40.33203125" customWidth="1"/>
    <col min="5" max="5" width="26.1640625" customWidth="1"/>
    <col min="6" max="6" width="13.83203125" style="1" customWidth="1"/>
    <col min="7" max="7" width="12.33203125" customWidth="1"/>
    <col min="8" max="8" width="11.6640625" style="1" bestFit="1" customWidth="1"/>
    <col min="9" max="9" width="16.33203125" bestFit="1" customWidth="1"/>
    <col min="10" max="10" width="18.1640625" style="1" customWidth="1"/>
    <col min="11" max="11" width="13" style="1" customWidth="1"/>
    <col min="12" max="12" width="8.6640625" style="2" customWidth="1"/>
    <col min="13" max="14" width="11.6640625" style="1" bestFit="1" customWidth="1"/>
    <col min="15" max="15" width="8.5" customWidth="1"/>
    <col min="16" max="16" width="8.6640625" customWidth="1"/>
    <col min="17" max="17" width="31.83203125" customWidth="1"/>
    <col min="18" max="18" width="5.1640625" customWidth="1"/>
    <col min="19" max="19" width="11.1640625" bestFit="1" customWidth="1"/>
    <col min="20" max="20" width="14.83203125" style="1" customWidth="1"/>
    <col min="21" max="21" width="16.33203125" customWidth="1"/>
    <col min="22" max="23" width="16.83203125" style="1" customWidth="1"/>
    <col min="24" max="25" width="16.83203125" customWidth="1"/>
    <col min="26" max="26" width="14.83203125" customWidth="1"/>
    <col min="27" max="27" width="15.5" customWidth="1"/>
    <col min="28" max="28" width="11.83203125" customWidth="1"/>
    <col min="29" max="29" width="11.1640625" style="1" bestFit="1" customWidth="1"/>
  </cols>
  <sheetData>
    <row r="1" spans="1:29" ht="89" customHeight="1">
      <c r="A1" s="3" t="s">
        <v>0</v>
      </c>
      <c r="B1" s="3" t="s">
        <v>26</v>
      </c>
      <c r="C1" s="3" t="s">
        <v>1</v>
      </c>
      <c r="D1" s="3" t="s">
        <v>2</v>
      </c>
      <c r="E1" s="3" t="s">
        <v>21</v>
      </c>
      <c r="F1" s="4" t="s">
        <v>22</v>
      </c>
      <c r="G1" s="3" t="s">
        <v>29</v>
      </c>
      <c r="H1" s="4" t="s">
        <v>49</v>
      </c>
      <c r="I1" s="3" t="s">
        <v>3</v>
      </c>
      <c r="J1" s="4" t="s">
        <v>4</v>
      </c>
      <c r="K1" s="4" t="s">
        <v>34</v>
      </c>
      <c r="L1" s="5" t="s">
        <v>36</v>
      </c>
      <c r="M1" s="4" t="s">
        <v>5</v>
      </c>
      <c r="N1" s="4" t="s">
        <v>6</v>
      </c>
      <c r="O1" s="3" t="s">
        <v>7</v>
      </c>
      <c r="P1" s="3" t="s">
        <v>8</v>
      </c>
      <c r="Q1" s="4" t="s">
        <v>10</v>
      </c>
      <c r="R1" s="4" t="s">
        <v>20</v>
      </c>
      <c r="S1" s="3" t="s">
        <v>11</v>
      </c>
      <c r="T1" s="4" t="s">
        <v>19</v>
      </c>
      <c r="U1" s="3" t="s">
        <v>12</v>
      </c>
      <c r="V1" s="4" t="s">
        <v>13</v>
      </c>
      <c r="W1" s="4" t="s">
        <v>17</v>
      </c>
      <c r="X1" s="4" t="s">
        <v>23</v>
      </c>
      <c r="Y1" s="4" t="s">
        <v>24</v>
      </c>
      <c r="Z1" s="3" t="s">
        <v>14</v>
      </c>
      <c r="AA1" s="3" t="s">
        <v>15</v>
      </c>
      <c r="AB1" s="4" t="s">
        <v>30</v>
      </c>
      <c r="AC1" s="4" t="s">
        <v>25</v>
      </c>
    </row>
    <row r="2" spans="1:29" ht="58" customHeight="1">
      <c r="A2" s="3"/>
      <c r="B2" s="3" t="s">
        <v>28</v>
      </c>
      <c r="C2" s="3" t="s">
        <v>9</v>
      </c>
      <c r="D2" s="3" t="s">
        <v>16</v>
      </c>
      <c r="E2" s="3">
        <v>100</v>
      </c>
      <c r="F2" s="4">
        <v>5</v>
      </c>
      <c r="G2" s="3">
        <v>200</v>
      </c>
      <c r="H2" s="4">
        <v>49</v>
      </c>
      <c r="I2" s="3">
        <v>100</v>
      </c>
      <c r="J2" s="4">
        <f>I2*H2</f>
        <v>4900</v>
      </c>
      <c r="K2" s="4"/>
      <c r="L2" s="5"/>
      <c r="M2" s="4">
        <v>0</v>
      </c>
      <c r="N2" s="4" t="e">
        <f>M2*O2/(O2+P2)</f>
        <v>#DIV/0!</v>
      </c>
      <c r="O2" s="3">
        <v>0</v>
      </c>
      <c r="P2" s="3">
        <v>0</v>
      </c>
      <c r="Q2" s="3"/>
      <c r="R2" s="3">
        <v>0</v>
      </c>
      <c r="S2" s="3">
        <v>0</v>
      </c>
      <c r="T2" s="4">
        <f>R2*F2/G2*S2</f>
        <v>0</v>
      </c>
      <c r="U2" s="3"/>
      <c r="V2" s="4">
        <v>0</v>
      </c>
      <c r="W2" s="4" t="e">
        <f>V2*X2/(X2+Y2)</f>
        <v>#DIV/0!</v>
      </c>
      <c r="X2" s="3">
        <v>0</v>
      </c>
      <c r="Y2" s="3">
        <v>0</v>
      </c>
      <c r="Z2" s="4" t="e">
        <f>W2*I2</f>
        <v>#DIV/0!</v>
      </c>
      <c r="AA2" s="4" t="e">
        <f>I2*(W2-N2)</f>
        <v>#DIV/0!</v>
      </c>
      <c r="AB2" s="4"/>
      <c r="AC2" s="4">
        <v>29.9</v>
      </c>
    </row>
    <row r="3" spans="1:29" ht="31" customHeight="1">
      <c r="A3" s="3"/>
      <c r="B3" s="3" t="s">
        <v>27</v>
      </c>
      <c r="C3" s="3" t="s">
        <v>9</v>
      </c>
      <c r="D3" s="3" t="s">
        <v>31</v>
      </c>
      <c r="E3" s="3">
        <v>400</v>
      </c>
      <c r="F3" s="4">
        <v>10</v>
      </c>
      <c r="G3" s="3">
        <v>400</v>
      </c>
      <c r="H3" s="4">
        <v>138</v>
      </c>
      <c r="I3" s="3">
        <v>100</v>
      </c>
      <c r="J3" s="4">
        <f t="shared" ref="J3:J10" si="0">I3*H3</f>
        <v>13800</v>
      </c>
      <c r="K3" s="4" t="s">
        <v>35</v>
      </c>
      <c r="L3" s="5"/>
      <c r="M3" s="4">
        <v>63</v>
      </c>
      <c r="N3" s="4">
        <f t="shared" ref="N3" si="1">M3*O3/(O3+P3)</f>
        <v>57.272727272727273</v>
      </c>
      <c r="O3" s="3">
        <v>10</v>
      </c>
      <c r="P3" s="3">
        <v>1</v>
      </c>
      <c r="Q3" s="3" t="s">
        <v>18</v>
      </c>
      <c r="R3" s="3">
        <v>8</v>
      </c>
      <c r="S3" s="3">
        <v>6</v>
      </c>
      <c r="T3" s="4">
        <f>R3*F3/G3*S3</f>
        <v>1.2000000000000002</v>
      </c>
      <c r="U3" s="3"/>
      <c r="V3" s="4">
        <v>95</v>
      </c>
      <c r="W3" s="4">
        <f t="shared" ref="W3" si="2">V3*X3/(X3+Y3)</f>
        <v>73.07692307692308</v>
      </c>
      <c r="X3" s="3">
        <v>10</v>
      </c>
      <c r="Y3" s="3">
        <v>3</v>
      </c>
      <c r="Z3" s="4">
        <f>W3*I3</f>
        <v>7307.6923076923076</v>
      </c>
      <c r="AA3" s="4">
        <f>I3*(W3-N3)</f>
        <v>1580.4195804195806</v>
      </c>
      <c r="AB3" s="5">
        <f>AA3/Z3</f>
        <v>0.21626794258373208</v>
      </c>
      <c r="AC3" s="4"/>
    </row>
    <row r="4" spans="1:29" ht="24" customHeight="1">
      <c r="A4" s="3"/>
      <c r="B4" s="3" t="s">
        <v>27</v>
      </c>
      <c r="C4" s="3" t="s">
        <v>9</v>
      </c>
      <c r="D4" s="3" t="s">
        <v>32</v>
      </c>
      <c r="E4" s="3">
        <v>100</v>
      </c>
      <c r="F4" s="4">
        <v>15</v>
      </c>
      <c r="G4" s="3">
        <v>400</v>
      </c>
      <c r="H4" s="4">
        <v>128</v>
      </c>
      <c r="I4" s="3">
        <v>100</v>
      </c>
      <c r="J4" s="4">
        <f t="shared" si="0"/>
        <v>12800</v>
      </c>
      <c r="K4" s="4" t="s">
        <v>35</v>
      </c>
      <c r="L4" s="5"/>
      <c r="M4" s="4">
        <v>55</v>
      </c>
      <c r="N4" s="4">
        <f t="shared" ref="N4:N10" si="3">M4*O4/(O4+P4)</f>
        <v>50</v>
      </c>
      <c r="O4" s="3">
        <v>10</v>
      </c>
      <c r="P4" s="3">
        <v>1</v>
      </c>
      <c r="Q4" s="3" t="s">
        <v>18</v>
      </c>
      <c r="R4" s="3">
        <v>8</v>
      </c>
      <c r="S4" s="3">
        <v>6</v>
      </c>
      <c r="T4" s="4">
        <f>R4*F4/G4*S4</f>
        <v>1.7999999999999998</v>
      </c>
      <c r="U4" s="3"/>
      <c r="V4" s="4">
        <v>69</v>
      </c>
      <c r="W4" s="4">
        <f t="shared" ref="W4:W10" si="4">V4*X4/(X4+Y4)</f>
        <v>62.727272727272727</v>
      </c>
      <c r="X4" s="3">
        <v>10</v>
      </c>
      <c r="Y4" s="3">
        <v>1</v>
      </c>
      <c r="Z4" s="4">
        <f>W4*I4</f>
        <v>6272.727272727273</v>
      </c>
      <c r="AA4" s="4">
        <f>I4*(W4-N4)</f>
        <v>1272.7272727272727</v>
      </c>
      <c r="AB4" s="5">
        <f t="shared" ref="AB4:AB10" si="5">AA4/Z4</f>
        <v>0.20289855072463767</v>
      </c>
      <c r="AC4" s="4"/>
    </row>
    <row r="5" spans="1:29" ht="33" customHeight="1">
      <c r="A5" s="3"/>
      <c r="B5" s="3" t="s">
        <v>27</v>
      </c>
      <c r="C5" s="3" t="s">
        <v>9</v>
      </c>
      <c r="D5" s="3" t="s">
        <v>33</v>
      </c>
      <c r="E5" s="3">
        <v>200</v>
      </c>
      <c r="F5" s="4">
        <v>10</v>
      </c>
      <c r="G5" s="3">
        <v>400</v>
      </c>
      <c r="H5" s="4">
        <v>128</v>
      </c>
      <c r="I5" s="3">
        <v>100</v>
      </c>
      <c r="J5" s="4">
        <f t="shared" si="0"/>
        <v>12800</v>
      </c>
      <c r="K5" s="4" t="s">
        <v>35</v>
      </c>
      <c r="L5" s="5"/>
      <c r="M5" s="4">
        <v>55</v>
      </c>
      <c r="N5" s="4">
        <f t="shared" si="3"/>
        <v>50</v>
      </c>
      <c r="O5" s="3">
        <v>10</v>
      </c>
      <c r="P5" s="3">
        <v>1</v>
      </c>
      <c r="Q5" s="3" t="s">
        <v>18</v>
      </c>
      <c r="R5" s="3">
        <v>8</v>
      </c>
      <c r="S5" s="3">
        <v>6</v>
      </c>
      <c r="T5" s="4">
        <f>R5*F5/G5*S5</f>
        <v>1.2000000000000002</v>
      </c>
      <c r="U5" s="3"/>
      <c r="V5" s="4">
        <v>69</v>
      </c>
      <c r="W5" s="4">
        <f t="shared" si="4"/>
        <v>62.727272727272727</v>
      </c>
      <c r="X5" s="3">
        <v>10</v>
      </c>
      <c r="Y5" s="3">
        <v>1</v>
      </c>
      <c r="Z5" s="4">
        <f>W5*I5</f>
        <v>6272.727272727273</v>
      </c>
      <c r="AA5" s="4">
        <f>I5*(W5-N5)</f>
        <v>1272.7272727272727</v>
      </c>
      <c r="AB5" s="5">
        <f t="shared" si="5"/>
        <v>0.20289855072463767</v>
      </c>
      <c r="AC5" s="4"/>
    </row>
    <row r="6" spans="1:29" ht="24" customHeight="1">
      <c r="A6" s="3"/>
      <c r="B6" s="3" t="s">
        <v>28</v>
      </c>
      <c r="C6" s="3" t="s">
        <v>9</v>
      </c>
      <c r="D6" s="3" t="s">
        <v>31</v>
      </c>
      <c r="E6" s="3">
        <v>400</v>
      </c>
      <c r="F6" s="4">
        <v>10</v>
      </c>
      <c r="G6" s="3">
        <v>400</v>
      </c>
      <c r="H6" s="4">
        <v>138</v>
      </c>
      <c r="I6" s="3">
        <v>100</v>
      </c>
      <c r="J6" s="4">
        <f t="shared" si="0"/>
        <v>13800</v>
      </c>
      <c r="K6" s="4" t="s">
        <v>28</v>
      </c>
      <c r="L6" s="5">
        <v>0.4</v>
      </c>
      <c r="M6" s="4">
        <f>H6*(1-L6)</f>
        <v>82.8</v>
      </c>
      <c r="N6" s="4">
        <f t="shared" si="3"/>
        <v>75.272727272727266</v>
      </c>
      <c r="O6" s="3">
        <v>10</v>
      </c>
      <c r="P6" s="3">
        <v>1</v>
      </c>
      <c r="Q6" s="3" t="s">
        <v>64</v>
      </c>
      <c r="R6" s="3">
        <v>8</v>
      </c>
      <c r="S6" s="3">
        <v>30</v>
      </c>
      <c r="T6" s="4">
        <f>R6*F6/G6*S6</f>
        <v>6</v>
      </c>
      <c r="U6" s="3"/>
      <c r="V6" s="4">
        <v>95</v>
      </c>
      <c r="W6" s="4">
        <f t="shared" si="4"/>
        <v>73.07692307692308</v>
      </c>
      <c r="X6" s="3">
        <v>10</v>
      </c>
      <c r="Y6" s="3">
        <v>3</v>
      </c>
      <c r="Z6" s="4">
        <f>W6*I6</f>
        <v>7307.6923076923076</v>
      </c>
      <c r="AA6" s="4">
        <f>I6*(W6-N6)</f>
        <v>-219.58041958041861</v>
      </c>
      <c r="AB6" s="5">
        <f>AA6/Z6</f>
        <v>-3.0047846889952021E-2</v>
      </c>
      <c r="AC6" s="4"/>
    </row>
    <row r="7" spans="1:29" ht="44">
      <c r="A7" s="3"/>
      <c r="B7" s="3" t="s">
        <v>28</v>
      </c>
      <c r="C7" s="3" t="s">
        <v>9</v>
      </c>
      <c r="D7" s="3" t="s">
        <v>32</v>
      </c>
      <c r="E7" s="3">
        <v>100</v>
      </c>
      <c r="F7" s="4">
        <v>15</v>
      </c>
      <c r="G7" s="3">
        <v>400</v>
      </c>
      <c r="H7" s="4">
        <v>118</v>
      </c>
      <c r="I7" s="3">
        <v>100</v>
      </c>
      <c r="J7" s="4">
        <f t="shared" si="0"/>
        <v>11800</v>
      </c>
      <c r="K7" s="4" t="s">
        <v>28</v>
      </c>
      <c r="L7" s="5">
        <v>0.4</v>
      </c>
      <c r="M7" s="4">
        <f t="shared" ref="M7:M12" si="6">H7*(1-L7)</f>
        <v>70.8</v>
      </c>
      <c r="N7" s="4">
        <f t="shared" ref="N7:N8" si="7">M7*O7/(O7+P7)</f>
        <v>64.36363636363636</v>
      </c>
      <c r="O7" s="3">
        <v>10</v>
      </c>
      <c r="P7" s="3">
        <v>1</v>
      </c>
      <c r="Q7" s="3" t="s">
        <v>64</v>
      </c>
      <c r="R7" s="3">
        <v>8</v>
      </c>
      <c r="S7" s="3">
        <v>30</v>
      </c>
      <c r="T7" s="4">
        <f t="shared" ref="T7:T8" si="8">R7*F7/G7*S7</f>
        <v>9</v>
      </c>
      <c r="U7" s="3"/>
      <c r="V7" s="4">
        <v>69</v>
      </c>
      <c r="W7" s="4">
        <f t="shared" ref="W7:W8" si="9">V7*X7/(X7+Y7)</f>
        <v>62.727272727272727</v>
      </c>
      <c r="X7" s="3">
        <v>10</v>
      </c>
      <c r="Y7" s="3">
        <v>1</v>
      </c>
      <c r="Z7" s="4">
        <f>W7*I7</f>
        <v>6272.727272727273</v>
      </c>
      <c r="AA7" s="4">
        <f>I7*(W7-N7)</f>
        <v>-163.63636363636331</v>
      </c>
      <c r="AB7" s="5">
        <f t="shared" ref="AB7:AB8" si="10">AA7/Z7</f>
        <v>-2.6086956521739077E-2</v>
      </c>
      <c r="AC7" s="4"/>
    </row>
    <row r="8" spans="1:29" ht="44">
      <c r="A8" s="3"/>
      <c r="B8" s="3" t="s">
        <v>28</v>
      </c>
      <c r="C8" s="3" t="s">
        <v>9</v>
      </c>
      <c r="D8" s="3" t="s">
        <v>33</v>
      </c>
      <c r="E8" s="3">
        <v>200</v>
      </c>
      <c r="F8" s="4">
        <v>10</v>
      </c>
      <c r="G8" s="3">
        <v>400</v>
      </c>
      <c r="H8" s="4">
        <v>118</v>
      </c>
      <c r="I8" s="3">
        <v>100</v>
      </c>
      <c r="J8" s="4">
        <f t="shared" si="0"/>
        <v>11800</v>
      </c>
      <c r="K8" s="4" t="s">
        <v>28</v>
      </c>
      <c r="L8" s="5">
        <v>0.4</v>
      </c>
      <c r="M8" s="4">
        <f t="shared" si="6"/>
        <v>70.8</v>
      </c>
      <c r="N8" s="4">
        <f t="shared" si="7"/>
        <v>64.36363636363636</v>
      </c>
      <c r="O8" s="3">
        <v>10</v>
      </c>
      <c r="P8" s="3">
        <v>1</v>
      </c>
      <c r="Q8" s="3" t="s">
        <v>64</v>
      </c>
      <c r="R8" s="3">
        <v>8</v>
      </c>
      <c r="S8" s="3">
        <v>30</v>
      </c>
      <c r="T8" s="4">
        <f t="shared" si="8"/>
        <v>6</v>
      </c>
      <c r="U8" s="3"/>
      <c r="V8" s="4">
        <v>69</v>
      </c>
      <c r="W8" s="4">
        <f t="shared" si="9"/>
        <v>62.727272727272727</v>
      </c>
      <c r="X8" s="3">
        <v>10</v>
      </c>
      <c r="Y8" s="3">
        <v>1</v>
      </c>
      <c r="Z8" s="4">
        <f>W8*I8</f>
        <v>6272.727272727273</v>
      </c>
      <c r="AA8" s="4">
        <f>I8*(W8-N8)</f>
        <v>-163.63636363636331</v>
      </c>
      <c r="AB8" s="5">
        <f t="shared" si="10"/>
        <v>-2.6086956521739077E-2</v>
      </c>
      <c r="AC8" s="4"/>
    </row>
    <row r="9" spans="1:29" ht="44">
      <c r="A9" s="3"/>
      <c r="B9" s="3" t="s">
        <v>28</v>
      </c>
      <c r="C9" s="3" t="s">
        <v>9</v>
      </c>
      <c r="D9" s="3" t="s">
        <v>37</v>
      </c>
      <c r="E9" s="6" t="s">
        <v>40</v>
      </c>
      <c r="F9" s="4">
        <v>10</v>
      </c>
      <c r="G9" s="3">
        <v>400</v>
      </c>
      <c r="H9" s="4">
        <v>216</v>
      </c>
      <c r="I9" s="3">
        <v>100</v>
      </c>
      <c r="J9" s="4">
        <f t="shared" si="0"/>
        <v>21600</v>
      </c>
      <c r="K9" s="4" t="s">
        <v>28</v>
      </c>
      <c r="L9" s="5">
        <v>0.4</v>
      </c>
      <c r="M9" s="4">
        <f t="shared" si="6"/>
        <v>129.6</v>
      </c>
      <c r="N9" s="4">
        <f t="shared" si="3"/>
        <v>117.81818181818181</v>
      </c>
      <c r="O9" s="3">
        <v>10</v>
      </c>
      <c r="P9" s="3">
        <v>1</v>
      </c>
      <c r="Q9" s="3" t="s">
        <v>66</v>
      </c>
      <c r="R9" s="3">
        <v>8</v>
      </c>
      <c r="S9" s="3">
        <v>60</v>
      </c>
      <c r="T9" s="4">
        <f>R9*F9/G9*S9</f>
        <v>12</v>
      </c>
      <c r="U9" s="3"/>
      <c r="V9" s="4">
        <v>135.81</v>
      </c>
      <c r="W9" s="4">
        <f t="shared" si="4"/>
        <v>135.81</v>
      </c>
      <c r="X9" s="3">
        <v>1</v>
      </c>
      <c r="Y9" s="3">
        <v>0</v>
      </c>
      <c r="Z9" s="4">
        <f>W9*I9</f>
        <v>13581</v>
      </c>
      <c r="AA9" s="4">
        <f>I9*(W9-N9)</f>
        <v>1799.1818181818189</v>
      </c>
      <c r="AB9" s="5">
        <f t="shared" si="5"/>
        <v>0.13247786011205501</v>
      </c>
      <c r="AC9" s="4"/>
    </row>
    <row r="10" spans="1:29" ht="44">
      <c r="A10" s="3"/>
      <c r="B10" s="3" t="s">
        <v>28</v>
      </c>
      <c r="C10" s="3" t="s">
        <v>9</v>
      </c>
      <c r="D10" s="3" t="s">
        <v>38</v>
      </c>
      <c r="E10" s="3">
        <v>800</v>
      </c>
      <c r="F10" s="4">
        <v>10</v>
      </c>
      <c r="G10" s="3">
        <v>400</v>
      </c>
      <c r="H10" s="4">
        <v>216</v>
      </c>
      <c r="I10" s="3">
        <v>100</v>
      </c>
      <c r="J10" s="4">
        <f t="shared" si="0"/>
        <v>21600</v>
      </c>
      <c r="K10" s="4" t="s">
        <v>28</v>
      </c>
      <c r="L10" s="5">
        <v>0.4</v>
      </c>
      <c r="M10" s="4">
        <f t="shared" si="6"/>
        <v>129.6</v>
      </c>
      <c r="N10" s="4">
        <f t="shared" si="3"/>
        <v>117.81818181818181</v>
      </c>
      <c r="O10" s="3">
        <v>10</v>
      </c>
      <c r="P10" s="3">
        <v>1</v>
      </c>
      <c r="Q10" s="3" t="s">
        <v>66</v>
      </c>
      <c r="R10" s="3">
        <v>8</v>
      </c>
      <c r="S10" s="3">
        <v>60</v>
      </c>
      <c r="T10" s="4">
        <f>R10*F10/G10*S10</f>
        <v>12</v>
      </c>
      <c r="U10" s="3"/>
      <c r="V10" s="4">
        <v>146.16</v>
      </c>
      <c r="W10" s="4">
        <f t="shared" si="4"/>
        <v>112.43076923076923</v>
      </c>
      <c r="X10" s="3">
        <v>10</v>
      </c>
      <c r="Y10" s="3">
        <v>3</v>
      </c>
      <c r="Z10" s="4">
        <f>W10*I10</f>
        <v>11243.076923076924</v>
      </c>
      <c r="AA10" s="4">
        <f>I10*(W10-N10)</f>
        <v>-538.74125874125843</v>
      </c>
      <c r="AB10" s="5">
        <f t="shared" si="5"/>
        <v>-4.7917599641737543E-2</v>
      </c>
      <c r="AC10" s="4"/>
    </row>
    <row r="11" spans="1:29" ht="48">
      <c r="A11" s="3"/>
      <c r="B11" s="3" t="s">
        <v>28</v>
      </c>
      <c r="C11" s="3" t="s">
        <v>9</v>
      </c>
      <c r="D11" s="3" t="s">
        <v>39</v>
      </c>
      <c r="E11" s="6" t="s">
        <v>41</v>
      </c>
      <c r="F11" s="4">
        <v>10</v>
      </c>
      <c r="G11" s="3">
        <v>400</v>
      </c>
      <c r="H11" s="4">
        <v>234</v>
      </c>
      <c r="I11" s="3">
        <v>100</v>
      </c>
      <c r="J11" s="4">
        <f t="shared" ref="J11:J12" si="11">I11*H11</f>
        <v>23400</v>
      </c>
      <c r="K11" s="4" t="s">
        <v>28</v>
      </c>
      <c r="L11" s="5">
        <v>0.4</v>
      </c>
      <c r="M11" s="4">
        <f t="shared" si="6"/>
        <v>140.4</v>
      </c>
      <c r="N11" s="4">
        <f t="shared" ref="N11:N12" si="12">M11*O11/(O11+P11)</f>
        <v>127.63636363636364</v>
      </c>
      <c r="O11" s="3">
        <v>10</v>
      </c>
      <c r="P11" s="3">
        <v>1</v>
      </c>
      <c r="Q11" s="3" t="s">
        <v>65</v>
      </c>
      <c r="R11" s="3">
        <v>8</v>
      </c>
      <c r="S11" s="3">
        <v>60</v>
      </c>
      <c r="T11" s="4">
        <f>R11*F11/G11*S11</f>
        <v>12</v>
      </c>
      <c r="U11" s="3"/>
      <c r="V11" s="4">
        <v>198.54</v>
      </c>
      <c r="W11" s="4">
        <f t="shared" ref="W11:W12" si="13">V11*X11/(X11+Y11)</f>
        <v>152.72307692307692</v>
      </c>
      <c r="X11" s="3">
        <v>10</v>
      </c>
      <c r="Y11" s="3">
        <v>3</v>
      </c>
      <c r="Z11" s="4">
        <f>W11*I11</f>
        <v>15272.307692307691</v>
      </c>
      <c r="AA11" s="4">
        <f>I11*(W11-N11)</f>
        <v>2508.6713286713275</v>
      </c>
      <c r="AB11" s="5">
        <f t="shared" ref="AB11:AB12" si="14">AA11/Z11</f>
        <v>0.16426275447127661</v>
      </c>
      <c r="AC11" s="7"/>
    </row>
    <row r="12" spans="1:29" ht="44">
      <c r="A12" s="3"/>
      <c r="B12" s="3" t="s">
        <v>28</v>
      </c>
      <c r="C12" s="3" t="s">
        <v>42</v>
      </c>
      <c r="D12" s="3" t="s">
        <v>63</v>
      </c>
      <c r="E12" s="6" t="s">
        <v>44</v>
      </c>
      <c r="F12" s="4"/>
      <c r="G12" s="3">
        <v>0</v>
      </c>
      <c r="H12" s="4">
        <v>99</v>
      </c>
      <c r="I12" s="3">
        <f>80000/3</f>
        <v>26666.666666666668</v>
      </c>
      <c r="J12" s="4">
        <f t="shared" si="11"/>
        <v>2640000</v>
      </c>
      <c r="K12" s="4" t="s">
        <v>28</v>
      </c>
      <c r="L12" s="5">
        <v>0.5</v>
      </c>
      <c r="M12" s="4">
        <f t="shared" si="6"/>
        <v>49.5</v>
      </c>
      <c r="N12" s="4">
        <f t="shared" si="12"/>
        <v>49.5</v>
      </c>
      <c r="O12" s="3">
        <v>1</v>
      </c>
      <c r="P12" s="3">
        <v>0</v>
      </c>
      <c r="Q12" s="3"/>
      <c r="R12" s="3"/>
      <c r="S12" s="3"/>
      <c r="T12" s="4" t="e">
        <f>R12*F12/G12*S12</f>
        <v>#DIV/0!</v>
      </c>
      <c r="U12" s="3"/>
      <c r="V12" s="4">
        <v>49.5</v>
      </c>
      <c r="W12" s="4">
        <f t="shared" si="13"/>
        <v>49.5</v>
      </c>
      <c r="X12" s="3">
        <v>1</v>
      </c>
      <c r="Y12" s="3">
        <v>0</v>
      </c>
      <c r="Z12" s="4">
        <f>W12*I12</f>
        <v>1320000</v>
      </c>
      <c r="AA12" s="4">
        <f>I12*(W12-N12)</f>
        <v>0</v>
      </c>
      <c r="AB12" s="5">
        <f t="shared" si="14"/>
        <v>0</v>
      </c>
      <c r="AC12" s="7"/>
    </row>
    <row r="13" spans="1:29" ht="24">
      <c r="A13" s="3"/>
      <c r="B13" s="3" t="s">
        <v>35</v>
      </c>
      <c r="C13" s="3" t="s">
        <v>42</v>
      </c>
      <c r="D13" s="3" t="s">
        <v>43</v>
      </c>
      <c r="E13" s="6" t="s">
        <v>47</v>
      </c>
      <c r="F13" s="4"/>
      <c r="G13" s="3">
        <v>0</v>
      </c>
      <c r="H13" s="4">
        <v>118</v>
      </c>
      <c r="I13" s="3">
        <v>80000</v>
      </c>
      <c r="J13" s="4">
        <f t="shared" ref="J13:J14" si="15">I13*H13</f>
        <v>9440000</v>
      </c>
      <c r="K13" s="4" t="s">
        <v>35</v>
      </c>
      <c r="L13" s="5"/>
      <c r="M13" s="4">
        <v>32</v>
      </c>
      <c r="N13" s="4">
        <f t="shared" ref="N13:N14" si="16">M13*O13/(O13+P13)</f>
        <v>24.615384615384617</v>
      </c>
      <c r="O13" s="3">
        <v>10</v>
      </c>
      <c r="P13" s="3">
        <v>3</v>
      </c>
      <c r="Q13" s="3"/>
      <c r="R13" s="3"/>
      <c r="S13" s="3"/>
      <c r="T13" s="4" t="e">
        <f>R13*F13/G13*S13</f>
        <v>#DIV/0!</v>
      </c>
      <c r="U13" s="3"/>
      <c r="V13" s="4">
        <f>49.5/3</f>
        <v>16.5</v>
      </c>
      <c r="W13" s="4">
        <f t="shared" ref="W13:W14" si="17">V13*X13/(X13+Y13)</f>
        <v>16.5</v>
      </c>
      <c r="X13" s="3">
        <v>1</v>
      </c>
      <c r="Y13" s="3">
        <v>0</v>
      </c>
      <c r="Z13" s="4">
        <f>W13*I13</f>
        <v>1320000</v>
      </c>
      <c r="AA13" s="4">
        <f>I13*(W13-N13)</f>
        <v>-649230.76923076937</v>
      </c>
      <c r="AB13" s="5">
        <f t="shared" ref="AB13:AB14" si="18">AA13/Z13</f>
        <v>-0.49184149184149195</v>
      </c>
      <c r="AC13" s="7"/>
    </row>
    <row r="14" spans="1:29" ht="44">
      <c r="A14" s="3"/>
      <c r="B14" s="3" t="s">
        <v>28</v>
      </c>
      <c r="C14" s="3" t="s">
        <v>42</v>
      </c>
      <c r="D14" s="3" t="s">
        <v>45</v>
      </c>
      <c r="E14" s="6" t="s">
        <v>48</v>
      </c>
      <c r="F14" s="4"/>
      <c r="G14" s="3">
        <v>0</v>
      </c>
      <c r="H14" s="4">
        <v>59.9</v>
      </c>
      <c r="I14" s="3">
        <f>80000/2</f>
        <v>40000</v>
      </c>
      <c r="J14" s="4">
        <f t="shared" si="15"/>
        <v>2396000</v>
      </c>
      <c r="K14" s="4" t="s">
        <v>28</v>
      </c>
      <c r="L14" s="5">
        <f>(59.9-25)/59.9</f>
        <v>0.58263772954924875</v>
      </c>
      <c r="M14" s="4">
        <f>H14*(1-L14)</f>
        <v>25</v>
      </c>
      <c r="N14" s="4">
        <f t="shared" si="16"/>
        <v>25</v>
      </c>
      <c r="O14" s="3">
        <v>1</v>
      </c>
      <c r="P14" s="3">
        <v>0</v>
      </c>
      <c r="Q14" s="3"/>
      <c r="R14" s="3"/>
      <c r="S14" s="3"/>
      <c r="T14" s="4" t="e">
        <f>R14*F14/G14*S14</f>
        <v>#DIV/0!</v>
      </c>
      <c r="U14" s="3"/>
      <c r="V14" s="4">
        <v>25</v>
      </c>
      <c r="W14" s="4">
        <f t="shared" si="17"/>
        <v>25</v>
      </c>
      <c r="X14" s="3">
        <v>1</v>
      </c>
      <c r="Y14" s="3">
        <v>0</v>
      </c>
      <c r="Z14" s="4">
        <f>W14*I14</f>
        <v>1000000</v>
      </c>
      <c r="AA14" s="4">
        <f>I14*(W14-N14)</f>
        <v>0</v>
      </c>
      <c r="AB14" s="5">
        <f t="shared" si="18"/>
        <v>0</v>
      </c>
      <c r="AC14" s="7"/>
    </row>
    <row r="15" spans="1:29" ht="44">
      <c r="A15" s="3"/>
      <c r="B15" s="3" t="s">
        <v>35</v>
      </c>
      <c r="C15" s="3" t="s">
        <v>42</v>
      </c>
      <c r="D15" s="3" t="s">
        <v>45</v>
      </c>
      <c r="E15" s="6" t="s">
        <v>46</v>
      </c>
      <c r="F15" s="4"/>
      <c r="G15" s="3">
        <v>0</v>
      </c>
      <c r="H15" s="4">
        <v>170</v>
      </c>
      <c r="I15" s="3">
        <v>80000</v>
      </c>
      <c r="J15" s="4">
        <f t="shared" ref="J15:J16" si="19">I15*H15</f>
        <v>13600000</v>
      </c>
      <c r="K15" s="4" t="s">
        <v>35</v>
      </c>
      <c r="L15" s="5"/>
      <c r="M15" s="4">
        <v>29</v>
      </c>
      <c r="N15" s="4">
        <f t="shared" ref="N15:N16" si="20">M15*O15/(O15+P15)</f>
        <v>22.307692307692307</v>
      </c>
      <c r="O15" s="3">
        <v>10</v>
      </c>
      <c r="P15" s="3">
        <v>3</v>
      </c>
      <c r="Q15" s="3"/>
      <c r="R15" s="3"/>
      <c r="S15" s="3"/>
      <c r="T15" s="4" t="e">
        <f>R15*F15/G15*S15</f>
        <v>#DIV/0!</v>
      </c>
      <c r="U15" s="3"/>
      <c r="V15" s="4">
        <v>25</v>
      </c>
      <c r="W15" s="4">
        <f t="shared" ref="W15:W16" si="21">V15*X15/(X15+Y15)</f>
        <v>25</v>
      </c>
      <c r="X15" s="3">
        <v>1</v>
      </c>
      <c r="Y15" s="3">
        <v>0</v>
      </c>
      <c r="Z15" s="4">
        <f>W15*I15</f>
        <v>2000000</v>
      </c>
      <c r="AA15" s="4">
        <f>I15*(W15-N15)</f>
        <v>215384.61538461546</v>
      </c>
      <c r="AB15" s="5">
        <f t="shared" ref="AB15:AB16" si="22">AA15/Z15</f>
        <v>0.10769230769230773</v>
      </c>
      <c r="AC15" s="7"/>
    </row>
    <row r="16" spans="1:29" ht="24">
      <c r="A16" s="3"/>
      <c r="B16" s="3" t="s">
        <v>28</v>
      </c>
      <c r="C16" s="3" t="s">
        <v>42</v>
      </c>
      <c r="D16" s="3" t="s">
        <v>50</v>
      </c>
      <c r="E16" s="6" t="s">
        <v>51</v>
      </c>
      <c r="F16" s="4"/>
      <c r="G16" s="3">
        <v>0</v>
      </c>
      <c r="H16" s="4">
        <v>9.9</v>
      </c>
      <c r="I16" s="3">
        <v>1000</v>
      </c>
      <c r="J16" s="4">
        <f t="shared" si="19"/>
        <v>9900</v>
      </c>
      <c r="K16" s="4" t="s">
        <v>28</v>
      </c>
      <c r="L16" s="5">
        <f>(9.9-6)/9.9</f>
        <v>0.39393939393939398</v>
      </c>
      <c r="M16" s="4">
        <f>H16*(1-L16)</f>
        <v>5.9999999999999991</v>
      </c>
      <c r="N16" s="4">
        <f t="shared" si="20"/>
        <v>5.9999999999999991</v>
      </c>
      <c r="O16" s="3">
        <v>1</v>
      </c>
      <c r="P16" s="3">
        <v>0</v>
      </c>
      <c r="Q16" s="3"/>
      <c r="R16" s="3"/>
      <c r="S16" s="3"/>
      <c r="T16" s="4" t="e">
        <f>R16*F16/G16*S16</f>
        <v>#DIV/0!</v>
      </c>
      <c r="U16" s="3"/>
      <c r="V16" s="4">
        <v>6</v>
      </c>
      <c r="W16" s="4">
        <f t="shared" si="21"/>
        <v>6</v>
      </c>
      <c r="X16" s="3">
        <v>1</v>
      </c>
      <c r="Y16" s="3">
        <v>0</v>
      </c>
      <c r="Z16" s="4">
        <f>W16*I16</f>
        <v>6000</v>
      </c>
      <c r="AA16" s="4">
        <f>I16*(W16-N16)</f>
        <v>8.8817841970012523E-13</v>
      </c>
      <c r="AB16" s="5">
        <f t="shared" si="22"/>
        <v>1.4802973661668753E-16</v>
      </c>
      <c r="AC16" s="7"/>
    </row>
    <row r="17" spans="1:29" ht="48">
      <c r="A17" s="3"/>
      <c r="B17" s="3" t="s">
        <v>28</v>
      </c>
      <c r="C17" s="3" t="s">
        <v>52</v>
      </c>
      <c r="D17" s="3" t="s">
        <v>53</v>
      </c>
      <c r="E17" s="6" t="s">
        <v>54</v>
      </c>
      <c r="F17" s="4"/>
      <c r="G17" s="3">
        <v>0</v>
      </c>
      <c r="H17" s="4">
        <v>99</v>
      </c>
      <c r="I17" s="3">
        <v>20000</v>
      </c>
      <c r="J17" s="4">
        <f t="shared" ref="J17" si="23">I17*H17</f>
        <v>1980000</v>
      </c>
      <c r="K17" s="4" t="s">
        <v>28</v>
      </c>
      <c r="L17" s="5">
        <f>(99-49.5)/99</f>
        <v>0.5</v>
      </c>
      <c r="M17" s="4">
        <f>H17*(1-L17)</f>
        <v>49.5</v>
      </c>
      <c r="N17" s="4">
        <f t="shared" ref="N17" si="24">M17*O17/(O17+P17)</f>
        <v>49.5</v>
      </c>
      <c r="O17" s="3">
        <v>1</v>
      </c>
      <c r="P17" s="3">
        <v>0</v>
      </c>
      <c r="Q17" s="3"/>
      <c r="R17" s="3"/>
      <c r="S17" s="3"/>
      <c r="T17" s="4" t="e">
        <f>R17*F17/G17*S17</f>
        <v>#DIV/0!</v>
      </c>
      <c r="U17" s="3"/>
      <c r="V17" s="4">
        <v>49.5</v>
      </c>
      <c r="W17" s="4">
        <f t="shared" ref="W17" si="25">V17*X17/(X17+Y17)</f>
        <v>49.5</v>
      </c>
      <c r="X17" s="3">
        <v>1</v>
      </c>
      <c r="Y17" s="3">
        <v>0</v>
      </c>
      <c r="Z17" s="4">
        <f>W17*I17</f>
        <v>990000</v>
      </c>
      <c r="AA17" s="4">
        <f>I17*(W17-N17)</f>
        <v>0</v>
      </c>
      <c r="AB17" s="5">
        <f t="shared" ref="AB17" si="26">AA17/Z17</f>
        <v>0</v>
      </c>
      <c r="AC17" s="7"/>
    </row>
    <row r="18" spans="1:29" ht="48">
      <c r="A18" s="3"/>
      <c r="B18" s="3" t="s">
        <v>28</v>
      </c>
      <c r="C18" s="3" t="s">
        <v>55</v>
      </c>
      <c r="D18" s="3" t="s">
        <v>56</v>
      </c>
      <c r="E18" s="6" t="s">
        <v>54</v>
      </c>
      <c r="F18" s="4"/>
      <c r="G18" s="3">
        <v>0</v>
      </c>
      <c r="H18" s="4">
        <v>89</v>
      </c>
      <c r="I18" s="3">
        <v>20000</v>
      </c>
      <c r="J18" s="4">
        <f t="shared" ref="J18:J19" si="27">I18*H18</f>
        <v>1780000</v>
      </c>
      <c r="K18" s="4" t="s">
        <v>28</v>
      </c>
      <c r="L18" s="5">
        <f>(89-49.5)/89</f>
        <v>0.4438202247191011</v>
      </c>
      <c r="M18" s="4">
        <f>H18*(1-L18)</f>
        <v>49.5</v>
      </c>
      <c r="N18" s="4">
        <f t="shared" ref="N18:N19" si="28">M18*O18/(O18+P18)</f>
        <v>49.5</v>
      </c>
      <c r="O18" s="3">
        <v>1</v>
      </c>
      <c r="P18" s="3">
        <v>0</v>
      </c>
      <c r="Q18" s="3"/>
      <c r="R18" s="3"/>
      <c r="S18" s="3"/>
      <c r="T18" s="4" t="e">
        <f>R18*F18/G18*S18</f>
        <v>#DIV/0!</v>
      </c>
      <c r="U18" s="3"/>
      <c r="V18" s="4">
        <v>49.5</v>
      </c>
      <c r="W18" s="4">
        <f t="shared" ref="W18:W19" si="29">V18*X18/(X18+Y18)</f>
        <v>49.5</v>
      </c>
      <c r="X18" s="3">
        <v>1</v>
      </c>
      <c r="Y18" s="3">
        <v>0</v>
      </c>
      <c r="Z18" s="4">
        <f>W18*I18</f>
        <v>990000</v>
      </c>
      <c r="AA18" s="4">
        <f>I18*(W18-N18)</f>
        <v>0</v>
      </c>
      <c r="AB18" s="5">
        <f t="shared" ref="AB18:AB19" si="30">AA18/Z18</f>
        <v>0</v>
      </c>
      <c r="AC18" s="7"/>
    </row>
    <row r="19" spans="1:29" ht="48">
      <c r="A19" s="3"/>
      <c r="B19" s="3" t="s">
        <v>35</v>
      </c>
      <c r="C19" s="3" t="s">
        <v>55</v>
      </c>
      <c r="D19" s="3" t="s">
        <v>53</v>
      </c>
      <c r="E19" s="6" t="s">
        <v>54</v>
      </c>
      <c r="F19" s="4"/>
      <c r="G19" s="3">
        <v>0</v>
      </c>
      <c r="H19" s="4">
        <v>99</v>
      </c>
      <c r="I19" s="3">
        <v>23000</v>
      </c>
      <c r="J19" s="4">
        <f t="shared" si="27"/>
        <v>2277000</v>
      </c>
      <c r="K19" s="4" t="s">
        <v>35</v>
      </c>
      <c r="L19" s="5"/>
      <c r="M19" s="4">
        <v>40</v>
      </c>
      <c r="N19" s="4">
        <f t="shared" si="28"/>
        <v>40</v>
      </c>
      <c r="O19" s="3">
        <v>1</v>
      </c>
      <c r="P19" s="3">
        <v>0</v>
      </c>
      <c r="Q19" s="3"/>
      <c r="R19" s="3"/>
      <c r="S19" s="3"/>
      <c r="T19" s="4" t="e">
        <f>R19*F19/G19*S19</f>
        <v>#DIV/0!</v>
      </c>
      <c r="U19" s="3"/>
      <c r="V19" s="4">
        <v>49.5</v>
      </c>
      <c r="W19" s="4">
        <f t="shared" si="29"/>
        <v>49.5</v>
      </c>
      <c r="X19" s="3">
        <v>1</v>
      </c>
      <c r="Y19" s="3">
        <v>0</v>
      </c>
      <c r="Z19" s="4">
        <f>W19*I19</f>
        <v>1138500</v>
      </c>
      <c r="AA19" s="4">
        <f>I19*(W19-N19)</f>
        <v>218500</v>
      </c>
      <c r="AB19" s="5">
        <f t="shared" si="30"/>
        <v>0.19191919191919191</v>
      </c>
      <c r="AC19" s="7"/>
    </row>
    <row r="20" spans="1:29" ht="44">
      <c r="A20" s="3"/>
      <c r="B20" s="3" t="s">
        <v>35</v>
      </c>
      <c r="C20" s="3" t="s">
        <v>57</v>
      </c>
      <c r="D20" s="3" t="s">
        <v>58</v>
      </c>
      <c r="E20" s="6" t="s">
        <v>59</v>
      </c>
      <c r="F20" s="4"/>
      <c r="G20" s="3">
        <v>0</v>
      </c>
      <c r="H20" s="4">
        <v>55</v>
      </c>
      <c r="I20" s="3">
        <v>14000</v>
      </c>
      <c r="J20" s="4">
        <f t="shared" ref="J20:J21" si="31">I20*H20</f>
        <v>770000</v>
      </c>
      <c r="K20" s="4" t="s">
        <v>35</v>
      </c>
      <c r="L20" s="5"/>
      <c r="M20" s="4">
        <v>55</v>
      </c>
      <c r="N20" s="4">
        <f t="shared" ref="N20:N21" si="32">M20*O20/(O20+P20)</f>
        <v>55</v>
      </c>
      <c r="O20" s="3">
        <v>1</v>
      </c>
      <c r="P20" s="3">
        <v>0</v>
      </c>
      <c r="Q20" s="3"/>
      <c r="R20" s="3"/>
      <c r="S20" s="3"/>
      <c r="T20" s="4" t="e">
        <f>R20*F20/G20*S20</f>
        <v>#DIV/0!</v>
      </c>
      <c r="U20" s="3"/>
      <c r="V20" s="4">
        <v>55</v>
      </c>
      <c r="W20" s="4">
        <f t="shared" ref="W20:W21" si="33">V20*X20/(X20+Y20)</f>
        <v>55</v>
      </c>
      <c r="X20" s="3">
        <v>1</v>
      </c>
      <c r="Y20" s="3">
        <v>0</v>
      </c>
      <c r="Z20" s="4">
        <f>W20*I20</f>
        <v>770000</v>
      </c>
      <c r="AA20" s="4">
        <f>I20*(W20-N20)</f>
        <v>0</v>
      </c>
      <c r="AB20" s="5">
        <f t="shared" ref="AB20:AB21" si="34">AA20/Z20</f>
        <v>0</v>
      </c>
      <c r="AC20" s="7"/>
    </row>
    <row r="21" spans="1:29" ht="44">
      <c r="A21" s="3"/>
      <c r="B21" s="3" t="s">
        <v>28</v>
      </c>
      <c r="C21" s="3" t="s">
        <v>60</v>
      </c>
      <c r="D21" s="3" t="s">
        <v>61</v>
      </c>
      <c r="E21" s="6" t="s">
        <v>62</v>
      </c>
      <c r="F21" s="4"/>
      <c r="G21" s="3">
        <v>0</v>
      </c>
      <c r="H21" s="4">
        <v>29.9</v>
      </c>
      <c r="I21" s="3">
        <v>20000</v>
      </c>
      <c r="J21" s="4">
        <f t="shared" si="31"/>
        <v>598000</v>
      </c>
      <c r="K21" s="4" t="s">
        <v>28</v>
      </c>
      <c r="L21" s="5">
        <f>(29.9-21)/29.9</f>
        <v>0.29765886287625415</v>
      </c>
      <c r="M21" s="4">
        <f>H21*(1-L21)</f>
        <v>21</v>
      </c>
      <c r="N21" s="4">
        <f t="shared" si="32"/>
        <v>21</v>
      </c>
      <c r="O21" s="3">
        <v>1</v>
      </c>
      <c r="P21" s="3">
        <v>0</v>
      </c>
      <c r="Q21" s="3"/>
      <c r="R21" s="3"/>
      <c r="S21" s="3"/>
      <c r="T21" s="4" t="e">
        <f>R21*F21/G21*S21</f>
        <v>#DIV/0!</v>
      </c>
      <c r="U21" s="3"/>
      <c r="V21" s="4">
        <v>21</v>
      </c>
      <c r="W21" s="4">
        <f t="shared" si="33"/>
        <v>21</v>
      </c>
      <c r="X21" s="3">
        <v>1</v>
      </c>
      <c r="Y21" s="3">
        <v>0</v>
      </c>
      <c r="Z21" s="4">
        <f>W21*I21</f>
        <v>420000</v>
      </c>
      <c r="AA21" s="4">
        <f>I21*(W21-N21)</f>
        <v>0</v>
      </c>
      <c r="AB21" s="5">
        <f t="shared" si="34"/>
        <v>0</v>
      </c>
      <c r="AC21" s="7"/>
    </row>
    <row r="22" spans="1:29">
      <c r="Z22" s="1"/>
      <c r="AA22" s="1"/>
      <c r="AB22" s="1"/>
    </row>
    <row r="23" spans="1:29">
      <c r="Z23" s="1"/>
      <c r="AA23" s="1"/>
      <c r="AB23" s="1"/>
    </row>
    <row r="24" spans="1:29">
      <c r="Z24" s="1"/>
      <c r="AA24" s="1"/>
      <c r="AB24" s="1"/>
    </row>
    <row r="25" spans="1:29">
      <c r="Z25" s="1"/>
      <c r="AA25" s="1"/>
      <c r="AB25" s="1"/>
    </row>
    <row r="26" spans="1:29">
      <c r="Z26" s="1"/>
      <c r="AA26" s="1"/>
      <c r="AB26" s="1"/>
    </row>
    <row r="27" spans="1:29">
      <c r="Z27" s="1"/>
      <c r="AA27" s="1"/>
      <c r="AB27" s="1"/>
    </row>
    <row r="28" spans="1:29">
      <c r="Z28" s="1"/>
      <c r="AA28" s="1"/>
      <c r="AB28" s="1"/>
    </row>
    <row r="29" spans="1:29">
      <c r="Z29" s="1"/>
      <c r="AA29" s="1"/>
      <c r="AB29" s="1"/>
    </row>
    <row r="30" spans="1:29">
      <c r="Z30" s="1"/>
      <c r="AA30" s="1"/>
      <c r="AB30" s="1"/>
    </row>
    <row r="31" spans="1:29">
      <c r="Z31" s="1"/>
      <c r="AA31" s="1"/>
      <c r="AB31" s="1"/>
    </row>
    <row r="32" spans="1:29">
      <c r="Z32" s="1"/>
      <c r="AA32" s="1"/>
      <c r="AB32" s="1"/>
    </row>
    <row r="33" spans="26:28">
      <c r="Z33" s="1"/>
      <c r="AA33" s="1"/>
      <c r="AB33" s="1"/>
    </row>
    <row r="34" spans="26:28">
      <c r="Z34" s="1"/>
      <c r="AA34" s="1"/>
      <c r="AB34" s="1"/>
    </row>
    <row r="35" spans="26:28">
      <c r="Z35" s="1"/>
      <c r="AA35" s="1"/>
      <c r="AB35" s="1"/>
    </row>
    <row r="36" spans="26:28">
      <c r="Z36" s="1"/>
      <c r="AA36" s="1"/>
      <c r="AB36" s="1"/>
    </row>
    <row r="37" spans="26:28">
      <c r="Z37" s="1"/>
      <c r="AA37" s="1"/>
      <c r="AB37" s="1"/>
    </row>
    <row r="38" spans="26:28">
      <c r="Z38" s="1"/>
      <c r="AA38" s="1"/>
      <c r="AB38" s="1"/>
    </row>
    <row r="39" spans="26:28">
      <c r="Z39" s="1"/>
      <c r="AA39" s="1"/>
      <c r="AB39" s="1"/>
    </row>
    <row r="40" spans="26:28">
      <c r="Z40" s="1"/>
      <c r="AA40" s="1"/>
      <c r="AB40" s="1"/>
    </row>
    <row r="41" spans="26:28">
      <c r="Z41" s="1"/>
      <c r="AA41" s="1"/>
      <c r="AB41" s="1"/>
    </row>
    <row r="42" spans="26:28">
      <c r="Z42" s="1"/>
      <c r="AA42" s="1"/>
      <c r="AB42" s="1"/>
    </row>
    <row r="43" spans="26:28">
      <c r="Z43" s="1"/>
      <c r="AA43" s="1"/>
      <c r="AB43" s="1"/>
    </row>
    <row r="44" spans="26:28">
      <c r="Z44" s="1"/>
      <c r="AA44" s="1"/>
      <c r="AB44" s="1"/>
    </row>
    <row r="45" spans="26:28">
      <c r="Z45" s="1"/>
      <c r="AA45" s="1"/>
      <c r="AB45" s="1"/>
    </row>
    <row r="46" spans="26:28">
      <c r="Z46" s="1"/>
      <c r="AA46" s="1"/>
      <c r="AB46" s="1"/>
    </row>
    <row r="47" spans="26:28">
      <c r="Z47" s="1"/>
      <c r="AA47" s="1"/>
      <c r="AB47" s="1"/>
    </row>
    <row r="48" spans="26:28">
      <c r="Z48" s="1"/>
      <c r="AA48" s="1"/>
      <c r="AB48" s="1"/>
    </row>
    <row r="49" spans="26:28">
      <c r="Z49" s="1"/>
      <c r="AA49" s="1"/>
      <c r="AB49" s="1"/>
    </row>
    <row r="50" spans="26:28">
      <c r="Z50" s="1"/>
      <c r="AA50" s="1"/>
      <c r="AB50" s="1"/>
    </row>
    <row r="51" spans="26:28">
      <c r="Z51" s="1"/>
      <c r="AA51" s="1"/>
      <c r="AB51" s="1"/>
    </row>
  </sheetData>
  <phoneticPr fontId="2" type="noConversion"/>
  <pageMargins left="0.7" right="0.7" top="0.75" bottom="0.75" header="0.3" footer="0.3"/>
  <pageSetup paperSize="9" scale="28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2022-02-08T09:56:19Z</cp:lastPrinted>
  <dcterms:created xsi:type="dcterms:W3CDTF">2022-02-08T07:18:24Z</dcterms:created>
  <dcterms:modified xsi:type="dcterms:W3CDTF">2022-02-08T09:58:12Z</dcterms:modified>
</cp:coreProperties>
</file>