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940" yWindow="1560" windowWidth="25600" windowHeight="16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1" l="1"/>
  <c r="S49" i="1"/>
  <c r="R55" i="1"/>
  <c r="R49" i="1"/>
  <c r="Q52" i="1"/>
  <c r="Q55" i="1"/>
  <c r="Q58" i="1"/>
  <c r="Q49" i="1"/>
  <c r="P58" i="1"/>
  <c r="P55" i="1"/>
  <c r="P52" i="1"/>
  <c r="P49" i="1"/>
  <c r="M46" i="1"/>
  <c r="M40" i="1"/>
  <c r="M37" i="1"/>
  <c r="M34" i="1"/>
  <c r="M43" i="1"/>
  <c r="M31" i="1"/>
  <c r="L46" i="1"/>
  <c r="L43" i="1"/>
  <c r="L40" i="1"/>
  <c r="L37" i="1"/>
  <c r="L34" i="1"/>
  <c r="L31" i="1"/>
  <c r="K49" i="1"/>
  <c r="K52" i="1"/>
  <c r="K55" i="1"/>
  <c r="K58" i="1"/>
  <c r="J49" i="1"/>
  <c r="J52" i="1"/>
  <c r="J55" i="1"/>
  <c r="J58" i="1"/>
  <c r="I49" i="1"/>
  <c r="I50" i="1"/>
  <c r="I51" i="1"/>
  <c r="I52" i="1"/>
  <c r="I53" i="1"/>
  <c r="I54" i="1"/>
  <c r="I55" i="1"/>
  <c r="I56" i="1"/>
  <c r="I57" i="1"/>
  <c r="I58" i="1"/>
  <c r="I59" i="1"/>
  <c r="I60" i="1"/>
  <c r="H49" i="1"/>
  <c r="H50" i="1"/>
  <c r="H51" i="1"/>
  <c r="H52" i="1"/>
  <c r="H53" i="1"/>
  <c r="H54" i="1"/>
  <c r="H55" i="1"/>
  <c r="H56" i="1"/>
  <c r="H57" i="1"/>
  <c r="H58" i="1"/>
  <c r="H59" i="1"/>
  <c r="H60" i="1"/>
  <c r="G49" i="1"/>
  <c r="G50" i="1"/>
  <c r="G51" i="1"/>
  <c r="G52" i="1"/>
  <c r="G53" i="1"/>
  <c r="G54" i="1"/>
  <c r="G55" i="1"/>
  <c r="G56" i="1"/>
  <c r="G57" i="1"/>
  <c r="G58" i="1"/>
  <c r="G59" i="1"/>
  <c r="G60" i="1"/>
  <c r="G46" i="1"/>
  <c r="H46" i="1"/>
  <c r="G47" i="1"/>
  <c r="H47" i="1"/>
  <c r="G48" i="1"/>
  <c r="H48" i="1"/>
  <c r="J46" i="1"/>
  <c r="G43" i="1"/>
  <c r="H43" i="1"/>
  <c r="G44" i="1"/>
  <c r="H44" i="1"/>
  <c r="G45" i="1"/>
  <c r="H45" i="1"/>
  <c r="J43" i="1"/>
  <c r="G40" i="1"/>
  <c r="H40" i="1"/>
  <c r="G41" i="1"/>
  <c r="H41" i="1"/>
  <c r="G42" i="1"/>
  <c r="H42" i="1"/>
  <c r="J40" i="1"/>
  <c r="G37" i="1"/>
  <c r="H37" i="1"/>
  <c r="G38" i="1"/>
  <c r="H38" i="1"/>
  <c r="G39" i="1"/>
  <c r="H39" i="1"/>
  <c r="J37" i="1"/>
  <c r="G34" i="1"/>
  <c r="H34" i="1"/>
  <c r="G35" i="1"/>
  <c r="H35" i="1"/>
  <c r="G36" i="1"/>
  <c r="H36" i="1"/>
  <c r="J34" i="1"/>
  <c r="G32" i="1"/>
  <c r="H32" i="1"/>
  <c r="G33" i="1"/>
  <c r="H33" i="1"/>
  <c r="G31" i="1"/>
  <c r="H31" i="1"/>
  <c r="J31" i="1"/>
  <c r="J73" i="1"/>
  <c r="J85" i="1"/>
  <c r="J82" i="1"/>
  <c r="J79" i="1"/>
  <c r="J76" i="1"/>
  <c r="J70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O31" i="1"/>
  <c r="N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1" i="1"/>
  <c r="K34" i="1"/>
  <c r="K37" i="1"/>
  <c r="K40" i="1"/>
  <c r="K43" i="1"/>
  <c r="K46" i="1"/>
  <c r="K31" i="1"/>
  <c r="H4" i="1"/>
  <c r="K4" i="1"/>
  <c r="H5" i="1"/>
  <c r="K5" i="1"/>
  <c r="H6" i="1"/>
  <c r="K6" i="1"/>
  <c r="M4" i="1"/>
  <c r="O4" i="1"/>
  <c r="I4" i="1"/>
  <c r="L4" i="1"/>
  <c r="I5" i="1"/>
  <c r="L5" i="1"/>
  <c r="I6" i="1"/>
  <c r="L6" i="1"/>
  <c r="N4" i="1"/>
  <c r="P4" i="1"/>
  <c r="H7" i="1"/>
  <c r="K7" i="1"/>
  <c r="H8" i="1"/>
  <c r="K8" i="1"/>
  <c r="H9" i="1"/>
  <c r="K9" i="1"/>
  <c r="M7" i="1"/>
  <c r="O7" i="1"/>
  <c r="I7" i="1"/>
  <c r="L7" i="1"/>
  <c r="I8" i="1"/>
  <c r="L8" i="1"/>
  <c r="I9" i="1"/>
  <c r="L9" i="1"/>
  <c r="N7" i="1"/>
  <c r="P7" i="1"/>
  <c r="H10" i="1"/>
  <c r="K10" i="1"/>
  <c r="H11" i="1"/>
  <c r="K11" i="1"/>
  <c r="H12" i="1"/>
  <c r="K12" i="1"/>
  <c r="M10" i="1"/>
  <c r="O10" i="1"/>
  <c r="I10" i="1"/>
  <c r="L10" i="1"/>
  <c r="I11" i="1"/>
  <c r="L11" i="1"/>
  <c r="I12" i="1"/>
  <c r="L12" i="1"/>
  <c r="N10" i="1"/>
  <c r="P10" i="1"/>
  <c r="O22" i="1"/>
  <c r="O21" i="1"/>
  <c r="H13" i="1"/>
  <c r="K13" i="1"/>
  <c r="H14" i="1"/>
  <c r="K14" i="1"/>
  <c r="H15" i="1"/>
  <c r="K15" i="1"/>
  <c r="M13" i="1"/>
  <c r="Q13" i="1"/>
  <c r="I13" i="1"/>
  <c r="L13" i="1"/>
  <c r="I14" i="1"/>
  <c r="L14" i="1"/>
  <c r="I15" i="1"/>
  <c r="L15" i="1"/>
  <c r="N13" i="1"/>
  <c r="R13" i="1"/>
  <c r="S13" i="1"/>
  <c r="H16" i="1"/>
  <c r="K16" i="1"/>
  <c r="H17" i="1"/>
  <c r="K17" i="1"/>
  <c r="H18" i="1"/>
  <c r="K18" i="1"/>
  <c r="M16" i="1"/>
  <c r="Q16" i="1"/>
  <c r="I16" i="1"/>
  <c r="L16" i="1"/>
  <c r="I17" i="1"/>
  <c r="L17" i="1"/>
  <c r="I18" i="1"/>
  <c r="L18" i="1"/>
  <c r="N16" i="1"/>
  <c r="R16" i="1"/>
  <c r="S1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</calcChain>
</file>

<file path=xl/sharedStrings.xml><?xml version="1.0" encoding="utf-8"?>
<sst xmlns="http://schemas.openxmlformats.org/spreadsheetml/2006/main" count="83" uniqueCount="50">
  <si>
    <t>l [cm]</t>
  </si>
  <si>
    <t>m1P [mm]</t>
  </si>
  <si>
    <t>m2P [mm]</t>
  </si>
  <si>
    <t>m1L [mm]</t>
  </si>
  <si>
    <t>m2L [mm]</t>
  </si>
  <si>
    <t>filtr</t>
  </si>
  <si>
    <t>Hg Mon 436</t>
  </si>
  <si>
    <t>IF 525</t>
  </si>
  <si>
    <t>IF 600</t>
  </si>
  <si>
    <t>A</t>
  </si>
  <si>
    <t>B</t>
  </si>
  <si>
    <t>\Delta x_1</t>
  </si>
  <si>
    <t>x_1</t>
  </si>
  <si>
    <t>x_2</t>
  </si>
  <si>
    <t>\Delta l</t>
  </si>
  <si>
    <t>mm</t>
  </si>
  <si>
    <t>sin(\theta_1)</t>
  </si>
  <si>
    <t>sin(\theta_2)</t>
  </si>
  <si>
    <t>sin(\theta_1) śr</t>
  </si>
  <si>
    <t>sin(\theta_2) śr</t>
  </si>
  <si>
    <t>\lambda [nm]</t>
  </si>
  <si>
    <t>?</t>
  </si>
  <si>
    <t>d_1</t>
  </si>
  <si>
    <t>d_2</t>
  </si>
  <si>
    <t>\lambda_1</t>
  </si>
  <si>
    <t>\lambda_2</t>
  </si>
  <si>
    <t>d_sr</t>
  </si>
  <si>
    <t>\Delta d_sr</t>
  </si>
  <si>
    <t>\lambda_sr</t>
  </si>
  <si>
    <t>zaokraglone</t>
  </si>
  <si>
    <t>m</t>
  </si>
  <si>
    <t>x_{mL} [mm]</t>
  </si>
  <si>
    <t>x_{mP} [mm]</t>
  </si>
  <si>
    <t>x_m [mm]</t>
  </si>
  <si>
    <t>sin(\theta_m)</t>
  </si>
  <si>
    <t>\Delta sin{\theta_m}</t>
  </si>
  <si>
    <t>sin(\theta_m)_{śr}</t>
  </si>
  <si>
    <t>\Delta sin(\theta_m)_{śr}</t>
  </si>
  <si>
    <t>l [mm]</t>
  </si>
  <si>
    <t>\Delta l [mm]</t>
  </si>
  <si>
    <t>d_{śr}</t>
  </si>
  <si>
    <t>\Delta d_{śr}</t>
  </si>
  <si>
    <t>poprzestawiane</t>
  </si>
  <si>
    <t>\Delta x_m [mm]</t>
  </si>
  <si>
    <t>d [um]</t>
  </si>
  <si>
    <t>\Delta d [um]</t>
  </si>
  <si>
    <t>d_{śr} [um]</t>
  </si>
  <si>
    <t>\Delta d_{śr} [um]</t>
  </si>
  <si>
    <t>\Delta \lambda [nm]</t>
  </si>
  <si>
    <t>\Delta \lambda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</si>
</sst>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"/>
    <numFmt numFmtId="173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99"/>
  <sheetViews>
    <sheetView tabSelected="1" showRuler="0" topLeftCell="E58" workbookViewId="0">
      <selection activeCell="P75" sqref="P75"/>
    </sheetView>
  </sheetViews>
  <sheetFormatPr baseColWidth="10" defaultRowHeight="15" x14ac:dyDescent="0"/>
  <cols>
    <col min="2" max="2" width="16.83203125" customWidth="1"/>
    <col min="7" max="7" width="17" customWidth="1"/>
    <col min="8" max="8" width="12.83203125" customWidth="1"/>
    <col min="9" max="9" width="17" customWidth="1"/>
    <col min="10" max="10" width="17.83203125" customWidth="1"/>
    <col min="11" max="11" width="22.33203125" customWidth="1"/>
    <col min="12" max="12" width="20.6640625" customWidth="1"/>
    <col min="13" max="13" width="17.33203125" customWidth="1"/>
    <col min="14" max="14" width="17" customWidth="1"/>
    <col min="15" max="15" width="15.83203125" customWidth="1"/>
    <col min="16" max="16" width="15.5" customWidth="1"/>
    <col min="17" max="17" width="21.33203125" customWidth="1"/>
    <col min="18" max="18" width="12.1640625" customWidth="1"/>
    <col min="19" max="19" width="12.1640625" bestFit="1" customWidth="1"/>
  </cols>
  <sheetData>
    <row r="3" spans="1:19" s="9" customFormat="1">
      <c r="A3" s="9" t="s">
        <v>5</v>
      </c>
      <c r="B3" s="9" t="s">
        <v>20</v>
      </c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12</v>
      </c>
      <c r="I3" s="9" t="s">
        <v>13</v>
      </c>
      <c r="J3" s="9" t="s">
        <v>11</v>
      </c>
      <c r="K3" s="9" t="s">
        <v>16</v>
      </c>
      <c r="L3" s="9" t="s">
        <v>17</v>
      </c>
      <c r="M3" s="9" t="s">
        <v>18</v>
      </c>
      <c r="N3" s="9" t="s">
        <v>19</v>
      </c>
      <c r="O3" s="9" t="s">
        <v>22</v>
      </c>
      <c r="P3" s="9" t="s">
        <v>23</v>
      </c>
      <c r="Q3" s="9" t="s">
        <v>24</v>
      </c>
      <c r="R3" s="9" t="s">
        <v>25</v>
      </c>
      <c r="S3" s="9" t="s">
        <v>28</v>
      </c>
    </row>
    <row r="4" spans="1:19">
      <c r="A4" s="15" t="s">
        <v>6</v>
      </c>
      <c r="B4" s="15">
        <v>436</v>
      </c>
      <c r="C4" s="1">
        <v>25</v>
      </c>
      <c r="D4" s="1">
        <v>29</v>
      </c>
      <c r="E4" s="1">
        <v>60</v>
      </c>
      <c r="F4" s="1">
        <v>28</v>
      </c>
      <c r="G4" s="1">
        <v>75</v>
      </c>
      <c r="H4">
        <f t="shared" ref="H4:H18" si="0">(D4+F4)/2</f>
        <v>28.5</v>
      </c>
      <c r="I4">
        <f t="shared" ref="I4:I18" si="1">(E4+G4)/2</f>
        <v>67.5</v>
      </c>
      <c r="J4">
        <f>($C$22+$C$22)/2</f>
        <v>1</v>
      </c>
      <c r="K4">
        <f>(H4*0.1)/(SQRT($C4^2+(H4*0.1)^2))</f>
        <v>0.11326637098771089</v>
      </c>
      <c r="L4">
        <f>(I4*0.1)/(SQRT($C4^2+(I4*0.1)^2))</f>
        <v>0.26066585229076455</v>
      </c>
      <c r="M4" s="15">
        <f>AVERAGE(K4:K6)</f>
        <v>0.11881544206511667</v>
      </c>
      <c r="N4" s="15">
        <f>AVERAGE(L4:L6)</f>
        <v>0.24660586844177326</v>
      </c>
      <c r="O4" s="15">
        <f>1*$B4*10^(-9)/(M4)</f>
        <v>3.6695566874299951E-6</v>
      </c>
      <c r="P4" s="15">
        <f>2*$B4*10^(-9)/(N4)</f>
        <v>3.5360066875533022E-6</v>
      </c>
      <c r="Q4" s="19"/>
      <c r="R4" s="19"/>
    </row>
    <row r="5" spans="1:19">
      <c r="A5" s="15"/>
      <c r="B5" s="15"/>
      <c r="C5" s="1">
        <v>35</v>
      </c>
      <c r="D5" s="1">
        <v>45</v>
      </c>
      <c r="E5" s="1">
        <v>84</v>
      </c>
      <c r="F5" s="1">
        <v>39</v>
      </c>
      <c r="G5" s="1">
        <v>83</v>
      </c>
      <c r="H5">
        <f t="shared" si="0"/>
        <v>42</v>
      </c>
      <c r="I5">
        <f t="shared" si="1"/>
        <v>83.5</v>
      </c>
      <c r="J5">
        <f t="shared" ref="J5:J18" si="2">($C$22+$C$22)/2</f>
        <v>1</v>
      </c>
      <c r="K5">
        <f t="shared" ref="K5:K18" si="3">(H5*0.1)/(SQRT($C5^2+(H5*0.1)^2))</f>
        <v>0.11914522061843065</v>
      </c>
      <c r="L5">
        <f t="shared" ref="L5:L18" si="4">(I5*0.1)/(SQRT($C5^2+(I5*0.1)^2))</f>
        <v>0.2320588457821596</v>
      </c>
      <c r="M5" s="15"/>
      <c r="N5" s="15"/>
      <c r="O5" s="15"/>
      <c r="P5" s="15"/>
      <c r="Q5" s="19"/>
      <c r="R5" s="19"/>
    </row>
    <row r="6" spans="1:19">
      <c r="A6" s="15"/>
      <c r="B6" s="15"/>
      <c r="C6" s="1">
        <v>40</v>
      </c>
      <c r="D6" s="1">
        <v>52</v>
      </c>
      <c r="E6" s="1">
        <v>100</v>
      </c>
      <c r="F6" s="1">
        <v>48</v>
      </c>
      <c r="G6" s="1">
        <v>104</v>
      </c>
      <c r="H6">
        <f t="shared" si="0"/>
        <v>50</v>
      </c>
      <c r="I6">
        <f t="shared" si="1"/>
        <v>102</v>
      </c>
      <c r="J6">
        <f t="shared" si="2"/>
        <v>1</v>
      </c>
      <c r="K6">
        <f t="shared" si="3"/>
        <v>0.12403473458920847</v>
      </c>
      <c r="L6">
        <f t="shared" si="4"/>
        <v>0.24709290725239563</v>
      </c>
      <c r="M6" s="15"/>
      <c r="N6" s="15"/>
      <c r="O6" s="15"/>
      <c r="P6" s="15"/>
      <c r="Q6" s="19"/>
      <c r="R6" s="19"/>
    </row>
    <row r="7" spans="1:19">
      <c r="A7" s="15" t="s">
        <v>7</v>
      </c>
      <c r="B7" s="15">
        <v>525</v>
      </c>
      <c r="C7" s="1">
        <v>25</v>
      </c>
      <c r="D7" s="1">
        <v>34</v>
      </c>
      <c r="E7" s="1">
        <v>69</v>
      </c>
      <c r="F7" s="1">
        <v>37</v>
      </c>
      <c r="G7" s="1">
        <v>69</v>
      </c>
      <c r="H7">
        <f t="shared" si="0"/>
        <v>35.5</v>
      </c>
      <c r="I7">
        <f t="shared" si="1"/>
        <v>69</v>
      </c>
      <c r="J7">
        <f t="shared" si="2"/>
        <v>1</v>
      </c>
      <c r="K7">
        <f t="shared" si="3"/>
        <v>0.14058964925182366</v>
      </c>
      <c r="L7">
        <f t="shared" si="4"/>
        <v>0.26605255305633474</v>
      </c>
      <c r="M7" s="15">
        <f t="shared" ref="M7:N7" si="5">AVERAGE(K7:K9)</f>
        <v>0.14131602338648694</v>
      </c>
      <c r="N7" s="15">
        <f t="shared" si="5"/>
        <v>0.2775243046418005</v>
      </c>
      <c r="O7" s="15">
        <f t="shared" ref="O7" si="6">1*$B7*10^(-9)/(M7)</f>
        <v>3.7150776495045512E-6</v>
      </c>
      <c r="P7" s="15">
        <f t="shared" ref="P7" si="7">2*$B7*10^(-9)/(N7)</f>
        <v>3.7834524127723907E-6</v>
      </c>
      <c r="Q7" s="19"/>
      <c r="R7" s="19"/>
    </row>
    <row r="8" spans="1:19">
      <c r="A8" s="15"/>
      <c r="B8" s="15"/>
      <c r="C8" s="1">
        <v>35</v>
      </c>
      <c r="D8" s="1">
        <v>49</v>
      </c>
      <c r="E8" s="1">
        <v>103</v>
      </c>
      <c r="F8" s="1">
        <v>49</v>
      </c>
      <c r="G8" s="1">
        <v>104</v>
      </c>
      <c r="H8">
        <f t="shared" si="0"/>
        <v>49</v>
      </c>
      <c r="I8">
        <f t="shared" si="1"/>
        <v>103.5</v>
      </c>
      <c r="J8">
        <f t="shared" si="2"/>
        <v>1</v>
      </c>
      <c r="K8">
        <f t="shared" si="3"/>
        <v>0.13864784453440623</v>
      </c>
      <c r="L8">
        <f t="shared" si="4"/>
        <v>0.28357521362538268</v>
      </c>
      <c r="M8" s="15"/>
      <c r="N8" s="15"/>
      <c r="O8" s="15"/>
      <c r="P8" s="15"/>
      <c r="Q8" s="19"/>
      <c r="R8" s="19"/>
    </row>
    <row r="9" spans="1:19">
      <c r="A9" s="15"/>
      <c r="B9" s="15"/>
      <c r="C9" s="1">
        <v>40</v>
      </c>
      <c r="D9" s="1">
        <v>58</v>
      </c>
      <c r="E9" s="1">
        <v>117</v>
      </c>
      <c r="F9" s="1">
        <v>59</v>
      </c>
      <c r="G9" s="1">
        <v>119</v>
      </c>
      <c r="H9">
        <f t="shared" si="0"/>
        <v>58.5</v>
      </c>
      <c r="I9">
        <f t="shared" si="1"/>
        <v>118</v>
      </c>
      <c r="J9">
        <f t="shared" si="2"/>
        <v>1</v>
      </c>
      <c r="K9">
        <f t="shared" si="3"/>
        <v>0.1447105763732309</v>
      </c>
      <c r="L9">
        <f t="shared" si="4"/>
        <v>0.28294514724368403</v>
      </c>
      <c r="M9" s="15"/>
      <c r="N9" s="15"/>
      <c r="O9" s="15"/>
      <c r="P9" s="15"/>
      <c r="Q9" s="19"/>
      <c r="R9" s="19"/>
    </row>
    <row r="10" spans="1:19">
      <c r="A10" s="15" t="s">
        <v>8</v>
      </c>
      <c r="B10" s="15">
        <v>600</v>
      </c>
      <c r="C10" s="1">
        <v>25</v>
      </c>
      <c r="D10" s="1">
        <v>48</v>
      </c>
      <c r="E10" s="1">
        <v>79</v>
      </c>
      <c r="F10" s="1">
        <v>49</v>
      </c>
      <c r="G10" s="1">
        <v>80</v>
      </c>
      <c r="H10">
        <f t="shared" si="0"/>
        <v>48.5</v>
      </c>
      <c r="I10">
        <f t="shared" si="1"/>
        <v>79.5</v>
      </c>
      <c r="J10">
        <f t="shared" si="2"/>
        <v>1</v>
      </c>
      <c r="K10">
        <f t="shared" si="3"/>
        <v>0.19044922709911091</v>
      </c>
      <c r="L10">
        <f t="shared" si="4"/>
        <v>0.30304631379502117</v>
      </c>
      <c r="M10" s="15">
        <f t="shared" ref="M10:N10" si="8">AVERAGE(K10:K12)</f>
        <v>0.17092883411706819</v>
      </c>
      <c r="N10" s="15">
        <f t="shared" si="8"/>
        <v>0.31252740019117503</v>
      </c>
      <c r="O10" s="15">
        <f t="shared" ref="O10" si="9">1*$B10*10^(-9)/(M10)</f>
        <v>3.5102328000965798E-6</v>
      </c>
      <c r="P10" s="15">
        <f t="shared" ref="P10" si="10">2*$B10*10^(-9)/(N10)</f>
        <v>3.8396633359697497E-6</v>
      </c>
      <c r="Q10" s="19"/>
      <c r="R10" s="19"/>
    </row>
    <row r="11" spans="1:19">
      <c r="A11" s="15"/>
      <c r="B11" s="15"/>
      <c r="C11" s="1">
        <v>35</v>
      </c>
      <c r="D11" s="1">
        <v>56</v>
      </c>
      <c r="E11" s="1">
        <v>115</v>
      </c>
      <c r="F11" s="1">
        <v>58</v>
      </c>
      <c r="G11" s="1">
        <v>118</v>
      </c>
      <c r="H11">
        <f t="shared" si="0"/>
        <v>57</v>
      </c>
      <c r="I11">
        <f t="shared" si="1"/>
        <v>116.5</v>
      </c>
      <c r="J11">
        <f t="shared" si="2"/>
        <v>1</v>
      </c>
      <c r="K11">
        <f t="shared" si="3"/>
        <v>0.16073948984581668</v>
      </c>
      <c r="L11">
        <f t="shared" si="4"/>
        <v>0.31582110035731509</v>
      </c>
      <c r="M11" s="15"/>
      <c r="N11" s="15"/>
      <c r="O11" s="15"/>
      <c r="P11" s="15"/>
      <c r="Q11" s="19"/>
      <c r="R11" s="19"/>
    </row>
    <row r="12" spans="1:19">
      <c r="A12" s="15"/>
      <c r="B12" s="15"/>
      <c r="C12" s="1">
        <v>40</v>
      </c>
      <c r="D12" s="1">
        <v>65</v>
      </c>
      <c r="E12" s="1">
        <v>133</v>
      </c>
      <c r="F12" s="1">
        <v>66</v>
      </c>
      <c r="G12" s="1">
        <v>136</v>
      </c>
      <c r="H12">
        <f t="shared" si="0"/>
        <v>65.5</v>
      </c>
      <c r="I12">
        <f t="shared" si="1"/>
        <v>134.5</v>
      </c>
      <c r="J12">
        <f t="shared" si="2"/>
        <v>1</v>
      </c>
      <c r="K12">
        <f t="shared" si="3"/>
        <v>0.16159778540627701</v>
      </c>
      <c r="L12">
        <f t="shared" si="4"/>
        <v>0.31871478642118883</v>
      </c>
      <c r="M12" s="15"/>
      <c r="N12" s="15"/>
      <c r="O12" s="15"/>
      <c r="P12" s="15"/>
      <c r="Q12" s="19"/>
      <c r="R12" s="19"/>
    </row>
    <row r="13" spans="1:19">
      <c r="A13" s="15" t="s">
        <v>9</v>
      </c>
      <c r="B13" s="15" t="s">
        <v>21</v>
      </c>
      <c r="C13" s="1">
        <v>25</v>
      </c>
      <c r="D13" s="1">
        <v>36</v>
      </c>
      <c r="E13" s="1">
        <v>72</v>
      </c>
      <c r="F13" s="1">
        <v>38</v>
      </c>
      <c r="G13" s="1">
        <v>73</v>
      </c>
      <c r="H13">
        <f t="shared" si="0"/>
        <v>37</v>
      </c>
      <c r="I13">
        <f t="shared" si="1"/>
        <v>72.5</v>
      </c>
      <c r="J13">
        <f t="shared" si="2"/>
        <v>1</v>
      </c>
      <c r="K13">
        <f t="shared" si="3"/>
        <v>0.14640525516390329</v>
      </c>
      <c r="L13">
        <f t="shared" si="4"/>
        <v>0.27852445024583228</v>
      </c>
      <c r="M13" s="15">
        <f t="shared" ref="M13:N13" si="11">AVERAGE(K13:K15)</f>
        <v>0.14550599632264574</v>
      </c>
      <c r="N13" s="15">
        <f t="shared" si="11"/>
        <v>0.28899352898124792</v>
      </c>
      <c r="O13" s="15"/>
      <c r="P13" s="15"/>
      <c r="Q13" s="15">
        <f>$O$21*M13/1</f>
        <v>5.3483128762602049E-7</v>
      </c>
      <c r="R13" s="15">
        <f>$O$21*N13/2</f>
        <v>5.3112168957594089E-7</v>
      </c>
      <c r="S13" s="15">
        <f>AVERAGE(Q13:R15)</f>
        <v>5.3297648860098075E-7</v>
      </c>
    </row>
    <row r="14" spans="1:19">
      <c r="A14" s="15"/>
      <c r="B14" s="15"/>
      <c r="C14" s="1">
        <v>35</v>
      </c>
      <c r="D14" s="1">
        <v>51</v>
      </c>
      <c r="E14" s="1">
        <v>105</v>
      </c>
      <c r="F14" s="1">
        <v>51</v>
      </c>
      <c r="G14" s="1">
        <v>109</v>
      </c>
      <c r="H14">
        <f t="shared" si="0"/>
        <v>51</v>
      </c>
      <c r="I14">
        <f t="shared" si="1"/>
        <v>107</v>
      </c>
      <c r="J14">
        <f t="shared" si="2"/>
        <v>1</v>
      </c>
      <c r="K14">
        <f t="shared" si="3"/>
        <v>0.14419154174162391</v>
      </c>
      <c r="L14">
        <f t="shared" si="4"/>
        <v>0.2923573655838308</v>
      </c>
      <c r="M14" s="15"/>
      <c r="N14" s="15"/>
      <c r="O14" s="15"/>
      <c r="P14" s="15"/>
      <c r="Q14" s="15"/>
      <c r="R14" s="15"/>
      <c r="S14" s="15"/>
    </row>
    <row r="15" spans="1:19">
      <c r="A15" s="15"/>
      <c r="B15" s="15"/>
      <c r="C15" s="1">
        <v>40</v>
      </c>
      <c r="D15" s="1">
        <v>58</v>
      </c>
      <c r="E15" s="1">
        <v>123</v>
      </c>
      <c r="F15" s="1">
        <v>60</v>
      </c>
      <c r="G15" s="1">
        <v>125</v>
      </c>
      <c r="H15">
        <f t="shared" si="0"/>
        <v>59</v>
      </c>
      <c r="I15">
        <f t="shared" si="1"/>
        <v>124</v>
      </c>
      <c r="J15">
        <f t="shared" si="2"/>
        <v>1</v>
      </c>
      <c r="K15">
        <f t="shared" si="3"/>
        <v>0.14592119206241008</v>
      </c>
      <c r="L15">
        <f t="shared" si="4"/>
        <v>0.29609877111408062</v>
      </c>
      <c r="M15" s="15"/>
      <c r="N15" s="15"/>
      <c r="O15" s="15"/>
      <c r="P15" s="15"/>
      <c r="Q15" s="15"/>
      <c r="R15" s="15"/>
      <c r="S15" s="15"/>
    </row>
    <row r="16" spans="1:19">
      <c r="A16" s="15" t="s">
        <v>10</v>
      </c>
      <c r="B16" s="15" t="s">
        <v>21</v>
      </c>
      <c r="C16" s="1">
        <v>25</v>
      </c>
      <c r="D16" s="1">
        <v>42</v>
      </c>
      <c r="E16" s="1">
        <v>84</v>
      </c>
      <c r="F16" s="1">
        <v>39</v>
      </c>
      <c r="G16" s="1">
        <v>83</v>
      </c>
      <c r="H16">
        <f t="shared" si="0"/>
        <v>40.5</v>
      </c>
      <c r="I16">
        <f t="shared" si="1"/>
        <v>83.5</v>
      </c>
      <c r="J16">
        <f t="shared" si="2"/>
        <v>1</v>
      </c>
      <c r="K16">
        <f t="shared" si="3"/>
        <v>0.15991518286969428</v>
      </c>
      <c r="L16">
        <f t="shared" si="4"/>
        <v>0.31679680517581904</v>
      </c>
      <c r="M16" s="15">
        <f t="shared" ref="M16:N16" si="12">AVERAGE(K16:K18)</f>
        <v>0.16583336417197256</v>
      </c>
      <c r="N16" s="15">
        <f t="shared" si="12"/>
        <v>0.33234764821425672</v>
      </c>
      <c r="O16" s="15"/>
      <c r="P16" s="15"/>
      <c r="Q16" s="15">
        <f>$O$21*M16/1</f>
        <v>6.0954788072639162E-7</v>
      </c>
      <c r="R16" s="15">
        <f>$O$21*N16/2</f>
        <v>6.1079929736973521E-7</v>
      </c>
      <c r="S16" s="15">
        <f>AVERAGE(Q16:R18)</f>
        <v>6.1017358904806342E-7</v>
      </c>
    </row>
    <row r="17" spans="1:19">
      <c r="A17" s="15"/>
      <c r="B17" s="15"/>
      <c r="C17" s="1">
        <v>35</v>
      </c>
      <c r="D17" s="1">
        <v>60</v>
      </c>
      <c r="E17" s="1">
        <v>126</v>
      </c>
      <c r="F17" s="1">
        <v>59</v>
      </c>
      <c r="G17" s="1">
        <v>124</v>
      </c>
      <c r="H17">
        <f t="shared" si="0"/>
        <v>59.5</v>
      </c>
      <c r="I17">
        <f t="shared" si="1"/>
        <v>125</v>
      </c>
      <c r="J17">
        <f t="shared" si="2"/>
        <v>1</v>
      </c>
      <c r="K17">
        <f t="shared" si="3"/>
        <v>0.16759549393386899</v>
      </c>
      <c r="L17">
        <f t="shared" si="4"/>
        <v>0.33633639699815626</v>
      </c>
      <c r="M17" s="15"/>
      <c r="N17" s="15"/>
      <c r="O17" s="15"/>
      <c r="P17" s="15"/>
      <c r="Q17" s="15"/>
      <c r="R17" s="15"/>
      <c r="S17" s="15"/>
    </row>
    <row r="18" spans="1:19">
      <c r="A18" s="15"/>
      <c r="B18" s="15"/>
      <c r="C18" s="1">
        <v>40</v>
      </c>
      <c r="D18" s="1">
        <v>70</v>
      </c>
      <c r="E18" s="1">
        <v>143</v>
      </c>
      <c r="F18" s="1">
        <v>68</v>
      </c>
      <c r="G18" s="1">
        <v>150</v>
      </c>
      <c r="H18">
        <f t="shared" si="0"/>
        <v>69</v>
      </c>
      <c r="I18">
        <f t="shared" si="1"/>
        <v>146.5</v>
      </c>
      <c r="J18">
        <f t="shared" si="2"/>
        <v>1</v>
      </c>
      <c r="K18">
        <f t="shared" si="3"/>
        <v>0.1699894157123544</v>
      </c>
      <c r="L18">
        <f t="shared" si="4"/>
        <v>0.3439097424687948</v>
      </c>
      <c r="M18" s="15"/>
      <c r="N18" s="15"/>
      <c r="O18" s="15"/>
      <c r="P18" s="15"/>
      <c r="Q18" s="15"/>
      <c r="R18" s="15"/>
      <c r="S18" s="15"/>
    </row>
    <row r="21" spans="1:19">
      <c r="C21" s="2"/>
      <c r="N21" t="s">
        <v>26</v>
      </c>
      <c r="O21">
        <f>AVERAGE(O4:P12)</f>
        <v>3.6756649288877609E-6</v>
      </c>
    </row>
    <row r="22" spans="1:19">
      <c r="A22" t="s">
        <v>14</v>
      </c>
      <c r="C22">
        <v>1</v>
      </c>
      <c r="D22" t="s">
        <v>15</v>
      </c>
      <c r="N22" t="s">
        <v>27</v>
      </c>
      <c r="O22">
        <f>VAR(O4:P12)</f>
        <v>1.7395301195349688E-14</v>
      </c>
    </row>
    <row r="27" spans="1:19">
      <c r="A27" s="9" t="s">
        <v>42</v>
      </c>
      <c r="B27" s="9"/>
    </row>
    <row r="30" spans="1:19">
      <c r="A30" s="10" t="s">
        <v>5</v>
      </c>
      <c r="B30" s="9" t="s">
        <v>20</v>
      </c>
      <c r="C30" s="9" t="s">
        <v>30</v>
      </c>
      <c r="D30" s="9" t="s">
        <v>38</v>
      </c>
      <c r="E30" s="9" t="s">
        <v>31</v>
      </c>
      <c r="F30" s="9" t="s">
        <v>32</v>
      </c>
      <c r="G30" s="9" t="s">
        <v>33</v>
      </c>
      <c r="H30" s="9" t="s">
        <v>34</v>
      </c>
      <c r="I30" s="9" t="s">
        <v>35</v>
      </c>
      <c r="J30" s="9" t="s">
        <v>36</v>
      </c>
      <c r="K30" s="9" t="s">
        <v>37</v>
      </c>
      <c r="L30" s="9" t="s">
        <v>44</v>
      </c>
      <c r="M30" s="9" t="s">
        <v>45</v>
      </c>
      <c r="N30" s="9" t="s">
        <v>40</v>
      </c>
      <c r="O30" s="9" t="s">
        <v>41</v>
      </c>
    </row>
    <row r="31" spans="1:19">
      <c r="A31" s="16" t="s">
        <v>6</v>
      </c>
      <c r="B31" s="17">
        <v>436</v>
      </c>
      <c r="C31" s="17">
        <v>1</v>
      </c>
      <c r="D31" s="7">
        <v>250</v>
      </c>
      <c r="E31" s="7">
        <v>28</v>
      </c>
      <c r="F31" s="7">
        <v>29</v>
      </c>
      <c r="G31">
        <f>(E31+F31)/2</f>
        <v>28.5</v>
      </c>
      <c r="H31">
        <f>(G31*0.1)/(SQRT($D31^2+(G31*0.1)^2))</f>
        <v>1.1399259300195228E-2</v>
      </c>
      <c r="I31" s="8">
        <f>((D31*G31/POWER(POWER(D31,2) + POWER(G31,2),3/2) )*$D$64) + ((POWER(D31,2)/POWER(POWER(D31,2) + POWER(G31,2),3/2) )*$G$64)</f>
        <v>4.3705247751211181E-3</v>
      </c>
      <c r="J31" s="15">
        <f>AVERAGE(H31:H33)</f>
        <v>1.1965806315140685E-2</v>
      </c>
      <c r="K31" s="17">
        <f>SQRT(VAR(H31:H33))</f>
        <v>5.5063918125247723E-4</v>
      </c>
      <c r="L31" s="15">
        <f>1*$B31*10^(-9)/(J31)*10^6</f>
        <v>36.437160064033165</v>
      </c>
      <c r="M31" s="15">
        <f>B31*10^(-9)*C31*K31/J31^2*10^6</f>
        <v>1.6767552019822902</v>
      </c>
      <c r="N31" s="15">
        <f>AVERAGE(L31:L48)</f>
        <v>35.819900718702357</v>
      </c>
      <c r="O31" s="16">
        <f>SQRT(VAR(L31:L48))</f>
        <v>1.0936434711870966</v>
      </c>
    </row>
    <row r="32" spans="1:19">
      <c r="A32" s="16"/>
      <c r="B32" s="17"/>
      <c r="C32" s="17"/>
      <c r="D32" s="7">
        <v>350</v>
      </c>
      <c r="E32" s="7">
        <v>39</v>
      </c>
      <c r="F32" s="7">
        <v>45</v>
      </c>
      <c r="G32">
        <f t="shared" ref="G32:G60" si="13">(E32+F32)/2</f>
        <v>42</v>
      </c>
      <c r="H32">
        <f t="shared" ref="H32:H60" si="14">(G32*0.1)/(SQRT($D32^2+(G32*0.1)^2))</f>
        <v>1.1999136093300805E-2</v>
      </c>
      <c r="I32" s="8">
        <f>((D32*G32/POWER(POWER(D32,2) + POWER(G32,2),3/2) )*$D$64) + ((POWER(D32,2)/POWER(POWER(D32,2) + POWER(G32,2),3/2) )*$G$64)</f>
        <v>3.1321035914413905E-3</v>
      </c>
      <c r="J32" s="15"/>
      <c r="K32" s="17"/>
      <c r="L32" s="15"/>
      <c r="M32" s="15"/>
      <c r="N32" s="15"/>
      <c r="O32" s="16"/>
    </row>
    <row r="33" spans="1:19">
      <c r="A33" s="16"/>
      <c r="B33" s="17"/>
      <c r="C33" s="17"/>
      <c r="D33" s="7">
        <v>400</v>
      </c>
      <c r="E33" s="7">
        <v>48</v>
      </c>
      <c r="F33" s="7">
        <v>52</v>
      </c>
      <c r="G33">
        <f t="shared" si="13"/>
        <v>50</v>
      </c>
      <c r="H33">
        <f t="shared" si="14"/>
        <v>1.2499023551926019E-2</v>
      </c>
      <c r="I33" s="8">
        <f>((D33*G33/POWER(POWER(D33,2) + POWER(G33,2),3/2) )*$D$64) + ((POWER(D33,2)/POWER(POWER(D33,2) + POWER(G33,2),3/2) )*$G$64)</f>
        <v>2.7478464278224615E-3</v>
      </c>
      <c r="J33" s="15"/>
      <c r="K33" s="17"/>
      <c r="L33" s="15"/>
      <c r="M33" s="15"/>
      <c r="N33" s="15"/>
      <c r="O33" s="16"/>
    </row>
    <row r="34" spans="1:19">
      <c r="A34" s="16"/>
      <c r="B34" s="17"/>
      <c r="C34" s="17">
        <v>2</v>
      </c>
      <c r="D34" s="7">
        <v>250</v>
      </c>
      <c r="E34" s="7">
        <v>75</v>
      </c>
      <c r="F34" s="7">
        <v>60</v>
      </c>
      <c r="G34">
        <f t="shared" si="13"/>
        <v>67.5</v>
      </c>
      <c r="H34">
        <f t="shared" si="14"/>
        <v>2.6990163877573348E-2</v>
      </c>
      <c r="I34" s="8">
        <f>((D34*G34/POWER(POWER(D34,2) + POWER(G34,2),3/2) )*$D$64) + ((POWER(D34,2)/POWER(POWER(D34,2) + POWER(G34,2),3/2) )*$G$64)</f>
        <v>4.571143386519351E-3</v>
      </c>
      <c r="J34" s="15">
        <f t="shared" ref="J34" si="15">AVERAGE(H34:H36)</f>
        <v>2.5444077893473208E-2</v>
      </c>
      <c r="K34" s="17">
        <f t="shared" ref="K34" si="16">SQRT(VAR(H34:H36))</f>
        <v>1.5704456451910338E-3</v>
      </c>
      <c r="L34" s="15">
        <f>2*$B31*10^(-9)/(J34)*10^6</f>
        <v>34.271236067221807</v>
      </c>
      <c r="M34" s="15">
        <f>B31*10^(-9)*C34*K34/J34^2*10^6</f>
        <v>2.1152707385355205</v>
      </c>
      <c r="N34" s="15"/>
      <c r="O34" s="16"/>
    </row>
    <row r="35" spans="1:19">
      <c r="A35" s="16"/>
      <c r="B35" s="17"/>
      <c r="C35" s="17"/>
      <c r="D35" s="7">
        <v>350</v>
      </c>
      <c r="E35" s="7">
        <v>83</v>
      </c>
      <c r="F35" s="7">
        <v>84</v>
      </c>
      <c r="G35">
        <f t="shared" si="13"/>
        <v>83.5</v>
      </c>
      <c r="H35">
        <f t="shared" si="14"/>
        <v>2.3850356449271318E-2</v>
      </c>
      <c r="I35" s="8">
        <f>((D35*G35/POWER(POWER(D35,2) + POWER(G35,2),3/2) )*$D$64) + ((POWER(D35,2)/POWER(POWER(D35,2) + POWER(G35,2),3/2) )*$G$64)</f>
        <v>3.2568076023964916E-3</v>
      </c>
      <c r="J35" s="15"/>
      <c r="K35" s="17"/>
      <c r="L35" s="15"/>
      <c r="M35" s="15"/>
      <c r="N35" s="15"/>
      <c r="O35" s="16"/>
    </row>
    <row r="36" spans="1:19">
      <c r="A36" s="16"/>
      <c r="B36" s="17"/>
      <c r="C36" s="17"/>
      <c r="D36" s="7">
        <v>400</v>
      </c>
      <c r="E36" s="7">
        <v>104</v>
      </c>
      <c r="F36" s="7">
        <v>100</v>
      </c>
      <c r="G36">
        <f t="shared" si="13"/>
        <v>102</v>
      </c>
      <c r="H36">
        <f t="shared" si="14"/>
        <v>2.5491713353574964E-2</v>
      </c>
      <c r="I36" s="8">
        <f>((D36*G36/POWER(POWER(D36,2) + POWER(G36,2),3/2) )*$D$64) + ((POWER(D36,2)/POWER(POWER(D36,2) + POWER(G36,2),3/2) )*$G$64)</f>
        <v>2.854591911924706E-3</v>
      </c>
      <c r="J36" s="15"/>
      <c r="K36" s="17"/>
      <c r="L36" s="15"/>
      <c r="M36" s="15"/>
      <c r="N36" s="15"/>
      <c r="O36" s="16"/>
      <c r="Q36" s="9" t="s">
        <v>44</v>
      </c>
    </row>
    <row r="37" spans="1:19">
      <c r="A37" s="16" t="s">
        <v>7</v>
      </c>
      <c r="B37" s="17">
        <v>525</v>
      </c>
      <c r="C37" s="17">
        <v>1</v>
      </c>
      <c r="D37" s="7">
        <v>250</v>
      </c>
      <c r="E37" s="7">
        <v>37</v>
      </c>
      <c r="F37" s="7">
        <v>34</v>
      </c>
      <c r="G37">
        <f t="shared" si="13"/>
        <v>35.5</v>
      </c>
      <c r="H37">
        <f t="shared" si="14"/>
        <v>1.4198568572471149E-2</v>
      </c>
      <c r="I37" s="8">
        <f>((D37*G37/POWER(POWER(D37,2) + POWER(G37,2),3/2) )*$D$64) + ((POWER(D37,2)/POWER(POWER(D37,2) + POWER(G37,2),3/2) )*$G$64)</f>
        <v>4.4332385841078731E-3</v>
      </c>
      <c r="J37" s="15">
        <f t="shared" ref="J37" si="17">AVERAGE(H37:H39)</f>
        <v>1.4273544316595985E-2</v>
      </c>
      <c r="K37" s="17">
        <f t="shared" ref="K37" si="18">SQRT(VAR(H37:H39))</f>
        <v>3.190803546967209E-4</v>
      </c>
      <c r="L37" s="15">
        <f>1*$B37*10^(-9)/(J37)*10^6</f>
        <v>36.781333938871626</v>
      </c>
      <c r="M37" s="15">
        <f>B37*10^(-9)*C37*K37/J37^2*10^6</f>
        <v>0.82223453538361202</v>
      </c>
      <c r="N37" s="15"/>
      <c r="O37" s="16"/>
      <c r="Q37">
        <v>35.799999999999997</v>
      </c>
    </row>
    <row r="38" spans="1:19">
      <c r="A38" s="16"/>
      <c r="B38" s="17"/>
      <c r="C38" s="17"/>
      <c r="D38" s="7">
        <v>350</v>
      </c>
      <c r="E38" s="7">
        <v>49</v>
      </c>
      <c r="F38" s="7">
        <v>49</v>
      </c>
      <c r="G38">
        <f t="shared" si="13"/>
        <v>49</v>
      </c>
      <c r="H38">
        <f t="shared" si="14"/>
        <v>1.3998628201651066E-2</v>
      </c>
      <c r="I38" s="8">
        <f>((D38*G38/POWER(POWER(D38,2) + POWER(G38,2),3/2) )*$D$64) + ((POWER(D38,2)/POWER(POWER(D38,2) + POWER(G38,2),3/2) )*$G$64)</f>
        <v>3.1636764871622995E-3</v>
      </c>
      <c r="J38" s="15"/>
      <c r="K38" s="17"/>
      <c r="L38" s="15"/>
      <c r="M38" s="15"/>
      <c r="N38" s="15"/>
      <c r="O38" s="16"/>
    </row>
    <row r="39" spans="1:19">
      <c r="A39" s="16"/>
      <c r="B39" s="17"/>
      <c r="C39" s="17"/>
      <c r="D39" s="7">
        <v>400</v>
      </c>
      <c r="E39" s="7">
        <v>59</v>
      </c>
      <c r="F39" s="7">
        <v>58</v>
      </c>
      <c r="G39">
        <f t="shared" si="13"/>
        <v>58.5</v>
      </c>
      <c r="H39">
        <f t="shared" si="14"/>
        <v>1.4623436175665741E-2</v>
      </c>
      <c r="I39" s="8">
        <f>((D39*G39/POWER(POWER(D39,2) + POWER(G39,2),3/2) )*$D$64) + ((POWER(D39,2)/POWER(POWER(D39,2) + POWER(G39,2),3/2) )*$G$64)</f>
        <v>2.776083679809473E-3</v>
      </c>
      <c r="J39" s="15"/>
      <c r="K39" s="17"/>
      <c r="L39" s="15"/>
      <c r="M39" s="15"/>
      <c r="N39" s="15"/>
      <c r="O39" s="16"/>
    </row>
    <row r="40" spans="1:19">
      <c r="A40" s="16"/>
      <c r="B40" s="17"/>
      <c r="C40" s="17">
        <v>2</v>
      </c>
      <c r="D40" s="7">
        <v>250</v>
      </c>
      <c r="E40" s="7">
        <v>69</v>
      </c>
      <c r="F40" s="7">
        <v>69</v>
      </c>
      <c r="G40">
        <f t="shared" si="13"/>
        <v>69</v>
      </c>
      <c r="H40">
        <f t="shared" si="14"/>
        <v>2.7589493714070386E-2</v>
      </c>
      <c r="I40" s="8">
        <f>((D40*G40/POWER(POWER(D40,2) + POWER(G40,2),3/2) )*$D$64) + ((POWER(D40,2)/POWER(POWER(D40,2) + POWER(G40,2),3/2) )*$G$64)</f>
        <v>4.5717840896759088E-3</v>
      </c>
      <c r="J40" s="15">
        <f t="shared" ref="J40" si="19">AVERAGE(H40:H42)</f>
        <v>2.8878391096397813E-2</v>
      </c>
      <c r="K40" s="17">
        <f t="shared" ref="K40" si="20">SQRT(VAR(H40:H42))</f>
        <v>1.1167875915050916E-3</v>
      </c>
      <c r="L40" s="15">
        <f>2*$B37*10^(-9)/(J40)*10^6</f>
        <v>36.359366299010105</v>
      </c>
      <c r="M40" s="15">
        <f>B37*10^(-9)*C40*K40/J40^2*10^6</f>
        <v>1.4060924994809665</v>
      </c>
      <c r="N40" s="15"/>
      <c r="O40" s="16"/>
    </row>
    <row r="41" spans="1:19">
      <c r="A41" s="16"/>
      <c r="B41" s="17"/>
      <c r="C41" s="17"/>
      <c r="D41" s="7">
        <v>350</v>
      </c>
      <c r="E41" s="7">
        <v>104</v>
      </c>
      <c r="F41" s="7">
        <v>103</v>
      </c>
      <c r="G41">
        <f t="shared" si="13"/>
        <v>103.5</v>
      </c>
      <c r="H41">
        <f t="shared" si="14"/>
        <v>2.9558507390675115E-2</v>
      </c>
      <c r="I41" s="8">
        <f>((D41*G41/POWER(POWER(D41,2) + POWER(G41,2),3/2) )*$D$64) + ((POWER(D41,2)/POWER(POWER(D41,2) + POWER(G41,2),3/2) )*$G$64)</f>
        <v>3.2645933387307237E-3</v>
      </c>
      <c r="J41" s="15"/>
      <c r="K41" s="17"/>
      <c r="L41" s="15"/>
      <c r="M41" s="15"/>
      <c r="N41" s="15"/>
      <c r="O41" s="16"/>
    </row>
    <row r="42" spans="1:19">
      <c r="A42" s="16"/>
      <c r="B42" s="17"/>
      <c r="C42" s="17"/>
      <c r="D42" s="7">
        <v>400</v>
      </c>
      <c r="E42" s="7">
        <v>119</v>
      </c>
      <c r="F42" s="7">
        <v>117</v>
      </c>
      <c r="G42">
        <f t="shared" si="13"/>
        <v>118</v>
      </c>
      <c r="H42">
        <f t="shared" si="14"/>
        <v>2.9487172184447945E-2</v>
      </c>
      <c r="I42" s="8">
        <f>((D42*G42/POWER(POWER(D42,2) + POWER(G42,2),3/2) )*$D$64) + ((POWER(D42,2)/POWER(POWER(D42,2) + POWER(G42,2),3/2) )*$G$64)</f>
        <v>2.856606884835116E-3</v>
      </c>
      <c r="J42" s="15"/>
      <c r="K42" s="17"/>
      <c r="L42" s="15"/>
      <c r="M42" s="15"/>
      <c r="N42" s="15"/>
      <c r="O42" s="16"/>
    </row>
    <row r="43" spans="1:19">
      <c r="A43" s="16" t="s">
        <v>8</v>
      </c>
      <c r="B43" s="17">
        <v>600</v>
      </c>
      <c r="C43" s="17">
        <v>1</v>
      </c>
      <c r="D43" s="7">
        <v>250</v>
      </c>
      <c r="E43" s="7">
        <v>49</v>
      </c>
      <c r="F43" s="7">
        <v>48</v>
      </c>
      <c r="G43">
        <f t="shared" si="13"/>
        <v>48.5</v>
      </c>
      <c r="H43">
        <f t="shared" si="14"/>
        <v>1.9396350338157745E-2</v>
      </c>
      <c r="I43" s="8">
        <f>((D43*G43/POWER(POWER(D43,2) + POWER(G43,2),3/2) )*$D$64) + ((POWER(D43,2)/POWER(POWER(D43,2) + POWER(G43,2),3/2) )*$G$64)</f>
        <v>4.5185258568582569E-3</v>
      </c>
      <c r="J43" s="15">
        <f t="shared" ref="J43" si="21">AVERAGE(H43:H45)</f>
        <v>1.7350903469429451E-2</v>
      </c>
      <c r="K43" s="17">
        <f t="shared" ref="K43" si="22">SQRT(VAR(H43:H45))</f>
        <v>1.7719709536733119E-3</v>
      </c>
      <c r="L43" s="15">
        <f>1*$B43*10^(-9)/(J43)*10^6</f>
        <v>34.580331857481646</v>
      </c>
      <c r="M43" s="15">
        <f t="shared" ref="M43:M48" si="23">B43*10^(-9)*C43*K43/J43^2*10^6</f>
        <v>3.5315361950922246</v>
      </c>
      <c r="N43" s="15"/>
      <c r="O43" s="16"/>
    </row>
    <row r="44" spans="1:19">
      <c r="A44" s="16"/>
      <c r="B44" s="17"/>
      <c r="C44" s="17"/>
      <c r="D44" s="7">
        <v>350</v>
      </c>
      <c r="E44" s="7">
        <v>58</v>
      </c>
      <c r="F44" s="7">
        <v>56</v>
      </c>
      <c r="G44">
        <f t="shared" si="13"/>
        <v>57</v>
      </c>
      <c r="H44">
        <f t="shared" si="14"/>
        <v>1.62835550300892E-2</v>
      </c>
      <c r="I44" s="8">
        <f>((D44*G44/POWER(POWER(D44,2) + POWER(G44,2),3/2) )*$D$64) + ((POWER(D44,2)/POWER(POWER(D44,2) + POWER(G44,2),3/2) )*$G$64)</f>
        <v>3.1945202352467636E-3</v>
      </c>
      <c r="J44" s="15"/>
      <c r="K44" s="17"/>
      <c r="L44" s="15"/>
      <c r="M44" s="15"/>
      <c r="N44" s="15"/>
      <c r="O44" s="16"/>
    </row>
    <row r="45" spans="1:19">
      <c r="A45" s="16"/>
      <c r="B45" s="17"/>
      <c r="C45" s="17"/>
      <c r="D45" s="7">
        <v>400</v>
      </c>
      <c r="E45" s="7">
        <v>66</v>
      </c>
      <c r="F45" s="7">
        <v>65</v>
      </c>
      <c r="G45">
        <f t="shared" si="13"/>
        <v>65.5</v>
      </c>
      <c r="H45">
        <f t="shared" si="14"/>
        <v>1.6372805040041405E-2</v>
      </c>
      <c r="I45" s="8">
        <f>((D45*G45/POWER(POWER(D45,2) + POWER(G45,2),3/2) )*$D$64) + ((POWER(D45,2)/POWER(POWER(D45,2) + POWER(G45,2),3/2) )*$G$64)</f>
        <v>2.796159821236946E-3</v>
      </c>
      <c r="J45" s="15"/>
      <c r="K45" s="17"/>
      <c r="L45" s="15"/>
      <c r="M45" s="15"/>
      <c r="N45" s="15"/>
      <c r="O45" s="16"/>
    </row>
    <row r="46" spans="1:19">
      <c r="A46" s="16"/>
      <c r="B46" s="17"/>
      <c r="C46" s="17">
        <v>2</v>
      </c>
      <c r="D46" s="7">
        <v>250</v>
      </c>
      <c r="E46" s="7">
        <v>80</v>
      </c>
      <c r="F46" s="7">
        <v>79</v>
      </c>
      <c r="G46">
        <f t="shared" si="13"/>
        <v>79.5</v>
      </c>
      <c r="H46">
        <f t="shared" si="14"/>
        <v>3.1783933468313284E-2</v>
      </c>
      <c r="I46" s="8">
        <f>((D46*G46/POWER(POWER(D46,2) + POWER(G46,2),3/2) )*$D$64) + ((POWER(D46,2)/POWER(POWER(D46,2) + POWER(G46,2),3/2) )*$G$64)</f>
        <v>4.5626910078760095E-3</v>
      </c>
      <c r="J46" s="15">
        <f t="shared" ref="J46" si="24">AVERAGE(H46:H48)</f>
        <v>3.2885743667935508E-2</v>
      </c>
      <c r="K46" s="17">
        <f t="shared" ref="K46" si="25">SQRT(VAR(H46:H48))</f>
        <v>9.691086463577387E-4</v>
      </c>
      <c r="L46" s="15">
        <f>2*$B43*10^(-9)/(J46)*10^6</f>
        <v>36.489976085595799</v>
      </c>
      <c r="M46" s="15">
        <f>B43*10^(-9)*C46*K46/J46^2*10^6</f>
        <v>1.0753216252919235</v>
      </c>
      <c r="N46" s="15"/>
      <c r="O46" s="16"/>
    </row>
    <row r="47" spans="1:19">
      <c r="A47" s="16"/>
      <c r="B47" s="17"/>
      <c r="C47" s="17"/>
      <c r="D47" s="7">
        <v>350</v>
      </c>
      <c r="E47" s="7">
        <v>118</v>
      </c>
      <c r="F47" s="7">
        <v>115</v>
      </c>
      <c r="G47">
        <f t="shared" si="13"/>
        <v>116.5</v>
      </c>
      <c r="H47">
        <f t="shared" si="14"/>
        <v>3.3267290327001417E-2</v>
      </c>
      <c r="I47" s="8">
        <f>((D47*G47/POWER(POWER(D47,2) + POWER(G47,2),3/2) )*$D$64) + ((POWER(D47,2)/POWER(POWER(D47,2) + POWER(G47,2),3/2) )*$G$64)</f>
        <v>3.2528597849926103E-3</v>
      </c>
      <c r="J47" s="15"/>
      <c r="K47" s="17"/>
      <c r="L47" s="15"/>
      <c r="M47" s="15"/>
      <c r="N47" s="15"/>
      <c r="O47" s="16"/>
    </row>
    <row r="48" spans="1:19">
      <c r="A48" s="16"/>
      <c r="B48" s="17"/>
      <c r="C48" s="17"/>
      <c r="D48" s="7">
        <v>400</v>
      </c>
      <c r="E48" s="7">
        <v>136</v>
      </c>
      <c r="F48" s="7">
        <v>133</v>
      </c>
      <c r="G48">
        <f t="shared" si="13"/>
        <v>134.5</v>
      </c>
      <c r="H48">
        <f t="shared" si="14"/>
        <v>3.3606007208491835E-2</v>
      </c>
      <c r="I48" s="8">
        <f>((D48*G48/POWER(POWER(D48,2) + POWER(G48,2),3/2) )*$D$64) + ((POWER(D48,2)/POWER(POWER(D48,2) + POWER(G48,2),3/2) )*$G$64)</f>
        <v>2.8447721362799051E-3</v>
      </c>
      <c r="J48" s="15"/>
      <c r="K48" s="17"/>
      <c r="L48" s="15"/>
      <c r="M48" s="15"/>
      <c r="N48" s="15"/>
      <c r="O48" s="16"/>
      <c r="P48" s="9" t="s">
        <v>20</v>
      </c>
      <c r="Q48" s="9" t="s">
        <v>48</v>
      </c>
      <c r="R48" s="9" t="s">
        <v>28</v>
      </c>
      <c r="S48" s="9" t="s">
        <v>49</v>
      </c>
    </row>
    <row r="49" spans="1:19">
      <c r="A49" s="16" t="s">
        <v>9</v>
      </c>
      <c r="B49" s="7"/>
      <c r="C49" s="17">
        <v>1</v>
      </c>
      <c r="D49" s="7">
        <v>250</v>
      </c>
      <c r="E49" s="5">
        <v>38</v>
      </c>
      <c r="F49" s="5">
        <v>36</v>
      </c>
      <c r="G49">
        <f t="shared" si="13"/>
        <v>37</v>
      </c>
      <c r="H49">
        <f t="shared" si="14"/>
        <v>1.4798379370232199E-2</v>
      </c>
      <c r="I49" s="8">
        <f t="shared" ref="I49:I60" si="26">((D49*G49/POWER(POWER(D49,2) + POWER(G49,2),3/2) )*$D$64) + ((POWER(D49,2)/POWER(POWER(D49,2) + POWER(G49,2),3/2) )*$G$64)</f>
        <v>4.4451531737513617E-3</v>
      </c>
      <c r="J49" s="15">
        <f t="shared" ref="J49:J58" si="27">AVERAGE(H49:H51)</f>
        <v>1.4705552325283993E-2</v>
      </c>
      <c r="K49" s="17">
        <f t="shared" ref="K49:K58" si="28">SQRT(VAR(H49:H51))</f>
        <v>1.2012262794107982E-4</v>
      </c>
      <c r="L49" s="15"/>
      <c r="M49" s="15"/>
      <c r="N49" s="15"/>
      <c r="O49" s="15"/>
      <c r="P49" s="15">
        <f>$Q$37*J49/C49 * 10^3</f>
        <v>526.45877324516687</v>
      </c>
      <c r="Q49" s="15">
        <f>$Q$37*K49/C49 * 10^3</f>
        <v>4.3003900802906569</v>
      </c>
      <c r="R49" s="15">
        <f>AVERAGE(P49:P54)</f>
        <v>533.31079426973542</v>
      </c>
      <c r="S49" s="15">
        <f>SQRT(VAR(P49:P54))</f>
        <v>9.6902210626103642</v>
      </c>
    </row>
    <row r="50" spans="1:19">
      <c r="A50" s="16"/>
      <c r="B50" s="7"/>
      <c r="C50" s="17"/>
      <c r="D50" s="7">
        <v>350</v>
      </c>
      <c r="E50" s="5">
        <v>51</v>
      </c>
      <c r="F50" s="5">
        <v>51</v>
      </c>
      <c r="G50">
        <f t="shared" si="13"/>
        <v>51</v>
      </c>
      <c r="H50">
        <f t="shared" si="14"/>
        <v>1.4569881867291641E-2</v>
      </c>
      <c r="I50" s="8">
        <f t="shared" si="26"/>
        <v>3.1719128408460671E-3</v>
      </c>
      <c r="J50" s="15"/>
      <c r="K50" s="17"/>
      <c r="L50" s="15"/>
      <c r="M50" s="15"/>
      <c r="N50" s="15"/>
      <c r="O50" s="15"/>
      <c r="P50" s="15"/>
      <c r="Q50" s="15"/>
      <c r="R50" s="15"/>
      <c r="S50" s="15"/>
    </row>
    <row r="51" spans="1:19">
      <c r="A51" s="16"/>
      <c r="B51" s="7"/>
      <c r="C51" s="17"/>
      <c r="D51" s="7">
        <v>400</v>
      </c>
      <c r="E51" s="5">
        <v>60</v>
      </c>
      <c r="F51" s="5">
        <v>58</v>
      </c>
      <c r="G51">
        <f t="shared" si="13"/>
        <v>59</v>
      </c>
      <c r="H51">
        <f t="shared" si="14"/>
        <v>1.4748395738328139E-2</v>
      </c>
      <c r="I51" s="8">
        <f t="shared" si="26"/>
        <v>2.7776130790359323E-3</v>
      </c>
      <c r="J51" s="15"/>
      <c r="K51" s="17"/>
      <c r="L51" s="15"/>
      <c r="M51" s="15"/>
      <c r="N51" s="15"/>
      <c r="O51" s="15"/>
      <c r="P51" s="15"/>
      <c r="Q51" s="15"/>
      <c r="R51" s="15"/>
      <c r="S51" s="15"/>
    </row>
    <row r="52" spans="1:19">
      <c r="A52" s="16"/>
      <c r="B52" s="7"/>
      <c r="C52" s="17">
        <v>2</v>
      </c>
      <c r="D52" s="7">
        <v>250</v>
      </c>
      <c r="E52" s="5">
        <v>73</v>
      </c>
      <c r="F52" s="5">
        <v>72</v>
      </c>
      <c r="G52">
        <f t="shared" si="13"/>
        <v>72.5</v>
      </c>
      <c r="H52">
        <f t="shared" si="14"/>
        <v>2.8987813186294252E-2</v>
      </c>
      <c r="I52" s="8">
        <f t="shared" si="26"/>
        <v>4.5713627489145335E-3</v>
      </c>
      <c r="J52" s="15">
        <f t="shared" si="27"/>
        <v>3.0176693591860551E-2</v>
      </c>
      <c r="K52" s="17">
        <f t="shared" si="28"/>
        <v>1.0516014062342594E-3</v>
      </c>
      <c r="L52" s="15"/>
      <c r="M52" s="15"/>
      <c r="N52" s="15"/>
      <c r="O52" s="15"/>
      <c r="P52" s="15">
        <f>$Q$37*J52/C52 * 10^3</f>
        <v>540.16281529430387</v>
      </c>
      <c r="Q52" s="15">
        <f t="shared" ref="Q52:Q60" si="29">$Q$37*K52/C52 * 10^3</f>
        <v>18.823665171593245</v>
      </c>
      <c r="R52" s="15"/>
      <c r="S52" s="15"/>
    </row>
    <row r="53" spans="1:19">
      <c r="A53" s="16"/>
      <c r="B53" s="7"/>
      <c r="C53" s="17"/>
      <c r="D53" s="7">
        <v>350</v>
      </c>
      <c r="E53" s="5">
        <v>109</v>
      </c>
      <c r="F53" s="5">
        <v>105</v>
      </c>
      <c r="G53">
        <f t="shared" si="13"/>
        <v>107</v>
      </c>
      <c r="H53">
        <f t="shared" si="14"/>
        <v>3.0557152361946251E-2</v>
      </c>
      <c r="I53" s="8">
        <f t="shared" si="26"/>
        <v>3.2626841325460332E-3</v>
      </c>
      <c r="J53" s="15"/>
      <c r="K53" s="17"/>
      <c r="L53" s="15"/>
      <c r="M53" s="15"/>
      <c r="N53" s="15"/>
      <c r="O53" s="15"/>
      <c r="P53" s="15"/>
      <c r="Q53" s="15"/>
      <c r="R53" s="15"/>
      <c r="S53" s="15"/>
    </row>
    <row r="54" spans="1:19">
      <c r="A54" s="16"/>
      <c r="B54" s="7"/>
      <c r="C54" s="17"/>
      <c r="D54" s="7">
        <v>400</v>
      </c>
      <c r="E54" s="5">
        <v>125</v>
      </c>
      <c r="F54" s="5">
        <v>123</v>
      </c>
      <c r="G54">
        <f t="shared" si="13"/>
        <v>124</v>
      </c>
      <c r="H54">
        <f t="shared" si="14"/>
        <v>3.0985115227341153E-2</v>
      </c>
      <c r="I54" s="8">
        <f t="shared" si="26"/>
        <v>2.8538821669750365E-3</v>
      </c>
      <c r="J54" s="15"/>
      <c r="K54" s="17"/>
      <c r="L54" s="15"/>
      <c r="M54" s="15"/>
      <c r="N54" s="15"/>
      <c r="O54" s="15"/>
      <c r="P54" s="15"/>
      <c r="Q54" s="15"/>
      <c r="R54" s="15"/>
      <c r="S54" s="15"/>
    </row>
    <row r="55" spans="1:19">
      <c r="A55" s="16" t="s">
        <v>10</v>
      </c>
      <c r="B55" s="7"/>
      <c r="C55" s="17">
        <v>1</v>
      </c>
      <c r="D55" s="7">
        <v>250</v>
      </c>
      <c r="E55" s="5">
        <v>39</v>
      </c>
      <c r="F55" s="5">
        <v>42</v>
      </c>
      <c r="G55">
        <f t="shared" si="13"/>
        <v>40.5</v>
      </c>
      <c r="H55">
        <f t="shared" si="14"/>
        <v>1.6197874654322642E-2</v>
      </c>
      <c r="I55" s="8">
        <f t="shared" si="26"/>
        <v>4.4708507580052985E-3</v>
      </c>
      <c r="J55" s="15">
        <f t="shared" si="27"/>
        <v>1.6814284260900574E-2</v>
      </c>
      <c r="K55" s="17">
        <f t="shared" si="28"/>
        <v>5.4825346629137147E-4</v>
      </c>
      <c r="L55" s="15"/>
      <c r="M55" s="15"/>
      <c r="N55" s="15"/>
      <c r="O55" s="15"/>
      <c r="P55" s="15">
        <f>$Q$37*J55/C55 * 10^3</f>
        <v>601.95137654024052</v>
      </c>
      <c r="Q55" s="15">
        <f t="shared" ref="Q55:Q60" si="30">$Q$37*K55/C55 * 10^3</f>
        <v>19.627474093231097</v>
      </c>
      <c r="R55" s="15">
        <f>AVERAGE(P55:P60)</f>
        <v>616.23459543173988</v>
      </c>
      <c r="S55" s="15">
        <f>SQRT(VAR(P55:P60))</f>
        <v>20.199521870702</v>
      </c>
    </row>
    <row r="56" spans="1:19">
      <c r="A56" s="16"/>
      <c r="B56" s="7"/>
      <c r="C56" s="17"/>
      <c r="D56" s="7">
        <v>350</v>
      </c>
      <c r="E56" s="5">
        <v>59</v>
      </c>
      <c r="F56" s="5">
        <v>60</v>
      </c>
      <c r="G56">
        <f t="shared" si="13"/>
        <v>59.5</v>
      </c>
      <c r="H56">
        <f t="shared" si="14"/>
        <v>1.6997544032318176E-2</v>
      </c>
      <c r="I56" s="8">
        <f t="shared" si="26"/>
        <v>3.2030083184640666E-3</v>
      </c>
      <c r="J56" s="15"/>
      <c r="K56" s="17"/>
      <c r="L56" s="15"/>
      <c r="M56" s="15"/>
      <c r="N56" s="15"/>
      <c r="O56" s="15"/>
      <c r="P56" s="15"/>
      <c r="Q56" s="15"/>
      <c r="R56" s="15"/>
      <c r="S56" s="15"/>
    </row>
    <row r="57" spans="1:19">
      <c r="A57" s="16"/>
      <c r="B57" s="7"/>
      <c r="C57" s="17"/>
      <c r="D57" s="7">
        <v>400</v>
      </c>
      <c r="E57" s="5">
        <v>68</v>
      </c>
      <c r="F57" s="5">
        <v>70</v>
      </c>
      <c r="G57">
        <f t="shared" si="13"/>
        <v>69</v>
      </c>
      <c r="H57">
        <f t="shared" si="14"/>
        <v>1.7247434096060898E-2</v>
      </c>
      <c r="I57" s="8">
        <f t="shared" si="26"/>
        <v>2.8051184537600878E-3</v>
      </c>
      <c r="J57" s="15"/>
      <c r="K57" s="17"/>
      <c r="L57" s="15"/>
      <c r="M57" s="15"/>
      <c r="N57" s="15"/>
      <c r="O57" s="15"/>
      <c r="P57" s="15"/>
      <c r="Q57" s="15"/>
      <c r="R57" s="15"/>
      <c r="S57" s="15"/>
    </row>
    <row r="58" spans="1:19">
      <c r="A58" s="16"/>
      <c r="B58" s="7"/>
      <c r="C58" s="17">
        <v>2</v>
      </c>
      <c r="D58" s="7">
        <v>250</v>
      </c>
      <c r="E58" s="5">
        <v>83</v>
      </c>
      <c r="F58" s="5">
        <v>84</v>
      </c>
      <c r="G58">
        <f t="shared" si="13"/>
        <v>83.5</v>
      </c>
      <c r="H58">
        <f t="shared" si="14"/>
        <v>3.3381385720562172E-2</v>
      </c>
      <c r="I58" s="8">
        <f t="shared" si="26"/>
        <v>4.5532217318639372E-3</v>
      </c>
      <c r="J58" s="15">
        <f t="shared" si="27"/>
        <v>3.5224458900739629E-2</v>
      </c>
      <c r="K58" s="17">
        <f t="shared" si="28"/>
        <v>1.6595865380339889E-3</v>
      </c>
      <c r="L58" s="15"/>
      <c r="M58" s="15"/>
      <c r="N58" s="15"/>
      <c r="O58" s="15"/>
      <c r="P58" s="15">
        <f>$Q$37*J58/C58 * 10^3</f>
        <v>630.51781432323924</v>
      </c>
      <c r="Q58" s="15">
        <f t="shared" ref="Q58:Q60" si="31">$Q$37*K58/C58 * 10^3</f>
        <v>29.706599030808398</v>
      </c>
      <c r="R58" s="15"/>
      <c r="S58" s="15"/>
    </row>
    <row r="59" spans="1:19">
      <c r="A59" s="16"/>
      <c r="B59" s="7"/>
      <c r="C59" s="17"/>
      <c r="D59" s="7">
        <v>350</v>
      </c>
      <c r="E59" s="5">
        <v>124</v>
      </c>
      <c r="F59" s="5">
        <v>126</v>
      </c>
      <c r="G59">
        <f t="shared" si="13"/>
        <v>125</v>
      </c>
      <c r="H59">
        <f t="shared" si="14"/>
        <v>3.5691530512412487E-2</v>
      </c>
      <c r="I59" s="8">
        <f t="shared" si="26"/>
        <v>3.2385694697379059E-3</v>
      </c>
      <c r="J59" s="15"/>
      <c r="K59" s="17"/>
      <c r="L59" s="15"/>
      <c r="M59" s="15"/>
      <c r="N59" s="15"/>
      <c r="O59" s="15"/>
      <c r="P59" s="15"/>
      <c r="Q59" s="15"/>
      <c r="R59" s="15"/>
      <c r="S59" s="15"/>
    </row>
    <row r="60" spans="1:19">
      <c r="A60" s="16"/>
      <c r="B60" s="7"/>
      <c r="C60" s="17"/>
      <c r="D60" s="7">
        <v>400</v>
      </c>
      <c r="E60" s="5">
        <v>150</v>
      </c>
      <c r="F60" s="5">
        <v>143</v>
      </c>
      <c r="G60">
        <f t="shared" si="13"/>
        <v>146.5</v>
      </c>
      <c r="H60">
        <f t="shared" si="14"/>
        <v>3.6600460469244242E-2</v>
      </c>
      <c r="I60" s="8">
        <f t="shared" si="26"/>
        <v>2.8279434478106756E-3</v>
      </c>
      <c r="J60" s="15"/>
      <c r="K60" s="17"/>
      <c r="L60" s="15"/>
      <c r="M60" s="15"/>
      <c r="N60" s="15"/>
      <c r="O60" s="15"/>
      <c r="P60" s="15"/>
      <c r="Q60" s="15"/>
      <c r="R60" s="15"/>
      <c r="S60" s="15"/>
    </row>
    <row r="61" spans="1:19">
      <c r="A61" s="6"/>
      <c r="B61" s="7"/>
      <c r="C61" s="7"/>
      <c r="D61" s="7"/>
      <c r="E61" s="7"/>
      <c r="F61" s="7"/>
      <c r="I61" s="8"/>
      <c r="J61" s="4"/>
      <c r="K61" s="7"/>
      <c r="L61" s="4"/>
      <c r="M61" s="4"/>
      <c r="N61" s="4"/>
      <c r="O61" s="6"/>
    </row>
    <row r="63" spans="1:19">
      <c r="D63" s="12" t="s">
        <v>39</v>
      </c>
      <c r="E63" s="9"/>
      <c r="F63" s="9"/>
      <c r="G63" s="9" t="s">
        <v>43</v>
      </c>
    </row>
    <row r="64" spans="1:19">
      <c r="D64" s="3">
        <v>1</v>
      </c>
      <c r="G64">
        <v>1</v>
      </c>
    </row>
    <row r="67" spans="1:17">
      <c r="A67" s="9" t="s">
        <v>29</v>
      </c>
    </row>
    <row r="69" spans="1:17" s="3" customFormat="1">
      <c r="A69" s="11" t="s">
        <v>5</v>
      </c>
      <c r="B69" s="12" t="s">
        <v>20</v>
      </c>
      <c r="C69" s="12" t="s">
        <v>30</v>
      </c>
      <c r="D69" s="12" t="s">
        <v>38</v>
      </c>
      <c r="E69" s="12" t="s">
        <v>31</v>
      </c>
      <c r="F69" s="12" t="s">
        <v>32</v>
      </c>
      <c r="G69" s="12" t="s">
        <v>33</v>
      </c>
      <c r="H69" s="12" t="s">
        <v>34</v>
      </c>
      <c r="I69" s="12" t="s">
        <v>35</v>
      </c>
      <c r="J69" s="9" t="s">
        <v>36</v>
      </c>
      <c r="K69" s="12" t="s">
        <v>37</v>
      </c>
      <c r="L69" s="12" t="s">
        <v>44</v>
      </c>
      <c r="M69" s="12" t="s">
        <v>45</v>
      </c>
      <c r="N69" s="12" t="s">
        <v>46</v>
      </c>
      <c r="O69" s="12" t="s">
        <v>47</v>
      </c>
      <c r="Q69" s="5"/>
    </row>
    <row r="70" spans="1:17">
      <c r="A70" s="16" t="s">
        <v>6</v>
      </c>
      <c r="B70" s="17">
        <v>436</v>
      </c>
      <c r="C70" s="17">
        <v>1</v>
      </c>
      <c r="D70" s="7">
        <v>250</v>
      </c>
      <c r="E70" s="7">
        <v>28</v>
      </c>
      <c r="F70" s="7">
        <v>29</v>
      </c>
      <c r="G70" s="3">
        <f>(E70+F70)/2</f>
        <v>28.5</v>
      </c>
      <c r="H70" s="3">
        <v>1.14E-2</v>
      </c>
      <c r="I70" s="7">
        <v>4.4000000000000003E-3</v>
      </c>
      <c r="J70" s="18">
        <f>AVERAGE(H70:H72)</f>
        <v>1.18E-2</v>
      </c>
      <c r="K70" s="17">
        <v>3.5E-4</v>
      </c>
      <c r="L70" s="22">
        <v>36.4</v>
      </c>
      <c r="M70" s="15">
        <v>1.7</v>
      </c>
      <c r="N70" s="22">
        <v>35.799999999999997</v>
      </c>
      <c r="O70" s="16">
        <v>1.1000000000000001</v>
      </c>
    </row>
    <row r="71" spans="1:17">
      <c r="A71" s="16"/>
      <c r="B71" s="17"/>
      <c r="C71" s="17"/>
      <c r="D71" s="7">
        <v>350</v>
      </c>
      <c r="E71" s="7">
        <v>39</v>
      </c>
      <c r="F71" s="7">
        <v>45</v>
      </c>
      <c r="G71" s="3">
        <f t="shared" ref="G71:G87" si="32">(E71+F71)/2</f>
        <v>42</v>
      </c>
      <c r="H71" s="3">
        <v>1.2E-2</v>
      </c>
      <c r="I71" s="7">
        <v>3.2000000000000002E-3</v>
      </c>
      <c r="J71" s="18"/>
      <c r="K71" s="17"/>
      <c r="L71" s="22"/>
      <c r="M71" s="15"/>
      <c r="N71" s="22"/>
      <c r="O71" s="16"/>
    </row>
    <row r="72" spans="1:17">
      <c r="A72" s="16"/>
      <c r="B72" s="17"/>
      <c r="C72" s="17"/>
      <c r="D72" s="7">
        <v>400</v>
      </c>
      <c r="E72" s="7">
        <v>48</v>
      </c>
      <c r="F72" s="7">
        <v>52</v>
      </c>
      <c r="G72" s="3">
        <f t="shared" si="32"/>
        <v>50</v>
      </c>
      <c r="H72" s="3">
        <v>1.2E-2</v>
      </c>
      <c r="I72" s="7">
        <v>3.0000000000000001E-3</v>
      </c>
      <c r="J72" s="18"/>
      <c r="K72" s="17"/>
      <c r="L72" s="22"/>
      <c r="M72" s="15"/>
      <c r="N72" s="22"/>
      <c r="O72" s="16"/>
    </row>
    <row r="73" spans="1:17">
      <c r="A73" s="16"/>
      <c r="B73" s="17"/>
      <c r="C73" s="17">
        <v>2</v>
      </c>
      <c r="D73" s="7">
        <v>250</v>
      </c>
      <c r="E73" s="7">
        <v>75</v>
      </c>
      <c r="F73" s="7">
        <v>60</v>
      </c>
      <c r="G73" s="3">
        <f t="shared" si="32"/>
        <v>67.5</v>
      </c>
      <c r="H73" s="3">
        <v>2.7E-2</v>
      </c>
      <c r="I73" s="7">
        <v>5.0000000000000001E-3</v>
      </c>
      <c r="J73" s="15">
        <f t="shared" ref="J73" si="33">AVERAGE(H73:H75)</f>
        <v>2.53E-2</v>
      </c>
      <c r="K73" s="17">
        <v>1.6000000000000001E-3</v>
      </c>
      <c r="L73" s="22">
        <v>34.299999999999997</v>
      </c>
      <c r="M73" s="15">
        <v>2.2000000000000002</v>
      </c>
      <c r="N73" s="22"/>
      <c r="O73" s="16"/>
    </row>
    <row r="74" spans="1:17">
      <c r="A74" s="16"/>
      <c r="B74" s="17"/>
      <c r="C74" s="17"/>
      <c r="D74" s="7">
        <v>350</v>
      </c>
      <c r="E74" s="7">
        <v>83</v>
      </c>
      <c r="F74" s="7">
        <v>84</v>
      </c>
      <c r="G74" s="3">
        <f t="shared" si="32"/>
        <v>83.5</v>
      </c>
      <c r="H74" s="3">
        <v>2.3900000000000001E-2</v>
      </c>
      <c r="I74" s="7">
        <v>3.3E-3</v>
      </c>
      <c r="J74" s="15"/>
      <c r="K74" s="17"/>
      <c r="L74" s="22"/>
      <c r="M74" s="15"/>
      <c r="N74" s="22"/>
      <c r="O74" s="16"/>
    </row>
    <row r="75" spans="1:17">
      <c r="A75" s="16"/>
      <c r="B75" s="17"/>
      <c r="C75" s="17"/>
      <c r="D75" s="7">
        <v>400</v>
      </c>
      <c r="E75" s="7">
        <v>104</v>
      </c>
      <c r="F75" s="7">
        <v>100</v>
      </c>
      <c r="G75" s="3">
        <f t="shared" si="32"/>
        <v>102</v>
      </c>
      <c r="H75" s="3">
        <v>2.5000000000000001E-2</v>
      </c>
      <c r="I75" s="7">
        <v>3.0000000000000001E-3</v>
      </c>
      <c r="J75" s="15"/>
      <c r="K75" s="17"/>
      <c r="L75" s="22"/>
      <c r="M75" s="15"/>
      <c r="N75" s="22"/>
      <c r="O75" s="16"/>
    </row>
    <row r="76" spans="1:17">
      <c r="A76" s="16" t="s">
        <v>7</v>
      </c>
      <c r="B76" s="17">
        <v>525</v>
      </c>
      <c r="C76" s="17">
        <v>1</v>
      </c>
      <c r="D76" s="7">
        <v>250</v>
      </c>
      <c r="E76" s="7">
        <v>37</v>
      </c>
      <c r="F76" s="7">
        <v>34</v>
      </c>
      <c r="G76" s="3">
        <f t="shared" si="32"/>
        <v>35.5</v>
      </c>
      <c r="H76" s="3">
        <v>1.4200000000000001E-2</v>
      </c>
      <c r="I76" s="7">
        <v>4.4999999999999997E-3</v>
      </c>
      <c r="J76" s="18">
        <f t="shared" ref="J76" si="34">AVERAGE(H76:H78)</f>
        <v>1.4400000000000001E-2</v>
      </c>
      <c r="K76" s="17">
        <v>5.2999999999999998E-4</v>
      </c>
      <c r="L76" s="22">
        <v>36.799999999999997</v>
      </c>
      <c r="M76" s="15">
        <v>0.9</v>
      </c>
      <c r="N76" s="22"/>
      <c r="O76" s="16"/>
    </row>
    <row r="77" spans="1:17">
      <c r="A77" s="16"/>
      <c r="B77" s="17"/>
      <c r="C77" s="17"/>
      <c r="D77" s="7">
        <v>350</v>
      </c>
      <c r="E77" s="7">
        <v>49</v>
      </c>
      <c r="F77" s="7">
        <v>49</v>
      </c>
      <c r="G77" s="3">
        <f t="shared" si="32"/>
        <v>49</v>
      </c>
      <c r="H77" s="3">
        <v>1.4E-2</v>
      </c>
      <c r="I77" s="7">
        <v>3.2000000000000002E-3</v>
      </c>
      <c r="J77" s="18"/>
      <c r="K77" s="17"/>
      <c r="L77" s="22"/>
      <c r="M77" s="15"/>
      <c r="N77" s="22"/>
      <c r="O77" s="16"/>
    </row>
    <row r="78" spans="1:17">
      <c r="A78" s="16"/>
      <c r="B78" s="17"/>
      <c r="C78" s="17"/>
      <c r="D78" s="7">
        <v>400</v>
      </c>
      <c r="E78" s="7">
        <v>59</v>
      </c>
      <c r="F78" s="7">
        <v>58</v>
      </c>
      <c r="G78" s="3">
        <f t="shared" si="32"/>
        <v>58.5</v>
      </c>
      <c r="H78" s="3">
        <v>1.4999999999999999E-2</v>
      </c>
      <c r="I78" s="7">
        <v>3.0000000000000001E-3</v>
      </c>
      <c r="J78" s="18"/>
      <c r="K78" s="17"/>
      <c r="L78" s="22"/>
      <c r="M78" s="15"/>
      <c r="N78" s="22"/>
      <c r="O78" s="16"/>
    </row>
    <row r="79" spans="1:17">
      <c r="A79" s="16"/>
      <c r="B79" s="17"/>
      <c r="C79" s="17">
        <v>2</v>
      </c>
      <c r="D79" s="7">
        <v>250</v>
      </c>
      <c r="E79" s="7">
        <v>69</v>
      </c>
      <c r="F79" s="7">
        <v>69</v>
      </c>
      <c r="G79" s="3">
        <f t="shared" si="32"/>
        <v>69</v>
      </c>
      <c r="H79" s="3">
        <v>2.8000000000000001E-2</v>
      </c>
      <c r="I79" s="7">
        <v>5.0000000000000001E-3</v>
      </c>
      <c r="J79" s="18">
        <f t="shared" ref="J79" si="35">AVERAGE(H79:H81)</f>
        <v>2.8866666666666665E-2</v>
      </c>
      <c r="K79" s="17">
        <v>8.0999999999999996E-4</v>
      </c>
      <c r="L79" s="22">
        <v>36.4</v>
      </c>
      <c r="M79" s="15">
        <v>1.5</v>
      </c>
      <c r="N79" s="22"/>
      <c r="O79" s="16"/>
    </row>
    <row r="80" spans="1:17">
      <c r="A80" s="16"/>
      <c r="B80" s="17"/>
      <c r="C80" s="17"/>
      <c r="D80" s="7">
        <v>350</v>
      </c>
      <c r="E80" s="7">
        <v>104</v>
      </c>
      <c r="F80" s="7">
        <v>103</v>
      </c>
      <c r="G80" s="3">
        <f t="shared" si="32"/>
        <v>103.5</v>
      </c>
      <c r="H80" s="3">
        <v>2.9600000000000001E-2</v>
      </c>
      <c r="I80" s="7">
        <v>3.3E-3</v>
      </c>
      <c r="J80" s="18"/>
      <c r="K80" s="17"/>
      <c r="L80" s="22"/>
      <c r="M80" s="15"/>
      <c r="N80" s="22"/>
      <c r="O80" s="16"/>
    </row>
    <row r="81" spans="1:19">
      <c r="A81" s="16"/>
      <c r="B81" s="17"/>
      <c r="C81" s="17"/>
      <c r="D81" s="7">
        <v>400</v>
      </c>
      <c r="E81" s="7">
        <v>119</v>
      </c>
      <c r="F81" s="7">
        <v>117</v>
      </c>
      <c r="G81" s="3">
        <f t="shared" si="32"/>
        <v>118</v>
      </c>
      <c r="H81" s="3">
        <v>2.9000000000000001E-2</v>
      </c>
      <c r="I81" s="7">
        <v>3.0000000000000001E-3</v>
      </c>
      <c r="J81" s="18"/>
      <c r="K81" s="17"/>
      <c r="L81" s="22"/>
      <c r="M81" s="15"/>
      <c r="N81" s="22"/>
      <c r="O81" s="16"/>
    </row>
    <row r="82" spans="1:19">
      <c r="A82" s="16" t="s">
        <v>8</v>
      </c>
      <c r="B82" s="17">
        <v>600</v>
      </c>
      <c r="C82" s="17">
        <v>1</v>
      </c>
      <c r="D82" s="7">
        <v>250</v>
      </c>
      <c r="E82" s="7">
        <v>49</v>
      </c>
      <c r="F82" s="7">
        <v>48</v>
      </c>
      <c r="G82" s="3">
        <f t="shared" si="32"/>
        <v>48.5</v>
      </c>
      <c r="H82" s="3">
        <v>1.9400000000000001E-2</v>
      </c>
      <c r="I82" s="7">
        <v>4.5999999999999999E-3</v>
      </c>
      <c r="J82" s="21">
        <f t="shared" ref="J82" si="36">AVERAGE(H82:H84)</f>
        <v>1.7233333333333333E-2</v>
      </c>
      <c r="K82" s="17">
        <v>2E-3</v>
      </c>
      <c r="L82" s="22">
        <v>34.6</v>
      </c>
      <c r="M82" s="15">
        <v>3.6</v>
      </c>
      <c r="N82" s="22"/>
      <c r="O82" s="16"/>
    </row>
    <row r="83" spans="1:19">
      <c r="A83" s="16"/>
      <c r="B83" s="17"/>
      <c r="C83" s="17"/>
      <c r="D83" s="7">
        <v>350</v>
      </c>
      <c r="E83" s="7">
        <v>58</v>
      </c>
      <c r="F83" s="7">
        <v>56</v>
      </c>
      <c r="G83" s="3">
        <f t="shared" si="32"/>
        <v>57</v>
      </c>
      <c r="H83" s="3">
        <v>1.6299999999999999E-2</v>
      </c>
      <c r="I83" s="7">
        <v>3.2000000000000002E-3</v>
      </c>
      <c r="J83" s="21"/>
      <c r="K83" s="17"/>
      <c r="L83" s="22"/>
      <c r="M83" s="15"/>
      <c r="N83" s="22"/>
      <c r="O83" s="16"/>
    </row>
    <row r="84" spans="1:19">
      <c r="A84" s="16"/>
      <c r="B84" s="17"/>
      <c r="C84" s="17"/>
      <c r="D84" s="7">
        <v>400</v>
      </c>
      <c r="E84" s="7">
        <v>66</v>
      </c>
      <c r="F84" s="7">
        <v>65</v>
      </c>
      <c r="G84" s="3">
        <f t="shared" si="32"/>
        <v>65.5</v>
      </c>
      <c r="H84" s="3">
        <v>1.6E-2</v>
      </c>
      <c r="I84" s="7">
        <v>3.0000000000000001E-3</v>
      </c>
      <c r="J84" s="21"/>
      <c r="K84" s="17"/>
      <c r="L84" s="22"/>
      <c r="M84" s="15"/>
      <c r="N84" s="22"/>
      <c r="O84" s="16"/>
    </row>
    <row r="85" spans="1:19">
      <c r="A85" s="16"/>
      <c r="B85" s="17"/>
      <c r="C85" s="17">
        <v>2</v>
      </c>
      <c r="D85" s="7">
        <v>250</v>
      </c>
      <c r="E85" s="7">
        <v>80</v>
      </c>
      <c r="F85" s="7">
        <v>79</v>
      </c>
      <c r="G85" s="3">
        <f t="shared" si="32"/>
        <v>79.5</v>
      </c>
      <c r="H85" s="3">
        <v>3.2000000000000001E-2</v>
      </c>
      <c r="I85" s="7">
        <v>5.0000000000000001E-3</v>
      </c>
      <c r="J85" s="20">
        <f t="shared" ref="J85" si="37">AVERAGE(H85:H87)</f>
        <v>3.3099999999999997E-2</v>
      </c>
      <c r="K85" s="17">
        <v>1.1000000000000001E-3</v>
      </c>
      <c r="L85" s="22">
        <v>36.5</v>
      </c>
      <c r="M85" s="15">
        <v>1.1000000000000001</v>
      </c>
      <c r="N85" s="22"/>
      <c r="O85" s="16"/>
    </row>
    <row r="86" spans="1:19">
      <c r="A86" s="16"/>
      <c r="B86" s="17"/>
      <c r="C86" s="17"/>
      <c r="D86" s="7">
        <v>350</v>
      </c>
      <c r="E86" s="7">
        <v>118</v>
      </c>
      <c r="F86" s="7">
        <v>115</v>
      </c>
      <c r="G86" s="3">
        <f t="shared" si="32"/>
        <v>116.5</v>
      </c>
      <c r="H86" s="3">
        <v>3.3300000000000003E-2</v>
      </c>
      <c r="I86" s="7">
        <v>3.3E-3</v>
      </c>
      <c r="J86" s="20"/>
      <c r="K86" s="17"/>
      <c r="L86" s="22"/>
      <c r="M86" s="15"/>
      <c r="N86" s="22"/>
      <c r="O86" s="16"/>
    </row>
    <row r="87" spans="1:19">
      <c r="A87" s="16"/>
      <c r="B87" s="17"/>
      <c r="C87" s="17"/>
      <c r="D87" s="7">
        <v>400</v>
      </c>
      <c r="E87" s="7">
        <v>136</v>
      </c>
      <c r="F87" s="7">
        <v>133</v>
      </c>
      <c r="G87" s="3">
        <f t="shared" si="32"/>
        <v>134.5</v>
      </c>
      <c r="H87" s="3">
        <v>3.4000000000000002E-2</v>
      </c>
      <c r="I87" s="7">
        <v>3.0000000000000001E-3</v>
      </c>
      <c r="J87" s="20"/>
      <c r="K87" s="17"/>
      <c r="L87" s="22"/>
      <c r="M87" s="15"/>
      <c r="N87" s="22"/>
      <c r="O87" s="16"/>
      <c r="P87" s="9" t="s">
        <v>20</v>
      </c>
      <c r="Q87" s="9" t="s">
        <v>48</v>
      </c>
      <c r="R87" s="9" t="s">
        <v>28</v>
      </c>
      <c r="S87" s="9" t="s">
        <v>49</v>
      </c>
    </row>
    <row r="88" spans="1:19">
      <c r="A88" s="15" t="s">
        <v>9</v>
      </c>
      <c r="B88" s="15"/>
      <c r="C88" s="15">
        <v>1</v>
      </c>
      <c r="D88" s="4">
        <v>250</v>
      </c>
      <c r="E88" s="4">
        <v>38</v>
      </c>
      <c r="F88" s="4">
        <v>36</v>
      </c>
      <c r="G88" s="4">
        <v>37</v>
      </c>
      <c r="H88" s="14">
        <v>1.4798379370232199E-2</v>
      </c>
      <c r="I88" s="5">
        <v>4.4999999999999997E-3</v>
      </c>
      <c r="J88" s="18">
        <v>1.4705552325283993E-2</v>
      </c>
      <c r="K88" s="15">
        <v>1.2999999999999999E-4</v>
      </c>
      <c r="P88" s="15">
        <v>526.5</v>
      </c>
      <c r="Q88" s="15">
        <v>4.4000000000000004</v>
      </c>
      <c r="R88" s="15">
        <v>533</v>
      </c>
      <c r="S88" s="15">
        <v>10</v>
      </c>
    </row>
    <row r="89" spans="1:19">
      <c r="A89" s="15"/>
      <c r="B89" s="15"/>
      <c r="C89" s="15"/>
      <c r="D89" s="4">
        <v>350</v>
      </c>
      <c r="E89" s="4">
        <v>51</v>
      </c>
      <c r="F89" s="4">
        <v>51</v>
      </c>
      <c r="G89" s="4">
        <v>51</v>
      </c>
      <c r="H89" s="14">
        <v>1.4569881867291641E-2</v>
      </c>
      <c r="I89" s="5">
        <v>3.2000000000000002E-3</v>
      </c>
      <c r="J89" s="18"/>
      <c r="K89" s="15"/>
      <c r="P89" s="15"/>
      <c r="Q89" s="15"/>
      <c r="R89" s="15"/>
      <c r="S89" s="15"/>
    </row>
    <row r="90" spans="1:19">
      <c r="A90" s="15"/>
      <c r="B90" s="15"/>
      <c r="C90" s="15"/>
      <c r="D90" s="4">
        <v>400</v>
      </c>
      <c r="E90" s="4">
        <v>60</v>
      </c>
      <c r="F90" s="4">
        <v>58</v>
      </c>
      <c r="G90" s="4">
        <v>59</v>
      </c>
      <c r="H90" s="13">
        <v>1.4748395738328139E-2</v>
      </c>
      <c r="I90" s="5">
        <v>3.0000000000000001E-3</v>
      </c>
      <c r="J90" s="18"/>
      <c r="K90" s="15"/>
      <c r="P90" s="15"/>
      <c r="Q90" s="15"/>
      <c r="R90" s="15"/>
      <c r="S90" s="15"/>
    </row>
    <row r="91" spans="1:19">
      <c r="A91" s="15"/>
      <c r="B91" s="15"/>
      <c r="C91" s="15">
        <v>2</v>
      </c>
      <c r="D91" s="4">
        <v>250</v>
      </c>
      <c r="E91" s="4">
        <v>73</v>
      </c>
      <c r="F91" s="4">
        <v>72</v>
      </c>
      <c r="G91" s="4">
        <v>72.5</v>
      </c>
      <c r="H91" s="13">
        <v>2.8987813186294252E-2</v>
      </c>
      <c r="I91" s="5">
        <v>5.0000000000000001E-3</v>
      </c>
      <c r="J91" s="20">
        <v>3.0176693591860551E-2</v>
      </c>
      <c r="K91" s="15">
        <v>1.1000000000000001E-3</v>
      </c>
      <c r="P91" s="15">
        <v>540</v>
      </c>
      <c r="Q91" s="15">
        <v>19</v>
      </c>
      <c r="R91" s="15"/>
      <c r="S91" s="15"/>
    </row>
    <row r="92" spans="1:19">
      <c r="A92" s="15"/>
      <c r="B92" s="15"/>
      <c r="C92" s="15"/>
      <c r="D92" s="4">
        <v>350</v>
      </c>
      <c r="E92" s="4">
        <v>109</v>
      </c>
      <c r="F92" s="4">
        <v>105</v>
      </c>
      <c r="G92" s="4">
        <v>107</v>
      </c>
      <c r="H92" s="14">
        <v>3.0557152361946251E-2</v>
      </c>
      <c r="I92" s="5">
        <v>3.3E-3</v>
      </c>
      <c r="J92" s="20"/>
      <c r="K92" s="15"/>
      <c r="P92" s="15"/>
      <c r="Q92" s="15"/>
      <c r="R92" s="15"/>
      <c r="S92" s="15"/>
    </row>
    <row r="93" spans="1:19">
      <c r="A93" s="15"/>
      <c r="B93" s="15"/>
      <c r="C93" s="15"/>
      <c r="D93" s="4">
        <v>400</v>
      </c>
      <c r="E93" s="4">
        <v>125</v>
      </c>
      <c r="F93" s="4">
        <v>123</v>
      </c>
      <c r="G93" s="4">
        <v>124</v>
      </c>
      <c r="H93" s="13">
        <v>3.0985115227341153E-2</v>
      </c>
      <c r="I93" s="5">
        <v>3.0000000000000001E-3</v>
      </c>
      <c r="J93" s="20"/>
      <c r="K93" s="15"/>
      <c r="P93" s="15"/>
      <c r="Q93" s="15"/>
      <c r="R93" s="15"/>
      <c r="S93" s="15"/>
    </row>
    <row r="94" spans="1:19">
      <c r="A94" s="15" t="s">
        <v>10</v>
      </c>
      <c r="B94" s="15"/>
      <c r="C94" s="15">
        <v>1</v>
      </c>
      <c r="D94" s="4">
        <v>250</v>
      </c>
      <c r="E94" s="4">
        <v>39</v>
      </c>
      <c r="F94" s="4">
        <v>42</v>
      </c>
      <c r="G94" s="4">
        <v>40.5</v>
      </c>
      <c r="H94" s="14">
        <v>1.6197874654322642E-2</v>
      </c>
      <c r="I94" s="5">
        <v>4.4999999999999997E-3</v>
      </c>
      <c r="J94" s="20">
        <v>1.6814284260900574E-2</v>
      </c>
      <c r="K94" s="15">
        <v>5.9999999999999995E-4</v>
      </c>
      <c r="P94" s="15">
        <v>602</v>
      </c>
      <c r="Q94" s="15">
        <v>20</v>
      </c>
      <c r="R94" s="15">
        <v>616</v>
      </c>
      <c r="S94" s="15">
        <v>21</v>
      </c>
    </row>
    <row r="95" spans="1:19">
      <c r="A95" s="15"/>
      <c r="B95" s="15"/>
      <c r="C95" s="15"/>
      <c r="D95" s="4">
        <v>350</v>
      </c>
      <c r="E95" s="4">
        <v>59</v>
      </c>
      <c r="F95" s="4">
        <v>60</v>
      </c>
      <c r="G95" s="4">
        <v>59.5</v>
      </c>
      <c r="H95" s="14">
        <v>1.6997544032318176E-2</v>
      </c>
      <c r="I95" s="5">
        <v>3.3E-3</v>
      </c>
      <c r="J95" s="20"/>
      <c r="K95" s="15"/>
      <c r="P95" s="15"/>
      <c r="Q95" s="15"/>
      <c r="R95" s="15"/>
      <c r="S95" s="15"/>
    </row>
    <row r="96" spans="1:19">
      <c r="A96" s="15"/>
      <c r="B96" s="15"/>
      <c r="C96" s="15"/>
      <c r="D96" s="4">
        <v>400</v>
      </c>
      <c r="E96" s="4">
        <v>68</v>
      </c>
      <c r="F96" s="4">
        <v>70</v>
      </c>
      <c r="G96" s="4">
        <v>69</v>
      </c>
      <c r="H96" s="13">
        <v>1.7247434096060898E-2</v>
      </c>
      <c r="I96" s="5">
        <v>3.0000000000000001E-3</v>
      </c>
      <c r="J96" s="20"/>
      <c r="K96" s="15"/>
      <c r="P96" s="15"/>
      <c r="Q96" s="15"/>
      <c r="R96" s="15"/>
      <c r="S96" s="15"/>
    </row>
    <row r="97" spans="1:19">
      <c r="A97" s="15"/>
      <c r="B97" s="15"/>
      <c r="C97" s="15">
        <v>2</v>
      </c>
      <c r="D97" s="4">
        <v>250</v>
      </c>
      <c r="E97" s="4">
        <v>83</v>
      </c>
      <c r="F97" s="4">
        <v>84</v>
      </c>
      <c r="G97" s="4">
        <v>83.5</v>
      </c>
      <c r="H97" s="13">
        <v>3.3381385720562172E-2</v>
      </c>
      <c r="I97" s="5">
        <v>5.0000000000000001E-3</v>
      </c>
      <c r="J97" s="20">
        <v>3.5224458900739629E-2</v>
      </c>
      <c r="K97" s="15">
        <v>1.6999999999999999E-3</v>
      </c>
      <c r="P97" s="15">
        <v>631</v>
      </c>
      <c r="Q97" s="15">
        <v>30</v>
      </c>
      <c r="R97" s="15"/>
      <c r="S97" s="15"/>
    </row>
    <row r="98" spans="1:19">
      <c r="A98" s="15"/>
      <c r="B98" s="15"/>
      <c r="C98" s="15"/>
      <c r="D98" s="4">
        <v>350</v>
      </c>
      <c r="E98" s="4">
        <v>124</v>
      </c>
      <c r="F98" s="4">
        <v>126</v>
      </c>
      <c r="G98" s="4">
        <v>125</v>
      </c>
      <c r="H98" s="14">
        <v>3.5691530512412487E-2</v>
      </c>
      <c r="I98" s="5">
        <v>3.3E-3</v>
      </c>
      <c r="J98" s="20"/>
      <c r="K98" s="15"/>
      <c r="P98" s="15"/>
      <c r="Q98" s="15"/>
      <c r="R98" s="15"/>
      <c r="S98" s="15"/>
    </row>
    <row r="99" spans="1:19">
      <c r="A99" s="15"/>
      <c r="B99" s="15"/>
      <c r="C99" s="15"/>
      <c r="D99" s="4">
        <v>400</v>
      </c>
      <c r="E99" s="4">
        <v>150</v>
      </c>
      <c r="F99" s="4">
        <v>143</v>
      </c>
      <c r="G99" s="4">
        <v>146.5</v>
      </c>
      <c r="H99" s="13">
        <v>3.6600460469244242E-2</v>
      </c>
      <c r="I99" s="5">
        <v>3.0000000000000001E-3</v>
      </c>
      <c r="J99" s="20"/>
      <c r="K99" s="15"/>
      <c r="P99" s="15"/>
      <c r="Q99" s="15"/>
      <c r="R99" s="15"/>
      <c r="S99" s="15"/>
    </row>
  </sheetData>
  <mergeCells count="188">
    <mergeCell ref="Q97:Q99"/>
    <mergeCell ref="Q88:Q90"/>
    <mergeCell ref="Q91:Q93"/>
    <mergeCell ref="Q94:Q96"/>
    <mergeCell ref="R88:R93"/>
    <mergeCell ref="S88:S93"/>
    <mergeCell ref="R94:R99"/>
    <mergeCell ref="S94:S99"/>
    <mergeCell ref="K88:K90"/>
    <mergeCell ref="K91:K93"/>
    <mergeCell ref="K94:K96"/>
    <mergeCell ref="K97:K99"/>
    <mergeCell ref="B88:B93"/>
    <mergeCell ref="B94:B99"/>
    <mergeCell ref="P88:P90"/>
    <mergeCell ref="P91:P93"/>
    <mergeCell ref="P94:P96"/>
    <mergeCell ref="P97:P99"/>
    <mergeCell ref="A88:A93"/>
    <mergeCell ref="A94:A99"/>
    <mergeCell ref="C88:C90"/>
    <mergeCell ref="C91:C93"/>
    <mergeCell ref="C94:C96"/>
    <mergeCell ref="C97:C99"/>
    <mergeCell ref="J88:J90"/>
    <mergeCell ref="J91:J93"/>
    <mergeCell ref="J97:J99"/>
    <mergeCell ref="J94:J96"/>
    <mergeCell ref="R49:R54"/>
    <mergeCell ref="S49:S54"/>
    <mergeCell ref="S55:S60"/>
    <mergeCell ref="R55:R60"/>
    <mergeCell ref="M49:M51"/>
    <mergeCell ref="N49:N51"/>
    <mergeCell ref="O49:O51"/>
    <mergeCell ref="M52:M54"/>
    <mergeCell ref="N52:N54"/>
    <mergeCell ref="O52:O54"/>
    <mergeCell ref="M55:M57"/>
    <mergeCell ref="N55:N57"/>
    <mergeCell ref="O55:O57"/>
    <mergeCell ref="M58:M60"/>
    <mergeCell ref="N58:N60"/>
    <mergeCell ref="O58:O60"/>
    <mergeCell ref="L49:L51"/>
    <mergeCell ref="L52:L54"/>
    <mergeCell ref="L55:L57"/>
    <mergeCell ref="L58:L60"/>
    <mergeCell ref="P49:P51"/>
    <mergeCell ref="P52:P54"/>
    <mergeCell ref="P55:P57"/>
    <mergeCell ref="P58:P60"/>
    <mergeCell ref="Q49:Q51"/>
    <mergeCell ref="Q52:Q54"/>
    <mergeCell ref="Q55:Q57"/>
    <mergeCell ref="Q58:Q60"/>
    <mergeCell ref="A13:A15"/>
    <mergeCell ref="A16:A18"/>
    <mergeCell ref="M4:M6"/>
    <mergeCell ref="M7:M9"/>
    <mergeCell ref="M10:M12"/>
    <mergeCell ref="M13:M15"/>
    <mergeCell ref="M16:M18"/>
    <mergeCell ref="A49:A54"/>
    <mergeCell ref="A55:A60"/>
    <mergeCell ref="C49:C51"/>
    <mergeCell ref="C55:C57"/>
    <mergeCell ref="C52:C54"/>
    <mergeCell ref="C58:C60"/>
    <mergeCell ref="J49:J51"/>
    <mergeCell ref="J52:J54"/>
    <mergeCell ref="J55:J57"/>
    <mergeCell ref="J58:J60"/>
    <mergeCell ref="K49:K51"/>
    <mergeCell ref="K52:K54"/>
    <mergeCell ref="K55:K57"/>
    <mergeCell ref="K58:K60"/>
    <mergeCell ref="S13:S15"/>
    <mergeCell ref="S16:S18"/>
    <mergeCell ref="P13:P15"/>
    <mergeCell ref="O16:O18"/>
    <mergeCell ref="P16:P18"/>
    <mergeCell ref="O13:O15"/>
    <mergeCell ref="Q4:Q6"/>
    <mergeCell ref="Q7:Q9"/>
    <mergeCell ref="Q10:Q12"/>
    <mergeCell ref="Q13:Q15"/>
    <mergeCell ref="Q16:Q18"/>
    <mergeCell ref="P4:P6"/>
    <mergeCell ref="O7:O9"/>
    <mergeCell ref="P7:P9"/>
    <mergeCell ref="O10:O12"/>
    <mergeCell ref="P10:P12"/>
    <mergeCell ref="O4:O6"/>
    <mergeCell ref="A31:A36"/>
    <mergeCell ref="B31:B36"/>
    <mergeCell ref="A37:A42"/>
    <mergeCell ref="B37:B42"/>
    <mergeCell ref="A43:A48"/>
    <mergeCell ref="B43:B48"/>
    <mergeCell ref="R4:R6"/>
    <mergeCell ref="R7:R9"/>
    <mergeCell ref="R10:R12"/>
    <mergeCell ref="R13:R15"/>
    <mergeCell ref="R16:R18"/>
    <mergeCell ref="B4:B6"/>
    <mergeCell ref="B7:B9"/>
    <mergeCell ref="B10:B12"/>
    <mergeCell ref="B13:B15"/>
    <mergeCell ref="B16:B18"/>
    <mergeCell ref="N4:N6"/>
    <mergeCell ref="N7:N9"/>
    <mergeCell ref="N10:N12"/>
    <mergeCell ref="N13:N15"/>
    <mergeCell ref="N16:N18"/>
    <mergeCell ref="A4:A6"/>
    <mergeCell ref="A7:A9"/>
    <mergeCell ref="A10:A12"/>
    <mergeCell ref="C46:C48"/>
    <mergeCell ref="J31:J33"/>
    <mergeCell ref="J34:J36"/>
    <mergeCell ref="J37:J39"/>
    <mergeCell ref="J40:J42"/>
    <mergeCell ref="J43:J45"/>
    <mergeCell ref="J46:J48"/>
    <mergeCell ref="C31:C33"/>
    <mergeCell ref="C34:C36"/>
    <mergeCell ref="C37:C39"/>
    <mergeCell ref="C40:C42"/>
    <mergeCell ref="C43:C45"/>
    <mergeCell ref="L34:L36"/>
    <mergeCell ref="L37:L39"/>
    <mergeCell ref="L40:L42"/>
    <mergeCell ref="L43:L45"/>
    <mergeCell ref="L46:L48"/>
    <mergeCell ref="K31:K33"/>
    <mergeCell ref="K34:K36"/>
    <mergeCell ref="K37:K39"/>
    <mergeCell ref="K40:K42"/>
    <mergeCell ref="K43:K45"/>
    <mergeCell ref="J82:J84"/>
    <mergeCell ref="C82:C84"/>
    <mergeCell ref="B82:B87"/>
    <mergeCell ref="A82:A87"/>
    <mergeCell ref="M79:M81"/>
    <mergeCell ref="L79:L81"/>
    <mergeCell ref="K79:K81"/>
    <mergeCell ref="J79:J81"/>
    <mergeCell ref="M31:M33"/>
    <mergeCell ref="M34:M36"/>
    <mergeCell ref="M37:M39"/>
    <mergeCell ref="M40:M42"/>
    <mergeCell ref="C79:C81"/>
    <mergeCell ref="M76:M78"/>
    <mergeCell ref="L76:L78"/>
    <mergeCell ref="K76:K78"/>
    <mergeCell ref="J76:J78"/>
    <mergeCell ref="C76:C78"/>
    <mergeCell ref="B76:B81"/>
    <mergeCell ref="A76:A81"/>
    <mergeCell ref="B70:B75"/>
    <mergeCell ref="A70:A75"/>
    <mergeCell ref="K46:K48"/>
    <mergeCell ref="L31:L33"/>
    <mergeCell ref="N31:N48"/>
    <mergeCell ref="O31:O48"/>
    <mergeCell ref="M73:M75"/>
    <mergeCell ref="L73:L75"/>
    <mergeCell ref="K73:K75"/>
    <mergeCell ref="J73:J75"/>
    <mergeCell ref="C73:C75"/>
    <mergeCell ref="O70:O87"/>
    <mergeCell ref="N70:N87"/>
    <mergeCell ref="M70:M72"/>
    <mergeCell ref="L70:L72"/>
    <mergeCell ref="K70:K72"/>
    <mergeCell ref="J70:J72"/>
    <mergeCell ref="C70:C72"/>
    <mergeCell ref="M85:M87"/>
    <mergeCell ref="L85:L87"/>
    <mergeCell ref="M43:M45"/>
    <mergeCell ref="M46:M48"/>
    <mergeCell ref="K85:K87"/>
    <mergeCell ref="J85:J87"/>
    <mergeCell ref="C85:C87"/>
    <mergeCell ref="M82:M84"/>
    <mergeCell ref="L82:L84"/>
    <mergeCell ref="K82:K8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2010-11-24T09:01:50Z</dcterms:created>
  <dcterms:modified xsi:type="dcterms:W3CDTF">2010-11-30T22:37:26Z</dcterms:modified>
</cp:coreProperties>
</file>