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508\Desktop\"/>
    </mc:Choice>
  </mc:AlternateContent>
  <xr:revisionPtr revIDLastSave="0" documentId="10_ncr:100000_{1B52EA6A-28FA-4C63-8B85-DCB40179C0C4}" xr6:coauthVersionLast="31" xr6:coauthVersionMax="31" xr10:uidLastSave="{00000000-0000-0000-0000-000000000000}"/>
  <bookViews>
    <workbookView xWindow="0" yWindow="0" windowWidth="15345" windowHeight="4380" xr2:uid="{74D9CCE1-26CE-4481-BDFF-C18A8C629A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Q30" i="1"/>
  <c r="L30" i="1"/>
  <c r="G30" i="1"/>
  <c r="Q28" i="1"/>
  <c r="L28" i="1"/>
  <c r="Q26" i="1"/>
  <c r="L26" i="1"/>
  <c r="Q22" i="1"/>
  <c r="L22" i="1"/>
  <c r="P4" i="1"/>
  <c r="P5" i="1"/>
  <c r="P6" i="1"/>
  <c r="Q5" i="1" s="1"/>
  <c r="Q7" i="1" s="1"/>
  <c r="Q9" i="1" s="1"/>
  <c r="P7" i="1"/>
  <c r="P8" i="1"/>
  <c r="P3" i="1"/>
  <c r="K4" i="1"/>
  <c r="K5" i="1"/>
  <c r="K6" i="1"/>
  <c r="K7" i="1"/>
  <c r="K8" i="1"/>
  <c r="K3" i="1"/>
  <c r="C3" i="1"/>
  <c r="L5" i="1"/>
  <c r="L7" i="1" s="1"/>
  <c r="L9" i="1" s="1"/>
  <c r="L3" i="1"/>
  <c r="G28" i="1"/>
  <c r="G26" i="1"/>
  <c r="G22" i="1"/>
  <c r="C22" i="1"/>
  <c r="I5" i="1"/>
  <c r="I7" i="1" s="1"/>
  <c r="I9" i="1" s="1"/>
  <c r="H3" i="1"/>
  <c r="I3" i="1" s="1"/>
  <c r="H4" i="1"/>
  <c r="H5" i="1"/>
  <c r="H6" i="1"/>
  <c r="H7" i="1"/>
  <c r="H8" i="1"/>
  <c r="C27" i="1"/>
  <c r="C26" i="1"/>
  <c r="C28" i="1" s="1"/>
  <c r="C24" i="1"/>
  <c r="C23" i="1"/>
  <c r="D18" i="1"/>
  <c r="D17" i="1"/>
  <c r="C4" i="1"/>
  <c r="C5" i="1"/>
  <c r="C6" i="1"/>
  <c r="C7" i="1"/>
  <c r="C8" i="1"/>
  <c r="D3" i="1"/>
  <c r="Q3" i="1" l="1"/>
  <c r="C9" i="1"/>
  <c r="D5" i="1"/>
  <c r="D9" i="1" l="1"/>
</calcChain>
</file>

<file path=xl/sharedStrings.xml><?xml version="1.0" encoding="utf-8"?>
<sst xmlns="http://schemas.openxmlformats.org/spreadsheetml/2006/main" count="43" uniqueCount="27">
  <si>
    <t>干涉法</t>
    <phoneticPr fontId="1" type="noConversion"/>
  </si>
  <si>
    <t>x</t>
    <phoneticPr fontId="1" type="noConversion"/>
  </si>
  <si>
    <t>行波法</t>
    <phoneticPr fontId="1" type="noConversion"/>
  </si>
  <si>
    <t>干涉,水</t>
    <phoneticPr fontId="1" type="noConversion"/>
  </si>
  <si>
    <t>行波</t>
    <phoneticPr fontId="1" type="noConversion"/>
  </si>
  <si>
    <t>逐差法</t>
    <phoneticPr fontId="1" type="noConversion"/>
  </si>
  <si>
    <t>长度仪器误差</t>
    <phoneticPr fontId="1" type="noConversion"/>
  </si>
  <si>
    <t>空气频率仪器误差</t>
    <phoneticPr fontId="1" type="noConversion"/>
  </si>
  <si>
    <t>水</t>
    <phoneticPr fontId="1" type="noConversion"/>
  </si>
  <si>
    <t>t(5)</t>
    <phoneticPr fontId="1" type="noConversion"/>
  </si>
  <si>
    <t>平均值标准误差</t>
    <phoneticPr fontId="1" type="noConversion"/>
  </si>
  <si>
    <t>平均值</t>
    <phoneticPr fontId="1" type="noConversion"/>
  </si>
  <si>
    <t>0.683*仪器误差</t>
    <phoneticPr fontId="1" type="noConversion"/>
  </si>
  <si>
    <t>t(5)*平均</t>
    <phoneticPr fontId="1" type="noConversion"/>
  </si>
  <si>
    <t>半波长不确定度</t>
    <phoneticPr fontId="1" type="noConversion"/>
  </si>
  <si>
    <t>空气频率不确定度</t>
    <phoneticPr fontId="1" type="noConversion"/>
  </si>
  <si>
    <t>v = f*lamda</t>
    <phoneticPr fontId="1" type="noConversion"/>
  </si>
  <si>
    <t>标准空气声速</t>
    <phoneticPr fontId="1" type="noConversion"/>
  </si>
  <si>
    <t>相对误差</t>
    <phoneticPr fontId="1" type="noConversion"/>
  </si>
  <si>
    <t>u/v = sqrt(uf/f^2+ul/l^2)</t>
    <phoneticPr fontId="1" type="noConversion"/>
  </si>
  <si>
    <t>频率千赫兹</t>
    <phoneticPr fontId="1" type="noConversion"/>
  </si>
  <si>
    <t>室温摄氏度</t>
    <phoneticPr fontId="1" type="noConversion"/>
  </si>
  <si>
    <t>声速不确定度</t>
    <phoneticPr fontId="1" type="noConversion"/>
  </si>
  <si>
    <t>平均</t>
    <phoneticPr fontId="1" type="noConversion"/>
  </si>
  <si>
    <t>标差</t>
    <phoneticPr fontId="1" type="noConversion"/>
  </si>
  <si>
    <t>平均值标差</t>
    <phoneticPr fontId="1" type="noConversion"/>
  </si>
  <si>
    <t>1.11*标差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</si>
</sst>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6008-4977-4AEF-9F7D-16FA4B891B6F}">
  <dimension ref="A1:Q31"/>
  <sheetViews>
    <sheetView tabSelected="1" topLeftCell="A13" workbookViewId="0">
      <selection activeCell="M29" sqref="M29"/>
    </sheetView>
  </sheetViews>
  <sheetFormatPr defaultRowHeight="14.25" x14ac:dyDescent="0.2"/>
  <sheetData>
    <row r="1" spans="1:17" x14ac:dyDescent="0.2">
      <c r="B1" t="s">
        <v>0</v>
      </c>
      <c r="C1" t="s">
        <v>20</v>
      </c>
      <c r="D1">
        <v>36.97</v>
      </c>
      <c r="E1" t="s">
        <v>21</v>
      </c>
      <c r="F1">
        <v>21.2</v>
      </c>
      <c r="G1" t="s">
        <v>2</v>
      </c>
      <c r="J1" t="s">
        <v>3</v>
      </c>
      <c r="K1">
        <v>238.6</v>
      </c>
      <c r="M1">
        <v>18</v>
      </c>
      <c r="O1" t="s">
        <v>4</v>
      </c>
    </row>
    <row r="2" spans="1:17" x14ac:dyDescent="0.2">
      <c r="B2" t="s">
        <v>1</v>
      </c>
      <c r="C2" t="s">
        <v>5</v>
      </c>
      <c r="D2" t="s">
        <v>24</v>
      </c>
      <c r="G2" t="s">
        <v>1</v>
      </c>
      <c r="H2" t="s">
        <v>5</v>
      </c>
      <c r="I2" t="s">
        <v>23</v>
      </c>
      <c r="J2" t="s">
        <v>1</v>
      </c>
      <c r="K2" t="s">
        <v>5</v>
      </c>
      <c r="L2" t="s">
        <v>23</v>
      </c>
      <c r="O2" t="s">
        <v>1</v>
      </c>
      <c r="P2" t="s">
        <v>5</v>
      </c>
      <c r="Q2" t="s">
        <v>23</v>
      </c>
    </row>
    <row r="3" spans="1:17" x14ac:dyDescent="0.2">
      <c r="A3">
        <v>1</v>
      </c>
      <c r="B3">
        <v>30</v>
      </c>
      <c r="C3">
        <f>(B9-B3)/3</f>
        <v>9</v>
      </c>
      <c r="D3">
        <f>STDEV(C3:C8)</f>
        <v>0.16699966733167168</v>
      </c>
      <c r="G3">
        <v>35</v>
      </c>
      <c r="H3">
        <f>(G9-G3)/6</f>
        <v>9.3666666666666671</v>
      </c>
      <c r="I3">
        <f>AVERAGE(H3:H8)</f>
        <v>9.5444444444444443</v>
      </c>
      <c r="J3">
        <v>30</v>
      </c>
      <c r="K3">
        <f>(J9-J3)/3</f>
        <v>6.333333333333333</v>
      </c>
      <c r="L3">
        <f>AVERAGE(K3:K8)</f>
        <v>6.3833333333333329</v>
      </c>
      <c r="O3">
        <v>64</v>
      </c>
      <c r="P3">
        <f>(O9-O3)/3</f>
        <v>6.333333333333333</v>
      </c>
      <c r="Q3">
        <f>AVERAGE(P3:P8)</f>
        <v>6.344444444444445</v>
      </c>
    </row>
    <row r="4" spans="1:17" x14ac:dyDescent="0.2">
      <c r="A4">
        <v>2</v>
      </c>
      <c r="B4">
        <v>34</v>
      </c>
      <c r="C4">
        <f t="shared" ref="C4:C8" si="0">(B10-B4)/3</f>
        <v>9.2999999999999989</v>
      </c>
      <c r="D4" t="s">
        <v>10</v>
      </c>
      <c r="G4">
        <v>44</v>
      </c>
      <c r="H4">
        <f t="shared" ref="H4:H8" si="1">(G10-G4)/6</f>
        <v>9.5</v>
      </c>
      <c r="I4" t="s">
        <v>24</v>
      </c>
      <c r="J4">
        <v>33</v>
      </c>
      <c r="K4">
        <f t="shared" ref="K4:K8" si="2">(J10-J4)/3</f>
        <v>6.333333333333333</v>
      </c>
      <c r="L4" t="s">
        <v>24</v>
      </c>
      <c r="O4">
        <v>67</v>
      </c>
      <c r="P4">
        <f t="shared" ref="P4:P8" si="3">(O10-O4)/3</f>
        <v>6.333333333333333</v>
      </c>
      <c r="Q4" t="s">
        <v>24</v>
      </c>
    </row>
    <row r="5" spans="1:17" x14ac:dyDescent="0.2">
      <c r="A5">
        <v>3</v>
      </c>
      <c r="B5">
        <v>38.1</v>
      </c>
      <c r="C5">
        <f t="shared" si="0"/>
        <v>9.4666666666666668</v>
      </c>
      <c r="D5">
        <f>D3/SQRT(6)</f>
        <v>6.8177328696188796E-2</v>
      </c>
      <c r="G5">
        <v>53.5</v>
      </c>
      <c r="H5">
        <f t="shared" si="1"/>
        <v>9.6</v>
      </c>
      <c r="I5">
        <f>STDEV(H3:H8)</f>
        <v>0.11088866622110774</v>
      </c>
      <c r="J5">
        <v>36</v>
      </c>
      <c r="K5">
        <f t="shared" si="2"/>
        <v>6.3666666666666671</v>
      </c>
      <c r="L5">
        <f>STDEV(K3:K8)</f>
        <v>0.10697871023920767</v>
      </c>
      <c r="O5">
        <v>70</v>
      </c>
      <c r="P5">
        <f t="shared" si="3"/>
        <v>6.333333333333333</v>
      </c>
      <c r="Q5">
        <f>STDEV(P3:P8)</f>
        <v>2.7216552697591496E-2</v>
      </c>
    </row>
    <row r="6" spans="1:17" x14ac:dyDescent="0.2">
      <c r="A6">
        <v>4</v>
      </c>
      <c r="B6">
        <v>43.1</v>
      </c>
      <c r="C6">
        <f t="shared" si="0"/>
        <v>9.3666666666666671</v>
      </c>
      <c r="D6" t="s">
        <v>11</v>
      </c>
      <c r="G6">
        <v>63.1</v>
      </c>
      <c r="H6">
        <f t="shared" si="1"/>
        <v>9.4999999999999982</v>
      </c>
      <c r="I6" t="s">
        <v>25</v>
      </c>
      <c r="J6">
        <v>39.1</v>
      </c>
      <c r="K6">
        <f t="shared" si="2"/>
        <v>6.333333333333333</v>
      </c>
      <c r="L6" t="s">
        <v>25</v>
      </c>
      <c r="O6">
        <v>73.099999999999994</v>
      </c>
      <c r="P6">
        <f t="shared" si="3"/>
        <v>6.333333333333333</v>
      </c>
      <c r="Q6" t="s">
        <v>25</v>
      </c>
    </row>
    <row r="7" spans="1:17" x14ac:dyDescent="0.2">
      <c r="A7">
        <v>5</v>
      </c>
      <c r="B7">
        <v>48</v>
      </c>
      <c r="C7">
        <f t="shared" si="0"/>
        <v>9.3333333333333339</v>
      </c>
      <c r="D7">
        <v>9.3166666666666682</v>
      </c>
      <c r="G7">
        <v>72.2</v>
      </c>
      <c r="H7">
        <f t="shared" si="1"/>
        <v>9.6333333333333329</v>
      </c>
      <c r="I7">
        <f>I5/SQRT(6)</f>
        <v>4.5270108416585152E-2</v>
      </c>
      <c r="J7">
        <v>42.2</v>
      </c>
      <c r="K7">
        <f t="shared" si="2"/>
        <v>6.5999999999999988</v>
      </c>
      <c r="L7">
        <f>L5/SQRT(6)</f>
        <v>4.3673875571185496E-2</v>
      </c>
      <c r="O7">
        <v>76.099999999999994</v>
      </c>
      <c r="P7">
        <f t="shared" si="3"/>
        <v>6.4000000000000012</v>
      </c>
      <c r="Q7">
        <f>Q5/SQRT(6)</f>
        <v>1.1111111111111368E-2</v>
      </c>
    </row>
    <row r="8" spans="1:17" x14ac:dyDescent="0.2">
      <c r="A8">
        <v>6</v>
      </c>
      <c r="B8">
        <v>52.1</v>
      </c>
      <c r="C8">
        <f t="shared" si="0"/>
        <v>9.4333333333333353</v>
      </c>
      <c r="D8" t="s">
        <v>13</v>
      </c>
      <c r="G8">
        <v>82</v>
      </c>
      <c r="H8">
        <f t="shared" si="1"/>
        <v>9.6666666666666661</v>
      </c>
      <c r="I8" t="s">
        <v>26</v>
      </c>
      <c r="J8">
        <v>46</v>
      </c>
      <c r="K8">
        <f t="shared" si="2"/>
        <v>6.333333333333333</v>
      </c>
      <c r="L8" t="s">
        <v>26</v>
      </c>
      <c r="O8">
        <v>79</v>
      </c>
      <c r="P8">
        <f t="shared" si="3"/>
        <v>6.333333333333333</v>
      </c>
      <c r="Q8" t="s">
        <v>26</v>
      </c>
    </row>
    <row r="9" spans="1:17" x14ac:dyDescent="0.2">
      <c r="A9">
        <v>7</v>
      </c>
      <c r="B9">
        <v>57</v>
      </c>
      <c r="C9">
        <f>AVERAGE(C3:C8)</f>
        <v>9.3166666666666682</v>
      </c>
      <c r="D9">
        <f>1.11*D5</f>
        <v>7.5676834852769576E-2</v>
      </c>
      <c r="G9">
        <v>91.2</v>
      </c>
      <c r="I9">
        <f>1.11*I7</f>
        <v>5.0249820342409525E-2</v>
      </c>
      <c r="J9">
        <v>49</v>
      </c>
      <c r="L9">
        <f>1.11*L7</f>
        <v>4.8478001884015902E-2</v>
      </c>
      <c r="O9">
        <v>83</v>
      </c>
      <c r="Q9">
        <f>1.11*Q7</f>
        <v>1.233333333333362E-2</v>
      </c>
    </row>
    <row r="10" spans="1:17" x14ac:dyDescent="0.2">
      <c r="A10">
        <v>8</v>
      </c>
      <c r="B10">
        <v>61.9</v>
      </c>
      <c r="G10">
        <v>101</v>
      </c>
      <c r="J10">
        <v>52</v>
      </c>
      <c r="O10">
        <v>86</v>
      </c>
    </row>
    <row r="11" spans="1:17" x14ac:dyDescent="0.2">
      <c r="A11">
        <v>9</v>
      </c>
      <c r="B11">
        <v>66.5</v>
      </c>
      <c r="G11">
        <v>111.1</v>
      </c>
      <c r="J11">
        <v>55.1</v>
      </c>
      <c r="O11">
        <v>89</v>
      </c>
    </row>
    <row r="12" spans="1:17" x14ac:dyDescent="0.2">
      <c r="A12">
        <v>10</v>
      </c>
      <c r="B12">
        <v>71.2</v>
      </c>
      <c r="G12">
        <v>120.1</v>
      </c>
      <c r="J12">
        <v>58.1</v>
      </c>
      <c r="O12">
        <v>92.1</v>
      </c>
    </row>
    <row r="13" spans="1:17" x14ac:dyDescent="0.2">
      <c r="A13">
        <v>11</v>
      </c>
      <c r="B13">
        <v>76</v>
      </c>
      <c r="G13">
        <v>130</v>
      </c>
      <c r="J13">
        <v>62</v>
      </c>
      <c r="O13">
        <v>95.3</v>
      </c>
    </row>
    <row r="14" spans="1:17" x14ac:dyDescent="0.2">
      <c r="A14">
        <v>12</v>
      </c>
      <c r="B14">
        <v>80.400000000000006</v>
      </c>
      <c r="G14">
        <v>140</v>
      </c>
      <c r="J14">
        <v>65</v>
      </c>
      <c r="O14">
        <v>98</v>
      </c>
    </row>
    <row r="16" spans="1:17" x14ac:dyDescent="0.2">
      <c r="D16" t="s">
        <v>12</v>
      </c>
    </row>
    <row r="17" spans="1:17" x14ac:dyDescent="0.2">
      <c r="A17" t="s">
        <v>6</v>
      </c>
      <c r="C17">
        <v>0.5</v>
      </c>
      <c r="D17">
        <f>0.683*0.5</f>
        <v>0.34150000000000003</v>
      </c>
    </row>
    <row r="18" spans="1:17" x14ac:dyDescent="0.2">
      <c r="A18" t="s">
        <v>7</v>
      </c>
      <c r="C18">
        <v>0.01</v>
      </c>
      <c r="D18">
        <f>0.683*0.01</f>
        <v>6.830000000000001E-3</v>
      </c>
    </row>
    <row r="19" spans="1:17" x14ac:dyDescent="0.2">
      <c r="A19" t="s">
        <v>8</v>
      </c>
      <c r="C19">
        <v>0.1</v>
      </c>
      <c r="D19">
        <v>6.83E-2</v>
      </c>
    </row>
    <row r="20" spans="1:17" x14ac:dyDescent="0.2">
      <c r="A20" t="s">
        <v>9</v>
      </c>
      <c r="C20">
        <v>1.1100000000000001</v>
      </c>
    </row>
    <row r="22" spans="1:17" x14ac:dyDescent="0.2">
      <c r="A22" t="s">
        <v>14</v>
      </c>
      <c r="C22">
        <f>SQRT(D9^2+D17^2)</f>
        <v>0.3497845527368717</v>
      </c>
      <c r="G22">
        <f>SQRT((I9)^2+D17^2)</f>
        <v>0.34517719282195408</v>
      </c>
      <c r="L22">
        <f>SQRT(L9^2+$D$17^2)</f>
        <v>0.34492371137204625</v>
      </c>
      <c r="Q22">
        <f>SQRT(Q9^2+$D$17^2)</f>
        <v>0.34172263769190231</v>
      </c>
    </row>
    <row r="23" spans="1:17" x14ac:dyDescent="0.2">
      <c r="A23" t="s">
        <v>15</v>
      </c>
      <c r="C23">
        <f>D18</f>
        <v>6.830000000000001E-3</v>
      </c>
      <c r="G23">
        <v>6.8300000000000001E-3</v>
      </c>
    </row>
    <row r="24" spans="1:17" x14ac:dyDescent="0.2">
      <c r="A24" t="s">
        <v>8</v>
      </c>
      <c r="C24">
        <f>D19</f>
        <v>6.83E-2</v>
      </c>
      <c r="L24">
        <v>6.83E-2</v>
      </c>
      <c r="Q24">
        <v>6.83E-2</v>
      </c>
    </row>
    <row r="26" spans="1:17" x14ac:dyDescent="0.2">
      <c r="A26" t="s">
        <v>16</v>
      </c>
      <c r="C26">
        <f>36.97*D7</f>
        <v>344.43716666666671</v>
      </c>
      <c r="G26">
        <f>I3*D1</f>
        <v>352.8581111111111</v>
      </c>
      <c r="L26">
        <f>L3*$K$1</f>
        <v>1523.0633333333333</v>
      </c>
      <c r="Q26">
        <f>Q3*$K$1</f>
        <v>1513.7844444444445</v>
      </c>
    </row>
    <row r="27" spans="1:17" x14ac:dyDescent="0.2">
      <c r="A27" t="s">
        <v>17</v>
      </c>
      <c r="C27">
        <f>331.45*SQRT((21.2+273.15)/273.15)</f>
        <v>344.07208643274441</v>
      </c>
      <c r="L27">
        <v>1500</v>
      </c>
    </row>
    <row r="28" spans="1:17" x14ac:dyDescent="0.2">
      <c r="A28" t="s">
        <v>18</v>
      </c>
      <c r="C28">
        <f>(C26-C27)/C26</f>
        <v>1.0599327519019166E-3</v>
      </c>
      <c r="G28">
        <f>(G26-C27)/C27</f>
        <v>2.553541837542839E-2</v>
      </c>
      <c r="L28">
        <f>(L26-$L$27)/$L$27</f>
        <v>1.5375555555555517E-2</v>
      </c>
      <c r="Q28">
        <f>(Q26-$L$27)/$L$27</f>
        <v>9.1896296296296587E-3</v>
      </c>
    </row>
    <row r="30" spans="1:17" x14ac:dyDescent="0.2">
      <c r="A30" t="s">
        <v>19</v>
      </c>
      <c r="G30">
        <f>SQRT((G23/D1)^2+(G22/I3)^2)*G26</f>
        <v>12.761367320201947</v>
      </c>
      <c r="L30">
        <f>SQRT(($D$19/$K$1)^2+(L22/L3)^2)*L26</f>
        <v>82.299952341737935</v>
      </c>
      <c r="Q30">
        <f>SQRT(($D$19/$K$1)^2+(Q22/Q3)^2)*Q26</f>
        <v>81.536172819909879</v>
      </c>
    </row>
    <row r="31" spans="1:17" x14ac:dyDescent="0.2">
      <c r="A31" t="s">
        <v>22</v>
      </c>
      <c r="B31">
        <f>SQRT((C23/D1)^2+(C22/D7)^2)*C26</f>
        <v>12.931691474324674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2018-04-24T11:57:55Z</dcterms:created>
  <dcterms:modified xsi:type="dcterms:W3CDTF">2018-04-24T13:40:50Z</dcterms:modified>
</cp:coreProperties>
</file>