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370" windowHeight="12240" activeTab="3"/>
  </bookViews>
  <sheets>
    <sheet name="Лист1" sheetId="1" r:id="rId1"/>
    <sheet name="Проста и Сложна лихва" sheetId="2" r:id="rId2"/>
    <sheet name="Търговски сконто" sheetId="3" r:id="rId3"/>
    <sheet name="Финансови функции" sheetId="4" r:id="rId4"/>
  </sheets>
  <calcPr calcId="145621"/>
</workbook>
</file>

<file path=xl/calcChain.xml><?xml version="1.0" encoding="utf-8"?>
<calcChain xmlns="http://schemas.openxmlformats.org/spreadsheetml/2006/main">
  <c r="C20" i="3" l="1"/>
  <c r="D26" i="3" s="1"/>
  <c r="C19" i="3"/>
  <c r="D27" i="3"/>
  <c r="D25" i="3"/>
  <c r="D22" i="3"/>
  <c r="D21" i="3"/>
  <c r="D23" i="3" s="1"/>
  <c r="D11" i="3"/>
  <c r="D10" i="3"/>
  <c r="D7" i="3"/>
  <c r="D8" i="3"/>
  <c r="D9" i="3"/>
  <c r="C6" i="3"/>
  <c r="C5" i="3"/>
  <c r="J24" i="2"/>
  <c r="J23" i="2"/>
  <c r="J22" i="2"/>
  <c r="J21" i="2"/>
  <c r="A23" i="1"/>
  <c r="A1" i="1"/>
  <c r="D24" i="2"/>
  <c r="B22" i="2"/>
  <c r="D23" i="2"/>
  <c r="B21" i="2"/>
  <c r="A14" i="1"/>
  <c r="A15" i="1"/>
  <c r="A16" i="1" s="1"/>
  <c r="A17" i="1" s="1"/>
  <c r="A18" i="1" s="1"/>
  <c r="A19" i="1" s="1"/>
  <c r="G30" i="1"/>
  <c r="D7" i="2"/>
  <c r="B5" i="2"/>
  <c r="D9" i="2" s="1"/>
  <c r="D24" i="3" l="1"/>
  <c r="D8" i="2"/>
  <c r="D11" i="2" s="1"/>
  <c r="D22" i="2"/>
  <c r="D25" i="2" s="1"/>
  <c r="A20" i="1"/>
  <c r="E40" i="1"/>
  <c r="D28" i="1"/>
  <c r="C28" i="1"/>
  <c r="D29" i="1"/>
  <c r="D35" i="1" s="1"/>
  <c r="C29" i="1"/>
  <c r="C35" i="1" s="1"/>
  <c r="D31" i="1"/>
  <c r="D33" i="1" s="1"/>
  <c r="D34" i="1" s="1"/>
  <c r="D36" i="1" s="1"/>
  <c r="C31" i="1"/>
  <c r="C33" i="1" s="1"/>
  <c r="C34" i="1" s="1"/>
  <c r="C36" i="1" s="1"/>
  <c r="D10" i="2" l="1"/>
  <c r="J23" i="1"/>
  <c r="F14" i="1"/>
  <c r="F20" i="1" s="1"/>
  <c r="F17" i="1" s="1"/>
  <c r="F21" i="1" s="1"/>
  <c r="E9" i="1"/>
  <c r="G21" i="3"/>
  <c r="G22" i="3"/>
</calcChain>
</file>

<file path=xl/sharedStrings.xml><?xml version="1.0" encoding="utf-8"?>
<sst xmlns="http://schemas.openxmlformats.org/spreadsheetml/2006/main" count="78" uniqueCount="55">
  <si>
    <t>i</t>
  </si>
  <si>
    <t>n</t>
  </si>
  <si>
    <r>
      <t>C</t>
    </r>
    <r>
      <rPr>
        <sz val="8"/>
        <color theme="1"/>
        <rFont val="Calibri"/>
        <family val="2"/>
        <charset val="204"/>
        <scheme val="minor"/>
      </rPr>
      <t>l</t>
    </r>
  </si>
  <si>
    <r>
      <t>P</t>
    </r>
    <r>
      <rPr>
        <sz val="8"/>
        <color theme="1"/>
        <rFont val="Calibri"/>
        <family val="2"/>
        <charset val="204"/>
        <scheme val="minor"/>
      </rPr>
      <t>l</t>
    </r>
  </si>
  <si>
    <t xml:space="preserve">Pl = </t>
  </si>
  <si>
    <r>
      <t>C</t>
    </r>
    <r>
      <rPr>
        <sz val="8"/>
        <color theme="1"/>
        <rFont val="Calibri"/>
        <family val="2"/>
        <charset val="204"/>
        <scheme val="minor"/>
      </rPr>
      <t>l =</t>
    </r>
  </si>
  <si>
    <t>r</t>
  </si>
  <si>
    <t>F</t>
  </si>
  <si>
    <t>I</t>
  </si>
  <si>
    <t xml:space="preserve">V = </t>
  </si>
  <si>
    <t>Yy</t>
  </si>
  <si>
    <t>ER</t>
  </si>
  <si>
    <t>Ym</t>
  </si>
  <si>
    <t>D</t>
  </si>
  <si>
    <t>V</t>
  </si>
  <si>
    <t>Yey</t>
  </si>
  <si>
    <t>m</t>
  </si>
  <si>
    <t>базовия номинал е</t>
  </si>
  <si>
    <t>месеци</t>
  </si>
  <si>
    <t>P</t>
  </si>
  <si>
    <t>S</t>
  </si>
  <si>
    <t>t</t>
  </si>
  <si>
    <t xml:space="preserve">I = </t>
  </si>
  <si>
    <t>P =</t>
  </si>
  <si>
    <t>S =</t>
  </si>
  <si>
    <t>t =</t>
  </si>
  <si>
    <t xml:space="preserve">i = </t>
  </si>
  <si>
    <t>I - проста лихва</t>
  </si>
  <si>
    <t>P - сума която плащаме</t>
  </si>
  <si>
    <t>S - сума която получаваме</t>
  </si>
  <si>
    <t>i - лихва /в проценти/</t>
  </si>
  <si>
    <t>t - време на инвестицията / приравнява се към години/</t>
  </si>
  <si>
    <t>Отговори</t>
  </si>
  <si>
    <t>Слижна лихва</t>
  </si>
  <si>
    <t xml:space="preserve">S - сума която получаваме </t>
  </si>
  <si>
    <t>n - Период във времето</t>
  </si>
  <si>
    <r>
      <t>(1+i)</t>
    </r>
    <r>
      <rPr>
        <vertAlign val="superscript"/>
        <sz val="14"/>
        <color theme="1"/>
        <rFont val="Times New Roman"/>
        <family val="1"/>
      </rPr>
      <t>n</t>
    </r>
  </si>
  <si>
    <r>
      <t>(1+i)</t>
    </r>
    <r>
      <rPr>
        <vertAlign val="superscript"/>
        <sz val="14"/>
        <color theme="1"/>
        <rFont val="Times New Roman"/>
        <family val="1"/>
      </rPr>
      <t>-n</t>
    </r>
  </si>
  <si>
    <t>n=</t>
  </si>
  <si>
    <t>Модел при непрекъснато олихвяване:</t>
  </si>
  <si>
    <t>d</t>
  </si>
  <si>
    <t>d – сконтов процент</t>
  </si>
  <si>
    <t>t – срок за ползване на кредита</t>
  </si>
  <si>
    <t>D - Търговски сконто</t>
  </si>
  <si>
    <t xml:space="preserve">Основна формула на сложната </t>
  </si>
  <si>
    <t>C сума която се добавя в края на годината</t>
  </si>
  <si>
    <t>Sn=</t>
  </si>
  <si>
    <t>при С=0</t>
  </si>
  <si>
    <t xml:space="preserve">S1+ = </t>
  </si>
  <si>
    <t xml:space="preserve">S1- = </t>
  </si>
  <si>
    <t xml:space="preserve">P+ = </t>
  </si>
  <si>
    <t>Sn-</t>
  </si>
  <si>
    <t xml:space="preserve">P- = </t>
  </si>
  <si>
    <t>P1=</t>
  </si>
  <si>
    <t>C1=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</si>
</sst>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0" fontId="2" fillId="0" borderId="0" xfId="0" applyFont="1"/>
    <xf numFmtId="2" fontId="0" fillId="0" borderId="0" xfId="0" applyNumberFormat="1"/>
    <xf numFmtId="0" fontId="2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A23" sqref="A23"/>
    </sheetView>
  </sheetViews>
  <sheetFormatPr defaultRowHeight="15" x14ac:dyDescent="0.25"/>
  <cols>
    <col min="3" max="3" width="12.5703125" customWidth="1"/>
    <col min="6" max="6" width="12" bestFit="1" customWidth="1"/>
  </cols>
  <sheetData>
    <row r="1" spans="1:6" x14ac:dyDescent="0.25">
      <c r="A1">
        <f>80000*POWER(1+((28/100)/4),6)</f>
        <v>120058.42814792</v>
      </c>
    </row>
    <row r="2" spans="1:6" ht="1.5" customHeight="1" x14ac:dyDescent="0.25"/>
    <row r="3" spans="1:6" hidden="1" x14ac:dyDescent="0.25"/>
    <row r="4" spans="1:6" hidden="1" x14ac:dyDescent="0.25"/>
    <row r="5" spans="1:6" hidden="1" x14ac:dyDescent="0.25"/>
    <row r="6" spans="1:6" hidden="1" x14ac:dyDescent="0.25"/>
    <row r="7" spans="1:6" hidden="1" x14ac:dyDescent="0.25">
      <c r="E7">
        <v>2061</v>
      </c>
    </row>
    <row r="8" spans="1:6" hidden="1" x14ac:dyDescent="0.25"/>
    <row r="9" spans="1:6" hidden="1" x14ac:dyDescent="0.25">
      <c r="E9">
        <f>2000*POWER(1-(6/100)*(1/2),-1)</f>
        <v>2061.855670103093</v>
      </c>
    </row>
    <row r="10" spans="1:6" hidden="1" x14ac:dyDescent="0.25"/>
    <row r="11" spans="1:6" hidden="1" x14ac:dyDescent="0.25"/>
    <row r="12" spans="1:6" hidden="1" x14ac:dyDescent="0.25"/>
    <row r="13" spans="1:6" hidden="1" x14ac:dyDescent="0.25"/>
    <row r="14" spans="1:6" x14ac:dyDescent="0.25">
      <c r="A14">
        <f>(80000*(0.28/4))</f>
        <v>5600.0000000000009</v>
      </c>
      <c r="E14" t="s">
        <v>0</v>
      </c>
      <c r="F14">
        <f>12/100</f>
        <v>0.12</v>
      </c>
    </row>
    <row r="15" spans="1:6" x14ac:dyDescent="0.25">
      <c r="A15">
        <f>((80000+A14)*(0.28/4))</f>
        <v>5992.0000000000009</v>
      </c>
      <c r="E15" t="s">
        <v>1</v>
      </c>
      <c r="F15">
        <v>8</v>
      </c>
    </row>
    <row r="16" spans="1:6" x14ac:dyDescent="0.25">
      <c r="A16">
        <f>((80000+A15)*(0.28/4))</f>
        <v>6019.4400000000005</v>
      </c>
      <c r="E16" t="s">
        <v>2</v>
      </c>
      <c r="F16">
        <v>2000</v>
      </c>
    </row>
    <row r="17" spans="1:10" x14ac:dyDescent="0.25">
      <c r="A17">
        <f>((80000+A16)*(0.28/4))</f>
        <v>6021.3608000000004</v>
      </c>
      <c r="E17" t="s">
        <v>3</v>
      </c>
      <c r="F17" s="1">
        <f>F20</f>
        <v>9935.2795336771815</v>
      </c>
    </row>
    <row r="18" spans="1:10" x14ac:dyDescent="0.25">
      <c r="A18">
        <f>((80000+A17)*(0.28/4))</f>
        <v>6021.4952560000002</v>
      </c>
    </row>
    <row r="19" spans="1:10" x14ac:dyDescent="0.25">
      <c r="A19">
        <f>((80000+A18)*(0.28/4))</f>
        <v>6021.5046679200004</v>
      </c>
      <c r="I19" t="s">
        <v>8</v>
      </c>
      <c r="J19">
        <v>1</v>
      </c>
    </row>
    <row r="20" spans="1:10" x14ac:dyDescent="0.25">
      <c r="A20">
        <f>SUM(A14:A19)+80000</f>
        <v>115675.80072392001</v>
      </c>
      <c r="E20" t="s">
        <v>4</v>
      </c>
      <c r="F20">
        <f>(F16/F14)*(1-POWER(1+F14,-1*F15))</f>
        <v>9935.2795336771815</v>
      </c>
      <c r="I20" t="s">
        <v>6</v>
      </c>
      <c r="J20">
        <v>1</v>
      </c>
    </row>
    <row r="21" spans="1:10" x14ac:dyDescent="0.25">
      <c r="E21" t="s">
        <v>5</v>
      </c>
      <c r="F21">
        <f>F17*F14*POWER(1-POWER(1+F14,-1*F15),-1)</f>
        <v>2000</v>
      </c>
      <c r="I21" t="s">
        <v>1</v>
      </c>
      <c r="J21">
        <v>1</v>
      </c>
    </row>
    <row r="22" spans="1:10" x14ac:dyDescent="0.25">
      <c r="I22" t="s">
        <v>7</v>
      </c>
      <c r="J22">
        <v>1</v>
      </c>
    </row>
    <row r="23" spans="1:10" x14ac:dyDescent="0.25">
      <c r="A23">
        <f>POWER(1+((28/100)/4),6)</f>
        <v>1.5007303518490001</v>
      </c>
      <c r="I23" t="s">
        <v>9</v>
      </c>
      <c r="J23" t="e">
        <f>((J19*(POWER(1+J20,J22)-1))/(J20*(POWER(1+J20,J22)))) +(I22*POWER(1+J20,-1*J21))</f>
        <v>#VALUE!</v>
      </c>
    </row>
    <row r="26" spans="1:10" x14ac:dyDescent="0.25">
      <c r="C26" s="8" t="s">
        <v>17</v>
      </c>
      <c r="D26" s="8"/>
    </row>
    <row r="27" spans="1:10" x14ac:dyDescent="0.25">
      <c r="C27" s="2">
        <v>180</v>
      </c>
      <c r="D27" s="2">
        <v>180</v>
      </c>
    </row>
    <row r="28" spans="1:10" x14ac:dyDescent="0.25">
      <c r="B28" t="s">
        <v>16</v>
      </c>
      <c r="C28">
        <f>C27/(C30*30)</f>
        <v>2</v>
      </c>
      <c r="D28">
        <f>D27/(D30*30)</f>
        <v>1</v>
      </c>
    </row>
    <row r="29" spans="1:10" x14ac:dyDescent="0.25">
      <c r="B29" t="s">
        <v>1</v>
      </c>
      <c r="C29">
        <f>12/C30</f>
        <v>4</v>
      </c>
      <c r="D29">
        <f>12/D30</f>
        <v>2</v>
      </c>
    </row>
    <row r="30" spans="1:10" x14ac:dyDescent="0.25">
      <c r="B30" t="s">
        <v>18</v>
      </c>
      <c r="C30">
        <v>3</v>
      </c>
      <c r="D30">
        <v>6</v>
      </c>
      <c r="G30">
        <f>80000*POWER(1+((28/100)/4),18)</f>
        <v>270394.58205860283</v>
      </c>
    </row>
    <row r="31" spans="1:10" x14ac:dyDescent="0.25">
      <c r="B31" t="s">
        <v>13</v>
      </c>
      <c r="C31">
        <f>(100-C32)</f>
        <v>8.7399999999999949</v>
      </c>
      <c r="D31">
        <f>(100-D32)</f>
        <v>13.579999999999998</v>
      </c>
    </row>
    <row r="32" spans="1:10" x14ac:dyDescent="0.25">
      <c r="B32" t="s">
        <v>14</v>
      </c>
      <c r="C32">
        <v>91.26</v>
      </c>
      <c r="D32">
        <v>86.42</v>
      </c>
    </row>
    <row r="33" spans="2:5" x14ac:dyDescent="0.25">
      <c r="B33" t="s">
        <v>12</v>
      </c>
      <c r="C33">
        <f>C31/C32</f>
        <v>9.5770326539557249E-2</v>
      </c>
      <c r="D33">
        <f>D31/D32</f>
        <v>0.15713955102985419</v>
      </c>
    </row>
    <row r="34" spans="2:5" x14ac:dyDescent="0.25">
      <c r="B34" t="s">
        <v>10</v>
      </c>
      <c r="C34">
        <f>C33*(360/(C30*30))</f>
        <v>0.383081306158229</v>
      </c>
      <c r="D34">
        <f>D33*(360/(D30*30))</f>
        <v>0.31427910205970838</v>
      </c>
    </row>
    <row r="35" spans="2:5" x14ac:dyDescent="0.25">
      <c r="B35" t="s">
        <v>15</v>
      </c>
      <c r="C35">
        <f>POWER(100/C32,C29)-1</f>
        <v>0.44171076826996858</v>
      </c>
      <c r="D35">
        <f>POWER(100/D32,D29)-1</f>
        <v>0.3389719405575724</v>
      </c>
    </row>
    <row r="36" spans="2:5" x14ac:dyDescent="0.25">
      <c r="B36" t="s">
        <v>11</v>
      </c>
      <c r="C36">
        <f>(POWER(1+(C34/C29),C28)-1)*(360/C27)</f>
        <v>0.40142521704921608</v>
      </c>
      <c r="D36">
        <f>(POWER(1+(D34/D29),D28)-1)*(360/D27)</f>
        <v>0.31427910205970822</v>
      </c>
    </row>
    <row r="40" spans="2:5" x14ac:dyDescent="0.25">
      <c r="E40">
        <f>182/(100000/2500)</f>
        <v>4.55</v>
      </c>
    </row>
  </sheetData>
  <mergeCells count="1">
    <mergeCell ref="C26:D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E8" sqref="E8"/>
    </sheetView>
  </sheetViews>
  <sheetFormatPr defaultRowHeight="15" x14ac:dyDescent="0.25"/>
  <cols>
    <col min="1" max="1" width="49.85546875" bestFit="1" customWidth="1"/>
    <col min="2" max="2" width="6" bestFit="1" customWidth="1"/>
    <col min="4" max="4" width="9.5703125" bestFit="1" customWidth="1"/>
    <col min="7" max="7" width="42.7109375" bestFit="1" customWidth="1"/>
  </cols>
  <sheetData>
    <row r="1" spans="1:7" x14ac:dyDescent="0.25">
      <c r="A1" t="s">
        <v>27</v>
      </c>
      <c r="B1" s="2"/>
    </row>
    <row r="2" spans="1:7" x14ac:dyDescent="0.25">
      <c r="A2" t="s">
        <v>28</v>
      </c>
      <c r="B2" s="2">
        <v>10000</v>
      </c>
    </row>
    <row r="3" spans="1:7" x14ac:dyDescent="0.25">
      <c r="A3" t="s">
        <v>29</v>
      </c>
      <c r="B3" s="2"/>
    </row>
    <row r="4" spans="1:7" x14ac:dyDescent="0.25">
      <c r="A4" t="s">
        <v>31</v>
      </c>
      <c r="B4" s="2">
        <v>0.5</v>
      </c>
    </row>
    <row r="5" spans="1:7" x14ac:dyDescent="0.25">
      <c r="A5" t="s">
        <v>30</v>
      </c>
      <c r="B5" s="2">
        <f>7/100</f>
        <v>7.0000000000000007E-2</v>
      </c>
    </row>
    <row r="6" spans="1:7" x14ac:dyDescent="0.25">
      <c r="D6" t="s">
        <v>32</v>
      </c>
    </row>
    <row r="7" spans="1:7" x14ac:dyDescent="0.25">
      <c r="C7" t="s">
        <v>22</v>
      </c>
      <c r="D7">
        <f>B2*B5*B4</f>
        <v>350.00000000000006</v>
      </c>
    </row>
    <row r="8" spans="1:7" x14ac:dyDescent="0.25">
      <c r="C8" t="s">
        <v>23</v>
      </c>
      <c r="D8">
        <f>D9*POWER(1+(B5*B4),-1)</f>
        <v>10000</v>
      </c>
    </row>
    <row r="9" spans="1:7" x14ac:dyDescent="0.25">
      <c r="C9" t="s">
        <v>24</v>
      </c>
      <c r="D9">
        <f>B2*(1+(B5*B4))</f>
        <v>10350</v>
      </c>
    </row>
    <row r="10" spans="1:7" x14ac:dyDescent="0.25">
      <c r="C10" t="s">
        <v>25</v>
      </c>
      <c r="D10">
        <f>(D9-D8)/(D8*B5)</f>
        <v>0.49999999999999994</v>
      </c>
    </row>
    <row r="11" spans="1:7" x14ac:dyDescent="0.25">
      <c r="C11" t="s">
        <v>26</v>
      </c>
      <c r="D11">
        <f>(D9-D8)/(D8*B4)</f>
        <v>7.0000000000000007E-2</v>
      </c>
    </row>
    <row r="13" spans="1:7" x14ac:dyDescent="0.25">
      <c r="D13" s="4"/>
    </row>
    <row r="14" spans="1:7" ht="18.75" x14ac:dyDescent="0.25">
      <c r="A14" t="s">
        <v>33</v>
      </c>
      <c r="D14" s="4"/>
      <c r="G14" s="5" t="s">
        <v>39</v>
      </c>
    </row>
    <row r="15" spans="1:7" x14ac:dyDescent="0.25">
      <c r="D15" s="4"/>
    </row>
    <row r="16" spans="1:7" x14ac:dyDescent="0.25">
      <c r="A16" t="s">
        <v>35</v>
      </c>
      <c r="B16" s="2">
        <v>18</v>
      </c>
      <c r="D16" s="4"/>
    </row>
    <row r="17" spans="1:10" x14ac:dyDescent="0.25">
      <c r="A17" t="s">
        <v>28</v>
      </c>
      <c r="B17" s="2">
        <v>80000</v>
      </c>
      <c r="D17" s="4"/>
      <c r="G17" t="s">
        <v>28</v>
      </c>
      <c r="H17" s="2">
        <v>500</v>
      </c>
    </row>
    <row r="18" spans="1:10" x14ac:dyDescent="0.25">
      <c r="A18" t="s">
        <v>34</v>
      </c>
      <c r="B18" s="2"/>
      <c r="D18" s="4"/>
      <c r="G18" t="s">
        <v>34</v>
      </c>
      <c r="H18" s="2">
        <v>700</v>
      </c>
    </row>
    <row r="19" spans="1:10" x14ac:dyDescent="0.25">
      <c r="A19" t="s">
        <v>31</v>
      </c>
      <c r="B19" s="2">
        <v>3</v>
      </c>
      <c r="D19" s="4"/>
      <c r="G19" t="s">
        <v>35</v>
      </c>
      <c r="H19" s="2">
        <v>4</v>
      </c>
    </row>
    <row r="20" spans="1:10" x14ac:dyDescent="0.25">
      <c r="A20" t="s">
        <v>30</v>
      </c>
      <c r="B20" s="2">
        <v>28</v>
      </c>
      <c r="D20" s="4"/>
      <c r="G20" t="s">
        <v>30</v>
      </c>
      <c r="H20" s="2"/>
    </row>
    <row r="21" spans="1:10" ht="22.5" x14ac:dyDescent="0.3">
      <c r="A21" s="3" t="s">
        <v>36</v>
      </c>
      <c r="B21">
        <f>POWER(1+(($B$20/100)/(12/$B$19)),$B$16/$B$19)</f>
        <v>1.5007303518490001</v>
      </c>
      <c r="D21" s="4"/>
      <c r="I21" t="s">
        <v>20</v>
      </c>
      <c r="J21">
        <f>H17*EXP($H$19*$H$20)</f>
        <v>500</v>
      </c>
    </row>
    <row r="22" spans="1:10" ht="22.5" x14ac:dyDescent="0.3">
      <c r="A22" s="3" t="s">
        <v>37</v>
      </c>
      <c r="B22">
        <f>POWER(1+(($B$20/100)/(12/$B$19)),(-1*($B$16/$B$19)))</f>
        <v>0.66634222381651254</v>
      </c>
      <c r="C22" t="s">
        <v>23</v>
      </c>
      <c r="D22" s="4">
        <f>D23*B22</f>
        <v>80000</v>
      </c>
      <c r="I22" t="s">
        <v>19</v>
      </c>
      <c r="J22">
        <f>H18*EXP(-1*$H$19*$H$20)</f>
        <v>700</v>
      </c>
    </row>
    <row r="23" spans="1:10" x14ac:dyDescent="0.25">
      <c r="C23" t="s">
        <v>24</v>
      </c>
      <c r="D23" s="4">
        <f>$B$17*B21</f>
        <v>120058.42814792</v>
      </c>
      <c r="I23" t="s">
        <v>0</v>
      </c>
      <c r="J23">
        <f>LN($H$18/$H$17)/H19</f>
        <v>8.4118059155303224E-2</v>
      </c>
    </row>
    <row r="24" spans="1:10" x14ac:dyDescent="0.25">
      <c r="C24" t="s">
        <v>26</v>
      </c>
      <c r="D24" s="4">
        <f>(D23/D22)^(1/D25)-1</f>
        <v>7.0000000000000062E-2</v>
      </c>
      <c r="I24" t="s">
        <v>1</v>
      </c>
      <c r="J24" t="e">
        <f>LN($H$18/$H$17)/H20</f>
        <v>#DIV/0!</v>
      </c>
    </row>
    <row r="25" spans="1:10" x14ac:dyDescent="0.25">
      <c r="C25" t="s">
        <v>38</v>
      </c>
      <c r="D25">
        <f>LOG10($D$23/$D$22)/LOG10(1+(($B$20/100)/(12/$B$19)))</f>
        <v>5.9999999999999956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opLeftCell="A7" workbookViewId="0">
      <selection activeCell="H34" sqref="H34"/>
    </sheetView>
  </sheetViews>
  <sheetFormatPr defaultRowHeight="15" x14ac:dyDescent="0.25"/>
  <cols>
    <col min="1" max="1" width="38.5703125" bestFit="1" customWidth="1"/>
  </cols>
  <sheetData>
    <row r="2" spans="1:4" x14ac:dyDescent="0.25">
      <c r="A2" t="s">
        <v>43</v>
      </c>
    </row>
    <row r="3" spans="1:4" x14ac:dyDescent="0.25">
      <c r="A3" t="s">
        <v>19</v>
      </c>
      <c r="B3" s="2">
        <v>2000</v>
      </c>
    </row>
    <row r="4" spans="1:4" x14ac:dyDescent="0.25">
      <c r="A4" t="s">
        <v>20</v>
      </c>
      <c r="B4" s="2">
        <v>2061.8560000000002</v>
      </c>
    </row>
    <row r="5" spans="1:4" x14ac:dyDescent="0.25">
      <c r="A5" t="s">
        <v>41</v>
      </c>
      <c r="B5" s="2">
        <v>6</v>
      </c>
      <c r="C5" s="6">
        <f>($B$5/100)</f>
        <v>0.06</v>
      </c>
    </row>
    <row r="6" spans="1:4" x14ac:dyDescent="0.25">
      <c r="A6" t="s">
        <v>42</v>
      </c>
      <c r="B6" s="2">
        <v>6</v>
      </c>
      <c r="C6" s="6">
        <f>($B$6/12)</f>
        <v>0.5</v>
      </c>
    </row>
    <row r="7" spans="1:4" x14ac:dyDescent="0.25">
      <c r="C7" t="s">
        <v>13</v>
      </c>
      <c r="D7">
        <f>B4*C5*C6</f>
        <v>61.855680000000007</v>
      </c>
    </row>
    <row r="8" spans="1:4" x14ac:dyDescent="0.25">
      <c r="C8" t="s">
        <v>19</v>
      </c>
      <c r="D8">
        <f>B4*(1-$C$5*$C$6)</f>
        <v>2000.0003200000001</v>
      </c>
    </row>
    <row r="9" spans="1:4" x14ac:dyDescent="0.25">
      <c r="C9" t="s">
        <v>20</v>
      </c>
      <c r="D9">
        <f>B3*POWER(1-$C$5*$C$6,-1)</f>
        <v>2061.855670103093</v>
      </c>
    </row>
    <row r="10" spans="1:4" x14ac:dyDescent="0.25">
      <c r="C10" t="s">
        <v>40</v>
      </c>
      <c r="D10">
        <f>($B$4-$B$3)/($B$4*$C$6)</f>
        <v>6.0000310399950546E-2</v>
      </c>
    </row>
    <row r="11" spans="1:4" x14ac:dyDescent="0.25">
      <c r="C11" t="s">
        <v>21</v>
      </c>
      <c r="D11">
        <f>($B$4-$B$3)/($B$4*$C$5)</f>
        <v>0.50000258666625452</v>
      </c>
    </row>
    <row r="14" spans="1:4" x14ac:dyDescent="0.25">
      <c r="A14" t="s">
        <v>44</v>
      </c>
    </row>
    <row r="16" spans="1:4" x14ac:dyDescent="0.25">
      <c r="A16" t="s">
        <v>45</v>
      </c>
      <c r="B16">
        <v>200</v>
      </c>
    </row>
    <row r="17" spans="1:7" x14ac:dyDescent="0.25">
      <c r="A17" t="s">
        <v>20</v>
      </c>
    </row>
    <row r="18" spans="1:7" x14ac:dyDescent="0.25">
      <c r="A18" t="s">
        <v>19</v>
      </c>
    </row>
    <row r="19" spans="1:7" x14ac:dyDescent="0.25">
      <c r="A19" t="s">
        <v>0</v>
      </c>
      <c r="B19">
        <v>12</v>
      </c>
      <c r="C19">
        <f>B19/100</f>
        <v>0.12</v>
      </c>
    </row>
    <row r="20" spans="1:7" x14ac:dyDescent="0.25">
      <c r="A20" t="s">
        <v>1</v>
      </c>
      <c r="B20">
        <v>96</v>
      </c>
      <c r="C20">
        <f>B20/12</f>
        <v>8</v>
      </c>
    </row>
    <row r="21" spans="1:7" x14ac:dyDescent="0.25">
      <c r="C21" s="7" t="s">
        <v>46</v>
      </c>
      <c r="D21" s="7">
        <f>($B$18+($B$16/$C$19))*POWER(1+$C$19,$C$20) - ($B$16/$C$19)</f>
        <v>2459.9386271580179</v>
      </c>
      <c r="F21" t="s">
        <v>53</v>
      </c>
      <c r="G21" t="e">
        <f ca="1">G22/(C19*(1-POWER(1+C19,C20)))</f>
        <v>#DIV/0!</v>
      </c>
    </row>
    <row r="22" spans="1:7" x14ac:dyDescent="0.25">
      <c r="C22" s="2" t="s">
        <v>48</v>
      </c>
      <c r="D22" s="2">
        <f>$B$18*($B$19+1)+$B$16</f>
        <v>200</v>
      </c>
      <c r="F22" t="s">
        <v>54</v>
      </c>
      <c r="G22">
        <f ca="1">G21*(C19*POWER(1-POWER(1+C19,-1*C20),-1))</f>
        <v>0</v>
      </c>
    </row>
    <row r="23" spans="1:7" x14ac:dyDescent="0.25">
      <c r="C23" t="s">
        <v>52</v>
      </c>
      <c r="D23">
        <f>POWER(1+$C$19,-1*$C$20)*($D$21+($B$16/($C$19*POWER(1+$C$19,$C$20)))-1)</f>
        <v>1264.9935065447969</v>
      </c>
    </row>
    <row r="24" spans="1:7" x14ac:dyDescent="0.25">
      <c r="C24" t="s">
        <v>50</v>
      </c>
      <c r="D24">
        <f>POWER(1+$C$19,-1*$C$20)*($D$21-($B$16/($C$19*POWER(1+$C$19,$C$20)))-1)</f>
        <v>721.25463373468028</v>
      </c>
    </row>
    <row r="25" spans="1:7" x14ac:dyDescent="0.25">
      <c r="C25" s="6" t="s">
        <v>49</v>
      </c>
      <c r="D25" s="6">
        <f>$B$18*($B$19+1)-$B$16</f>
        <v>-200</v>
      </c>
    </row>
    <row r="26" spans="1:7" x14ac:dyDescent="0.25">
      <c r="C26" s="2" t="s">
        <v>47</v>
      </c>
      <c r="D26" s="2">
        <f>$B$18*POWER(1+$C$19,$C$20)</f>
        <v>0</v>
      </c>
    </row>
    <row r="27" spans="1:7" x14ac:dyDescent="0.25">
      <c r="C27" t="s">
        <v>51</v>
      </c>
      <c r="D27" s="7">
        <f>($B$18-($B$16/$C$19))*POWER(1+$C$19,$C$20) + ($B$16/$C$19)</f>
        <v>-2459.9386271580179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Лист1</vt:lpstr>
      <vt:lpstr>Проста и Сложна лихва</vt:lpstr>
      <vt:lpstr>Търговски сконто</vt:lpstr>
      <vt:lpstr>Финансови функции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2019-03-21T08:21:42Z</dcterms:created>
  <dcterms:modified xsi:type="dcterms:W3CDTF">2019-03-27T07:36:21Z</dcterms:modified>
</cp:coreProperties>
</file>