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1570" windowHeight="7965" xr2:uid="{CDF96741-9C21-46E7-8454-3D1B4F62F3A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B37" i="1"/>
  <c r="C17" i="1"/>
  <c r="D17" i="1"/>
  <c r="E17" i="1"/>
  <c r="F17" i="1"/>
  <c r="G17" i="1"/>
  <c r="H17" i="1"/>
  <c r="I17" i="1"/>
  <c r="J17" i="1"/>
  <c r="K17" i="1"/>
  <c r="B17" i="1"/>
  <c r="C16" i="1"/>
  <c r="D16" i="1"/>
  <c r="E16" i="1"/>
  <c r="F16" i="1"/>
  <c r="G16" i="1"/>
  <c r="H16" i="1"/>
  <c r="I16" i="1"/>
  <c r="J16" i="1"/>
  <c r="K16" i="1"/>
  <c r="B16" i="1"/>
  <c r="C15" i="1"/>
  <c r="D15" i="1"/>
  <c r="E15" i="1"/>
  <c r="F15" i="1"/>
  <c r="G15" i="1"/>
  <c r="H15" i="1"/>
  <c r="I15" i="1"/>
  <c r="J15" i="1"/>
  <c r="K15" i="1"/>
  <c r="B15" i="1"/>
  <c r="D11" i="1"/>
  <c r="B8" i="1" l="1"/>
  <c r="H7" i="1"/>
  <c r="H8" i="1" s="1"/>
  <c r="G7" i="1"/>
  <c r="G8" i="1" s="1"/>
  <c r="D7" i="1"/>
  <c r="D8" i="1" s="1"/>
  <c r="F4" i="1"/>
  <c r="E5" i="1"/>
  <c r="F5" i="1" s="1"/>
  <c r="E6" i="1"/>
  <c r="E7" i="1" s="1"/>
  <c r="E8" i="1" s="1"/>
  <c r="E4" i="1"/>
  <c r="F6" i="1" l="1"/>
  <c r="F7" i="1" s="1"/>
  <c r="C7" i="1"/>
  <c r="C8" i="1" s="1"/>
  <c r="I4" i="1" l="1"/>
  <c r="I8" i="1" s="1"/>
  <c r="J4" i="1" s="1"/>
  <c r="F8" i="1"/>
</calcChain>
</file>

<file path=xl/sharedStrings.xml><?xml version="1.0" encoding="utf-8"?>
<sst xmlns="http://schemas.openxmlformats.org/spreadsheetml/2006/main" count="26" uniqueCount="23">
  <si>
    <t>D/mm</t>
  </si>
  <si>
    <t>L/mm</t>
  </si>
  <si>
    <t>C0/pf</t>
  </si>
  <si>
    <t>C1/pf</t>
  </si>
  <si>
    <t>C2/pf</t>
  </si>
  <si>
    <t>C串/pf</t>
  </si>
  <si>
    <t>Er</t>
  </si>
  <si>
    <t>average</t>
  </si>
  <si>
    <t>d/mm</t>
  </si>
  <si>
    <t>E0</t>
  </si>
  <si>
    <t>average(SI)</t>
  </si>
  <si>
    <t>S/mm2</t>
  </si>
  <si>
    <t>S0/cm2</t>
  </si>
  <si>
    <t>S0(SI)</t>
  </si>
  <si>
    <t>C/pf</t>
  </si>
  <si>
    <t>D(SI)</t>
  </si>
  <si>
    <t>1/D(SI)</t>
  </si>
  <si>
    <t>C(SI)</t>
  </si>
  <si>
    <t>k</t>
  </si>
  <si>
    <t>b</t>
  </si>
  <si>
    <t>C分/F</t>
  </si>
  <si>
    <t>E0/F*m-1</t>
  </si>
  <si>
    <t>将数据填入下方表格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</si>
</sst>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3" fillId="2" borderId="0" xfId="1" applyFont="1"/>
    <xf numFmtId="0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1" fontId="3" fillId="2" borderId="0" xfId="1" applyNumberFormat="1" applyFo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C(SI)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600"/>
            <c:dispRSqr val="0"/>
            <c:dispEq val="1"/>
            <c:trendlineLbl>
              <c:layout>
                <c:manualLayout>
                  <c:x val="9.3566272965879271E-2"/>
                  <c:y val="-0.1394356955380577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909.09090909090901</c:v>
                </c:pt>
                <c:pt idx="2">
                  <c:v>833.33333333333337</c:v>
                </c:pt>
                <c:pt idx="3">
                  <c:v>769.23076923076917</c:v>
                </c:pt>
                <c:pt idx="4">
                  <c:v>714.28571428571433</c:v>
                </c:pt>
                <c:pt idx="5">
                  <c:v>666.66666666666663</c:v>
                </c:pt>
                <c:pt idx="6">
                  <c:v>625</c:v>
                </c:pt>
                <c:pt idx="7">
                  <c:v>588.23529411764707</c:v>
                </c:pt>
                <c:pt idx="8">
                  <c:v>555.55555555555554</c:v>
                </c:pt>
                <c:pt idx="9">
                  <c:v>526.31578947368416</c:v>
                </c:pt>
              </c:numCache>
            </c:numRef>
          </c:xVal>
          <c:yVal>
            <c:numRef>
              <c:f>Sheet1!$B$17:$K$17</c:f>
              <c:numCache>
                <c:formatCode>General</c:formatCode>
                <c:ptCount val="10"/>
                <c:pt idx="0">
                  <c:v>3.55E-11</c:v>
                </c:pt>
                <c:pt idx="1">
                  <c:v>3.4100000000000004E-11</c:v>
                </c:pt>
                <c:pt idx="2">
                  <c:v>3.2899999999999998E-11</c:v>
                </c:pt>
                <c:pt idx="3">
                  <c:v>3.1800000000000003E-11</c:v>
                </c:pt>
                <c:pt idx="4">
                  <c:v>3.0899999999999998E-11</c:v>
                </c:pt>
                <c:pt idx="5">
                  <c:v>2.9899999999999995E-11</c:v>
                </c:pt>
                <c:pt idx="6">
                  <c:v>2.9399999999999997E-11</c:v>
                </c:pt>
                <c:pt idx="7">
                  <c:v>2.8699999999999998E-11</c:v>
                </c:pt>
                <c:pt idx="8">
                  <c:v>2.8100000000000002E-11</c:v>
                </c:pt>
                <c:pt idx="9">
                  <c:v>2.7499999999999999E-11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D-4A44-A0B0-C597BECB3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6223"/>
        <c:axId val="1539755023"/>
      </c:scatterChart>
      <c:valAx>
        <c:axId val="150138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55023"/>
        <c:crosses val="autoZero"/>
        <c:crossBetween val="midCat"/>
      </c:valAx>
      <c:valAx>
        <c:axId val="153975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8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208818</xdr:colOff>
      <xdr:row>18</xdr:row>
      <xdr:rowOff>97447</xdr:rowOff>
    </xdr:from>
    <xdr:to>
      <xdr:col>7</xdr:col>
      <xdr:colOff>567837</xdr:colOff>
      <xdr:row>32</xdr:row>
      <xdr:rowOff>173647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975FD70-237A-45C6-8E1A-8E0B34C31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1040423</xdr:colOff>
      <xdr:row>18</xdr:row>
      <xdr:rowOff>131885</xdr:rowOff>
    </xdr:from>
    <xdr:to>
      <xdr:col>8</xdr:col>
      <xdr:colOff>109904</xdr:colOff>
      <xdr:row>19</xdr:row>
      <xdr:rowOff>117231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2615EC5B-A355-48B3-9C98-FF56B66E0F30}"/>
            </a:ext>
          </a:extLst>
        </xdr:cNvPr>
        <xdr:cNvCxnSpPr/>
      </xdr:nvCxnSpPr>
      <xdr:spPr>
        <a:xfrm flipH="1">
          <a:off x="4637942" y="3560885"/>
          <a:ext cx="1458058" cy="175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102576</xdr:colOff>
      <xdr:row>19</xdr:row>
      <xdr:rowOff>95250</xdr:rowOff>
    </xdr:from>
    <xdr:to>
      <xdr:col>8</xdr:col>
      <xdr:colOff>29308</xdr:colOff>
      <xdr:row>20</xdr:row>
      <xdr:rowOff>14654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62D4574B-B350-4685-8E83-AFB4E813DDD7}"/>
            </a:ext>
          </a:extLst>
        </xdr:cNvPr>
        <xdr:cNvCxnSpPr/>
      </xdr:nvCxnSpPr>
      <xdr:spPr>
        <a:xfrm flipH="1">
          <a:off x="5480538" y="3714750"/>
          <a:ext cx="534866" cy="1099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E1921-1D62-4526-9E6A-B09830EE04B8}">
  <dimension ref="A1:S37"/>
  <sheetViews>
    <sheetView tabSelected="1" zoomScale="130" zoomScaleNormal="130" workbookViewId="0">
      <selection activeCell="K35" sqref="K35"/>
    </sheetView>
  </sheetViews>
  <sheetFormatPr defaultRowHeight="15"/>
  <cols>
    <col min="1" max="1" width="13.85546875" style="1" customWidth="1"/>
    <col min="2" max="2" width="9.140625" style="1"/>
    <col min="3" max="3" width="12.7109375" style="1" customWidth="1"/>
    <col min="4" max="5" width="9.140625" style="1"/>
    <col min="6" max="6" width="17.5703125" style="1" customWidth="1"/>
    <col min="7" max="16384" width="9.140625" style="1"/>
  </cols>
  <sheetData>
    <row r="1" spans="1:11">
      <c r="A1" s="1" t="s">
        <v>9</v>
      </c>
      <c r="B1" s="2">
        <v>8.8500000000000005E-12</v>
      </c>
    </row>
    <row r="2" spans="1:11">
      <c r="B2" s="2"/>
    </row>
    <row r="3" spans="1:11">
      <c r="B3" s="1" t="s">
        <v>0</v>
      </c>
      <c r="C3" s="1" t="s">
        <v>1</v>
      </c>
      <c r="D3" s="1" t="s">
        <v>8</v>
      </c>
      <c r="E3" s="1" t="s">
        <v>11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</row>
    <row r="4" spans="1:11">
      <c r="A4" s="1">
        <v>1</v>
      </c>
      <c r="B4" s="1">
        <v>5</v>
      </c>
      <c r="C4" s="3">
        <v>43.86</v>
      </c>
      <c r="D4" s="3">
        <v>4.12</v>
      </c>
      <c r="E4" s="1">
        <f>3.1415926*(C4/2)^2</f>
        <v>1510.8701069957399</v>
      </c>
      <c r="F4" s="4">
        <f>$B$1*E4/(10^6)/(B4/10^3)*(10^12)</f>
        <v>2.6742400893824598</v>
      </c>
      <c r="G4" s="3">
        <v>21.4</v>
      </c>
      <c r="H4" s="3">
        <v>23.7</v>
      </c>
      <c r="I4" s="5">
        <f>H7-G7+F7</f>
        <v>5.1328666392073981</v>
      </c>
      <c r="J4" s="5">
        <f>(I8*D8)/((B1*E8)-I8*(B8-D8))</f>
        <v>2.3445045663228932</v>
      </c>
    </row>
    <row r="5" spans="1:11">
      <c r="A5" s="1">
        <v>2</v>
      </c>
      <c r="B5" s="1">
        <v>5</v>
      </c>
      <c r="C5" s="3">
        <v>44.12</v>
      </c>
      <c r="D5" s="3">
        <v>4.1399999999999997</v>
      </c>
      <c r="E5" s="1">
        <f t="shared" ref="E5:E6" si="0">3.1415926*(C5/2)^2</f>
        <v>1528.8359325973599</v>
      </c>
      <c r="F5" s="4">
        <f t="shared" ref="F5:F6" si="1">$B$1*E5/(10^6)/(B5/10^3)*(10^12)</f>
        <v>2.7060396006973266</v>
      </c>
      <c r="G5" s="3">
        <v>21.3</v>
      </c>
      <c r="H5" s="3">
        <v>23.8</v>
      </c>
      <c r="I5" s="5"/>
      <c r="J5" s="5"/>
    </row>
    <row r="6" spans="1:11">
      <c r="A6" s="1">
        <v>3</v>
      </c>
      <c r="B6" s="1">
        <v>5</v>
      </c>
      <c r="C6" s="3">
        <v>44.22</v>
      </c>
      <c r="D6" s="3">
        <v>4.1399999999999997</v>
      </c>
      <c r="E6" s="1">
        <f t="shared" si="0"/>
        <v>1535.7741398544599</v>
      </c>
      <c r="F6" s="4">
        <f t="shared" si="1"/>
        <v>2.7183202275423941</v>
      </c>
      <c r="G6" s="3">
        <v>21.4</v>
      </c>
      <c r="H6" s="3">
        <v>23.9</v>
      </c>
      <c r="I6" s="5"/>
      <c r="J6" s="5"/>
    </row>
    <row r="7" spans="1:11">
      <c r="A7" s="1" t="s">
        <v>7</v>
      </c>
      <c r="B7" s="1">
        <v>5</v>
      </c>
      <c r="C7" s="1">
        <f>AVERAGE(C4:C6)</f>
        <v>44.066666666666663</v>
      </c>
      <c r="D7" s="1">
        <f t="shared" ref="D7:H7" si="2">AVERAGE(D4:D6)</f>
        <v>4.1333333333333329</v>
      </c>
      <c r="E7" s="1">
        <f t="shared" si="2"/>
        <v>1525.1600598158532</v>
      </c>
      <c r="F7" s="1">
        <f t="shared" si="2"/>
        <v>2.6995333058740605</v>
      </c>
      <c r="G7" s="1">
        <f t="shared" si="2"/>
        <v>21.366666666666664</v>
      </c>
      <c r="H7" s="1">
        <f t="shared" si="2"/>
        <v>23.8</v>
      </c>
      <c r="I7" s="5"/>
      <c r="J7" s="5"/>
    </row>
    <row r="8" spans="1:11">
      <c r="A8" s="1" t="s">
        <v>10</v>
      </c>
      <c r="B8" s="1">
        <f>B7*10^-3</f>
        <v>5.0000000000000001E-3</v>
      </c>
      <c r="C8" s="1">
        <f t="shared" ref="C8:D8" si="3">C7*10^-3</f>
        <v>4.4066666666666664E-2</v>
      </c>
      <c r="D8" s="1">
        <f t="shared" si="3"/>
        <v>4.1333333333333326E-3</v>
      </c>
      <c r="E8" s="1">
        <f>E7*10^-6</f>
        <v>1.525160059815853E-3</v>
      </c>
      <c r="F8" s="1">
        <f>F7*10^-12</f>
        <v>2.6995333058740605E-12</v>
      </c>
      <c r="G8" s="1">
        <f t="shared" ref="G8:H8" si="4">G7*10^-12</f>
        <v>2.1366666666666665E-11</v>
      </c>
      <c r="H8" s="1">
        <f t="shared" si="4"/>
        <v>2.3800000000000001E-11</v>
      </c>
      <c r="I8" s="1">
        <f>I4*10^-12</f>
        <v>5.1328666392073979E-12</v>
      </c>
      <c r="J8" s="5"/>
    </row>
    <row r="11" spans="1:11">
      <c r="A11" s="1" t="s">
        <v>12</v>
      </c>
      <c r="B11" s="1">
        <v>21.61</v>
      </c>
      <c r="C11" s="1" t="s">
        <v>13</v>
      </c>
      <c r="D11" s="1">
        <f>B11*10^-4</f>
        <v>2.1610000000000002E-3</v>
      </c>
    </row>
    <row r="13" spans="1:11">
      <c r="A13" s="1" t="s">
        <v>0</v>
      </c>
      <c r="B13" s="1">
        <v>1</v>
      </c>
      <c r="C13" s="1">
        <v>1.1000000000000001</v>
      </c>
      <c r="D13" s="1">
        <v>1.2</v>
      </c>
      <c r="E13" s="1">
        <v>1.3</v>
      </c>
      <c r="F13" s="1">
        <v>1.4</v>
      </c>
      <c r="G13" s="1">
        <v>1.5</v>
      </c>
      <c r="H13" s="1">
        <v>1.6</v>
      </c>
      <c r="I13" s="1">
        <v>1.7</v>
      </c>
      <c r="J13" s="1">
        <v>1.8</v>
      </c>
      <c r="K13" s="1">
        <v>1.9</v>
      </c>
    </row>
    <row r="14" spans="1:11">
      <c r="A14" s="1" t="s">
        <v>14</v>
      </c>
      <c r="B14" s="3">
        <v>35.5</v>
      </c>
      <c r="C14" s="3">
        <v>34.1</v>
      </c>
      <c r="D14" s="3">
        <v>32.9</v>
      </c>
      <c r="E14" s="3">
        <v>31.8</v>
      </c>
      <c r="F14" s="3">
        <v>30.9</v>
      </c>
      <c r="G14" s="3">
        <v>29.9</v>
      </c>
      <c r="H14" s="3">
        <v>29.4</v>
      </c>
      <c r="I14" s="3">
        <v>28.7</v>
      </c>
      <c r="J14" s="3">
        <v>28.1</v>
      </c>
      <c r="K14" s="3">
        <v>27.5</v>
      </c>
    </row>
    <row r="15" spans="1:11">
      <c r="A15" s="1" t="s">
        <v>15</v>
      </c>
      <c r="B15" s="1">
        <f>B13*10^-3</f>
        <v>1E-3</v>
      </c>
      <c r="C15" s="1">
        <f t="shared" ref="C15:K15" si="5">C13*10^-3</f>
        <v>1.1000000000000001E-3</v>
      </c>
      <c r="D15" s="1">
        <f t="shared" si="5"/>
        <v>1.1999999999999999E-3</v>
      </c>
      <c r="E15" s="1">
        <f t="shared" si="5"/>
        <v>1.3000000000000002E-3</v>
      </c>
      <c r="F15" s="1">
        <f t="shared" si="5"/>
        <v>1.4E-3</v>
      </c>
      <c r="G15" s="1">
        <f t="shared" si="5"/>
        <v>1.5E-3</v>
      </c>
      <c r="H15" s="1">
        <f t="shared" si="5"/>
        <v>1.6000000000000001E-3</v>
      </c>
      <c r="I15" s="1">
        <f t="shared" si="5"/>
        <v>1.6999999999999999E-3</v>
      </c>
      <c r="J15" s="1">
        <f t="shared" si="5"/>
        <v>1.8000000000000002E-3</v>
      </c>
      <c r="K15" s="1">
        <f t="shared" si="5"/>
        <v>1.9E-3</v>
      </c>
    </row>
    <row r="16" spans="1:11">
      <c r="A16" s="1" t="s">
        <v>16</v>
      </c>
      <c r="B16" s="1">
        <f>1/B15</f>
        <v>1000</v>
      </c>
      <c r="C16" s="1">
        <f t="shared" ref="C16:K16" si="6">1/C15</f>
        <v>909.09090909090901</v>
      </c>
      <c r="D16" s="1">
        <f t="shared" si="6"/>
        <v>833.33333333333337</v>
      </c>
      <c r="E16" s="1">
        <f t="shared" si="6"/>
        <v>769.23076923076917</v>
      </c>
      <c r="F16" s="1">
        <f t="shared" si="6"/>
        <v>714.28571428571433</v>
      </c>
      <c r="G16" s="1">
        <f t="shared" si="6"/>
        <v>666.66666666666663</v>
      </c>
      <c r="H16" s="1">
        <f t="shared" si="6"/>
        <v>625</v>
      </c>
      <c r="I16" s="1">
        <f t="shared" si="6"/>
        <v>588.23529411764707</v>
      </c>
      <c r="J16" s="1">
        <f t="shared" si="6"/>
        <v>555.55555555555554</v>
      </c>
      <c r="K16" s="1">
        <f t="shared" si="6"/>
        <v>526.31578947368416</v>
      </c>
    </row>
    <row r="17" spans="1:19">
      <c r="A17" s="1" t="s">
        <v>17</v>
      </c>
      <c r="B17" s="1">
        <f>B14*10^-12</f>
        <v>3.55E-11</v>
      </c>
      <c r="C17" s="1">
        <f t="shared" ref="C17:K17" si="7">C14*10^-12</f>
        <v>3.4100000000000004E-11</v>
      </c>
      <c r="D17" s="1">
        <f t="shared" si="7"/>
        <v>3.2899999999999998E-11</v>
      </c>
      <c r="E17" s="1">
        <f t="shared" si="7"/>
        <v>3.1800000000000003E-11</v>
      </c>
      <c r="F17" s="1">
        <f t="shared" si="7"/>
        <v>3.0899999999999998E-11</v>
      </c>
      <c r="G17" s="1">
        <f t="shared" si="7"/>
        <v>2.9899999999999995E-11</v>
      </c>
      <c r="H17" s="1">
        <f t="shared" si="7"/>
        <v>2.9399999999999997E-11</v>
      </c>
      <c r="I17" s="1">
        <f t="shared" si="7"/>
        <v>2.8699999999999998E-11</v>
      </c>
      <c r="J17" s="1">
        <f t="shared" si="7"/>
        <v>2.8100000000000002E-11</v>
      </c>
      <c r="K17" s="1">
        <f t="shared" si="7"/>
        <v>2.7499999999999999E-11</v>
      </c>
    </row>
    <row r="18" spans="1:19">
      <c r="O18" s="4"/>
      <c r="R18" s="5"/>
      <c r="S18" s="5"/>
    </row>
    <row r="19" spans="1:19">
      <c r="I19" s="1" t="s">
        <v>18</v>
      </c>
      <c r="O19" s="4"/>
      <c r="R19" s="5"/>
      <c r="S19" s="5"/>
    </row>
    <row r="20" spans="1:19">
      <c r="I20" s="1" t="s">
        <v>19</v>
      </c>
      <c r="J20" s="6" t="s">
        <v>22</v>
      </c>
      <c r="K20" s="6"/>
      <c r="L20" s="6"/>
      <c r="O20" s="4"/>
      <c r="R20" s="5"/>
      <c r="S20" s="5"/>
    </row>
    <row r="21" spans="1:19">
      <c r="R21" s="5"/>
      <c r="S21" s="5"/>
    </row>
    <row r="36" spans="1:4">
      <c r="A36" s="1" t="s">
        <v>18</v>
      </c>
      <c r="B36" s="7">
        <v>1.688E-14</v>
      </c>
      <c r="C36" s="1" t="s">
        <v>19</v>
      </c>
      <c r="D36" s="7">
        <v>1.8740000000000001E-11</v>
      </c>
    </row>
    <row r="37" spans="1:4">
      <c r="A37" s="1" t="s">
        <v>21</v>
      </c>
      <c r="B37" s="2">
        <f>B36/D11</f>
        <v>7.8111985192040711E-12</v>
      </c>
      <c r="C37" s="1" t="s">
        <v>20</v>
      </c>
      <c r="D37" s="2">
        <f>D36</f>
        <v>1.8740000000000001E-11</v>
      </c>
    </row>
  </sheetData>
  <mergeCells count="5">
    <mergeCell ref="I4:I7"/>
    <mergeCell ref="R18:R21"/>
    <mergeCell ref="S18:S21"/>
    <mergeCell ref="J4:J8"/>
    <mergeCell ref="J20:L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ruhai ji</dc:creator>
  <cp:lastModifiedBy>ruhai ji</cp:lastModifiedBy>
  <dcterms:created xsi:type="dcterms:W3CDTF">2017-09-29T17:00:24Z</dcterms:created>
  <dcterms:modified xsi:type="dcterms:W3CDTF">2017-09-30T10:54:32Z</dcterms:modified>
</cp:coreProperties>
</file>