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anujaggarwal/Desktop/"/>
    </mc:Choice>
  </mc:AlternateContent>
  <bookViews>
    <workbookView xWindow="0" yWindow="460" windowWidth="28800" windowHeight="1650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6" i="2" l="1"/>
  <c r="H21" i="2"/>
  <c r="I20" i="2"/>
  <c r="C20" i="2"/>
  <c r="D20" i="2"/>
  <c r="I35" i="2"/>
  <c r="I36" i="2"/>
  <c r="I33" i="2"/>
  <c r="I34" i="2"/>
  <c r="I30" i="2"/>
  <c r="I31" i="2"/>
  <c r="I28" i="2"/>
  <c r="I29" i="2"/>
  <c r="I22" i="2"/>
  <c r="I25" i="2"/>
  <c r="I24" i="2"/>
  <c r="I23" i="2"/>
  <c r="I19" i="2"/>
  <c r="I12" i="2"/>
  <c r="P35" i="2"/>
  <c r="P36" i="2"/>
  <c r="O35" i="2"/>
  <c r="O36" i="2"/>
  <c r="N35" i="2"/>
  <c r="N36" i="2"/>
  <c r="M35" i="2"/>
  <c r="M36" i="2"/>
  <c r="L35" i="2"/>
  <c r="L36" i="2"/>
  <c r="K35" i="2"/>
  <c r="K36" i="2"/>
  <c r="J35" i="2"/>
  <c r="J36" i="2"/>
  <c r="H35" i="2"/>
  <c r="H36" i="2"/>
  <c r="G35" i="2"/>
  <c r="G36" i="2"/>
  <c r="E35" i="2"/>
  <c r="E36" i="2"/>
  <c r="D35" i="2"/>
  <c r="D36" i="2"/>
  <c r="C35" i="2"/>
  <c r="C36" i="2"/>
  <c r="F35" i="2"/>
  <c r="F36" i="2"/>
  <c r="P33" i="2"/>
  <c r="P34" i="2"/>
  <c r="O33" i="2"/>
  <c r="O34" i="2"/>
  <c r="N33" i="2"/>
  <c r="N34" i="2"/>
  <c r="M33" i="2"/>
  <c r="M34" i="2"/>
  <c r="L33" i="2"/>
  <c r="L34" i="2"/>
  <c r="K33" i="2"/>
  <c r="K34" i="2"/>
  <c r="J33" i="2"/>
  <c r="J34" i="2"/>
  <c r="H33" i="2"/>
  <c r="H34" i="2"/>
  <c r="G33" i="2"/>
  <c r="G34" i="2"/>
  <c r="E33" i="2"/>
  <c r="E34" i="2"/>
  <c r="D33" i="2"/>
  <c r="D34" i="2"/>
  <c r="C33" i="2"/>
  <c r="C34" i="2"/>
  <c r="F33" i="2"/>
  <c r="F34" i="2"/>
  <c r="P30" i="2"/>
  <c r="P31" i="2"/>
  <c r="O30" i="2"/>
  <c r="O31" i="2"/>
  <c r="N30" i="2"/>
  <c r="N31" i="2"/>
  <c r="M30" i="2"/>
  <c r="M31" i="2"/>
  <c r="L30" i="2"/>
  <c r="L31" i="2"/>
  <c r="K30" i="2"/>
  <c r="K31" i="2"/>
  <c r="J30" i="2"/>
  <c r="J31" i="2"/>
  <c r="H30" i="2"/>
  <c r="H31" i="2"/>
  <c r="G30" i="2"/>
  <c r="G31" i="2"/>
  <c r="F30" i="2"/>
  <c r="F31" i="2"/>
  <c r="D30" i="2"/>
  <c r="D31" i="2"/>
  <c r="C30" i="2"/>
  <c r="C31" i="2"/>
  <c r="E30" i="2"/>
  <c r="E31" i="2"/>
  <c r="P28" i="2"/>
  <c r="P29" i="2"/>
  <c r="O28" i="2"/>
  <c r="O29" i="2"/>
  <c r="N28" i="2"/>
  <c r="N29" i="2"/>
  <c r="M28" i="2"/>
  <c r="M29" i="2"/>
  <c r="L28" i="2"/>
  <c r="L29" i="2"/>
  <c r="K28" i="2"/>
  <c r="K29" i="2"/>
  <c r="J28" i="2"/>
  <c r="J29" i="2"/>
  <c r="H28" i="2"/>
  <c r="H29" i="2"/>
  <c r="G28" i="2"/>
  <c r="G29" i="2"/>
  <c r="F28" i="2"/>
  <c r="F29" i="2"/>
  <c r="E28" i="2"/>
  <c r="E29" i="2"/>
  <c r="D28" i="2"/>
  <c r="D29" i="2"/>
  <c r="C28" i="2"/>
  <c r="C29" i="2"/>
  <c r="P22" i="2"/>
  <c r="P25" i="2"/>
  <c r="P24" i="2"/>
  <c r="P23" i="2"/>
  <c r="P19" i="2"/>
  <c r="P20" i="2"/>
  <c r="O22" i="2"/>
  <c r="O25" i="2"/>
  <c r="O24" i="2"/>
  <c r="O23" i="2"/>
  <c r="O19" i="2"/>
  <c r="K22" i="2"/>
  <c r="K19" i="2"/>
  <c r="K20" i="2"/>
  <c r="K25" i="2"/>
  <c r="K24" i="2"/>
  <c r="K23" i="2"/>
  <c r="M22" i="2"/>
  <c r="M19" i="2"/>
  <c r="L22" i="2"/>
  <c r="L19" i="2"/>
  <c r="J22" i="2"/>
  <c r="J19" i="2"/>
  <c r="H22" i="2"/>
  <c r="H19" i="2"/>
  <c r="G22" i="2"/>
  <c r="G19" i="2"/>
  <c r="F22" i="2"/>
  <c r="F19" i="2"/>
  <c r="E22" i="2"/>
  <c r="E19" i="2"/>
  <c r="D22" i="2"/>
  <c r="D19" i="2"/>
  <c r="C22" i="2"/>
  <c r="C19" i="2"/>
  <c r="N22" i="2"/>
  <c r="N19" i="2"/>
  <c r="N25" i="2"/>
  <c r="M25" i="2"/>
  <c r="L25" i="2"/>
  <c r="J25" i="2"/>
  <c r="G25" i="2"/>
  <c r="F25" i="2"/>
  <c r="E25" i="2"/>
  <c r="D25" i="2"/>
  <c r="C25" i="2"/>
  <c r="N24" i="2"/>
  <c r="M24" i="2"/>
  <c r="L24" i="2"/>
  <c r="J24" i="2"/>
  <c r="H24" i="2"/>
  <c r="G24" i="2"/>
  <c r="F24" i="2"/>
  <c r="E24" i="2"/>
  <c r="D24" i="2"/>
  <c r="C24" i="2"/>
  <c r="N23" i="2"/>
  <c r="M23" i="2"/>
  <c r="L23" i="2"/>
  <c r="J23" i="2"/>
  <c r="H23" i="2"/>
  <c r="G23" i="2"/>
  <c r="F23" i="2"/>
  <c r="E23" i="2"/>
  <c r="D23" i="2"/>
  <c r="C23" i="2"/>
  <c r="J21" i="2"/>
  <c r="O20" i="2"/>
  <c r="N20" i="2"/>
  <c r="M20" i="2"/>
  <c r="L20" i="2"/>
  <c r="J20" i="2"/>
  <c r="G20" i="2"/>
  <c r="F20" i="2"/>
  <c r="E20" i="2"/>
  <c r="J12" i="2"/>
  <c r="G12" i="2"/>
  <c r="T13" i="1"/>
  <c r="T12" i="1"/>
  <c r="T11" i="1"/>
  <c r="T10" i="1"/>
  <c r="T9" i="1"/>
  <c r="T8" i="1"/>
  <c r="T7" i="1"/>
  <c r="T6" i="1"/>
  <c r="T5" i="1"/>
  <c r="T4" i="1"/>
  <c r="T3" i="1"/>
  <c r="AI4" i="1"/>
  <c r="AJ4" i="1"/>
  <c r="AG4" i="1"/>
  <c r="AH4" i="1"/>
  <c r="AD4" i="1"/>
  <c r="AE4" i="1"/>
  <c r="AB4" i="1"/>
  <c r="AC4" i="1"/>
  <c r="V4" i="1"/>
  <c r="Y4" i="1"/>
  <c r="X4" i="1"/>
  <c r="W4" i="1"/>
  <c r="S4" i="1"/>
  <c r="V9" i="1"/>
  <c r="X9" i="1"/>
  <c r="W9" i="1"/>
  <c r="S9" i="1"/>
  <c r="U9" i="1"/>
  <c r="L9" i="1"/>
  <c r="S8" i="1"/>
  <c r="U8" i="1"/>
  <c r="L8" i="1"/>
  <c r="V12" i="1"/>
  <c r="V11" i="1"/>
  <c r="V10" i="1"/>
  <c r="V8" i="1"/>
  <c r="V7" i="1"/>
  <c r="V5" i="1"/>
  <c r="V3" i="1"/>
  <c r="V6" i="1"/>
  <c r="W12" i="1"/>
  <c r="W11" i="1"/>
  <c r="W10" i="1"/>
  <c r="W8" i="1"/>
  <c r="W7" i="1"/>
  <c r="W5" i="1"/>
  <c r="W3" i="1"/>
  <c r="W6" i="1"/>
  <c r="X11" i="1"/>
  <c r="X10" i="1"/>
  <c r="X8" i="1"/>
  <c r="X7" i="1"/>
  <c r="X5" i="1"/>
  <c r="X3" i="1"/>
  <c r="X6" i="1"/>
  <c r="X12" i="1"/>
  <c r="L7" i="1"/>
  <c r="S12" i="1"/>
  <c r="S11" i="1"/>
  <c r="S10" i="1"/>
  <c r="S7" i="1"/>
  <c r="S5" i="1"/>
  <c r="S3" i="1"/>
  <c r="S6" i="1"/>
  <c r="AI7" i="1"/>
  <c r="AJ7" i="1"/>
  <c r="AG7" i="1"/>
  <c r="AH7" i="1"/>
  <c r="AD7" i="1"/>
  <c r="AE7" i="1"/>
  <c r="AB7" i="1"/>
  <c r="AC7" i="1"/>
  <c r="Y7" i="1"/>
  <c r="AD5" i="1"/>
  <c r="AE5" i="1"/>
  <c r="AB5" i="1"/>
  <c r="AC5" i="1"/>
  <c r="AI5" i="1"/>
  <c r="AJ5" i="1"/>
  <c r="AG5" i="1"/>
  <c r="AH5" i="1"/>
  <c r="Y5" i="1"/>
  <c r="AI3" i="1"/>
  <c r="AJ3" i="1"/>
  <c r="AG3" i="1"/>
  <c r="AH3" i="1"/>
  <c r="Y3" i="1"/>
  <c r="AI6" i="1"/>
  <c r="AJ6" i="1"/>
  <c r="AG6" i="1"/>
  <c r="AH6" i="1"/>
  <c r="Y6" i="1"/>
</calcChain>
</file>

<file path=xl/comments1.xml><?xml version="1.0" encoding="utf-8"?>
<comments xmlns="http://schemas.openxmlformats.org/spreadsheetml/2006/main">
  <authors>
    <author>Microsoft Office User</author>
  </authors>
  <commentList>
    <comment ref="L2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This is theoterical value, customer may not pay same amount</t>
        </r>
      </text>
    </comment>
    <comment ref="T2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this should not be calculated for stands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H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Stand is a Product (VAT state wise) for SD customer
</t>
        </r>
      </text>
    </comment>
    <comment ref="I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Stand is a service for non-partner customer</t>
        </r>
      </text>
    </comment>
    <comment ref="J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installation completed without stand
</t>
        </r>
      </text>
    </comment>
    <comment ref="A12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This is theoterical value, customer may not pay same amount</t>
        </r>
      </text>
    </comment>
    <comment ref="A20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this should not be calculated for stands
</t>
        </r>
      </text>
    </comment>
  </commentList>
</comments>
</file>

<file path=xl/sharedStrings.xml><?xml version="1.0" encoding="utf-8"?>
<sst xmlns="http://schemas.openxmlformats.org/spreadsheetml/2006/main" count="167" uniqueCount="75">
  <si>
    <t>Partner_Code</t>
  </si>
  <si>
    <t>City</t>
  </si>
  <si>
    <t>Category</t>
  </si>
  <si>
    <t>Capacity</t>
  </si>
  <si>
    <t>Service Category</t>
  </si>
  <si>
    <t>Active</t>
  </si>
  <si>
    <t>Check Box</t>
  </si>
  <si>
    <t>Service_ID</t>
  </si>
  <si>
    <t>product_or_services</t>
  </si>
  <si>
    <t>tax_code</t>
  </si>
  <si>
    <t>Customer_Total</t>
  </si>
  <si>
    <t>Customer_net_payable</t>
  </si>
  <si>
    <t>customer_paid_basic_charges</t>
  </si>
  <si>
    <t>around_comm_basic_charges</t>
  </si>
  <si>
    <t>around_st_basic_charges</t>
  </si>
  <si>
    <t>vendor_basic_charges</t>
  </si>
  <si>
    <t>vendor_st_basic_charges</t>
  </si>
  <si>
    <t>customer_paid_extra_charges</t>
  </si>
  <si>
    <t>around_comm_extra_charges</t>
  </si>
  <si>
    <t>around_st_extra_charges</t>
  </si>
  <si>
    <t>vendor_extra_charges</t>
  </si>
  <si>
    <t>vendor_st_extra_charges</t>
  </si>
  <si>
    <t>customer_paid_parts</t>
  </si>
  <si>
    <t>around_comm_parts</t>
  </si>
  <si>
    <t>vendor_parts</t>
  </si>
  <si>
    <t>vendor_st_parts</t>
  </si>
  <si>
    <t>around_st_parts</t>
  </si>
  <si>
    <t>tv</t>
  </si>
  <si>
    <t>repair</t>
  </si>
  <si>
    <t>service</t>
  </si>
  <si>
    <t>installation</t>
  </si>
  <si>
    <t>stand</t>
  </si>
  <si>
    <t>parts</t>
  </si>
  <si>
    <t>Partner_net_payable</t>
  </si>
  <si>
    <t>partner_paid_basic_charges</t>
  </si>
  <si>
    <t>ac-service</t>
  </si>
  <si>
    <t>around_paid_basic_charges</t>
  </si>
  <si>
    <t>ac-instal-1</t>
  </si>
  <si>
    <t>ac-instal-2</t>
  </si>
  <si>
    <t>vendor_to_around - type A</t>
  </si>
  <si>
    <t>around_to_vendor - type B</t>
  </si>
  <si>
    <t>around_vat_basic_charges</t>
  </si>
  <si>
    <t>vendor_vat_basic_charges</t>
  </si>
  <si>
    <t>stand - not - required</t>
  </si>
  <si>
    <t>Use Cases</t>
  </si>
  <si>
    <t>Repair + Parts</t>
  </si>
  <si>
    <t>247around_net_payable</t>
  </si>
  <si>
    <t>Repair</t>
  </si>
  <si>
    <t>Repair + Addl SC</t>
  </si>
  <si>
    <t>Only Visit</t>
  </si>
  <si>
    <t>SS installation</t>
  </si>
  <si>
    <t>SS stand</t>
  </si>
  <si>
    <t>SS - stand cancelled</t>
  </si>
  <si>
    <t>AC Repair with discount</t>
  </si>
  <si>
    <t>AC install with Addl Partner discount</t>
  </si>
  <si>
    <t>AC install with Addl Partner + Around discount</t>
  </si>
  <si>
    <t>AC repair - Gas refilled finally</t>
  </si>
  <si>
    <t>Comments</t>
  </si>
  <si>
    <t>these 3 should add up to the expected value</t>
  </si>
  <si>
    <t>Expected transaction value</t>
  </si>
  <si>
    <t>what partner paid</t>
  </si>
  <si>
    <t>what around paid</t>
  </si>
  <si>
    <t>what customer finally paid</t>
  </si>
  <si>
    <t>service tax</t>
  </si>
  <si>
    <t>vat in case of stand delivered to partner customers</t>
  </si>
  <si>
    <t>vendor desired payout</t>
  </si>
  <si>
    <t>vendor to pay to around - used for invoicing</t>
  </si>
  <si>
    <t>around to pay to vendor - used for invoicing</t>
  </si>
  <si>
    <t>around earned commission</t>
  </si>
  <si>
    <t>AC Service</t>
  </si>
  <si>
    <t>AC service with discount</t>
  </si>
  <si>
    <t>WM repair - customer bought powder</t>
  </si>
  <si>
    <t>Repair + Addl + Parts</t>
  </si>
  <si>
    <t>do we need to have this?</t>
  </si>
  <si>
    <t>SW 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</si>
</sst>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wrapText="1"/>
    </xf>
    <xf numFmtId="0" fontId="0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13"/>
  <sheetViews>
    <sheetView zoomScale="140" zoomScaleNormal="140" zoomScalePageLayoutView="140" workbookViewId="0">
      <selection activeCell="H9" sqref="H9"/>
    </sheetView>
  </sheetViews>
  <sheetFormatPr baseColWidth="10" defaultRowHeight="16" x14ac:dyDescent="0.2"/>
  <cols>
    <col min="1" max="1" width="39.1640625" bestFit="1" customWidth="1"/>
    <col min="2" max="2" width="12.33203125" hidden="1" customWidth="1"/>
    <col min="3" max="3" width="4.1640625" hidden="1" customWidth="1"/>
    <col min="4" max="4" width="9.6640625" hidden="1" customWidth="1"/>
    <col min="5" max="5" width="8.33203125" hidden="1" customWidth="1"/>
    <col min="6" max="6" width="8" hidden="1" customWidth="1"/>
    <col min="7" max="7" width="18.6640625" bestFit="1" customWidth="1"/>
    <col min="8" max="8" width="17.6640625" bestFit="1" customWidth="1"/>
    <col min="9" max="9" width="8.5" bestFit="1" customWidth="1"/>
    <col min="10" max="10" width="6.1640625" hidden="1" customWidth="1"/>
    <col min="11" max="11" width="9.33203125" hidden="1" customWidth="1"/>
    <col min="12" max="12" width="14.1640625" bestFit="1" customWidth="1"/>
    <col min="13" max="13" width="20" bestFit="1" customWidth="1"/>
    <col min="14" max="14" width="20" customWidth="1"/>
    <col min="15" max="15" width="21.6640625" bestFit="1" customWidth="1"/>
    <col min="16" max="16" width="25.6640625" bestFit="1" customWidth="1"/>
    <col min="17" max="18" width="25.6640625" customWidth="1"/>
    <col min="19" max="19" width="25.33203125" bestFit="1" customWidth="1"/>
    <col min="20" max="20" width="21.83203125" bestFit="1" customWidth="1"/>
    <col min="21" max="21" width="23" bestFit="1" customWidth="1"/>
    <col min="22" max="22" width="26.1640625" bestFit="1" customWidth="1"/>
    <col min="23" max="23" width="26.1640625" customWidth="1"/>
    <col min="24" max="24" width="26.1640625" bestFit="1" customWidth="1"/>
    <col min="25" max="25" width="21.6640625" bestFit="1" customWidth="1"/>
    <col min="26" max="26" width="22.83203125" bestFit="1" customWidth="1"/>
    <col min="27" max="27" width="25.6640625" bestFit="1" customWidth="1"/>
    <col min="28" max="28" width="25.33203125" bestFit="1" customWidth="1"/>
    <col min="29" max="29" width="21.83203125" bestFit="1" customWidth="1"/>
    <col min="30" max="30" width="19.1640625" bestFit="1" customWidth="1"/>
    <col min="31" max="31" width="21.6640625" bestFit="1" customWidth="1"/>
    <col min="32" max="32" width="18.5" bestFit="1" customWidth="1"/>
    <col min="33" max="33" width="25.33203125" bestFit="1" customWidth="1"/>
    <col min="34" max="34" width="21.83203125" bestFit="1" customWidth="1"/>
    <col min="35" max="35" width="19.1640625" bestFit="1" customWidth="1"/>
    <col min="36" max="36" width="21.6640625" bestFit="1" customWidth="1"/>
  </cols>
  <sheetData>
    <row r="1" spans="1:36" x14ac:dyDescent="0.2">
      <c r="A1" t="s">
        <v>57</v>
      </c>
    </row>
    <row r="2" spans="1:36" x14ac:dyDescent="0.2">
      <c r="A2" s="1" t="s">
        <v>44</v>
      </c>
      <c r="B2" s="1" t="s">
        <v>0</v>
      </c>
      <c r="C2" s="1" t="s">
        <v>1</v>
      </c>
      <c r="D2" s="1" t="s">
        <v>7</v>
      </c>
      <c r="E2" s="1" t="s">
        <v>2</v>
      </c>
      <c r="F2" s="1" t="s">
        <v>3</v>
      </c>
      <c r="G2" s="1" t="s">
        <v>4</v>
      </c>
      <c r="H2" s="1" t="s">
        <v>8</v>
      </c>
      <c r="I2" s="1" t="s">
        <v>9</v>
      </c>
      <c r="J2" s="1" t="s">
        <v>5</v>
      </c>
      <c r="K2" s="1" t="s">
        <v>6</v>
      </c>
      <c r="L2" s="1" t="s">
        <v>10</v>
      </c>
      <c r="M2" s="1" t="s">
        <v>11</v>
      </c>
      <c r="N2" s="1" t="s">
        <v>33</v>
      </c>
      <c r="O2" s="1" t="s">
        <v>46</v>
      </c>
      <c r="P2" s="1" t="s">
        <v>12</v>
      </c>
      <c r="Q2" s="1" t="s">
        <v>34</v>
      </c>
      <c r="R2" s="1" t="s">
        <v>36</v>
      </c>
      <c r="S2" s="1" t="s">
        <v>13</v>
      </c>
      <c r="T2" s="1" t="s">
        <v>14</v>
      </c>
      <c r="U2" s="1" t="s">
        <v>41</v>
      </c>
      <c r="V2" s="1" t="s">
        <v>15</v>
      </c>
      <c r="W2" s="1" t="s">
        <v>39</v>
      </c>
      <c r="X2" s="1" t="s">
        <v>40</v>
      </c>
      <c r="Y2" s="1" t="s">
        <v>16</v>
      </c>
      <c r="Z2" s="1" t="s">
        <v>42</v>
      </c>
      <c r="AA2" s="1" t="s">
        <v>17</v>
      </c>
      <c r="AB2" s="1" t="s">
        <v>18</v>
      </c>
      <c r="AC2" s="1" t="s">
        <v>19</v>
      </c>
      <c r="AD2" s="1" t="s">
        <v>20</v>
      </c>
      <c r="AE2" s="1" t="s">
        <v>21</v>
      </c>
      <c r="AF2" s="1" t="s">
        <v>22</v>
      </c>
      <c r="AG2" s="1" t="s">
        <v>23</v>
      </c>
      <c r="AH2" s="1" t="s">
        <v>26</v>
      </c>
      <c r="AI2" s="1" t="s">
        <v>24</v>
      </c>
      <c r="AJ2" s="1" t="s">
        <v>25</v>
      </c>
    </row>
    <row r="3" spans="1:36" x14ac:dyDescent="0.2">
      <c r="A3" t="s">
        <v>49</v>
      </c>
      <c r="D3" t="s">
        <v>27</v>
      </c>
      <c r="G3" t="s">
        <v>28</v>
      </c>
      <c r="H3" t="s">
        <v>29</v>
      </c>
      <c r="I3">
        <v>14.5</v>
      </c>
      <c r="L3">
        <v>500</v>
      </c>
      <c r="M3">
        <v>500</v>
      </c>
      <c r="N3">
        <v>0</v>
      </c>
      <c r="O3">
        <v>0</v>
      </c>
      <c r="P3">
        <v>300</v>
      </c>
      <c r="Q3">
        <v>0</v>
      </c>
      <c r="R3">
        <v>0</v>
      </c>
      <c r="S3">
        <f t="shared" ref="S3:S8" si="0">(P3+Q3)*0.3</f>
        <v>90</v>
      </c>
      <c r="T3">
        <f>ROUND((S3/1.145)*0.145,2)</f>
        <v>11.4</v>
      </c>
      <c r="V3">
        <f t="shared" ref="V3:V12" si="1">(P3+Q3+R3)*0.7</f>
        <v>210</v>
      </c>
      <c r="W3">
        <f t="shared" ref="W3:W12" si="2">IF(P3-V3&gt;0,P3-V3,0)</f>
        <v>90</v>
      </c>
      <c r="X3">
        <f>IF(V3-P3&gt;0,V3-P3,0)</f>
        <v>0</v>
      </c>
      <c r="Y3">
        <f>(V3/1.145)*0.145</f>
        <v>26.593886462882093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f>AF3*0.05</f>
        <v>0</v>
      </c>
      <c r="AH3">
        <f>(AG3/1.145)*0.145</f>
        <v>0</v>
      </c>
      <c r="AI3">
        <f>AF3*0.95</f>
        <v>0</v>
      </c>
      <c r="AJ3">
        <f>(AI3/1.145)*0.145</f>
        <v>0</v>
      </c>
    </row>
    <row r="4" spans="1:36" x14ac:dyDescent="0.2">
      <c r="A4" t="s">
        <v>47</v>
      </c>
      <c r="D4" t="s">
        <v>27</v>
      </c>
      <c r="G4" t="s">
        <v>28</v>
      </c>
      <c r="H4" t="s">
        <v>29</v>
      </c>
      <c r="I4">
        <v>14.5</v>
      </c>
      <c r="L4">
        <v>500</v>
      </c>
      <c r="M4">
        <v>500</v>
      </c>
      <c r="N4">
        <v>0</v>
      </c>
      <c r="O4">
        <v>0</v>
      </c>
      <c r="P4">
        <v>500</v>
      </c>
      <c r="Q4">
        <v>0</v>
      </c>
      <c r="R4">
        <v>0</v>
      </c>
      <c r="S4">
        <f t="shared" ref="S4" si="3">(P4+Q4)*0.3</f>
        <v>150</v>
      </c>
      <c r="T4">
        <f t="shared" ref="T4:T13" si="4">ROUND((S4/1.145)*0.145,2)</f>
        <v>19</v>
      </c>
      <c r="V4">
        <f t="shared" ref="V4" si="5">(P4+Q4+R4)*0.7</f>
        <v>350</v>
      </c>
      <c r="W4">
        <f t="shared" ref="W4" si="6">IF(P4-V4&gt;0,P4-V4,0)</f>
        <v>150</v>
      </c>
      <c r="X4">
        <f>IF(V4-P4&gt;0,V4-P4,0)</f>
        <v>0</v>
      </c>
      <c r="Y4">
        <f>(V4/1.145)*0.145</f>
        <v>44.32314410480349</v>
      </c>
      <c r="AA4">
        <v>4500</v>
      </c>
      <c r="AB4">
        <f>AA4*0.1</f>
        <v>450</v>
      </c>
      <c r="AC4">
        <f>(AB4/1.145)*0.145</f>
        <v>56.986899563318772</v>
      </c>
      <c r="AD4">
        <f>AA4*0.9</f>
        <v>4050</v>
      </c>
      <c r="AE4">
        <f>(AD4/1.145)*0.145</f>
        <v>512.88209606986891</v>
      </c>
      <c r="AF4">
        <v>0</v>
      </c>
      <c r="AG4">
        <f>AF4*0.05</f>
        <v>0</v>
      </c>
      <c r="AH4">
        <f>(AG4/1.145)*0.145</f>
        <v>0</v>
      </c>
      <c r="AI4">
        <f>AF4*0.95</f>
        <v>0</v>
      </c>
      <c r="AJ4">
        <f>(AI4/1.145)*0.145</f>
        <v>0</v>
      </c>
    </row>
    <row r="5" spans="1:36" x14ac:dyDescent="0.2">
      <c r="A5" t="s">
        <v>48</v>
      </c>
      <c r="D5" t="s">
        <v>27</v>
      </c>
      <c r="G5" t="s">
        <v>28</v>
      </c>
      <c r="H5" t="s">
        <v>29</v>
      </c>
      <c r="I5">
        <v>14.5</v>
      </c>
      <c r="L5">
        <v>500</v>
      </c>
      <c r="M5">
        <v>500</v>
      </c>
      <c r="N5">
        <v>0</v>
      </c>
      <c r="O5">
        <v>0</v>
      </c>
      <c r="P5">
        <v>500</v>
      </c>
      <c r="Q5">
        <v>0</v>
      </c>
      <c r="R5">
        <v>0</v>
      </c>
      <c r="S5">
        <f t="shared" si="0"/>
        <v>150</v>
      </c>
      <c r="T5">
        <f t="shared" si="4"/>
        <v>19</v>
      </c>
      <c r="V5">
        <f t="shared" si="1"/>
        <v>350</v>
      </c>
      <c r="W5">
        <f t="shared" si="2"/>
        <v>150</v>
      </c>
      <c r="X5">
        <f>IF(V5-P5&gt;0,V5-P5,0)</f>
        <v>0</v>
      </c>
      <c r="Y5">
        <f>(V5/1.145)*0.145</f>
        <v>44.32314410480349</v>
      </c>
      <c r="AA5">
        <v>4500</v>
      </c>
      <c r="AB5">
        <f>AA5*0.1</f>
        <v>450</v>
      </c>
      <c r="AC5">
        <f>(AB5/1.145)*0.145</f>
        <v>56.986899563318772</v>
      </c>
      <c r="AD5">
        <f>AA5*0.9</f>
        <v>4050</v>
      </c>
      <c r="AE5">
        <f>(AD5/1.145)*0.145</f>
        <v>512.88209606986891</v>
      </c>
      <c r="AF5">
        <v>0</v>
      </c>
      <c r="AG5">
        <f>AF5*0.05</f>
        <v>0</v>
      </c>
      <c r="AH5">
        <f>(AG5/1.145)*0.145</f>
        <v>0</v>
      </c>
      <c r="AI5">
        <f>AF5*0.95</f>
        <v>0</v>
      </c>
      <c r="AJ5">
        <f>(AI5/1.145)*0.145</f>
        <v>0</v>
      </c>
    </row>
    <row r="6" spans="1:36" x14ac:dyDescent="0.2">
      <c r="A6" t="s">
        <v>45</v>
      </c>
      <c r="D6" t="s">
        <v>27</v>
      </c>
      <c r="G6" t="s">
        <v>28</v>
      </c>
      <c r="H6" t="s">
        <v>29</v>
      </c>
      <c r="I6">
        <v>14.5</v>
      </c>
      <c r="L6">
        <v>950</v>
      </c>
      <c r="M6">
        <v>950</v>
      </c>
      <c r="N6">
        <v>0</v>
      </c>
      <c r="O6">
        <v>0</v>
      </c>
      <c r="P6">
        <v>950</v>
      </c>
      <c r="Q6">
        <v>0</v>
      </c>
      <c r="R6">
        <v>0</v>
      </c>
      <c r="S6">
        <f>(P6+Q6)*0.3</f>
        <v>285</v>
      </c>
      <c r="T6">
        <f t="shared" si="4"/>
        <v>36.090000000000003</v>
      </c>
      <c r="V6">
        <f>(P6+Q6+R6)*0.7</f>
        <v>665</v>
      </c>
      <c r="W6">
        <f>IF(P6-V6&gt;0,P6-V6,0)</f>
        <v>285</v>
      </c>
      <c r="X6">
        <f>IF(V6-P6&gt;0,V6-P6,0)</f>
        <v>0</v>
      </c>
      <c r="Y6">
        <f>(V6/1.145)*0.145</f>
        <v>84.213973799126634</v>
      </c>
      <c r="AA6">
        <v>0</v>
      </c>
      <c r="AB6">
        <v>0</v>
      </c>
      <c r="AC6">
        <v>0</v>
      </c>
      <c r="AD6">
        <v>0</v>
      </c>
      <c r="AE6">
        <v>0</v>
      </c>
      <c r="AF6">
        <v>20500</v>
      </c>
      <c r="AG6">
        <f>AF6*0.05</f>
        <v>1025</v>
      </c>
      <c r="AH6">
        <f>(AG6/1.145)*0.145</f>
        <v>129.80349344978166</v>
      </c>
      <c r="AI6">
        <f>AF6*0.95</f>
        <v>19475</v>
      </c>
      <c r="AJ6">
        <f>(AI6/1.145)*0.145</f>
        <v>2466.2663755458511</v>
      </c>
    </row>
    <row r="7" spans="1:36" x14ac:dyDescent="0.2">
      <c r="A7" t="s">
        <v>50</v>
      </c>
      <c r="D7" t="s">
        <v>27</v>
      </c>
      <c r="G7" t="s">
        <v>30</v>
      </c>
      <c r="H7" t="s">
        <v>29</v>
      </c>
      <c r="I7">
        <v>14.5</v>
      </c>
      <c r="L7">
        <f>500*1.145</f>
        <v>572.5</v>
      </c>
      <c r="M7">
        <v>0</v>
      </c>
      <c r="N7">
        <v>572.5</v>
      </c>
      <c r="O7">
        <v>0</v>
      </c>
      <c r="P7">
        <v>0</v>
      </c>
      <c r="Q7">
        <v>572.5</v>
      </c>
      <c r="R7">
        <v>0</v>
      </c>
      <c r="S7">
        <f t="shared" si="0"/>
        <v>171.75</v>
      </c>
      <c r="T7">
        <f t="shared" si="4"/>
        <v>21.75</v>
      </c>
      <c r="V7">
        <f t="shared" si="1"/>
        <v>400.75</v>
      </c>
      <c r="W7">
        <f t="shared" si="2"/>
        <v>0</v>
      </c>
      <c r="X7">
        <f>IF(V7-P7&gt;0,V7-P7,0)</f>
        <v>400.75</v>
      </c>
      <c r="Y7">
        <f>(V7/1.145)*0.145</f>
        <v>50.75</v>
      </c>
      <c r="AA7">
        <v>0</v>
      </c>
      <c r="AB7">
        <f>AA7*0.1</f>
        <v>0</v>
      </c>
      <c r="AC7">
        <f>(AB7/1.145)*0.145</f>
        <v>0</v>
      </c>
      <c r="AD7">
        <f>AA7*0.9</f>
        <v>0</v>
      </c>
      <c r="AE7">
        <f>(AD7/1.145)*0.145</f>
        <v>0</v>
      </c>
      <c r="AF7">
        <v>0</v>
      </c>
      <c r="AG7">
        <f>AF7*0.05</f>
        <v>0</v>
      </c>
      <c r="AH7">
        <f>(AG7/1.145)*0.145</f>
        <v>0</v>
      </c>
      <c r="AI7">
        <f>AF7*0.95</f>
        <v>0</v>
      </c>
      <c r="AJ7">
        <f>(AI7/1.145)*0.145</f>
        <v>0</v>
      </c>
    </row>
    <row r="8" spans="1:36" x14ac:dyDescent="0.2">
      <c r="A8" t="s">
        <v>51</v>
      </c>
      <c r="G8" t="s">
        <v>31</v>
      </c>
      <c r="H8" t="s">
        <v>32</v>
      </c>
      <c r="I8">
        <v>0.05</v>
      </c>
      <c r="L8">
        <f>800*1.05</f>
        <v>840</v>
      </c>
      <c r="M8">
        <v>0</v>
      </c>
      <c r="N8">
        <v>840</v>
      </c>
      <c r="O8">
        <v>0</v>
      </c>
      <c r="P8">
        <v>0</v>
      </c>
      <c r="Q8">
        <v>840</v>
      </c>
      <c r="R8">
        <v>0</v>
      </c>
      <c r="S8">
        <f t="shared" si="0"/>
        <v>252</v>
      </c>
      <c r="T8">
        <f t="shared" si="4"/>
        <v>31.91</v>
      </c>
      <c r="U8">
        <f>(S8/1.05)*0.05</f>
        <v>12</v>
      </c>
      <c r="V8">
        <f t="shared" si="1"/>
        <v>588</v>
      </c>
      <c r="W8">
        <f t="shared" si="2"/>
        <v>0</v>
      </c>
      <c r="X8">
        <f>IF(V8-P8&gt;0,V8-P8,0)</f>
        <v>588</v>
      </c>
    </row>
    <row r="9" spans="1:36" x14ac:dyDescent="0.2">
      <c r="A9" t="s">
        <v>52</v>
      </c>
      <c r="G9" t="s">
        <v>43</v>
      </c>
      <c r="H9" t="s">
        <v>32</v>
      </c>
      <c r="I9">
        <v>0.05</v>
      </c>
      <c r="L9">
        <f>800*1.05</f>
        <v>840</v>
      </c>
      <c r="M9">
        <v>0</v>
      </c>
      <c r="N9">
        <v>840</v>
      </c>
      <c r="O9">
        <v>0</v>
      </c>
      <c r="P9">
        <v>0</v>
      </c>
      <c r="Q9">
        <v>0</v>
      </c>
      <c r="R9">
        <v>0</v>
      </c>
      <c r="S9">
        <f t="shared" ref="S9" si="7">(P9+Q9)*0.3</f>
        <v>0</v>
      </c>
      <c r="T9">
        <f t="shared" si="4"/>
        <v>0</v>
      </c>
      <c r="U9">
        <f>(S9/1.05)*0.05</f>
        <v>0</v>
      </c>
      <c r="V9">
        <f t="shared" ref="V9" si="8">(P9+Q9+R9)*0.7</f>
        <v>0</v>
      </c>
      <c r="W9">
        <f t="shared" ref="W9" si="9">IF(P9-V9&gt;0,P9-V9,0)</f>
        <v>0</v>
      </c>
      <c r="X9">
        <f>IF(V9-P9&gt;0,V9-P9,0)</f>
        <v>0</v>
      </c>
    </row>
    <row r="10" spans="1:36" x14ac:dyDescent="0.2">
      <c r="A10" t="s">
        <v>53</v>
      </c>
      <c r="G10" t="s">
        <v>28</v>
      </c>
      <c r="H10" t="s">
        <v>35</v>
      </c>
      <c r="L10">
        <v>300</v>
      </c>
      <c r="M10">
        <v>250</v>
      </c>
      <c r="N10">
        <v>0</v>
      </c>
      <c r="O10">
        <v>50</v>
      </c>
      <c r="P10">
        <v>250</v>
      </c>
      <c r="Q10">
        <v>0</v>
      </c>
      <c r="R10">
        <v>50</v>
      </c>
      <c r="S10">
        <f>P10-V10</f>
        <v>40</v>
      </c>
      <c r="T10">
        <f t="shared" si="4"/>
        <v>5.07</v>
      </c>
      <c r="V10">
        <f t="shared" si="1"/>
        <v>210</v>
      </c>
      <c r="W10">
        <f t="shared" si="2"/>
        <v>40</v>
      </c>
      <c r="X10">
        <f>IF(V10-P10&gt;0,V10-P10,0)</f>
        <v>0</v>
      </c>
    </row>
    <row r="11" spans="1:36" x14ac:dyDescent="0.2">
      <c r="A11" t="s">
        <v>54</v>
      </c>
      <c r="H11" t="s">
        <v>37</v>
      </c>
      <c r="L11">
        <v>1500</v>
      </c>
      <c r="M11">
        <v>1000</v>
      </c>
      <c r="N11">
        <v>500</v>
      </c>
      <c r="O11">
        <v>0</v>
      </c>
      <c r="P11">
        <v>1000</v>
      </c>
      <c r="Q11">
        <v>500</v>
      </c>
      <c r="R11">
        <v>0</v>
      </c>
      <c r="S11">
        <f>1500-1050</f>
        <v>450</v>
      </c>
      <c r="T11">
        <f t="shared" si="4"/>
        <v>56.99</v>
      </c>
      <c r="V11">
        <f t="shared" si="1"/>
        <v>1050</v>
      </c>
      <c r="W11">
        <f t="shared" si="2"/>
        <v>0</v>
      </c>
      <c r="X11">
        <f>IF(V11-P11&gt;0,V11-P11,0)</f>
        <v>50</v>
      </c>
    </row>
    <row r="12" spans="1:36" x14ac:dyDescent="0.2">
      <c r="A12" t="s">
        <v>55</v>
      </c>
      <c r="H12" t="s">
        <v>38</v>
      </c>
      <c r="L12">
        <v>1500</v>
      </c>
      <c r="M12">
        <v>1000</v>
      </c>
      <c r="N12">
        <v>250</v>
      </c>
      <c r="O12">
        <v>250</v>
      </c>
      <c r="P12">
        <v>1000</v>
      </c>
      <c r="Q12">
        <v>250</v>
      </c>
      <c r="R12">
        <v>250</v>
      </c>
      <c r="S12">
        <f>L12-V12-O12</f>
        <v>200</v>
      </c>
      <c r="T12">
        <f t="shared" si="4"/>
        <v>25.33</v>
      </c>
      <c r="V12">
        <f t="shared" si="1"/>
        <v>1050</v>
      </c>
      <c r="W12">
        <f t="shared" si="2"/>
        <v>0</v>
      </c>
      <c r="X12">
        <f>IF(V12-P12&gt;0,V12-P12,0)</f>
        <v>50</v>
      </c>
    </row>
    <row r="13" spans="1:36" x14ac:dyDescent="0.2">
      <c r="A13" t="s">
        <v>56</v>
      </c>
      <c r="G13" t="s">
        <v>28</v>
      </c>
      <c r="H13" t="s">
        <v>29</v>
      </c>
      <c r="I13">
        <v>14.5</v>
      </c>
      <c r="T13">
        <f t="shared" si="4"/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6"/>
  <sheetViews>
    <sheetView tabSelected="1" zoomScale="130" zoomScaleNormal="130" zoomScalePageLayoutView="13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5" sqref="A5"/>
    </sheetView>
  </sheetViews>
  <sheetFormatPr baseColWidth="10" defaultRowHeight="16" x14ac:dyDescent="0.2"/>
  <cols>
    <col min="1" max="1" width="26.1640625" style="3" bestFit="1" customWidth="1"/>
    <col min="2" max="2" width="26.1640625" style="3" customWidth="1"/>
    <col min="3" max="4" width="12.1640625" style="3" bestFit="1" customWidth="1"/>
    <col min="5" max="5" width="14.33203125" style="3" bestFit="1" customWidth="1"/>
    <col min="6" max="7" width="12.33203125" style="3" bestFit="1" customWidth="1"/>
    <col min="8" max="8" width="7.83203125" style="3" bestFit="1" customWidth="1"/>
    <col min="9" max="9" width="9.1640625" style="3" customWidth="1"/>
    <col min="10" max="10" width="18.33203125" style="3" bestFit="1" customWidth="1"/>
    <col min="11" max="12" width="20.5" style="3" bestFit="1" customWidth="1"/>
    <col min="13" max="13" width="30.83203125" style="3" bestFit="1" customWidth="1"/>
    <col min="14" max="14" width="20.5" style="3" customWidth="1"/>
    <col min="15" max="15" width="14.33203125" style="3" customWidth="1"/>
    <col min="16" max="16" width="20.5" style="3" customWidth="1"/>
    <col min="17" max="16384" width="10.83203125" style="3"/>
  </cols>
  <sheetData>
    <row r="1" spans="1:16" s="2" customFormat="1" ht="48" x14ac:dyDescent="0.2">
      <c r="A1" s="7" t="s">
        <v>44</v>
      </c>
      <c r="B1" s="7"/>
      <c r="C1" s="7" t="s">
        <v>49</v>
      </c>
      <c r="D1" s="7" t="s">
        <v>47</v>
      </c>
      <c r="E1" s="7" t="s">
        <v>48</v>
      </c>
      <c r="F1" s="7" t="s">
        <v>72</v>
      </c>
      <c r="G1" s="7" t="s">
        <v>50</v>
      </c>
      <c r="H1" s="7" t="s">
        <v>51</v>
      </c>
      <c r="I1" s="7" t="s">
        <v>74</v>
      </c>
      <c r="J1" s="7" t="s">
        <v>52</v>
      </c>
      <c r="K1" s="7" t="s">
        <v>69</v>
      </c>
      <c r="L1" s="7" t="s">
        <v>70</v>
      </c>
      <c r="M1" s="7" t="s">
        <v>54</v>
      </c>
      <c r="N1" s="7" t="s">
        <v>55</v>
      </c>
      <c r="O1" s="7" t="s">
        <v>56</v>
      </c>
      <c r="P1" s="7" t="s">
        <v>71</v>
      </c>
    </row>
    <row r="2" spans="1:16" x14ac:dyDescent="0.2">
      <c r="A2" s="2" t="s">
        <v>0</v>
      </c>
      <c r="B2" s="4"/>
    </row>
    <row r="3" spans="1:16" x14ac:dyDescent="0.2">
      <c r="A3" s="2" t="s">
        <v>1</v>
      </c>
      <c r="B3" s="4"/>
    </row>
    <row r="4" spans="1:16" x14ac:dyDescent="0.2">
      <c r="A4" s="2" t="s">
        <v>7</v>
      </c>
      <c r="B4" s="4"/>
      <c r="C4" s="3" t="s">
        <v>27</v>
      </c>
      <c r="D4" s="3" t="s">
        <v>27</v>
      </c>
      <c r="E4" s="3" t="s">
        <v>27</v>
      </c>
      <c r="F4" s="3" t="s">
        <v>27</v>
      </c>
      <c r="G4" s="3" t="s">
        <v>27</v>
      </c>
    </row>
    <row r="5" spans="1:16" x14ac:dyDescent="0.2">
      <c r="A5" s="2" t="s">
        <v>2</v>
      </c>
      <c r="B5" s="4"/>
    </row>
    <row r="6" spans="1:16" x14ac:dyDescent="0.2">
      <c r="A6" s="2" t="s">
        <v>3</v>
      </c>
      <c r="B6" s="4"/>
    </row>
    <row r="7" spans="1:16" x14ac:dyDescent="0.2">
      <c r="A7" s="2" t="s">
        <v>4</v>
      </c>
      <c r="B7" s="4"/>
      <c r="C7" s="3" t="s">
        <v>28</v>
      </c>
      <c r="D7" s="3" t="s">
        <v>28</v>
      </c>
      <c r="E7" s="3" t="s">
        <v>28</v>
      </c>
      <c r="F7" s="3" t="s">
        <v>28</v>
      </c>
      <c r="G7" s="3" t="s">
        <v>30</v>
      </c>
      <c r="H7" s="3" t="s">
        <v>31</v>
      </c>
      <c r="I7" s="3" t="s">
        <v>31</v>
      </c>
      <c r="J7" s="3" t="s">
        <v>43</v>
      </c>
      <c r="K7" s="3" t="s">
        <v>28</v>
      </c>
      <c r="L7" s="3" t="s">
        <v>28</v>
      </c>
      <c r="O7" s="3" t="s">
        <v>28</v>
      </c>
      <c r="P7" s="3" t="s">
        <v>28</v>
      </c>
    </row>
    <row r="8" spans="1:16" x14ac:dyDescent="0.2">
      <c r="A8" s="2" t="s">
        <v>8</v>
      </c>
      <c r="B8" s="4"/>
      <c r="C8" s="3" t="s">
        <v>29</v>
      </c>
      <c r="D8" s="3" t="s">
        <v>29</v>
      </c>
      <c r="E8" s="3" t="s">
        <v>29</v>
      </c>
      <c r="F8" s="3" t="s">
        <v>29</v>
      </c>
      <c r="G8" s="3" t="s">
        <v>29</v>
      </c>
      <c r="H8" s="3" t="s">
        <v>32</v>
      </c>
      <c r="I8" s="9" t="s">
        <v>29</v>
      </c>
      <c r="J8" s="3" t="s">
        <v>32</v>
      </c>
      <c r="K8" s="3" t="s">
        <v>35</v>
      </c>
      <c r="L8" s="3" t="s">
        <v>35</v>
      </c>
      <c r="M8" s="3" t="s">
        <v>37</v>
      </c>
      <c r="N8" s="3" t="s">
        <v>38</v>
      </c>
      <c r="O8" s="3" t="s">
        <v>29</v>
      </c>
      <c r="P8" s="3" t="s">
        <v>29</v>
      </c>
    </row>
    <row r="9" spans="1:16" x14ac:dyDescent="0.2">
      <c r="A9" s="2" t="s">
        <v>9</v>
      </c>
      <c r="B9" s="4"/>
      <c r="C9" s="3">
        <v>14.5</v>
      </c>
      <c r="D9" s="3">
        <v>14.5</v>
      </c>
      <c r="E9" s="3">
        <v>14.5</v>
      </c>
      <c r="F9" s="3">
        <v>14.5</v>
      </c>
      <c r="G9" s="3">
        <v>14.5</v>
      </c>
      <c r="H9" s="3">
        <v>0.05</v>
      </c>
      <c r="I9" s="3">
        <v>14.5</v>
      </c>
      <c r="J9" s="3">
        <v>0.05</v>
      </c>
      <c r="O9" s="3">
        <v>14.5</v>
      </c>
      <c r="P9" s="3">
        <v>14.5</v>
      </c>
    </row>
    <row r="10" spans="1:16" x14ac:dyDescent="0.2">
      <c r="A10" s="2" t="s">
        <v>5</v>
      </c>
      <c r="B10" s="4"/>
    </row>
    <row r="11" spans="1:16" x14ac:dyDescent="0.2">
      <c r="A11" s="2" t="s">
        <v>6</v>
      </c>
      <c r="B11" s="4"/>
    </row>
    <row r="12" spans="1:16" x14ac:dyDescent="0.2">
      <c r="A12" s="2" t="s">
        <v>10</v>
      </c>
      <c r="B12" s="4" t="s">
        <v>59</v>
      </c>
      <c r="C12" s="3">
        <v>500</v>
      </c>
      <c r="D12" s="3">
        <v>500</v>
      </c>
      <c r="E12" s="3">
        <v>500</v>
      </c>
      <c r="F12" s="3">
        <v>950</v>
      </c>
      <c r="G12" s="3">
        <f>500*1.145</f>
        <v>572.5</v>
      </c>
      <c r="H12" s="3">
        <v>850</v>
      </c>
      <c r="I12" s="3">
        <f>800*1.05</f>
        <v>840</v>
      </c>
      <c r="J12" s="3">
        <f>800*1.05</f>
        <v>840</v>
      </c>
      <c r="K12" s="3">
        <v>300</v>
      </c>
      <c r="L12" s="3">
        <v>300</v>
      </c>
      <c r="M12" s="3">
        <v>1500</v>
      </c>
      <c r="N12" s="3">
        <v>1500</v>
      </c>
      <c r="O12" s="3">
        <v>500</v>
      </c>
      <c r="P12" s="3">
        <v>350</v>
      </c>
    </row>
    <row r="13" spans="1:16" x14ac:dyDescent="0.2">
      <c r="A13" s="2" t="s">
        <v>11</v>
      </c>
      <c r="B13" s="5" t="s">
        <v>58</v>
      </c>
      <c r="C13" s="3">
        <v>500</v>
      </c>
      <c r="D13" s="3">
        <v>500</v>
      </c>
      <c r="E13" s="3">
        <v>500</v>
      </c>
      <c r="F13" s="3">
        <v>950</v>
      </c>
      <c r="G13" s="3">
        <v>0</v>
      </c>
      <c r="H13" s="3">
        <v>0</v>
      </c>
      <c r="I13" s="3">
        <v>0</v>
      </c>
      <c r="J13" s="3">
        <v>0</v>
      </c>
      <c r="K13" s="3">
        <v>300</v>
      </c>
      <c r="L13" s="3">
        <v>247</v>
      </c>
      <c r="M13" s="3">
        <v>1000</v>
      </c>
      <c r="N13" s="3">
        <v>1000</v>
      </c>
      <c r="O13" s="3">
        <v>500</v>
      </c>
      <c r="P13" s="3">
        <v>350</v>
      </c>
    </row>
    <row r="14" spans="1:16" x14ac:dyDescent="0.2">
      <c r="A14" s="2" t="s">
        <v>33</v>
      </c>
      <c r="B14" s="5"/>
      <c r="C14" s="3">
        <v>0</v>
      </c>
      <c r="D14" s="3">
        <v>0</v>
      </c>
      <c r="E14" s="3">
        <v>0</v>
      </c>
      <c r="F14" s="3">
        <v>0</v>
      </c>
      <c r="G14" s="3">
        <v>572.5</v>
      </c>
      <c r="H14" s="3">
        <v>850</v>
      </c>
      <c r="I14" s="3">
        <v>840</v>
      </c>
      <c r="J14" s="3">
        <v>840</v>
      </c>
      <c r="K14" s="3">
        <v>0</v>
      </c>
      <c r="L14" s="3">
        <v>0</v>
      </c>
      <c r="M14" s="3">
        <v>500</v>
      </c>
      <c r="N14" s="3">
        <v>250</v>
      </c>
      <c r="O14" s="3">
        <v>0</v>
      </c>
      <c r="P14" s="3">
        <v>0</v>
      </c>
    </row>
    <row r="15" spans="1:16" x14ac:dyDescent="0.2">
      <c r="A15" s="2" t="s">
        <v>46</v>
      </c>
      <c r="B15" s="5"/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53</v>
      </c>
      <c r="M15" s="3">
        <v>0</v>
      </c>
      <c r="N15" s="3">
        <v>250</v>
      </c>
      <c r="O15" s="3">
        <v>0</v>
      </c>
      <c r="P15" s="3">
        <v>0</v>
      </c>
    </row>
    <row r="16" spans="1:16" x14ac:dyDescent="0.2">
      <c r="A16" s="2" t="s">
        <v>12</v>
      </c>
      <c r="B16" s="4" t="s">
        <v>62</v>
      </c>
      <c r="C16" s="3">
        <v>300</v>
      </c>
      <c r="D16" s="3">
        <v>500</v>
      </c>
      <c r="E16" s="3">
        <v>500</v>
      </c>
      <c r="F16" s="3">
        <v>950</v>
      </c>
      <c r="G16" s="3">
        <v>0</v>
      </c>
      <c r="H16" s="3">
        <v>0</v>
      </c>
      <c r="I16" s="3">
        <v>0</v>
      </c>
      <c r="J16" s="3">
        <v>0</v>
      </c>
      <c r="K16" s="3">
        <v>300</v>
      </c>
      <c r="L16" s="3">
        <v>247</v>
      </c>
      <c r="M16" s="3">
        <v>1000</v>
      </c>
      <c r="N16" s="3">
        <v>1000</v>
      </c>
      <c r="O16" s="3">
        <v>2000</v>
      </c>
      <c r="P16" s="3">
        <v>350</v>
      </c>
    </row>
    <row r="17" spans="1:16" x14ac:dyDescent="0.2">
      <c r="A17" s="2" t="s">
        <v>34</v>
      </c>
      <c r="B17" s="4" t="s">
        <v>60</v>
      </c>
      <c r="C17" s="3">
        <v>0</v>
      </c>
      <c r="D17" s="3">
        <v>0</v>
      </c>
      <c r="E17" s="3">
        <v>0</v>
      </c>
      <c r="F17" s="3">
        <v>0</v>
      </c>
      <c r="G17" s="3">
        <v>572.5</v>
      </c>
      <c r="H17" s="3">
        <v>850</v>
      </c>
      <c r="I17" s="3">
        <v>840</v>
      </c>
      <c r="J17" s="3">
        <v>0</v>
      </c>
      <c r="K17" s="3">
        <v>0</v>
      </c>
      <c r="L17" s="3">
        <v>0</v>
      </c>
      <c r="M17" s="3">
        <v>500</v>
      </c>
      <c r="N17" s="3">
        <v>250</v>
      </c>
      <c r="O17" s="3">
        <v>0</v>
      </c>
      <c r="P17" s="3">
        <v>0</v>
      </c>
    </row>
    <row r="18" spans="1:16" x14ac:dyDescent="0.2">
      <c r="A18" s="2" t="s">
        <v>36</v>
      </c>
      <c r="B18" s="4" t="s">
        <v>61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53</v>
      </c>
      <c r="M18" s="3">
        <v>0</v>
      </c>
      <c r="N18" s="3">
        <v>250</v>
      </c>
      <c r="O18" s="3">
        <v>0</v>
      </c>
      <c r="P18" s="3">
        <v>0</v>
      </c>
    </row>
    <row r="19" spans="1:16" x14ac:dyDescent="0.2">
      <c r="A19" s="2" t="s">
        <v>13</v>
      </c>
      <c r="B19" s="4" t="s">
        <v>68</v>
      </c>
      <c r="C19" s="3">
        <f t="shared" ref="C19:M19" si="0">C16+C17-C22</f>
        <v>90</v>
      </c>
      <c r="D19" s="3">
        <f t="shared" si="0"/>
        <v>150</v>
      </c>
      <c r="E19" s="3">
        <f t="shared" si="0"/>
        <v>150</v>
      </c>
      <c r="F19" s="3">
        <f t="shared" si="0"/>
        <v>285</v>
      </c>
      <c r="G19" s="3">
        <f t="shared" si="0"/>
        <v>171.75</v>
      </c>
      <c r="H19" s="3">
        <f t="shared" si="0"/>
        <v>255</v>
      </c>
      <c r="I19" s="3">
        <f t="shared" ref="I19" si="1">I16+I17-I22</f>
        <v>252</v>
      </c>
      <c r="J19" s="3">
        <f t="shared" si="0"/>
        <v>0</v>
      </c>
      <c r="K19" s="3">
        <f t="shared" ref="K19" si="2">K16+K17-K22</f>
        <v>90</v>
      </c>
      <c r="L19" s="3">
        <f t="shared" si="0"/>
        <v>37</v>
      </c>
      <c r="M19" s="3">
        <f t="shared" si="0"/>
        <v>450</v>
      </c>
      <c r="N19" s="3">
        <f>N16+N17-N22</f>
        <v>200</v>
      </c>
      <c r="O19" s="3">
        <f>O16+O17-O22</f>
        <v>600</v>
      </c>
      <c r="P19" s="3">
        <f>P16+P17-P22</f>
        <v>105.00000000000003</v>
      </c>
    </row>
    <row r="20" spans="1:16" x14ac:dyDescent="0.2">
      <c r="A20" s="2" t="s">
        <v>14</v>
      </c>
      <c r="B20" s="4" t="s">
        <v>63</v>
      </c>
      <c r="C20" s="3">
        <f>ROUND((C19/1.145)*0.145,2)</f>
        <v>11.4</v>
      </c>
      <c r="D20" s="3">
        <f>ROUND((D19/1.145)*0.145,2)</f>
        <v>19</v>
      </c>
      <c r="E20" s="3">
        <f>ROUND((E19/1.145)*0.145,2)</f>
        <v>19</v>
      </c>
      <c r="F20" s="3">
        <f>ROUND((F19/1.145)*0.145,2)</f>
        <v>36.090000000000003</v>
      </c>
      <c r="G20" s="3">
        <f>ROUND((G19/1.145)*0.145,2)</f>
        <v>21.75</v>
      </c>
      <c r="H20" s="3">
        <v>0</v>
      </c>
      <c r="I20" s="3">
        <f>ROUND((I19/1.05)*0.05,2)</f>
        <v>12</v>
      </c>
      <c r="J20" s="3">
        <f>ROUND((J19/1.145)*0.145,2)</f>
        <v>0</v>
      </c>
      <c r="K20" s="3">
        <f>ROUND((K19/1.145)*0.145,2)</f>
        <v>11.4</v>
      </c>
      <c r="L20" s="3">
        <f>ROUND((L19/1.145)*0.145,2)</f>
        <v>4.6900000000000004</v>
      </c>
      <c r="M20" s="3">
        <f>ROUND((M19/1.145)*0.145,2)</f>
        <v>56.99</v>
      </c>
      <c r="N20" s="3">
        <f>ROUND((N19/1.145)*0.145,2)</f>
        <v>25.33</v>
      </c>
      <c r="O20" s="3">
        <f>ROUND((O19/1.145)*0.145,2)</f>
        <v>75.98</v>
      </c>
      <c r="P20" s="3">
        <f>ROUND((P19/1.145)*0.145,2)</f>
        <v>13.3</v>
      </c>
    </row>
    <row r="21" spans="1:16" ht="32" x14ac:dyDescent="0.2">
      <c r="A21" s="2" t="s">
        <v>41</v>
      </c>
      <c r="B21" s="6" t="s">
        <v>64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f>ROUND((H19/1.05)*0.05,2)</f>
        <v>12.14</v>
      </c>
      <c r="I21" s="3">
        <v>0</v>
      </c>
      <c r="J21" s="3">
        <f>(J19/1.05)*0.05</f>
        <v>0</v>
      </c>
      <c r="K21" s="3">
        <v>0</v>
      </c>
      <c r="L21" s="3">
        <v>0</v>
      </c>
      <c r="M21" s="3">
        <v>0</v>
      </c>
      <c r="N21" s="3">
        <v>0</v>
      </c>
    </row>
    <row r="22" spans="1:16" x14ac:dyDescent="0.2">
      <c r="A22" s="2" t="s">
        <v>15</v>
      </c>
      <c r="B22" s="4" t="s">
        <v>65</v>
      </c>
      <c r="C22" s="3">
        <f>(C16+C17+C18)*0.7</f>
        <v>210</v>
      </c>
      <c r="D22" s="3">
        <f>(D16+D17+D18)*0.7</f>
        <v>350</v>
      </c>
      <c r="E22" s="3">
        <f>(E16+E17+E18)*0.7</f>
        <v>350</v>
      </c>
      <c r="F22" s="3">
        <f>(F16+F17+F18)*0.7</f>
        <v>665</v>
      </c>
      <c r="G22" s="3">
        <f>(G16+G17+G18)*0.7</f>
        <v>400.75</v>
      </c>
      <c r="H22" s="3">
        <f>(H16+H17+H18)*0.7</f>
        <v>595</v>
      </c>
      <c r="I22" s="3">
        <f>(I16+I17+I18)*0.7</f>
        <v>588</v>
      </c>
      <c r="J22" s="3">
        <f>(J16+J17+J18)*0.7</f>
        <v>0</v>
      </c>
      <c r="K22" s="3">
        <f>(K16+K17+K18)*0.7</f>
        <v>210</v>
      </c>
      <c r="L22" s="3">
        <f>(L16+L17+L18)*0.7</f>
        <v>210</v>
      </c>
      <c r="M22" s="3">
        <f>(M16+M17+M18)*0.7</f>
        <v>1050</v>
      </c>
      <c r="N22" s="3">
        <f>(N16+N17+N18)*0.7</f>
        <v>1050</v>
      </c>
      <c r="O22" s="3">
        <f>(O16+O17+O18)*0.7</f>
        <v>1400</v>
      </c>
      <c r="P22" s="3">
        <f>(P16+P17+P18)*0.7</f>
        <v>244.99999999999997</v>
      </c>
    </row>
    <row r="23" spans="1:16" ht="32" x14ac:dyDescent="0.2">
      <c r="A23" s="2" t="s">
        <v>39</v>
      </c>
      <c r="B23" s="6" t="s">
        <v>66</v>
      </c>
      <c r="C23" s="3">
        <f>IF(C16-C22&gt;0,C16-C22,0)</f>
        <v>90</v>
      </c>
      <c r="D23" s="3">
        <f>IF(D16-D22&gt;0,D16-D22,0)</f>
        <v>150</v>
      </c>
      <c r="E23" s="3">
        <f>IF(E16-E22&gt;0,E16-E22,0)</f>
        <v>150</v>
      </c>
      <c r="F23" s="3">
        <f>IF(F16-F22&gt;0,F16-F22,0)</f>
        <v>285</v>
      </c>
      <c r="G23" s="3">
        <f>IF(G16-G22&gt;0,G16-G22,0)</f>
        <v>0</v>
      </c>
      <c r="H23" s="3">
        <f>IF(H16-H22&gt;0,H16-H22,0)</f>
        <v>0</v>
      </c>
      <c r="I23" s="3">
        <f>IF(I16-I22&gt;0,I16-I22,0)</f>
        <v>0</v>
      </c>
      <c r="J23" s="3">
        <f>IF(J16-J22&gt;0,J16-J22,0)</f>
        <v>0</v>
      </c>
      <c r="K23" s="3">
        <f>IF(K16-K22&gt;0,K16-K22,0)</f>
        <v>90</v>
      </c>
      <c r="L23" s="3">
        <f>IF(L16-L22&gt;0,L16-L22,0)</f>
        <v>37</v>
      </c>
      <c r="M23" s="3">
        <f>IF(M16-M22&gt;0,M16-M22,0)</f>
        <v>0</v>
      </c>
      <c r="N23" s="3">
        <f>IF(N16-N22&gt;0,N16-N22,0)</f>
        <v>0</v>
      </c>
      <c r="O23" s="3">
        <f>IF(O16-O22&gt;0,O16-O22,0)</f>
        <v>600</v>
      </c>
      <c r="P23" s="3">
        <f>IF(P16-P22&gt;0,P16-P22,0)</f>
        <v>105.00000000000003</v>
      </c>
    </row>
    <row r="24" spans="1:16" ht="32" x14ac:dyDescent="0.2">
      <c r="A24" s="2" t="s">
        <v>40</v>
      </c>
      <c r="B24" s="6" t="s">
        <v>67</v>
      </c>
      <c r="C24" s="3">
        <f>IF(C22-C16&gt;0,C22-C16,0)</f>
        <v>0</v>
      </c>
      <c r="D24" s="3">
        <f>IF(D22-D16&gt;0,D22-D16,0)</f>
        <v>0</v>
      </c>
      <c r="E24" s="3">
        <f>IF(E22-E16&gt;0,E22-E16,0)</f>
        <v>0</v>
      </c>
      <c r="F24" s="3">
        <f>IF(F22-F16&gt;0,F22-F16,0)</f>
        <v>0</v>
      </c>
      <c r="G24" s="3">
        <f>IF(G22-G16&gt;0,G22-G16,0)</f>
        <v>400.75</v>
      </c>
      <c r="H24" s="3">
        <f>IF(H22-H16&gt;0,H22-H16,0)</f>
        <v>595</v>
      </c>
      <c r="I24" s="3">
        <f>IF(I22-I16&gt;0,I22-I16,0)</f>
        <v>588</v>
      </c>
      <c r="J24" s="3">
        <f>IF(J22-J16&gt;0,J22-J16,0)</f>
        <v>0</v>
      </c>
      <c r="K24" s="3">
        <f>IF(K22-K16&gt;0,K22-K16,0)</f>
        <v>0</v>
      </c>
      <c r="L24" s="3">
        <f>IF(L22-L16&gt;0,L22-L16,0)</f>
        <v>0</v>
      </c>
      <c r="M24" s="3">
        <f>IF(M22-M16&gt;0,M22-M16,0)</f>
        <v>50</v>
      </c>
      <c r="N24" s="3">
        <f>IF(N22-N16&gt;0,N22-N16,0)</f>
        <v>50</v>
      </c>
      <c r="O24" s="3">
        <f>IF(O22-O16&gt;0,O22-O16,0)</f>
        <v>0</v>
      </c>
      <c r="P24" s="3">
        <f>IF(P22-P16&gt;0,P22-P16,0)</f>
        <v>0</v>
      </c>
    </row>
    <row r="25" spans="1:16" x14ac:dyDescent="0.2">
      <c r="A25" s="2" t="s">
        <v>16</v>
      </c>
      <c r="B25" s="4"/>
      <c r="C25" s="3">
        <f>ROUND((C22/1.145)*0.145,2)</f>
        <v>26.59</v>
      </c>
      <c r="D25" s="3">
        <f t="shared" ref="D25:N25" si="3">ROUND((D22/1.145)*0.145,2)</f>
        <v>44.32</v>
      </c>
      <c r="E25" s="3">
        <f t="shared" si="3"/>
        <v>44.32</v>
      </c>
      <c r="F25" s="3">
        <f t="shared" si="3"/>
        <v>84.21</v>
      </c>
      <c r="G25" s="3">
        <f t="shared" si="3"/>
        <v>50.75</v>
      </c>
      <c r="H25" s="3">
        <v>0</v>
      </c>
      <c r="I25" s="3">
        <f t="shared" ref="I25" si="4">ROUND((I22/1.145)*0.145,2)</f>
        <v>74.459999999999994</v>
      </c>
      <c r="J25" s="3">
        <f t="shared" si="3"/>
        <v>0</v>
      </c>
      <c r="K25" s="3">
        <f>ROUND((K22/1.145)*0.145,2)</f>
        <v>26.59</v>
      </c>
      <c r="L25" s="3">
        <f t="shared" si="3"/>
        <v>26.59</v>
      </c>
      <c r="M25" s="3">
        <f t="shared" si="3"/>
        <v>132.97</v>
      </c>
      <c r="N25" s="3">
        <f t="shared" si="3"/>
        <v>132.97</v>
      </c>
      <c r="O25" s="3">
        <f t="shared" ref="O25:P25" si="5">ROUND((O22/1.145)*0.145,2)</f>
        <v>177.29</v>
      </c>
      <c r="P25" s="3">
        <f t="shared" si="5"/>
        <v>31.03</v>
      </c>
    </row>
    <row r="26" spans="1:16" x14ac:dyDescent="0.2">
      <c r="A26" s="2" t="s">
        <v>42</v>
      </c>
      <c r="B26" s="4"/>
      <c r="C26" s="3">
        <v>0</v>
      </c>
      <c r="D26" s="3">
        <v>0</v>
      </c>
      <c r="F26" s="3">
        <v>0</v>
      </c>
      <c r="H26" s="3">
        <f>ROUND((H22/1.05)*0.05,2)</f>
        <v>28.33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</row>
    <row r="27" spans="1:16" x14ac:dyDescent="0.2">
      <c r="A27" s="2" t="s">
        <v>17</v>
      </c>
      <c r="B27" s="4"/>
      <c r="C27" s="3">
        <v>0</v>
      </c>
      <c r="D27" s="3">
        <v>0</v>
      </c>
      <c r="E27" s="3">
        <v>4500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</row>
    <row r="28" spans="1:16" x14ac:dyDescent="0.2">
      <c r="A28" s="2" t="s">
        <v>18</v>
      </c>
      <c r="B28" s="4"/>
      <c r="C28" s="3">
        <f t="shared" ref="C28:D28" si="6">C27*0.1</f>
        <v>0</v>
      </c>
      <c r="D28" s="3">
        <f t="shared" si="6"/>
        <v>0</v>
      </c>
      <c r="E28" s="3">
        <f>E27*0.1</f>
        <v>450</v>
      </c>
      <c r="F28" s="3">
        <f t="shared" ref="F28:P28" si="7">F27*0.1</f>
        <v>0</v>
      </c>
      <c r="G28" s="3">
        <f t="shared" si="7"/>
        <v>0</v>
      </c>
      <c r="H28" s="3">
        <f t="shared" si="7"/>
        <v>0</v>
      </c>
      <c r="I28" s="3">
        <f t="shared" si="7"/>
        <v>0</v>
      </c>
      <c r="J28" s="3">
        <f t="shared" si="7"/>
        <v>0</v>
      </c>
      <c r="K28" s="3">
        <f t="shared" si="7"/>
        <v>0</v>
      </c>
      <c r="L28" s="3">
        <f t="shared" si="7"/>
        <v>0</v>
      </c>
      <c r="M28" s="3">
        <f t="shared" si="7"/>
        <v>0</v>
      </c>
      <c r="N28" s="3">
        <f t="shared" si="7"/>
        <v>0</v>
      </c>
      <c r="O28" s="3">
        <f t="shared" si="7"/>
        <v>0</v>
      </c>
      <c r="P28" s="3">
        <f t="shared" si="7"/>
        <v>0</v>
      </c>
    </row>
    <row r="29" spans="1:16" x14ac:dyDescent="0.2">
      <c r="A29" s="2" t="s">
        <v>19</v>
      </c>
      <c r="B29" s="4"/>
      <c r="C29" s="3">
        <f>ROUND((C28/1.145)*0.145,2)</f>
        <v>0</v>
      </c>
      <c r="D29" s="3">
        <f t="shared" ref="D29:P29" si="8">ROUND((D28/1.145)*0.145,2)</f>
        <v>0</v>
      </c>
      <c r="E29" s="3">
        <f t="shared" si="8"/>
        <v>56.99</v>
      </c>
      <c r="F29" s="3">
        <f t="shared" si="8"/>
        <v>0</v>
      </c>
      <c r="G29" s="3">
        <f t="shared" si="8"/>
        <v>0</v>
      </c>
      <c r="H29" s="3">
        <f t="shared" si="8"/>
        <v>0</v>
      </c>
      <c r="I29" s="3">
        <f t="shared" si="8"/>
        <v>0</v>
      </c>
      <c r="J29" s="3">
        <f t="shared" si="8"/>
        <v>0</v>
      </c>
      <c r="K29" s="3">
        <f t="shared" si="8"/>
        <v>0</v>
      </c>
      <c r="L29" s="3">
        <f t="shared" si="8"/>
        <v>0</v>
      </c>
      <c r="M29" s="3">
        <f t="shared" si="8"/>
        <v>0</v>
      </c>
      <c r="N29" s="3">
        <f t="shared" si="8"/>
        <v>0</v>
      </c>
      <c r="O29" s="3">
        <f t="shared" si="8"/>
        <v>0</v>
      </c>
      <c r="P29" s="3">
        <f t="shared" si="8"/>
        <v>0</v>
      </c>
    </row>
    <row r="30" spans="1:16" x14ac:dyDescent="0.2">
      <c r="A30" s="2" t="s">
        <v>20</v>
      </c>
      <c r="B30" s="4"/>
      <c r="C30" s="3">
        <f t="shared" ref="C30:D30" si="9">C27*0.9</f>
        <v>0</v>
      </c>
      <c r="D30" s="3">
        <f t="shared" si="9"/>
        <v>0</v>
      </c>
      <c r="E30" s="3">
        <f>E27*0.9</f>
        <v>4050</v>
      </c>
      <c r="F30" s="3">
        <f t="shared" ref="F30:P30" si="10">F27*0.9</f>
        <v>0</v>
      </c>
      <c r="G30" s="3">
        <f t="shared" si="10"/>
        <v>0</v>
      </c>
      <c r="H30" s="3">
        <f t="shared" si="10"/>
        <v>0</v>
      </c>
      <c r="I30" s="3">
        <f t="shared" ref="I30" si="11">I27*0.9</f>
        <v>0</v>
      </c>
      <c r="J30" s="3">
        <f t="shared" si="10"/>
        <v>0</v>
      </c>
      <c r="K30" s="3">
        <f t="shared" si="10"/>
        <v>0</v>
      </c>
      <c r="L30" s="3">
        <f t="shared" si="10"/>
        <v>0</v>
      </c>
      <c r="M30" s="3">
        <f t="shared" si="10"/>
        <v>0</v>
      </c>
      <c r="N30" s="3">
        <f t="shared" si="10"/>
        <v>0</v>
      </c>
      <c r="O30" s="3">
        <f t="shared" si="10"/>
        <v>0</v>
      </c>
      <c r="P30" s="3">
        <f t="shared" si="10"/>
        <v>0</v>
      </c>
    </row>
    <row r="31" spans="1:16" x14ac:dyDescent="0.2">
      <c r="A31" s="2" t="s">
        <v>21</v>
      </c>
      <c r="B31" s="8" t="s">
        <v>73</v>
      </c>
      <c r="C31" s="3">
        <f t="shared" ref="C31:D31" si="12">ROUND((C30/1.145)*0.145,2)</f>
        <v>0</v>
      </c>
      <c r="D31" s="3">
        <f t="shared" si="12"/>
        <v>0</v>
      </c>
      <c r="E31" s="3">
        <f>ROUND((E30/1.145)*0.145,2)</f>
        <v>512.88</v>
      </c>
      <c r="F31" s="3">
        <f t="shared" ref="F31:P31" si="13">ROUND((F30/1.145)*0.145,2)</f>
        <v>0</v>
      </c>
      <c r="G31" s="3">
        <f t="shared" si="13"/>
        <v>0</v>
      </c>
      <c r="H31" s="3">
        <f t="shared" si="13"/>
        <v>0</v>
      </c>
      <c r="I31" s="3">
        <f t="shared" si="13"/>
        <v>0</v>
      </c>
      <c r="J31" s="3">
        <f t="shared" si="13"/>
        <v>0</v>
      </c>
      <c r="K31" s="3">
        <f t="shared" si="13"/>
        <v>0</v>
      </c>
      <c r="L31" s="3">
        <f t="shared" si="13"/>
        <v>0</v>
      </c>
      <c r="M31" s="3">
        <f t="shared" si="13"/>
        <v>0</v>
      </c>
      <c r="N31" s="3">
        <f t="shared" si="13"/>
        <v>0</v>
      </c>
      <c r="O31" s="3">
        <f t="shared" si="13"/>
        <v>0</v>
      </c>
      <c r="P31" s="3">
        <f t="shared" si="13"/>
        <v>0</v>
      </c>
    </row>
    <row r="32" spans="1:16" x14ac:dyDescent="0.2">
      <c r="A32" s="2" t="s">
        <v>22</v>
      </c>
      <c r="B32" s="4"/>
      <c r="C32" s="3">
        <v>0</v>
      </c>
      <c r="D32" s="3">
        <v>0</v>
      </c>
      <c r="E32" s="3">
        <v>0</v>
      </c>
      <c r="F32" s="3">
        <v>20500</v>
      </c>
      <c r="G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600</v>
      </c>
    </row>
    <row r="33" spans="1:16" x14ac:dyDescent="0.2">
      <c r="A33" s="2" t="s">
        <v>23</v>
      </c>
      <c r="B33" s="4"/>
      <c r="C33" s="3">
        <f t="shared" ref="C33:E33" si="14">C32*0.05</f>
        <v>0</v>
      </c>
      <c r="D33" s="3">
        <f t="shared" si="14"/>
        <v>0</v>
      </c>
      <c r="E33" s="3">
        <f t="shared" si="14"/>
        <v>0</v>
      </c>
      <c r="F33" s="3">
        <f>F32*0.05</f>
        <v>1025</v>
      </c>
      <c r="G33" s="3">
        <f t="shared" ref="G33:P33" si="15">G32*0.05</f>
        <v>0</v>
      </c>
      <c r="H33" s="3">
        <f t="shared" si="15"/>
        <v>0</v>
      </c>
      <c r="I33" s="3">
        <f t="shared" si="15"/>
        <v>0</v>
      </c>
      <c r="J33" s="3">
        <f t="shared" si="15"/>
        <v>0</v>
      </c>
      <c r="K33" s="3">
        <f t="shared" si="15"/>
        <v>0</v>
      </c>
      <c r="L33" s="3">
        <f t="shared" si="15"/>
        <v>0</v>
      </c>
      <c r="M33" s="3">
        <f t="shared" si="15"/>
        <v>0</v>
      </c>
      <c r="N33" s="3">
        <f t="shared" si="15"/>
        <v>0</v>
      </c>
      <c r="O33" s="3">
        <f t="shared" si="15"/>
        <v>0</v>
      </c>
      <c r="P33" s="3">
        <f t="shared" si="15"/>
        <v>30</v>
      </c>
    </row>
    <row r="34" spans="1:16" x14ac:dyDescent="0.2">
      <c r="A34" s="2" t="s">
        <v>26</v>
      </c>
      <c r="B34" s="4"/>
      <c r="C34" s="3">
        <f t="shared" ref="C34:E34" si="16">ROUND((C33/1.145)*0.145,2)</f>
        <v>0</v>
      </c>
      <c r="D34" s="3">
        <f t="shared" si="16"/>
        <v>0</v>
      </c>
      <c r="E34" s="3">
        <f t="shared" si="16"/>
        <v>0</v>
      </c>
      <c r="F34" s="3">
        <f>ROUND((F33/1.145)*0.145,2)</f>
        <v>129.80000000000001</v>
      </c>
      <c r="G34" s="3">
        <f t="shared" ref="G34:P34" si="17">ROUND((G33/1.145)*0.145,2)</f>
        <v>0</v>
      </c>
      <c r="H34" s="3">
        <f t="shared" si="17"/>
        <v>0</v>
      </c>
      <c r="I34" s="3">
        <f t="shared" si="17"/>
        <v>0</v>
      </c>
      <c r="J34" s="3">
        <f t="shared" si="17"/>
        <v>0</v>
      </c>
      <c r="K34" s="3">
        <f t="shared" si="17"/>
        <v>0</v>
      </c>
      <c r="L34" s="3">
        <f t="shared" si="17"/>
        <v>0</v>
      </c>
      <c r="M34" s="3">
        <f t="shared" si="17"/>
        <v>0</v>
      </c>
      <c r="N34" s="3">
        <f t="shared" si="17"/>
        <v>0</v>
      </c>
      <c r="O34" s="3">
        <f t="shared" si="17"/>
        <v>0</v>
      </c>
      <c r="P34" s="3">
        <f t="shared" si="17"/>
        <v>3.8</v>
      </c>
    </row>
    <row r="35" spans="1:16" x14ac:dyDescent="0.2">
      <c r="A35" s="2" t="s">
        <v>24</v>
      </c>
      <c r="B35" s="4"/>
      <c r="C35" s="3">
        <f t="shared" ref="C35:E35" si="18">C32*0.95</f>
        <v>0</v>
      </c>
      <c r="D35" s="3">
        <f t="shared" si="18"/>
        <v>0</v>
      </c>
      <c r="E35" s="3">
        <f t="shared" si="18"/>
        <v>0</v>
      </c>
      <c r="F35" s="3">
        <f>F32*0.95</f>
        <v>19475</v>
      </c>
      <c r="G35" s="3">
        <f t="shared" ref="G35:P35" si="19">G32*0.95</f>
        <v>0</v>
      </c>
      <c r="H35" s="3">
        <f t="shared" si="19"/>
        <v>0</v>
      </c>
      <c r="I35" s="3">
        <f t="shared" ref="I35" si="20">I32*0.95</f>
        <v>0</v>
      </c>
      <c r="J35" s="3">
        <f t="shared" si="19"/>
        <v>0</v>
      </c>
      <c r="K35" s="3">
        <f t="shared" si="19"/>
        <v>0</v>
      </c>
      <c r="L35" s="3">
        <f t="shared" si="19"/>
        <v>0</v>
      </c>
      <c r="M35" s="3">
        <f t="shared" si="19"/>
        <v>0</v>
      </c>
      <c r="N35" s="3">
        <f t="shared" si="19"/>
        <v>0</v>
      </c>
      <c r="O35" s="3">
        <f t="shared" si="19"/>
        <v>0</v>
      </c>
      <c r="P35" s="3">
        <f t="shared" si="19"/>
        <v>570</v>
      </c>
    </row>
    <row r="36" spans="1:16" x14ac:dyDescent="0.2">
      <c r="A36" s="2" t="s">
        <v>25</v>
      </c>
      <c r="B36" s="8" t="s">
        <v>73</v>
      </c>
      <c r="C36" s="3">
        <f t="shared" ref="C36:E36" si="21">ROUND((C35/1.145)*0.145,2)</f>
        <v>0</v>
      </c>
      <c r="D36" s="3">
        <f t="shared" si="21"/>
        <v>0</v>
      </c>
      <c r="E36" s="3">
        <f t="shared" si="21"/>
        <v>0</v>
      </c>
      <c r="F36" s="3">
        <f>ROUND((F35/1.145)*0.145,2)</f>
        <v>2466.27</v>
      </c>
      <c r="G36" s="3">
        <f t="shared" ref="G36:P36" si="22">ROUND((G35/1.145)*0.145,2)</f>
        <v>0</v>
      </c>
      <c r="H36" s="3">
        <f t="shared" si="22"/>
        <v>0</v>
      </c>
      <c r="I36" s="3">
        <f t="shared" si="22"/>
        <v>0</v>
      </c>
      <c r="J36" s="3">
        <f t="shared" si="22"/>
        <v>0</v>
      </c>
      <c r="K36" s="3">
        <f t="shared" si="22"/>
        <v>0</v>
      </c>
      <c r="L36" s="3">
        <f t="shared" si="22"/>
        <v>0</v>
      </c>
      <c r="M36" s="3">
        <f t="shared" si="22"/>
        <v>0</v>
      </c>
      <c r="N36" s="3">
        <f t="shared" si="22"/>
        <v>0</v>
      </c>
      <c r="O36" s="3">
        <f t="shared" si="22"/>
        <v>0</v>
      </c>
      <c r="P36" s="3">
        <f t="shared" si="22"/>
        <v>72.180000000000007</v>
      </c>
    </row>
  </sheetData>
  <mergeCells count="1">
    <mergeCell ref="B13:B1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2016-05-31T09:21:52Z</dcterms:created>
  <dcterms:modified xsi:type="dcterms:W3CDTF">2016-06-02T06:15:53Z</dcterms:modified>
</cp:coreProperties>
</file>