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8340" activeTab="3"/>
  </bookViews>
  <sheets>
    <sheet name="Profitability Matrix222" sheetId="4" r:id="rId1"/>
    <sheet name="Profitability Matrix" sheetId="6" r:id="rId2"/>
    <sheet name="50ml Shampoo 2024" sheetId="5" r:id="rId3"/>
    <sheet name="Internal Sales Data" sheetId="2" r:id="rId4"/>
  </sheets>
  <definedNames>
    <definedName name="ExternalData_1" localSheetId="2" hidden="1">'50ml Shampoo 2024'!$A$1:$H$11</definedName>
    <definedName name="ExternalData_1" localSheetId="3" hidden="1">'Internal Sales Data'!$A$1:$H$12</definedName>
    <definedName name="ExternalData_2" localSheetId="2" hidden="1">'50ml Shampoo 2024'!$A$1:$H$13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I12" i="5" l="1"/>
  <c r="J12" i="5"/>
  <c r="K12" i="5" s="1"/>
  <c r="M13" i="5"/>
  <c r="M2" i="5"/>
  <c r="E12" i="5" s="1"/>
  <c r="M12" i="5" s="1"/>
  <c r="M3" i="5"/>
  <c r="M4" i="5"/>
  <c r="M5" i="5"/>
  <c r="M6" i="5"/>
  <c r="M7" i="5"/>
  <c r="M8" i="5"/>
  <c r="M9" i="5"/>
  <c r="M10" i="5"/>
  <c r="M11" i="5"/>
  <c r="H13" i="5"/>
  <c r="J11" i="5"/>
  <c r="K11" i="5" s="1"/>
  <c r="I11" i="5"/>
  <c r="J10" i="5"/>
  <c r="K10" i="5" s="1"/>
  <c r="I10" i="5"/>
  <c r="J9" i="5"/>
  <c r="K9" i="5" s="1"/>
  <c r="I9" i="5"/>
  <c r="J8" i="5"/>
  <c r="K8" i="5" s="1"/>
  <c r="I8" i="5"/>
  <c r="J7" i="5"/>
  <c r="K7" i="5" s="1"/>
  <c r="I7" i="5"/>
  <c r="J6" i="5"/>
  <c r="K6" i="5" s="1"/>
  <c r="I6" i="5"/>
  <c r="J5" i="5"/>
  <c r="K5" i="5" s="1"/>
  <c r="L5" i="5" s="1"/>
  <c r="I5" i="5"/>
  <c r="J4" i="5"/>
  <c r="K4" i="5" s="1"/>
  <c r="I4" i="5"/>
  <c r="J3" i="5"/>
  <c r="K3" i="5" s="1"/>
  <c r="I3" i="5"/>
  <c r="J2" i="5"/>
  <c r="I2" i="5"/>
  <c r="K3" i="2"/>
  <c r="L3" i="2" s="1"/>
  <c r="K7" i="2"/>
  <c r="L7" i="2" s="1"/>
  <c r="K11" i="2"/>
  <c r="L11" i="2" s="1"/>
  <c r="J2" i="2"/>
  <c r="K2" i="2" s="1"/>
  <c r="L2" i="2" s="1"/>
  <c r="J3" i="2"/>
  <c r="J12" i="2" s="1"/>
  <c r="J4" i="2"/>
  <c r="K4" i="2" s="1"/>
  <c r="L4" i="2" s="1"/>
  <c r="J5" i="2"/>
  <c r="K5" i="2" s="1"/>
  <c r="L5" i="2" s="1"/>
  <c r="J6" i="2"/>
  <c r="K6" i="2" s="1"/>
  <c r="L6" i="2" s="1"/>
  <c r="J7" i="2"/>
  <c r="J8" i="2"/>
  <c r="K8" i="2" s="1"/>
  <c r="L8" i="2" s="1"/>
  <c r="J9" i="2"/>
  <c r="K9" i="2" s="1"/>
  <c r="L9" i="2" s="1"/>
  <c r="J10" i="2"/>
  <c r="K10" i="2" s="1"/>
  <c r="J11" i="2"/>
  <c r="H12" i="2"/>
  <c r="I2" i="2"/>
  <c r="I3" i="2"/>
  <c r="I4" i="2"/>
  <c r="I5" i="2"/>
  <c r="I6" i="2"/>
  <c r="I7" i="2"/>
  <c r="I8" i="2"/>
  <c r="I9" i="2"/>
  <c r="I10" i="2"/>
  <c r="I11" i="2"/>
  <c r="K12" i="2" l="1"/>
  <c r="L10" i="2"/>
  <c r="L12" i="2" s="1"/>
  <c r="J13" i="5"/>
  <c r="I12" i="2"/>
  <c r="L12" i="5"/>
  <c r="L8" i="5"/>
  <c r="L9" i="5"/>
  <c r="L11" i="5"/>
  <c r="L10" i="5"/>
  <c r="L6" i="5"/>
  <c r="L4" i="5"/>
  <c r="L3" i="5"/>
  <c r="L7" i="5"/>
  <c r="K2" i="5"/>
  <c r="L2" i="5" s="1"/>
  <c r="I13" i="5"/>
  <c r="M10" i="2"/>
  <c r="M2" i="2"/>
  <c r="M7" i="2"/>
  <c r="M9" i="2"/>
  <c r="M5" i="2"/>
  <c r="M12" i="2"/>
  <c r="M6" i="2"/>
  <c r="M11" i="2"/>
  <c r="M8" i="2"/>
  <c r="M3" i="2"/>
  <c r="M4" i="2"/>
  <c r="L13" i="5" l="1"/>
  <c r="K13" i="5"/>
</calcChain>
</file>

<file path=xl/connections.xml><?xml version="1.0" encoding="utf-8"?>
<connections xmlns="http://schemas.openxmlformats.org/spreadsheetml/2006/main">
  <connection id="1" keepAlive="1" name="Query - internal_sales_data1" description="Connection to the 'internal_sales_data1' query in the workbook." type="5" refreshedVersion="6" background="1" saveData="1">
    <dbPr connection="Provider=Microsoft.Mashup.OleDb.1;Data Source=$Workbook$;Location=internal_sales_data1;Extended Properties=&quot;&quot;" command="SELECT * FROM [internal_sales_data1]"/>
  </connection>
  <connection id="2" keepAlive="1" name="Query - internal_sales_data11" description="Connection to the 'internal_sales_data1' query in the workbook." type="5" refreshedVersion="6" background="1" saveData="1">
    <dbPr connection="Provider=Microsoft.Mashup.OleDb.1;Data Source=$Workbook$;Location=internal_sales_data1;Extended Properties=&quot;&quot;" command="SELECT * FROM [internal_sales_data1]"/>
  </connection>
  <connection id="3" keepAlive="1" name="Query - internal_sales_data12" description="Connection to the 'internal_sales_data1' query in the workbook." type="5" refreshedVersion="6" background="1" saveData="1">
    <dbPr connection="Provider=Microsoft.Mashup.OleDb.1;Data Source=$Workbook$;Location=internal_sales_data1;Extended Properties=&quot;&quot;" command="SELECT * FROM [internal_sales_data1]"/>
  </connection>
</connections>
</file>

<file path=xl/sharedStrings.xml><?xml version="1.0" encoding="utf-8"?>
<sst xmlns="http://schemas.openxmlformats.org/spreadsheetml/2006/main" count="179" uniqueCount="50">
  <si>
    <t>Brand</t>
  </si>
  <si>
    <t>Product</t>
  </si>
  <si>
    <t>Pack Size (ml)</t>
  </si>
  <si>
    <t>ProductID</t>
  </si>
  <si>
    <t>Retail Price</t>
  </si>
  <si>
    <t>Net Price</t>
  </si>
  <si>
    <t>COGS</t>
  </si>
  <si>
    <t>Volume 2022</t>
  </si>
  <si>
    <t>Starbust</t>
  </si>
  <si>
    <t>Ultra Soft</t>
  </si>
  <si>
    <t>Starbust Ultra Soft 100ml</t>
  </si>
  <si>
    <t>Extra Shiny</t>
  </si>
  <si>
    <t>Starbust Extra Shiny 100ml</t>
  </si>
  <si>
    <t>693.809</t>
  </si>
  <si>
    <t>Strong Hair</t>
  </si>
  <si>
    <t>Starbust Strong Hair 100ml</t>
  </si>
  <si>
    <t>346.904</t>
  </si>
  <si>
    <t>Starbust Ultra Soft 150ml</t>
  </si>
  <si>
    <t>Starbust Strong Hair 150ml</t>
  </si>
  <si>
    <t>231.270</t>
  </si>
  <si>
    <t>Starbust Ultra Soft 200ml</t>
  </si>
  <si>
    <t>289.087</t>
  </si>
  <si>
    <t>Shinez</t>
  </si>
  <si>
    <t>Repair</t>
  </si>
  <si>
    <t>Shinez Repair 100ml</t>
  </si>
  <si>
    <t>Shinez Repair 125ml</t>
  </si>
  <si>
    <t>466.942</t>
  </si>
  <si>
    <t>Shinez Repair 150ml</t>
  </si>
  <si>
    <t>389.118</t>
  </si>
  <si>
    <t>Shinez Repair 200ml</t>
  </si>
  <si>
    <t>233.471</t>
  </si>
  <si>
    <t xml:space="preserve"> Net Sales 2022</t>
  </si>
  <si>
    <t>Gross Profit Per Unit</t>
  </si>
  <si>
    <t xml:space="preserve">Gross Profit Per Product </t>
  </si>
  <si>
    <t xml:space="preserve"> Gross Margin</t>
  </si>
  <si>
    <t>Net Sales Contribution</t>
  </si>
  <si>
    <t>Row Labels</t>
  </si>
  <si>
    <t>(blank)</t>
  </si>
  <si>
    <t>Grand Total</t>
  </si>
  <si>
    <t>Column Labels</t>
  </si>
  <si>
    <t>Sum of Net Sales Contribution</t>
  </si>
  <si>
    <t>Formula1</t>
  </si>
  <si>
    <t>Price per ml</t>
  </si>
  <si>
    <t>Starbust Ultra Soft 50ml</t>
  </si>
  <si>
    <t>Total</t>
  </si>
  <si>
    <t>تسميات الأعمدة</t>
  </si>
  <si>
    <t>(فارغ)</t>
  </si>
  <si>
    <t>الإجمالي الكلي</t>
  </si>
  <si>
    <t>تسميات الصفوف</t>
  </si>
  <si>
    <t>مجموع من  Net Sales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</si>
</sst>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  <xf numFmtId="0" fontId="0" fillId="35" borderId="0" xfId="0" applyNumberFormat="1" applyFill="1"/>
    <xf numFmtId="0" fontId="0" fillId="34" borderId="0" xfId="0" applyNumberFormat="1" applyFill="1"/>
    <xf numFmtId="165" fontId="0" fillId="0" borderId="0" xfId="0" applyNumberFormat="1"/>
    <xf numFmtId="165" fontId="0" fillId="0" borderId="0" xfId="43" applyNumberFormat="1" applyFont="1"/>
    <xf numFmtId="43" fontId="0" fillId="0" borderId="0" xfId="42" applyFont="1" applyAlignment="1">
      <alignment horizontal="right"/>
    </xf>
    <xf numFmtId="0" fontId="0" fillId="34" borderId="0" xfId="0" applyFill="1" applyAlignment="1">
      <alignment horizontal="left"/>
    </xf>
    <xf numFmtId="10" fontId="0" fillId="34" borderId="0" xfId="0" applyNumberFormat="1" applyFill="1"/>
    <xf numFmtId="164" fontId="0" fillId="0" borderId="0" xfId="0" applyNumberFormat="1"/>
    <xf numFmtId="0" fontId="0" fillId="33" borderId="0" xfId="0" applyNumberFormat="1" applyFill="1"/>
    <xf numFmtId="0" fontId="18" fillId="33" borderId="0" xfId="0" applyNumberFormat="1" applyFont="1" applyFill="1"/>
    <xf numFmtId="0" fontId="18" fillId="36" borderId="0" xfId="0" applyNumberFormat="1" applyFont="1" applyFill="1"/>
    <xf numFmtId="165" fontId="18" fillId="36" borderId="0" xfId="0" applyNumberFormat="1" applyFont="1" applyFill="1"/>
    <xf numFmtId="165" fontId="18" fillId="36" borderId="0" xfId="43" applyNumberFormat="1" applyFont="1" applyFill="1"/>
    <xf numFmtId="43" fontId="18" fillId="36" borderId="0" xfId="42" applyFont="1" applyFill="1" applyAlignment="1">
      <alignment horizontal="right"/>
    </xf>
    <xf numFmtId="10" fontId="18" fillId="36" borderId="0" xfId="0" applyNumberFormat="1" applyFont="1" applyFill="1"/>
    <xf numFmtId="164" fontId="0" fillId="36" borderId="0" xfId="0" applyNumberFormat="1" applyFill="1"/>
    <xf numFmtId="0" fontId="0" fillId="36" borderId="0" xfId="0" applyNumberFormat="1" applyFill="1"/>
    <xf numFmtId="165" fontId="0" fillId="36" borderId="0" xfId="0" applyNumberFormat="1" applyFill="1"/>
    <xf numFmtId="165" fontId="0" fillId="36" borderId="0" xfId="43" applyNumberFormat="1" applyFont="1" applyFill="1"/>
    <xf numFmtId="43" fontId="0" fillId="36" borderId="0" xfId="42" applyFont="1" applyFill="1" applyAlignment="1">
      <alignment horizontal="right"/>
    </xf>
    <xf numFmtId="10" fontId="0" fillId="36" borderId="0" xfId="0" applyNumberFormat="1" applyFill="1"/>
    <xf numFmtId="0" fontId="0" fillId="36" borderId="0" xfId="0" applyFill="1"/>
    <xf numFmtId="0" fontId="0" fillId="36" borderId="0" xfId="0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1"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14" formatCode="0.00%"/>
      <fill>
        <patternFill patternType="solid">
          <fgColor indexed="64"/>
          <bgColor theme="0" tint="-0.249977111117893"/>
        </patternFill>
      </fill>
    </dxf>
    <dxf>
      <numFmt numFmtId="14" formatCode="0.00%"/>
      <fill>
        <patternFill patternType="solid">
          <fgColor indexed="64"/>
          <bgColor theme="0" tint="-0.249977111117893"/>
        </patternFill>
      </fill>
    </dxf>
    <dxf>
      <numFmt numFmtId="165" formatCode="&quot;$&quot;#,##0.00"/>
      <fill>
        <patternFill patternType="solid">
          <fgColor indexed="64"/>
          <bgColor theme="0" tint="-0.249977111117893"/>
        </patternFill>
      </fill>
    </dxf>
    <dxf>
      <numFmt numFmtId="165" formatCode="&quot;$&quot;#,##0.00"/>
      <fill>
        <patternFill patternType="solid">
          <fgColor indexed="64"/>
          <bgColor theme="0" tint="-0.249977111117893"/>
        </patternFill>
      </fill>
    </dxf>
    <dxf>
      <numFmt numFmtId="165" formatCode="&quot;$&quot;#,##0.00"/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</dxf>
    <dxf>
      <numFmt numFmtId="165" formatCode="&quot;$&quot;#,##0.00"/>
      <fill>
        <patternFill patternType="solid">
          <fgColor indexed="64"/>
          <bgColor theme="0" tint="-0.249977111117893"/>
        </patternFill>
      </fill>
    </dxf>
    <dxf>
      <numFmt numFmtId="165" formatCode="&quot;$&quot;#,##0.00"/>
      <fill>
        <patternFill patternType="solid">
          <fgColor indexed="64"/>
          <bgColor theme="0" tint="-0.249977111117893"/>
        </patternFill>
      </fill>
    </dxf>
    <dxf>
      <numFmt numFmtId="165" formatCode="&quot;$&quot;#,##0.00"/>
      <fill>
        <patternFill patternType="solid">
          <fgColor indexed="64"/>
          <bgColor theme="0" tint="-0.249977111117893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164" formatCode="0.000"/>
      <fill>
        <patternFill patternType="solid">
          <fgColor indexed="64"/>
          <bgColor theme="0" tint="-0.249977111117893"/>
        </patternFill>
      </fill>
    </dxf>
    <dxf>
      <numFmt numFmtId="14" formatCode="0.00%"/>
      <fill>
        <patternFill patternType="solid">
          <fgColor indexed="64"/>
          <bgColor theme="0" tint="-0.249977111117893"/>
        </patternFill>
      </fill>
    </dxf>
    <dxf>
      <numFmt numFmtId="165" formatCode="&quot;$&quot;#,##0.00"/>
      <fill>
        <patternFill patternType="solid">
          <fgColor indexed="64"/>
          <bgColor theme="0" tint="-0.249977111117893"/>
        </patternFill>
      </fill>
    </dxf>
    <dxf>
      <numFmt numFmtId="165" formatCode="&quot;$&quot;#,##0.00"/>
      <fill>
        <patternFill patternType="solid">
          <fgColor indexed="64"/>
          <bgColor theme="0" tint="-0.249977111117893"/>
        </patternFill>
      </fill>
    </dxf>
    <dxf>
      <numFmt numFmtId="165" formatCode="&quot;$&quot;#,##0.00"/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</dxf>
    <dxf>
      <numFmt numFmtId="165" formatCode="&quot;$&quot;#,##0.00"/>
      <fill>
        <patternFill patternType="solid">
          <fgColor indexed="64"/>
          <bgColor theme="0" tint="-0.249977111117893"/>
        </patternFill>
      </fill>
    </dxf>
    <dxf>
      <numFmt numFmtId="165" formatCode="&quot;$&quot;#,##0.00"/>
      <fill>
        <patternFill patternType="solid">
          <fgColor indexed="64"/>
          <bgColor theme="0" tint="-0.249977111117893"/>
        </patternFill>
      </fill>
    </dxf>
    <dxf>
      <numFmt numFmtId="165" formatCode="&quot;$&quot;#,##0.00"/>
      <fill>
        <patternFill patternType="solid">
          <fgColor indexed="64"/>
          <bgColor theme="0" tint="-0.249977111117893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0" formatCode="General"/>
    </dxf>
    <dxf>
      <numFmt numFmtId="14" formatCode="0.00%"/>
      <border diagonalUp="0" diagonalDown="0" outline="0">
        <left/>
        <right/>
        <top/>
        <bottom/>
      </border>
    </dxf>
    <dxf>
      <numFmt numFmtId="14" formatCode="0.00%"/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165" formatCode="&quot;$&quot;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right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border diagonalUp="0" diagonalDown="0" outline="0">
        <left/>
        <right/>
        <top/>
        <bottom/>
      </border>
    </dxf>
    <dxf>
      <numFmt numFmtId="165" formatCode="&quot;$&quot;#,##0.00"/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HealthMax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'Internal Sales Data'!$M$1</c:f>
              <c:strCache>
                <c:ptCount val="1"/>
                <c:pt idx="0">
                  <c:v>Net Sales Contribution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'Internal Sales Data'!$L$2:$L$12</c:f>
              <c:numCache>
                <c:formatCode>0.00%</c:formatCode>
                <c:ptCount val="11"/>
                <c:pt idx="0">
                  <c:v>70.967741935483872</c:v>
                </c:pt>
                <c:pt idx="1">
                  <c:v>-227.58620689655174</c:v>
                </c:pt>
                <c:pt idx="2">
                  <c:v>96.428571428571416</c:v>
                </c:pt>
                <c:pt idx="3">
                  <c:v>65.714285714285708</c:v>
                </c:pt>
                <c:pt idx="4">
                  <c:v>64.86486486486487</c:v>
                </c:pt>
                <c:pt idx="5">
                  <c:v>-200</c:v>
                </c:pt>
                <c:pt idx="6">
                  <c:v>-228.57142857142856</c:v>
                </c:pt>
                <c:pt idx="7">
                  <c:v>96.941176470588232</c:v>
                </c:pt>
                <c:pt idx="8">
                  <c:v>70.588235294117638</c:v>
                </c:pt>
                <c:pt idx="9">
                  <c:v>-183.33333333333331</c:v>
                </c:pt>
                <c:pt idx="10">
                  <c:v>62.471530164135316</c:v>
                </c:pt>
              </c:numCache>
            </c:numRef>
          </c:xVal>
          <c:yVal>
            <c:numRef>
              <c:f>'Internal Sales Data'!$M$2:$M$12</c:f>
              <c:numCache>
                <c:formatCode>0.00%</c:formatCode>
                <c:ptCount val="11"/>
                <c:pt idx="0">
                  <c:v>8.3050934382728168E-3</c:v>
                </c:pt>
                <c:pt idx="1">
                  <c:v>3.4476917213239797E-2</c:v>
                </c:pt>
                <c:pt idx="2">
                  <c:v>1.6644005010142099E-2</c:v>
                </c:pt>
                <c:pt idx="3">
                  <c:v>4.1610072498737688E-2</c:v>
                </c:pt>
                <c:pt idx="4">
                  <c:v>1.4662618109223284E-2</c:v>
                </c:pt>
                <c:pt idx="5">
                  <c:v>2.4767893157179284E-3</c:v>
                </c:pt>
                <c:pt idx="6">
                  <c:v>5.3695368768018042E-3</c:v>
                </c:pt>
                <c:pt idx="7">
                  <c:v>0.34004967818025955</c:v>
                </c:pt>
                <c:pt idx="8">
                  <c:v>3.4004938688097341E-2</c:v>
                </c:pt>
                <c:pt idx="9">
                  <c:v>2.4003506695077143E-3</c:v>
                </c:pt>
                <c:pt idx="1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6F-4E6D-892C-6FC37B79A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00640"/>
        <c:axId val="140015104"/>
      </c:scatterChart>
      <c:valAx>
        <c:axId val="14000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15104"/>
        <c:crosses val="autoZero"/>
        <c:crossBetween val="midCat"/>
      </c:valAx>
      <c:valAx>
        <c:axId val="14001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0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HealthMax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'Internal Sales Data'!$M$1</c:f>
              <c:strCache>
                <c:ptCount val="1"/>
                <c:pt idx="0">
                  <c:v>Net Sales Contribution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'Internal Sales Data'!$L$2:$L$12</c:f>
              <c:numCache>
                <c:formatCode>0.00%</c:formatCode>
                <c:ptCount val="11"/>
                <c:pt idx="0">
                  <c:v>70.967741935483872</c:v>
                </c:pt>
                <c:pt idx="1">
                  <c:v>-227.58620689655174</c:v>
                </c:pt>
                <c:pt idx="2">
                  <c:v>96.428571428571416</c:v>
                </c:pt>
                <c:pt idx="3">
                  <c:v>65.714285714285708</c:v>
                </c:pt>
                <c:pt idx="4">
                  <c:v>64.86486486486487</c:v>
                </c:pt>
                <c:pt idx="5">
                  <c:v>-200</c:v>
                </c:pt>
                <c:pt idx="6">
                  <c:v>-228.57142857142856</c:v>
                </c:pt>
                <c:pt idx="7">
                  <c:v>96.941176470588232</c:v>
                </c:pt>
                <c:pt idx="8">
                  <c:v>70.588235294117638</c:v>
                </c:pt>
                <c:pt idx="9">
                  <c:v>-183.33333333333331</c:v>
                </c:pt>
                <c:pt idx="10">
                  <c:v>62.471530164135316</c:v>
                </c:pt>
              </c:numCache>
            </c:numRef>
          </c:xVal>
          <c:yVal>
            <c:numRef>
              <c:f>'Internal Sales Data'!$M$2:$M$12</c:f>
              <c:numCache>
                <c:formatCode>0.00%</c:formatCode>
                <c:ptCount val="11"/>
                <c:pt idx="0">
                  <c:v>8.3050934382728168E-3</c:v>
                </c:pt>
                <c:pt idx="1">
                  <c:v>3.4476917213239797E-2</c:v>
                </c:pt>
                <c:pt idx="2">
                  <c:v>1.6644005010142099E-2</c:v>
                </c:pt>
                <c:pt idx="3">
                  <c:v>4.1610072498737688E-2</c:v>
                </c:pt>
                <c:pt idx="4">
                  <c:v>1.4662618109223284E-2</c:v>
                </c:pt>
                <c:pt idx="5">
                  <c:v>2.4767893157179284E-3</c:v>
                </c:pt>
                <c:pt idx="6">
                  <c:v>5.3695368768018042E-3</c:v>
                </c:pt>
                <c:pt idx="7">
                  <c:v>0.34004967818025955</c:v>
                </c:pt>
                <c:pt idx="8">
                  <c:v>3.4004938688097341E-2</c:v>
                </c:pt>
                <c:pt idx="9">
                  <c:v>2.4003506695077143E-3</c:v>
                </c:pt>
                <c:pt idx="1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6F-4E6D-892C-6FC37B79A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06688"/>
        <c:axId val="140812672"/>
      </c:scatterChart>
      <c:valAx>
        <c:axId val="14030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12672"/>
        <c:crosses val="autoZero"/>
        <c:crossBetween val="midCat"/>
      </c:valAx>
      <c:valAx>
        <c:axId val="14081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0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</xdr:colOff>
      <xdr:row>23</xdr:row>
      <xdr:rowOff>7620</xdr:rowOff>
    </xdr:from>
    <xdr:to>
      <xdr:col>20</xdr:col>
      <xdr:colOff>327660</xdr:colOff>
      <xdr:row>38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21</xdr:row>
      <xdr:rowOff>161925</xdr:rowOff>
    </xdr:from>
    <xdr:to>
      <xdr:col>20</xdr:col>
      <xdr:colOff>390525</xdr:colOff>
      <xdr:row>36</xdr:row>
      <xdr:rowOff>161925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sama nijmeh" refreshedDate="45713.641257291667" createdVersion="6" refreshedVersion="6" minRefreshableVersion="3" recordCount="11">
  <cacheSource type="worksheet">
    <worksheetSource ref="A1:M1048576" sheet="Internal Sales Data"/>
  </cacheSource>
  <cacheFields count="13">
    <cacheField name="Brand" numFmtId="0">
      <sharedItems containsBlank="1"/>
    </cacheField>
    <cacheField name="Product" numFmtId="0">
      <sharedItems containsBlank="1"/>
    </cacheField>
    <cacheField name="Pack Size (ml)" numFmtId="0">
      <sharedItems containsString="0" containsBlank="1" containsNumber="1" containsInteger="1" minValue="100" maxValue="200"/>
    </cacheField>
    <cacheField name="ProductID" numFmtId="0">
      <sharedItems containsBlank="1" count="12">
        <s v="Starbust Ultra Soft 100ml"/>
        <s v="Starbust Extra Shiny 100ml"/>
        <s v="Starbust Strong Hair 100ml"/>
        <s v="Starbust Ultra Soft 150ml"/>
        <s v="Starbust Strong Hair 150ml"/>
        <s v="Starbust Ultra Soft 200ml"/>
        <s v="Shinez Repair 100ml"/>
        <s v="Shinez Repair 125ml"/>
        <s v="Shinez Repair 150ml"/>
        <s v="Shinez Repair 200ml"/>
        <m/>
        <s v="Formula1" f="1"/>
      </sharedItems>
    </cacheField>
    <cacheField name="Retail Price" numFmtId="0">
      <sharedItems containsString="0" containsBlank="1" containsNumber="1" containsInteger="1" minValue="5" maxValue="725"/>
    </cacheField>
    <cacheField name="Net Price" numFmtId="0">
      <sharedItems containsString="0" containsBlank="1" containsNumber="1" containsInteger="1" minValue="5" maxValue="425"/>
    </cacheField>
    <cacheField name="COGS" numFmtId="0">
      <sharedItems containsString="0" containsBlank="1" containsNumber="1" containsInteger="1" minValue="1" maxValue="115"/>
    </cacheField>
    <cacheField name="Volume 2022" numFmtId="0">
      <sharedItems containsBlank="1" containsMixedTypes="1" containsNumber="1" minValue="89.531999999999996" maxValue="156.34800000000001"/>
    </cacheField>
    <cacheField name=" Net Sales 2022" numFmtId="0">
      <sharedItems containsString="0" containsBlank="1" containsNumber="1" minValue="-198450.35" maxValue="-1400.826" count="11">
        <n v="-4846.7880000000005"/>
        <n v="-20120.460999999999"/>
        <n v="-9713.3119999999999"/>
        <n v="-24283.314999999999"/>
        <n v="-8556.99"/>
        <n v="-1445.4349999999999"/>
        <n v="-3133.62"/>
        <n v="-198450.35"/>
        <n v="-19845.018"/>
        <n v="-1400.826"/>
        <m/>
      </sharedItems>
    </cacheField>
    <cacheField name="Gross Profit Per Unit" numFmtId="0">
      <sharedItems containsString="0" containsBlank="1" containsNumber="1" containsInteger="1" minValue="-80" maxValue="412"/>
    </cacheField>
    <cacheField name="Gross Profit Per Product " numFmtId="0">
      <sharedItems containsString="0" containsBlank="1" containsNumber="1" minValue="-45791.394" maxValue="192380.10399999999"/>
    </cacheField>
    <cacheField name=" Gross Margin" numFmtId="10">
      <sharedItems containsString="0" containsBlank="1" containsNumber="1" minValue="-2.2857142857142856" maxValue="0.96941176470588231" count="11">
        <n v="0.70967741935483875"/>
        <n v="-2.2758620689655173"/>
        <n v="0.9642857142857143"/>
        <n v="0.65714285714285714"/>
        <n v="0.64864864864864868"/>
        <n v="-2"/>
        <n v="-2.2857142857142856"/>
        <n v="0.96941176470588231"/>
        <n v="0.70588235294117652"/>
        <n v="-1.8333333333333333"/>
        <m/>
      </sharedItems>
    </cacheField>
    <cacheField name="Net Sales Contribution" numFmtId="10">
      <sharedItems containsString="0" containsBlank="1" containsNumber="1" minValue="4.8007013390154287E-3" maxValue="0.6800993563605191"/>
    </cacheField>
  </cacheFields>
  <calculatedItems count="1">
    <calculatedItem>
      <pivotArea cacheIndex="1" outline="0" fieldPosition="0">
        <references count="1">
          <reference field="3" count="1">
            <x v="11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s v="Starbust"/>
    <s v="Ultra Soft"/>
    <n v="100"/>
    <x v="0"/>
    <n v="5"/>
    <n v="31"/>
    <n v="9"/>
    <n v="156.34800000000001"/>
    <x v="0"/>
    <n v="22"/>
    <n v="3439.6560000000004"/>
    <x v="0"/>
    <n v="1.6610186876545634E-2"/>
  </r>
  <r>
    <s v="Starbust"/>
    <s v="Extra Shiny"/>
    <n v="100"/>
    <x v="1"/>
    <n v="5"/>
    <n v="29"/>
    <n v="95"/>
    <s v="693.809"/>
    <x v="1"/>
    <n v="-66"/>
    <n v="-45791.394"/>
    <x v="1"/>
    <n v="6.8953834426479593E-2"/>
  </r>
  <r>
    <s v="Starbust"/>
    <s v="Strong Hair"/>
    <n v="100"/>
    <x v="2"/>
    <n v="5"/>
    <n v="28"/>
    <n v="1"/>
    <s v="346.904"/>
    <x v="2"/>
    <n v="27"/>
    <n v="9366.4079999999994"/>
    <x v="2"/>
    <n v="3.3288010020284198E-2"/>
  </r>
  <r>
    <s v="Starbust"/>
    <s v="Ultra Soft"/>
    <n v="150"/>
    <x v="3"/>
    <n v="7"/>
    <n v="35"/>
    <n v="12"/>
    <s v="693.809"/>
    <x v="3"/>
    <n v="23"/>
    <n v="15957.607"/>
    <x v="3"/>
    <n v="8.3220144997475376E-2"/>
  </r>
  <r>
    <s v="Starbust"/>
    <s v="Strong Hair"/>
    <n v="150"/>
    <x v="4"/>
    <n v="725"/>
    <n v="37"/>
    <n v="13"/>
    <s v="231.270"/>
    <x v="4"/>
    <n v="24"/>
    <n v="5550.4800000000005"/>
    <x v="4"/>
    <n v="2.9325236218446567E-2"/>
  </r>
  <r>
    <s v="Starbust"/>
    <s v="Ultra Soft"/>
    <n v="200"/>
    <x v="5"/>
    <n v="9"/>
    <n v="5"/>
    <n v="15"/>
    <s v="289.087"/>
    <x v="5"/>
    <n v="-10"/>
    <n v="-2890.87"/>
    <x v="5"/>
    <n v="4.9535786314358569E-3"/>
  </r>
  <r>
    <s v="Shinez"/>
    <s v="Repair"/>
    <n v="100"/>
    <x v="6"/>
    <n v="6"/>
    <n v="35"/>
    <n v="115"/>
    <n v="89.531999999999996"/>
    <x v="6"/>
    <n v="-80"/>
    <n v="-7162.5599999999995"/>
    <x v="6"/>
    <n v="1.0739073753603608E-2"/>
  </r>
  <r>
    <s v="Shinez"/>
    <s v="Repair"/>
    <n v="125"/>
    <x v="7"/>
    <n v="7"/>
    <n v="425"/>
    <n v="13"/>
    <s v="466.942"/>
    <x v="7"/>
    <n v="412"/>
    <n v="192380.10399999999"/>
    <x v="7"/>
    <n v="0.6800993563605191"/>
  </r>
  <r>
    <s v="Shinez"/>
    <s v="Repair"/>
    <n v="150"/>
    <x v="8"/>
    <n v="8"/>
    <n v="51"/>
    <n v="15"/>
    <s v="389.118"/>
    <x v="8"/>
    <n v="36"/>
    <n v="14008.248"/>
    <x v="8"/>
    <n v="6.8009877376194683E-2"/>
  </r>
  <r>
    <s v="Shinez"/>
    <s v="Repair"/>
    <n v="200"/>
    <x v="9"/>
    <n v="10"/>
    <n v="6"/>
    <n v="17"/>
    <s v="233.471"/>
    <x v="9"/>
    <n v="-11"/>
    <n v="-2568.181"/>
    <x v="9"/>
    <n v="4.8007013390154287E-3"/>
  </r>
  <r>
    <m/>
    <m/>
    <m/>
    <x v="10"/>
    <m/>
    <m/>
    <m/>
    <m/>
    <x v="10"/>
    <m/>
    <m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4:M38" firstHeaderRow="1" firstDataRow="2" firstDataCol="1"/>
  <pivotFields count="13">
    <pivotField showAll="0"/>
    <pivotField showAll="0"/>
    <pivotField showAll="0"/>
    <pivotField axis="axisRow" showAll="0">
      <items count="13">
        <item f="1" x="11"/>
        <item x="6"/>
        <item x="7"/>
        <item x="8"/>
        <item x="9"/>
        <item x="1"/>
        <item x="2"/>
        <item x="4"/>
        <item x="0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6"/>
        <item x="1"/>
        <item x="5"/>
        <item x="9"/>
        <item x="4"/>
        <item x="3"/>
        <item x="8"/>
        <item x="0"/>
        <item x="2"/>
        <item x="7"/>
        <item x="10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Net Sales Contribution" fld="12" baseField="3" baseItem="0"/>
  </dataFields>
  <formats count="16">
    <format dxfId="94">
      <pivotArea field="11" type="button" dataOnly="0" labelOnly="1" outline="0" axis="axisCol" fieldPosition="0"/>
    </format>
    <format dxfId="93">
      <pivotArea type="topRight" dataOnly="0" labelOnly="1" outline="0" fieldPosition="0"/>
    </format>
    <format dxfId="92">
      <pivotArea dataOnly="0" labelOnly="1" fieldPosition="0">
        <references count="1">
          <reference field="11" count="0"/>
        </references>
      </pivotArea>
    </format>
    <format dxfId="91">
      <pivotArea dataOnly="0" labelOnly="1" grandCol="1" outline="0" fieldPosition="0"/>
    </format>
    <format dxfId="90">
      <pivotArea collapsedLevelsAreSubtotals="1" fieldPosition="0">
        <references count="1">
          <reference field="3" count="0"/>
        </references>
      </pivotArea>
    </format>
    <format dxfId="89">
      <pivotArea grandRow="1" outline="0" collapsedLevelsAreSubtotals="1" fieldPosition="0"/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field="11" type="button" dataOnly="0" labelOnly="1" outline="0" axis="axisCol" fieldPosition="0"/>
    </format>
    <format dxfId="18">
      <pivotArea type="topRight" dataOnly="0" labelOnly="1" outline="0" fieldPosition="0"/>
    </format>
    <format dxfId="17">
      <pivotArea field="3" type="button" dataOnly="0" labelOnly="1" outline="0" axis="axisRow" fieldPosition="0"/>
    </format>
    <format dxfId="16">
      <pivotArea dataOnly="0" labelOnly="1" fieldPosition="0">
        <references count="1">
          <reference field="3" count="0"/>
        </references>
      </pivotArea>
    </format>
    <format dxfId="15">
      <pivotArea dataOnly="0" labelOnly="1" grandRow="1" outline="0" fieldPosition="0"/>
    </format>
    <format dxfId="14">
      <pivotArea dataOnly="0" labelOnly="1" fieldPosition="0">
        <references count="1">
          <reference field="11" count="0"/>
        </references>
      </pivotArea>
    </format>
    <format dxfId="1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7" firstHeaderRow="1" firstDataRow="2" firstDataCol="1"/>
  <pivotFields count="13">
    <pivotField showAll="0"/>
    <pivotField showAll="0"/>
    <pivotField showAll="0"/>
    <pivotField axis="axisRow" showAll="0">
      <items count="13">
        <item f="1" x="11"/>
        <item x="6"/>
        <item x="7"/>
        <item x="8"/>
        <item x="9"/>
        <item x="1"/>
        <item x="2"/>
        <item x="4"/>
        <item x="0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6"/>
        <item x="1"/>
        <item x="5"/>
        <item x="9"/>
        <item x="4"/>
        <item x="3"/>
        <item x="8"/>
        <item x="0"/>
        <item x="2"/>
        <item x="7"/>
        <item x="10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Net Sales Contribution" fld="12" baseField="3" baseItem="0"/>
  </dataFields>
  <formats count="16">
    <format dxfId="100">
      <pivotArea grandRow="1" outline="0" collapsedLevelsAreSubtotals="1" fieldPosition="0"/>
    </format>
    <format dxfId="99">
      <pivotArea collapsedLevelsAreSubtotals="1" fieldPosition="0">
        <references count="1">
          <reference field="3" count="0"/>
        </references>
      </pivotArea>
    </format>
    <format dxfId="98">
      <pivotArea field="11" type="button" dataOnly="0" labelOnly="1" outline="0" axis="axisCol" fieldPosition="0"/>
    </format>
    <format dxfId="97">
      <pivotArea type="topRight" dataOnly="0" labelOnly="1" outline="0" fieldPosition="0"/>
    </format>
    <format dxfId="96">
      <pivotArea dataOnly="0" labelOnly="1" fieldPosition="0">
        <references count="1">
          <reference field="11" count="0"/>
        </references>
      </pivotArea>
    </format>
    <format dxfId="95">
      <pivotArea dataOnly="0" labelOnly="1" grandCol="1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type="origin" dataOnly="0" labelOnly="1" outline="0" fieldPosition="0"/>
    </format>
    <format dxfId="9">
      <pivotArea field="11" type="button" dataOnly="0" labelOnly="1" outline="0" axis="axisCol" fieldPosition="0"/>
    </format>
    <format dxfId="8">
      <pivotArea type="topRight" dataOnly="0" labelOnly="1" outline="0" fieldPosition="0"/>
    </format>
    <format dxfId="7">
      <pivotArea field="3" type="button" dataOnly="0" labelOnly="1" outline="0" axis="axisRow" fieldPosition="0"/>
    </format>
    <format dxfId="6">
      <pivotArea dataOnly="0" labelOnly="1" fieldPosition="0">
        <references count="1">
          <reference field="3" count="0"/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1">
          <reference field="11" count="0"/>
        </references>
      </pivotArea>
    </format>
    <format dxfId="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القيم" updatedVersion="3" minRefreshableVersion="3" showCalcMbrs="0" useAutoFormatting="1" itemPrintTitles="1" createdVersion="3" indent="0" outline="1" outlineData="1" multipleFieldFilters="0">
  <location ref="A23:M37" firstHeaderRow="1" firstDataRow="2" firstDataCol="1"/>
  <pivotFields count="13">
    <pivotField showAll="0"/>
    <pivotField showAll="0"/>
    <pivotField showAll="0"/>
    <pivotField axis="axisRow" showAll="0">
      <items count="13">
        <item f="1" x="11"/>
        <item x="6"/>
        <item x="7"/>
        <item x="8"/>
        <item x="9"/>
        <item x="1"/>
        <item x="2"/>
        <item x="4"/>
        <item x="0"/>
        <item x="3"/>
        <item x="5"/>
        <item x="10"/>
        <item t="default"/>
      </items>
    </pivotField>
    <pivotField showAll="0"/>
    <pivotField showAll="0"/>
    <pivotField showAll="0"/>
    <pivotField showAll="0"/>
    <pivotField dataField="1" showAll="0">
      <items count="12">
        <item x="7"/>
        <item x="3"/>
        <item x="1"/>
        <item x="8"/>
        <item x="2"/>
        <item x="4"/>
        <item x="0"/>
        <item x="6"/>
        <item x="5"/>
        <item x="9"/>
        <item x="10"/>
        <item t="default"/>
      </items>
    </pivotField>
    <pivotField showAll="0"/>
    <pivotField showAll="0"/>
    <pivotField axis="axisCol" showAll="0">
      <items count="12">
        <item x="6"/>
        <item x="1"/>
        <item x="5"/>
        <item x="9"/>
        <item x="4"/>
        <item x="3"/>
        <item x="8"/>
        <item x="0"/>
        <item x="2"/>
        <item x="7"/>
        <item x="10"/>
        <item t="default"/>
      </items>
    </pivotField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مجموع من  Net Sales 2022" fld="8" baseField="0" baseItem="0" numFmtId="10"/>
  </dataFields>
  <formats count="15">
    <format dxfId="81">
      <pivotArea collapsedLevelsAreSubtotals="1" fieldPosition="0">
        <references count="2">
          <reference field="3" count="0"/>
          <reference field="11" count="10" selected="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80">
      <pivotArea dataOnly="0" labelOnly="1" fieldPosition="0">
        <references count="1">
          <reference field="3" count="0"/>
        </references>
      </pivotArea>
    </format>
    <format dxfId="79">
      <pivotArea type="origin" dataOnly="0" labelOnly="1" outline="0" fieldPosition="0"/>
    </format>
    <format dxfId="78">
      <pivotArea field="3" type="button" dataOnly="0" labelOnly="1" outline="0" axis="axisRow" fieldPosition="0"/>
    </format>
    <format dxfId="77">
      <pivotArea field="11" type="button" dataOnly="0" labelOnly="1" outline="0" axis="axisCol" fieldPosition="0"/>
    </format>
    <format dxfId="76">
      <pivotArea type="topRight" dataOnly="0" labelOnly="1" outline="0" fieldPosition="0"/>
    </format>
    <format dxfId="75">
      <pivotArea dataOnly="0" labelOnly="1" fieldPosition="0">
        <references count="1">
          <reference field="11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30">
      <pivotArea outline="0" collapsedLevelsAreSubtotals="1" fieldPosition="0">
        <references count="1">
          <reference field="11" count="10" selected="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9">
      <pivotArea type="origin" dataOnly="0" labelOnly="1" outline="0" fieldPosition="0"/>
    </format>
    <format dxfId="28">
      <pivotArea field="11" type="button" dataOnly="0" labelOnly="1" outline="0" axis="axisCol" fieldPosition="0"/>
    </format>
    <format dxfId="27">
      <pivotArea type="topRight" dataOnly="0" labelOnly="1" outline="0" offset="A1:I1" fieldPosition="0"/>
    </format>
    <format dxfId="26">
      <pivotArea field="3" type="button" dataOnly="0" labelOnly="1" outline="0" axis="axisRow" fieldPosition="0"/>
    </format>
    <format dxfId="25">
      <pivotArea dataOnly="0" labelOnly="1" fieldPosition="0">
        <references count="1">
          <reference field="3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11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القيم" updatedVersion="3" minRefreshableVersion="3" showCalcMbrs="0" useAutoFormatting="1" itemPrintTitles="1" createdVersion="3" indent="0" outline="1" outlineData="1" multipleFieldFilters="0">
  <location ref="A3:M17" firstHeaderRow="1" firstDataRow="2" firstDataCol="1"/>
  <pivotFields count="13">
    <pivotField showAll="0"/>
    <pivotField showAll="0"/>
    <pivotField showAll="0"/>
    <pivotField axis="axisRow" showAll="0">
      <items count="13">
        <item f="1" x="11"/>
        <item x="6"/>
        <item x="7"/>
        <item x="8"/>
        <item x="9"/>
        <item x="1"/>
        <item x="2"/>
        <item x="4"/>
        <item x="0"/>
        <item x="3"/>
        <item x="5"/>
        <item x="10"/>
        <item t="default"/>
      </items>
    </pivotField>
    <pivotField showAll="0"/>
    <pivotField showAll="0"/>
    <pivotField showAll="0"/>
    <pivotField showAll="0"/>
    <pivotField dataField="1" showAll="0">
      <items count="12">
        <item x="7"/>
        <item x="3"/>
        <item x="1"/>
        <item x="8"/>
        <item x="2"/>
        <item x="4"/>
        <item x="0"/>
        <item x="6"/>
        <item x="5"/>
        <item x="9"/>
        <item x="10"/>
        <item t="default"/>
      </items>
    </pivotField>
    <pivotField showAll="0"/>
    <pivotField showAll="0"/>
    <pivotField axis="axisCol" showAll="0">
      <items count="12">
        <item x="6"/>
        <item x="1"/>
        <item x="5"/>
        <item x="9"/>
        <item x="4"/>
        <item x="3"/>
        <item x="8"/>
        <item x="0"/>
        <item x="2"/>
        <item x="7"/>
        <item x="10"/>
        <item t="default"/>
      </items>
    </pivotField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مجموع من  Net Sales 2022" fld="8" baseField="0" baseItem="0" numFmtId="10"/>
  </dataFields>
  <formats count="10">
    <format dxfId="88">
      <pivotArea type="origin" dataOnly="0" labelOnly="1" outline="0" fieldPosition="0"/>
    </format>
    <format dxfId="87">
      <pivotArea field="3" type="button" dataOnly="0" labelOnly="1" outline="0" axis="axisRow" fieldPosition="0"/>
    </format>
    <format dxfId="86">
      <pivotArea field="11" type="button" dataOnly="0" labelOnly="1" outline="0" axis="axisCol" fieldPosition="0"/>
    </format>
    <format dxfId="85">
      <pivotArea type="topRight" dataOnly="0" labelOnly="1" outline="0" fieldPosition="0"/>
    </format>
    <format dxfId="84">
      <pivotArea dataOnly="0" labelOnly="1" fieldPosition="0">
        <references count="1">
          <reference field="11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83">
      <pivotArea collapsedLevelsAreSubtotals="1" fieldPosition="0">
        <references count="2">
          <reference field="3" count="0"/>
          <reference field="11" count="10" selected="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82">
      <pivotArea dataOnly="0" labelOnly="1" fieldPosition="0">
        <references count="1">
          <reference field="3" count="0"/>
        </references>
      </pivotArea>
    </format>
    <format dxfId="2">
      <pivotArea collapsedLevelsAreSubtotals="1" fieldPosition="0">
        <references count="2">
          <reference field="3" count="0"/>
          <reference field="11" count="5" selected="0">
            <x v="5"/>
            <x v="6"/>
            <x v="7"/>
            <x v="8"/>
            <x v="9"/>
          </reference>
        </references>
      </pivotArea>
    </format>
    <format dxfId="1">
      <pivotArea type="topRight" dataOnly="0" labelOnly="1" outline="0" offset="E1:I1" fieldPosition="0"/>
    </format>
    <format dxfId="0">
      <pivotArea dataOnly="0" labelOnly="1" fieldPosition="0">
        <references count="1">
          <reference field="11" count="5">
            <x v="5"/>
            <x v="6"/>
            <x v="7"/>
            <x v="8"/>
            <x v="9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ExternalData_2" connectionId="3" autoFormatId="0" applyNumberFormats="0" applyBorderFormats="0" applyFontFormats="1" applyPatternFormats="1" applyAlignmentFormats="0" applyWidthHeightFormats="0">
  <queryTableRefresh preserveSortFilterLayout="0" nextId="16" unboundColumnsRight="5">
    <queryTableFields count="13">
      <queryTableField id="1" name="Brand" tableColumnId="19"/>
      <queryTableField id="2" name="Product" tableColumnId="20"/>
      <queryTableField id="3" name="Pack Size (ml)" tableColumnId="21"/>
      <queryTableField id="4" name="ProductID" tableColumnId="22"/>
      <queryTableField id="5" name="Retail Price" tableColumnId="23"/>
      <queryTableField id="6" name="Net Price" tableColumnId="24"/>
      <queryTableField id="7" name="COGS" tableColumnId="25"/>
      <queryTableField id="8" name="Volume 2022" tableColumnId="26"/>
      <queryTableField id="10" dataBound="0" tableColumnId="1"/>
      <queryTableField id="11" dataBound="0" tableColumnId="2"/>
      <queryTableField id="12" dataBound="0" tableColumnId="3"/>
      <queryTableField id="13" dataBound="0" tableColumnId="4"/>
      <queryTableField id="15" dataBound="0" tableColumnId="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5" unboundColumnsRight="5">
    <queryTableFields count="13">
      <queryTableField id="1" name="Brand" tableColumnId="19"/>
      <queryTableField id="2" name="Product" tableColumnId="20"/>
      <queryTableField id="3" name="Pack Size (ml)" tableColumnId="21"/>
      <queryTableField id="4" name="ProductID" tableColumnId="22"/>
      <queryTableField id="5" name="Retail Price" tableColumnId="23"/>
      <queryTableField id="6" name="Net Price" tableColumnId="24"/>
      <queryTableField id="7" name="COGS" tableColumnId="25"/>
      <queryTableField id="8" name="Volume 2022" tableColumnId="26"/>
      <queryTableField id="10" dataBound="0" tableColumnId="1"/>
      <queryTableField id="11" dataBound="0" tableColumnId="2"/>
      <queryTableField id="12" dataBound="0" tableColumnId="3"/>
      <queryTableField id="13" dataBound="0" tableColumnId="4"/>
      <queryTableField id="14" dataBound="0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internal_sales_data13" displayName="internal_sales_data13" ref="A1:M13" tableType="queryTable" totalsRowShown="0">
  <autoFilter ref="A1:M13"/>
  <tableColumns count="13">
    <tableColumn id="19" uniqueName="19" name="Brand" queryTableFieldId="1" dataDxfId="74" totalsRowDxfId="73"/>
    <tableColumn id="20" uniqueName="20" name="Product" queryTableFieldId="2" dataDxfId="72" totalsRowDxfId="71"/>
    <tableColumn id="21" uniqueName="21" name="Pack Size (ml)" queryTableFieldId="3" dataDxfId="56" totalsRowDxfId="70"/>
    <tableColumn id="22" uniqueName="22" name="ProductID" queryTableFieldId="4" dataDxfId="55"/>
    <tableColumn id="23" uniqueName="23" name="Retail Price" queryTableFieldId="5" dataDxfId="54"/>
    <tableColumn id="24" uniqueName="24" name="Net Price" queryTableFieldId="6" dataDxfId="53" dataCellStyle="Currency"/>
    <tableColumn id="25" uniqueName="25" name="COGS" queryTableFieldId="7" dataDxfId="52" dataCellStyle="Currency"/>
    <tableColumn id="26" uniqueName="26" name="Volume 2022" queryTableFieldId="8" dataDxfId="51" dataCellStyle="Comma"/>
    <tableColumn id="1" uniqueName="1" name=" Net Sales 2022" queryTableFieldId="10" dataDxfId="50">
      <calculatedColumnFormula>H2 * F2</calculatedColumnFormula>
    </tableColumn>
    <tableColumn id="2" uniqueName="2" name="Gross Profit Per Unit" queryTableFieldId="11" dataDxfId="49">
      <calculatedColumnFormula>F2 - G2</calculatedColumnFormula>
    </tableColumn>
    <tableColumn id="3" uniqueName="3" name="Gross Profit Per Product " queryTableFieldId="12" dataDxfId="48">
      <calculatedColumnFormula>J2 * H2</calculatedColumnFormula>
    </tableColumn>
    <tableColumn id="4" uniqueName="4" name=" Gross Margin" queryTableFieldId="13" dataDxfId="47">
      <calculatedColumnFormula>K2 /I2 * 100</calculatedColumnFormula>
    </tableColumn>
    <tableColumn id="5" uniqueName="5" name="Price per ml" queryTableFieldId="15" dataDxfId="46">
      <calculatedColumnFormula>E2 / C2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internal_sales_data1" displayName="internal_sales_data1" ref="A1:M12" tableType="queryTable" totalsRowShown="0" headerRowDxfId="32" dataDxfId="31">
  <autoFilter ref="A1:M12"/>
  <tableColumns count="13">
    <tableColumn id="19" uniqueName="19" name="Brand" queryTableFieldId="1" dataDxfId="45" totalsRowDxfId="69"/>
    <tableColumn id="20" uniqueName="20" name="Product" queryTableFieldId="2" dataDxfId="44" totalsRowDxfId="68"/>
    <tableColumn id="21" uniqueName="21" name="Pack Size (ml)" queryTableFieldId="3" dataDxfId="43" totalsRowDxfId="67"/>
    <tableColumn id="22" uniqueName="22" name="ProductID" queryTableFieldId="4" dataDxfId="42" totalsRowDxfId="66"/>
    <tableColumn id="23" uniqueName="23" name="Retail Price" queryTableFieldId="5" dataDxfId="41" totalsRowDxfId="65"/>
    <tableColumn id="24" uniqueName="24" name="Net Price" queryTableFieldId="6" dataDxfId="40" totalsRowDxfId="64" dataCellStyle="Currency"/>
    <tableColumn id="25" uniqueName="25" name="COGS" queryTableFieldId="7" dataDxfId="39" totalsRowDxfId="63" dataCellStyle="Currency"/>
    <tableColumn id="26" uniqueName="26" name="Volume 2022" queryTableFieldId="8" dataDxfId="38" totalsRowDxfId="62" dataCellStyle="Comma"/>
    <tableColumn id="1" uniqueName="1" name=" Net Sales 2022" queryTableFieldId="10" dataDxfId="37" totalsRowDxfId="61">
      <calculatedColumnFormula>H2 * F2</calculatedColumnFormula>
    </tableColumn>
    <tableColumn id="2" uniqueName="2" name="Gross Profit Per Unit" queryTableFieldId="11" dataDxfId="36" totalsRowDxfId="60">
      <calculatedColumnFormula>F2 - G2</calculatedColumnFormula>
    </tableColumn>
    <tableColumn id="3" uniqueName="3" name="Gross Profit Per Product " queryTableFieldId="12" dataDxfId="35" totalsRowDxfId="59">
      <calculatedColumnFormula>J2 * H2</calculatedColumnFormula>
    </tableColumn>
    <tableColumn id="4" uniqueName="4" name=" Gross Margin" queryTableFieldId="13" dataDxfId="34" totalsRowDxfId="58">
      <calculatedColumnFormula>K2 /I2 * 100</calculatedColumnFormula>
    </tableColumn>
    <tableColumn id="5" uniqueName="5" name="Net Sales Contribution" queryTableFieldId="14" dataDxfId="33" totalsRowDxfId="57">
      <calculatedColumnFormula>I2 / SUM($I$2:$I$12)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8"/>
  <sheetViews>
    <sheetView workbookViewId="0">
      <selection activeCell="F1" sqref="F1"/>
    </sheetView>
  </sheetViews>
  <sheetFormatPr defaultRowHeight="15" x14ac:dyDescent="0.25"/>
  <cols>
    <col min="1" max="1" width="26.7109375" customWidth="1"/>
    <col min="2" max="2" width="15.5703125" bestFit="1" customWidth="1"/>
    <col min="3" max="3" width="12.7109375" customWidth="1"/>
    <col min="4" max="4" width="12" customWidth="1"/>
    <col min="5" max="5" width="12.7109375" customWidth="1"/>
    <col min="6" max="11" width="12" customWidth="1"/>
    <col min="12" max="12" width="7" customWidth="1"/>
    <col min="13" max="13" width="12" bestFit="1" customWidth="1"/>
  </cols>
  <sheetData>
    <row r="3" spans="1:13" x14ac:dyDescent="0.25">
      <c r="A3" s="25" t="s">
        <v>40</v>
      </c>
      <c r="B3" s="25" t="s">
        <v>39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25">
      <c r="A4" s="25" t="s">
        <v>36</v>
      </c>
      <c r="B4" s="25">
        <v>-2.2857142857142856</v>
      </c>
      <c r="C4" s="25">
        <v>-2.2758620689655173</v>
      </c>
      <c r="D4" s="25">
        <v>-2</v>
      </c>
      <c r="E4" s="25">
        <v>-1.8333333333333333</v>
      </c>
      <c r="F4" s="25">
        <v>0.64864864864864868</v>
      </c>
      <c r="G4" s="25">
        <v>0.65714285714285714</v>
      </c>
      <c r="H4" s="25">
        <v>0.70588235294117652</v>
      </c>
      <c r="I4" s="25">
        <v>0.70967741935483875</v>
      </c>
      <c r="J4" s="25">
        <v>0.9642857142857143</v>
      </c>
      <c r="K4" s="25">
        <v>0.96941176470588231</v>
      </c>
      <c r="L4" s="25" t="s">
        <v>37</v>
      </c>
      <c r="M4" s="25" t="s">
        <v>38</v>
      </c>
    </row>
    <row r="5" spans="1:13" x14ac:dyDescent="0.25">
      <c r="A5" s="26" t="s">
        <v>41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3" x14ac:dyDescent="0.25">
      <c r="A6" s="26" t="s">
        <v>24</v>
      </c>
      <c r="B6" s="20">
        <v>1.0739073753603608E-2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>
        <v>1.0739073753603608E-2</v>
      </c>
    </row>
    <row r="7" spans="1:13" x14ac:dyDescent="0.25">
      <c r="A7" s="26" t="s">
        <v>25</v>
      </c>
      <c r="B7" s="20"/>
      <c r="C7" s="20"/>
      <c r="D7" s="20"/>
      <c r="E7" s="20"/>
      <c r="F7" s="20"/>
      <c r="G7" s="20"/>
      <c r="H7" s="20"/>
      <c r="I7" s="20"/>
      <c r="J7" s="20"/>
      <c r="K7" s="20">
        <v>0.6800993563605191</v>
      </c>
      <c r="L7" s="20"/>
      <c r="M7" s="20">
        <v>0.6800993563605191</v>
      </c>
    </row>
    <row r="8" spans="1:13" x14ac:dyDescent="0.25">
      <c r="A8" s="26" t="s">
        <v>27</v>
      </c>
      <c r="B8" s="20"/>
      <c r="C8" s="20"/>
      <c r="D8" s="20"/>
      <c r="E8" s="20"/>
      <c r="F8" s="20"/>
      <c r="G8" s="20"/>
      <c r="H8" s="20">
        <v>6.8009877376194683E-2</v>
      </c>
      <c r="I8" s="20"/>
      <c r="J8" s="20"/>
      <c r="K8" s="20"/>
      <c r="L8" s="20"/>
      <c r="M8" s="20">
        <v>6.8009877376194683E-2</v>
      </c>
    </row>
    <row r="9" spans="1:13" x14ac:dyDescent="0.25">
      <c r="A9" s="26" t="s">
        <v>29</v>
      </c>
      <c r="B9" s="20"/>
      <c r="C9" s="20"/>
      <c r="D9" s="20"/>
      <c r="E9" s="20">
        <v>4.8007013390154287E-3</v>
      </c>
      <c r="F9" s="20"/>
      <c r="G9" s="20"/>
      <c r="H9" s="20"/>
      <c r="I9" s="20"/>
      <c r="J9" s="20"/>
      <c r="K9" s="20"/>
      <c r="L9" s="20"/>
      <c r="M9" s="20">
        <v>4.8007013390154287E-3</v>
      </c>
    </row>
    <row r="10" spans="1:13" x14ac:dyDescent="0.25">
      <c r="A10" s="26" t="s">
        <v>12</v>
      </c>
      <c r="B10" s="20"/>
      <c r="C10" s="20">
        <v>6.8953834426479593E-2</v>
      </c>
      <c r="D10" s="20"/>
      <c r="E10" s="20"/>
      <c r="F10" s="20"/>
      <c r="G10" s="20"/>
      <c r="H10" s="20"/>
      <c r="I10" s="20"/>
      <c r="J10" s="20"/>
      <c r="K10" s="20"/>
      <c r="L10" s="20"/>
      <c r="M10" s="20">
        <v>6.8953834426479593E-2</v>
      </c>
    </row>
    <row r="11" spans="1:13" x14ac:dyDescent="0.25">
      <c r="A11" s="26" t="s">
        <v>15</v>
      </c>
      <c r="B11" s="20"/>
      <c r="C11" s="20"/>
      <c r="D11" s="20"/>
      <c r="E11" s="20"/>
      <c r="F11" s="20"/>
      <c r="G11" s="20"/>
      <c r="H11" s="20"/>
      <c r="I11" s="20"/>
      <c r="J11" s="20">
        <v>3.3288010020284198E-2</v>
      </c>
      <c r="K11" s="20"/>
      <c r="L11" s="20"/>
      <c r="M11" s="20">
        <v>3.3288010020284198E-2</v>
      </c>
    </row>
    <row r="12" spans="1:13" x14ac:dyDescent="0.25">
      <c r="A12" s="26" t="s">
        <v>18</v>
      </c>
      <c r="B12" s="20"/>
      <c r="C12" s="20"/>
      <c r="D12" s="20"/>
      <c r="E12" s="20"/>
      <c r="F12" s="20">
        <v>2.9325236218446567E-2</v>
      </c>
      <c r="G12" s="20"/>
      <c r="H12" s="20"/>
      <c r="I12" s="20"/>
      <c r="J12" s="20"/>
      <c r="K12" s="20"/>
      <c r="L12" s="20"/>
      <c r="M12" s="20">
        <v>2.9325236218446567E-2</v>
      </c>
    </row>
    <row r="13" spans="1:13" x14ac:dyDescent="0.25">
      <c r="A13" s="26" t="s">
        <v>10</v>
      </c>
      <c r="B13" s="20"/>
      <c r="C13" s="20"/>
      <c r="D13" s="20"/>
      <c r="E13" s="20"/>
      <c r="F13" s="20"/>
      <c r="G13" s="20"/>
      <c r="H13" s="20"/>
      <c r="I13" s="20">
        <v>1.6610186876545634E-2</v>
      </c>
      <c r="J13" s="20"/>
      <c r="K13" s="20"/>
      <c r="L13" s="20"/>
      <c r="M13" s="20">
        <v>1.6610186876545634E-2</v>
      </c>
    </row>
    <row r="14" spans="1:13" x14ac:dyDescent="0.25">
      <c r="A14" s="26" t="s">
        <v>17</v>
      </c>
      <c r="B14" s="20"/>
      <c r="C14" s="20"/>
      <c r="D14" s="20"/>
      <c r="E14" s="20"/>
      <c r="F14" s="20"/>
      <c r="G14" s="20">
        <v>8.3220144997475376E-2</v>
      </c>
      <c r="H14" s="20"/>
      <c r="I14" s="20"/>
      <c r="J14" s="20"/>
      <c r="K14" s="20"/>
      <c r="L14" s="20"/>
      <c r="M14" s="20">
        <v>8.3220144997475376E-2</v>
      </c>
    </row>
    <row r="15" spans="1:13" x14ac:dyDescent="0.25">
      <c r="A15" s="26" t="s">
        <v>20</v>
      </c>
      <c r="B15" s="20"/>
      <c r="C15" s="20"/>
      <c r="D15" s="20">
        <v>4.9535786314358569E-3</v>
      </c>
      <c r="E15" s="20"/>
      <c r="F15" s="20"/>
      <c r="G15" s="20"/>
      <c r="H15" s="20"/>
      <c r="I15" s="20"/>
      <c r="J15" s="20"/>
      <c r="K15" s="20"/>
      <c r="L15" s="20"/>
      <c r="M15" s="20">
        <v>4.9535786314358569E-3</v>
      </c>
    </row>
    <row r="16" spans="1:13" x14ac:dyDescent="0.25">
      <c r="A16" s="26" t="s">
        <v>37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 spans="1:13" x14ac:dyDescent="0.25">
      <c r="A17" s="26" t="s">
        <v>38</v>
      </c>
      <c r="B17" s="20">
        <v>1.0739073753603608E-2</v>
      </c>
      <c r="C17" s="20">
        <v>6.8953834426479593E-2</v>
      </c>
      <c r="D17" s="20">
        <v>4.9535786314358569E-3</v>
      </c>
      <c r="E17" s="20">
        <v>4.8007013390154287E-3</v>
      </c>
      <c r="F17" s="20">
        <v>2.9325236218446567E-2</v>
      </c>
      <c r="G17" s="20">
        <v>8.3220144997475376E-2</v>
      </c>
      <c r="H17" s="20">
        <v>6.8009877376194683E-2</v>
      </c>
      <c r="I17" s="20">
        <v>1.6610186876545634E-2</v>
      </c>
      <c r="J17" s="20">
        <v>3.3288010020284198E-2</v>
      </c>
      <c r="K17" s="20">
        <v>0.6800993563605191</v>
      </c>
      <c r="L17" s="20"/>
      <c r="M17" s="20">
        <v>1</v>
      </c>
    </row>
    <row r="24" spans="1:13" x14ac:dyDescent="0.25">
      <c r="A24" s="25" t="s">
        <v>40</v>
      </c>
      <c r="B24" s="25" t="s">
        <v>39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3" x14ac:dyDescent="0.25">
      <c r="A25" s="25" t="s">
        <v>36</v>
      </c>
      <c r="B25" s="25">
        <v>-2.2857142857142856</v>
      </c>
      <c r="C25" s="25">
        <v>-2.2758620689655173</v>
      </c>
      <c r="D25" s="25">
        <v>-2</v>
      </c>
      <c r="E25" s="25">
        <v>-1.8333333333333333</v>
      </c>
      <c r="F25" s="25">
        <v>0.64864864864864868</v>
      </c>
      <c r="G25" s="25">
        <v>0.65714285714285714</v>
      </c>
      <c r="H25" s="25">
        <v>0.70588235294117652</v>
      </c>
      <c r="I25" s="25">
        <v>0.70967741935483875</v>
      </c>
      <c r="J25" s="25">
        <v>0.9642857142857143</v>
      </c>
      <c r="K25" s="25">
        <v>0.96941176470588231</v>
      </c>
      <c r="L25" s="25" t="s">
        <v>37</v>
      </c>
      <c r="M25" s="25" t="s">
        <v>38</v>
      </c>
    </row>
    <row r="26" spans="1:13" x14ac:dyDescent="0.25">
      <c r="A26" s="26" t="s">
        <v>41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3" x14ac:dyDescent="0.25">
      <c r="A27" s="26" t="s">
        <v>24</v>
      </c>
      <c r="B27" s="20">
        <v>1.0739073753603608E-2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>
        <v>1.0739073753603608E-2</v>
      </c>
    </row>
    <row r="28" spans="1:13" x14ac:dyDescent="0.25">
      <c r="A28" s="26" t="s">
        <v>25</v>
      </c>
      <c r="B28" s="20"/>
      <c r="C28" s="20"/>
      <c r="D28" s="20"/>
      <c r="E28" s="20"/>
      <c r="F28" s="20"/>
      <c r="G28" s="20"/>
      <c r="H28" s="20"/>
      <c r="I28" s="20"/>
      <c r="J28" s="20"/>
      <c r="K28" s="20">
        <v>0.6800993563605191</v>
      </c>
      <c r="L28" s="20"/>
      <c r="M28" s="20">
        <v>0.6800993563605191</v>
      </c>
    </row>
    <row r="29" spans="1:13" x14ac:dyDescent="0.25">
      <c r="A29" s="26" t="s">
        <v>27</v>
      </c>
      <c r="B29" s="20"/>
      <c r="C29" s="20"/>
      <c r="D29" s="20"/>
      <c r="E29" s="20"/>
      <c r="F29" s="20"/>
      <c r="G29" s="20"/>
      <c r="H29" s="20">
        <v>6.8009877376194683E-2</v>
      </c>
      <c r="I29" s="20"/>
      <c r="J29" s="20"/>
      <c r="K29" s="20"/>
      <c r="L29" s="20"/>
      <c r="M29" s="20">
        <v>6.8009877376194683E-2</v>
      </c>
    </row>
    <row r="30" spans="1:13" x14ac:dyDescent="0.25">
      <c r="A30" s="26" t="s">
        <v>29</v>
      </c>
      <c r="B30" s="20"/>
      <c r="C30" s="20"/>
      <c r="D30" s="20"/>
      <c r="E30" s="20">
        <v>4.8007013390154287E-3</v>
      </c>
      <c r="F30" s="20"/>
      <c r="G30" s="20"/>
      <c r="H30" s="20"/>
      <c r="I30" s="20"/>
      <c r="J30" s="20"/>
      <c r="K30" s="20"/>
      <c r="L30" s="20"/>
      <c r="M30" s="20">
        <v>4.8007013390154287E-3</v>
      </c>
    </row>
    <row r="31" spans="1:13" x14ac:dyDescent="0.25">
      <c r="A31" s="26" t="s">
        <v>12</v>
      </c>
      <c r="B31" s="20"/>
      <c r="C31" s="20">
        <v>6.8953834426479593E-2</v>
      </c>
      <c r="D31" s="20"/>
      <c r="E31" s="20"/>
      <c r="F31" s="20"/>
      <c r="G31" s="20"/>
      <c r="H31" s="20"/>
      <c r="I31" s="20"/>
      <c r="J31" s="20"/>
      <c r="K31" s="20"/>
      <c r="L31" s="20"/>
      <c r="M31" s="20">
        <v>6.8953834426479593E-2</v>
      </c>
    </row>
    <row r="32" spans="1:13" x14ac:dyDescent="0.25">
      <c r="A32" s="26" t="s">
        <v>15</v>
      </c>
      <c r="B32" s="20"/>
      <c r="C32" s="20"/>
      <c r="D32" s="20"/>
      <c r="E32" s="20"/>
      <c r="F32" s="20"/>
      <c r="G32" s="20"/>
      <c r="H32" s="20"/>
      <c r="I32" s="20"/>
      <c r="J32" s="20">
        <v>3.3288010020284198E-2</v>
      </c>
      <c r="K32" s="20"/>
      <c r="L32" s="20"/>
      <c r="M32" s="20">
        <v>3.3288010020284198E-2</v>
      </c>
    </row>
    <row r="33" spans="1:13" x14ac:dyDescent="0.25">
      <c r="A33" s="26" t="s">
        <v>18</v>
      </c>
      <c r="B33" s="20"/>
      <c r="C33" s="20"/>
      <c r="D33" s="20"/>
      <c r="E33" s="20"/>
      <c r="F33" s="20">
        <v>2.9325236218446567E-2</v>
      </c>
      <c r="G33" s="20"/>
      <c r="H33" s="20"/>
      <c r="I33" s="20"/>
      <c r="J33" s="20"/>
      <c r="K33" s="20"/>
      <c r="L33" s="20"/>
      <c r="M33" s="20">
        <v>2.9325236218446567E-2</v>
      </c>
    </row>
    <row r="34" spans="1:13" x14ac:dyDescent="0.25">
      <c r="A34" s="26" t="s">
        <v>10</v>
      </c>
      <c r="B34" s="20"/>
      <c r="C34" s="20"/>
      <c r="D34" s="20"/>
      <c r="E34" s="20"/>
      <c r="F34" s="20"/>
      <c r="G34" s="20"/>
      <c r="H34" s="20"/>
      <c r="I34" s="20">
        <v>1.6610186876545634E-2</v>
      </c>
      <c r="J34" s="20"/>
      <c r="K34" s="20"/>
      <c r="L34" s="20"/>
      <c r="M34" s="20">
        <v>1.6610186876545634E-2</v>
      </c>
    </row>
    <row r="35" spans="1:13" x14ac:dyDescent="0.25">
      <c r="A35" s="26" t="s">
        <v>17</v>
      </c>
      <c r="B35" s="20"/>
      <c r="C35" s="20"/>
      <c r="D35" s="20"/>
      <c r="E35" s="20"/>
      <c r="F35" s="20"/>
      <c r="G35" s="20">
        <v>8.3220144997475376E-2</v>
      </c>
      <c r="H35" s="20"/>
      <c r="I35" s="20"/>
      <c r="J35" s="20"/>
      <c r="K35" s="20"/>
      <c r="L35" s="20"/>
      <c r="M35" s="20">
        <v>8.3220144997475376E-2</v>
      </c>
    </row>
    <row r="36" spans="1:13" x14ac:dyDescent="0.25">
      <c r="A36" s="26" t="s">
        <v>20</v>
      </c>
      <c r="B36" s="20"/>
      <c r="C36" s="20"/>
      <c r="D36" s="20">
        <v>4.9535786314358569E-3</v>
      </c>
      <c r="E36" s="20"/>
      <c r="F36" s="20"/>
      <c r="G36" s="20"/>
      <c r="H36" s="20"/>
      <c r="I36" s="20"/>
      <c r="J36" s="20"/>
      <c r="K36" s="20"/>
      <c r="L36" s="20"/>
      <c r="M36" s="20">
        <v>4.9535786314358569E-3</v>
      </c>
    </row>
    <row r="37" spans="1:13" x14ac:dyDescent="0.25">
      <c r="A37" s="26" t="s">
        <v>37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 x14ac:dyDescent="0.25">
      <c r="A38" s="26" t="s">
        <v>38</v>
      </c>
      <c r="B38" s="20">
        <v>1.0739073753603608E-2</v>
      </c>
      <c r="C38" s="20">
        <v>6.8953834426479593E-2</v>
      </c>
      <c r="D38" s="20">
        <v>4.9535786314358569E-3</v>
      </c>
      <c r="E38" s="20">
        <v>4.8007013390154287E-3</v>
      </c>
      <c r="F38" s="20">
        <v>2.9325236218446567E-2</v>
      </c>
      <c r="G38" s="20">
        <v>8.3220144997475376E-2</v>
      </c>
      <c r="H38" s="20">
        <v>6.8009877376194683E-2</v>
      </c>
      <c r="I38" s="20">
        <v>1.6610186876545634E-2</v>
      </c>
      <c r="J38" s="20">
        <v>3.3288010020284198E-2</v>
      </c>
      <c r="K38" s="20">
        <v>0.6800993563605191</v>
      </c>
      <c r="L38" s="20"/>
      <c r="M38" s="20">
        <v>1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7"/>
  <sheetViews>
    <sheetView topLeftCell="G1" workbookViewId="0">
      <selection activeCell="P5" sqref="P5"/>
    </sheetView>
  </sheetViews>
  <sheetFormatPr defaultRowHeight="15" x14ac:dyDescent="0.25"/>
  <cols>
    <col min="1" max="1" width="24.5703125" customWidth="1"/>
    <col min="2" max="2" width="15.140625" customWidth="1"/>
    <col min="3" max="3" width="12.85546875" bestFit="1" customWidth="1"/>
    <col min="4" max="4" width="11.85546875" bestFit="1" customWidth="1"/>
    <col min="5" max="5" width="12.7109375" customWidth="1"/>
    <col min="6" max="6" width="12" customWidth="1"/>
    <col min="7" max="8" width="12.85546875" bestFit="1" customWidth="1"/>
    <col min="9" max="10" width="12" customWidth="1"/>
    <col min="11" max="11" width="14" bestFit="1" customWidth="1"/>
    <col min="12" max="12" width="5.42578125" hidden="1" customWidth="1"/>
    <col min="13" max="13" width="11.7109375" hidden="1" customWidth="1"/>
  </cols>
  <sheetData>
    <row r="3" spans="1:13" x14ac:dyDescent="0.25">
      <c r="A3" s="3" t="s">
        <v>49</v>
      </c>
      <c r="B3" s="3" t="s">
        <v>45</v>
      </c>
      <c r="C3" s="3"/>
      <c r="D3" s="3"/>
      <c r="E3" s="3"/>
      <c r="F3" s="3"/>
      <c r="G3" s="25"/>
      <c r="H3" s="25"/>
      <c r="I3" s="25"/>
      <c r="J3" s="25"/>
      <c r="K3" s="25"/>
    </row>
    <row r="4" spans="1:13" x14ac:dyDescent="0.25">
      <c r="A4" s="3" t="s">
        <v>48</v>
      </c>
      <c r="B4" s="3">
        <v>-2.2857142857142856</v>
      </c>
      <c r="C4" s="3">
        <v>-2.2758620689655173</v>
      </c>
      <c r="D4" s="3">
        <v>-2</v>
      </c>
      <c r="E4" s="3">
        <v>-1.8333333333333333</v>
      </c>
      <c r="F4" s="3">
        <v>0.64864864864864868</v>
      </c>
      <c r="G4" s="25">
        <v>0.65714285714285714</v>
      </c>
      <c r="H4" s="25">
        <v>0.70588235294117652</v>
      </c>
      <c r="I4" s="25">
        <v>0.70967741935483875</v>
      </c>
      <c r="J4" s="25">
        <v>0.9642857142857143</v>
      </c>
      <c r="K4" s="25">
        <v>0.96941176470588231</v>
      </c>
      <c r="L4" t="s">
        <v>46</v>
      </c>
      <c r="M4" t="s">
        <v>47</v>
      </c>
    </row>
    <row r="5" spans="1:13" x14ac:dyDescent="0.25">
      <c r="A5" s="9" t="s">
        <v>41</v>
      </c>
      <c r="B5" s="10"/>
      <c r="C5" s="10"/>
      <c r="D5" s="10"/>
      <c r="E5" s="10"/>
      <c r="F5" s="10"/>
      <c r="G5" s="24"/>
      <c r="H5" s="24"/>
      <c r="I5" s="24"/>
      <c r="J5" s="24"/>
      <c r="K5" s="24"/>
      <c r="L5" s="1"/>
      <c r="M5" s="1"/>
    </row>
    <row r="6" spans="1:13" x14ac:dyDescent="0.25">
      <c r="A6" s="9" t="s">
        <v>24</v>
      </c>
      <c r="B6" s="10">
        <v>-3133.62</v>
      </c>
      <c r="C6" s="10"/>
      <c r="D6" s="10"/>
      <c r="E6" s="10"/>
      <c r="F6" s="10"/>
      <c r="G6" s="24"/>
      <c r="H6" s="24"/>
      <c r="I6" s="24"/>
      <c r="J6" s="24"/>
      <c r="K6" s="24"/>
      <c r="L6" s="1"/>
      <c r="M6" s="1">
        <v>-3133.62</v>
      </c>
    </row>
    <row r="7" spans="1:13" x14ac:dyDescent="0.25">
      <c r="A7" s="9" t="s">
        <v>25</v>
      </c>
      <c r="B7" s="10"/>
      <c r="C7" s="10"/>
      <c r="D7" s="10"/>
      <c r="E7" s="10"/>
      <c r="F7" s="10"/>
      <c r="G7" s="24"/>
      <c r="H7" s="24"/>
      <c r="I7" s="24"/>
      <c r="J7" s="24"/>
      <c r="K7" s="24">
        <v>-198450.35</v>
      </c>
      <c r="L7" s="1"/>
      <c r="M7" s="1">
        <v>-198450.35</v>
      </c>
    </row>
    <row r="8" spans="1:13" x14ac:dyDescent="0.25">
      <c r="A8" s="9" t="s">
        <v>27</v>
      </c>
      <c r="B8" s="10"/>
      <c r="C8" s="10"/>
      <c r="D8" s="10"/>
      <c r="E8" s="10"/>
      <c r="F8" s="10"/>
      <c r="G8" s="24"/>
      <c r="H8" s="24">
        <v>-19845.018</v>
      </c>
      <c r="I8" s="24"/>
      <c r="J8" s="24"/>
      <c r="K8" s="24"/>
      <c r="L8" s="1"/>
      <c r="M8" s="1">
        <v>-19845.018</v>
      </c>
    </row>
    <row r="9" spans="1:13" x14ac:dyDescent="0.25">
      <c r="A9" s="9" t="s">
        <v>29</v>
      </c>
      <c r="B9" s="10"/>
      <c r="C9" s="10"/>
      <c r="D9" s="10"/>
      <c r="E9" s="10">
        <v>-1400.826</v>
      </c>
      <c r="F9" s="10"/>
      <c r="G9" s="24"/>
      <c r="H9" s="24"/>
      <c r="I9" s="24"/>
      <c r="J9" s="24"/>
      <c r="K9" s="24"/>
      <c r="L9" s="1"/>
      <c r="M9" s="1">
        <v>-1400.826</v>
      </c>
    </row>
    <row r="10" spans="1:13" x14ac:dyDescent="0.25">
      <c r="A10" s="9" t="s">
        <v>12</v>
      </c>
      <c r="B10" s="10"/>
      <c r="C10" s="10">
        <v>-20120.460999999999</v>
      </c>
      <c r="D10" s="10"/>
      <c r="E10" s="10"/>
      <c r="F10" s="10"/>
      <c r="G10" s="24"/>
      <c r="H10" s="24"/>
      <c r="I10" s="24"/>
      <c r="J10" s="24"/>
      <c r="K10" s="24"/>
      <c r="L10" s="1"/>
      <c r="M10" s="1">
        <v>-20120.460999999999</v>
      </c>
    </row>
    <row r="11" spans="1:13" x14ac:dyDescent="0.25">
      <c r="A11" s="9" t="s">
        <v>15</v>
      </c>
      <c r="B11" s="10"/>
      <c r="C11" s="10"/>
      <c r="D11" s="10"/>
      <c r="E11" s="10"/>
      <c r="F11" s="10"/>
      <c r="G11" s="24"/>
      <c r="H11" s="24"/>
      <c r="I11" s="24"/>
      <c r="J11" s="24">
        <v>-9713.3119999999999</v>
      </c>
      <c r="K11" s="24"/>
      <c r="L11" s="1"/>
      <c r="M11" s="1">
        <v>-9713.3119999999999</v>
      </c>
    </row>
    <row r="12" spans="1:13" x14ac:dyDescent="0.25">
      <c r="A12" s="9" t="s">
        <v>18</v>
      </c>
      <c r="B12" s="10"/>
      <c r="C12" s="10"/>
      <c r="D12" s="10"/>
      <c r="E12" s="10"/>
      <c r="F12" s="10">
        <v>-8556.99</v>
      </c>
      <c r="G12" s="24"/>
      <c r="H12" s="24"/>
      <c r="I12" s="24"/>
      <c r="J12" s="24"/>
      <c r="K12" s="24"/>
      <c r="L12" s="1"/>
      <c r="M12" s="1">
        <v>-8556.99</v>
      </c>
    </row>
    <row r="13" spans="1:13" x14ac:dyDescent="0.25">
      <c r="A13" s="9" t="s">
        <v>10</v>
      </c>
      <c r="B13" s="10"/>
      <c r="C13" s="10"/>
      <c r="D13" s="10"/>
      <c r="E13" s="10"/>
      <c r="F13" s="10"/>
      <c r="G13" s="24"/>
      <c r="H13" s="24"/>
      <c r="I13" s="24">
        <v>-4846.7880000000005</v>
      </c>
      <c r="J13" s="24"/>
      <c r="K13" s="24"/>
      <c r="L13" s="1"/>
      <c r="M13" s="1">
        <v>-4846.7880000000005</v>
      </c>
    </row>
    <row r="14" spans="1:13" x14ac:dyDescent="0.25">
      <c r="A14" s="9" t="s">
        <v>17</v>
      </c>
      <c r="B14" s="10"/>
      <c r="C14" s="10"/>
      <c r="D14" s="10"/>
      <c r="E14" s="10"/>
      <c r="F14" s="10"/>
      <c r="G14" s="24">
        <v>-24283.314999999999</v>
      </c>
      <c r="H14" s="24"/>
      <c r="I14" s="24"/>
      <c r="J14" s="24"/>
      <c r="K14" s="24"/>
      <c r="L14" s="1"/>
      <c r="M14" s="1">
        <v>-24283.314999999999</v>
      </c>
    </row>
    <row r="15" spans="1:13" x14ac:dyDescent="0.25">
      <c r="A15" s="9" t="s">
        <v>20</v>
      </c>
      <c r="B15" s="10"/>
      <c r="C15" s="10"/>
      <c r="D15" s="10">
        <v>-1445.4349999999999</v>
      </c>
      <c r="E15" s="10"/>
      <c r="F15" s="10"/>
      <c r="G15" s="24"/>
      <c r="H15" s="24"/>
      <c r="I15" s="24"/>
      <c r="J15" s="24"/>
      <c r="K15" s="24"/>
      <c r="L15" s="1"/>
      <c r="M15" s="1">
        <v>-1445.4349999999999</v>
      </c>
    </row>
    <row r="16" spans="1:13" x14ac:dyDescent="0.25">
      <c r="A16" s="9" t="s">
        <v>46</v>
      </c>
      <c r="B16" s="10"/>
      <c r="C16" s="10"/>
      <c r="D16" s="10"/>
      <c r="E16" s="10"/>
      <c r="F16" s="10"/>
      <c r="G16" s="24"/>
      <c r="H16" s="24"/>
      <c r="I16" s="24"/>
      <c r="J16" s="24"/>
      <c r="K16" s="24"/>
      <c r="L16" s="1"/>
      <c r="M16" s="1"/>
    </row>
    <row r="17" spans="1:13" hidden="1" x14ac:dyDescent="0.25">
      <c r="A17" s="2" t="s">
        <v>47</v>
      </c>
      <c r="B17" s="1">
        <v>-3133.62</v>
      </c>
      <c r="C17" s="1">
        <v>-20120.460999999999</v>
      </c>
      <c r="D17" s="1">
        <v>-1445.4349999999999</v>
      </c>
      <c r="E17" s="1">
        <v>-1400.826</v>
      </c>
      <c r="F17" s="1">
        <v>-8556.99</v>
      </c>
      <c r="G17" s="1">
        <v>-24283.314999999999</v>
      </c>
      <c r="H17" s="1">
        <v>-19845.018</v>
      </c>
      <c r="I17" s="1">
        <v>-4846.7880000000005</v>
      </c>
      <c r="J17" s="1">
        <v>-9713.3119999999999</v>
      </c>
      <c r="K17" s="1">
        <v>-198450.35</v>
      </c>
      <c r="L17" s="1"/>
      <c r="M17" s="1">
        <v>-291796.11499999999</v>
      </c>
    </row>
    <row r="23" spans="1:13" x14ac:dyDescent="0.25">
      <c r="A23" s="25" t="s">
        <v>49</v>
      </c>
      <c r="B23" s="25" t="s">
        <v>45</v>
      </c>
      <c r="C23" s="25"/>
      <c r="D23" s="25"/>
      <c r="E23" s="25"/>
      <c r="F23" s="25"/>
      <c r="G23" s="25"/>
      <c r="H23" s="25"/>
      <c r="I23" s="25"/>
      <c r="J23" s="25"/>
      <c r="K23" s="25"/>
    </row>
    <row r="24" spans="1:13" x14ac:dyDescent="0.25">
      <c r="A24" s="25" t="s">
        <v>48</v>
      </c>
      <c r="B24" s="25">
        <v>-2.2857142857142856</v>
      </c>
      <c r="C24" s="25">
        <v>-2.2758620689655173</v>
      </c>
      <c r="D24" s="25">
        <v>-2</v>
      </c>
      <c r="E24" s="25">
        <v>-1.8333333333333333</v>
      </c>
      <c r="F24" s="25">
        <v>0.64864864864864868</v>
      </c>
      <c r="G24" s="25">
        <v>0.65714285714285714</v>
      </c>
      <c r="H24" s="25">
        <v>0.70588235294117652</v>
      </c>
      <c r="I24" s="25">
        <v>0.70967741935483875</v>
      </c>
      <c r="J24" s="25">
        <v>0.9642857142857143</v>
      </c>
      <c r="K24" s="25">
        <v>0.96941176470588231</v>
      </c>
      <c r="L24" t="s">
        <v>46</v>
      </c>
      <c r="M24" t="s">
        <v>47</v>
      </c>
    </row>
    <row r="25" spans="1:13" x14ac:dyDescent="0.25">
      <c r="A25" s="26" t="s">
        <v>41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1"/>
      <c r="M25" s="1"/>
    </row>
    <row r="26" spans="1:13" x14ac:dyDescent="0.25">
      <c r="A26" s="26" t="s">
        <v>24</v>
      </c>
      <c r="B26" s="24">
        <v>-3133.62</v>
      </c>
      <c r="C26" s="24"/>
      <c r="D26" s="24"/>
      <c r="E26" s="24"/>
      <c r="F26" s="24"/>
      <c r="G26" s="24"/>
      <c r="H26" s="24"/>
      <c r="I26" s="24"/>
      <c r="J26" s="24"/>
      <c r="K26" s="24"/>
      <c r="L26" s="1"/>
      <c r="M26" s="1">
        <v>-3133.62</v>
      </c>
    </row>
    <row r="27" spans="1:13" x14ac:dyDescent="0.25">
      <c r="A27" s="26" t="s">
        <v>25</v>
      </c>
      <c r="B27" s="24"/>
      <c r="C27" s="24"/>
      <c r="D27" s="24"/>
      <c r="E27" s="24"/>
      <c r="F27" s="24"/>
      <c r="G27" s="24"/>
      <c r="H27" s="24"/>
      <c r="I27" s="24"/>
      <c r="J27" s="24"/>
      <c r="K27" s="24">
        <v>-198450.35</v>
      </c>
      <c r="L27" s="1"/>
      <c r="M27" s="1">
        <v>-198450.35</v>
      </c>
    </row>
    <row r="28" spans="1:13" x14ac:dyDescent="0.25">
      <c r="A28" s="26" t="s">
        <v>27</v>
      </c>
      <c r="B28" s="24"/>
      <c r="C28" s="24"/>
      <c r="D28" s="24"/>
      <c r="E28" s="24"/>
      <c r="F28" s="24"/>
      <c r="G28" s="24"/>
      <c r="H28" s="24">
        <v>-19845.018</v>
      </c>
      <c r="I28" s="24"/>
      <c r="J28" s="24"/>
      <c r="K28" s="24"/>
      <c r="L28" s="1"/>
      <c r="M28" s="1">
        <v>-19845.018</v>
      </c>
    </row>
    <row r="29" spans="1:13" x14ac:dyDescent="0.25">
      <c r="A29" s="26" t="s">
        <v>29</v>
      </c>
      <c r="B29" s="24"/>
      <c r="C29" s="24"/>
      <c r="D29" s="24"/>
      <c r="E29" s="24">
        <v>-1400.826</v>
      </c>
      <c r="F29" s="24"/>
      <c r="G29" s="24"/>
      <c r="H29" s="24"/>
      <c r="I29" s="24"/>
      <c r="J29" s="24"/>
      <c r="K29" s="24"/>
      <c r="L29" s="1"/>
      <c r="M29" s="1">
        <v>-1400.826</v>
      </c>
    </row>
    <row r="30" spans="1:13" x14ac:dyDescent="0.25">
      <c r="A30" s="26" t="s">
        <v>12</v>
      </c>
      <c r="B30" s="24"/>
      <c r="C30" s="24">
        <v>-20120.460999999999</v>
      </c>
      <c r="D30" s="24"/>
      <c r="E30" s="24"/>
      <c r="F30" s="24"/>
      <c r="G30" s="24"/>
      <c r="H30" s="24"/>
      <c r="I30" s="24"/>
      <c r="J30" s="24"/>
      <c r="K30" s="24"/>
      <c r="L30" s="1"/>
      <c r="M30" s="1">
        <v>-20120.460999999999</v>
      </c>
    </row>
    <row r="31" spans="1:13" x14ac:dyDescent="0.25">
      <c r="A31" s="26" t="s">
        <v>15</v>
      </c>
      <c r="B31" s="24"/>
      <c r="C31" s="24"/>
      <c r="D31" s="24"/>
      <c r="E31" s="24"/>
      <c r="F31" s="24"/>
      <c r="G31" s="24"/>
      <c r="H31" s="24"/>
      <c r="I31" s="24"/>
      <c r="J31" s="24">
        <v>-9713.3119999999999</v>
      </c>
      <c r="K31" s="24"/>
      <c r="L31" s="1"/>
      <c r="M31" s="1">
        <v>-9713.3119999999999</v>
      </c>
    </row>
    <row r="32" spans="1:13" x14ac:dyDescent="0.25">
      <c r="A32" s="26" t="s">
        <v>18</v>
      </c>
      <c r="B32" s="24"/>
      <c r="C32" s="24"/>
      <c r="D32" s="24"/>
      <c r="E32" s="24"/>
      <c r="F32" s="24">
        <v>-8556.99</v>
      </c>
      <c r="G32" s="24"/>
      <c r="H32" s="24"/>
      <c r="I32" s="24"/>
      <c r="J32" s="24"/>
      <c r="K32" s="24"/>
      <c r="L32" s="1"/>
      <c r="M32" s="1">
        <v>-8556.99</v>
      </c>
    </row>
    <row r="33" spans="1:13" x14ac:dyDescent="0.25">
      <c r="A33" s="26" t="s">
        <v>10</v>
      </c>
      <c r="B33" s="24"/>
      <c r="C33" s="24"/>
      <c r="D33" s="24"/>
      <c r="E33" s="24"/>
      <c r="F33" s="24"/>
      <c r="G33" s="24"/>
      <c r="H33" s="24"/>
      <c r="I33" s="24">
        <v>-4846.7880000000005</v>
      </c>
      <c r="J33" s="24"/>
      <c r="K33" s="24"/>
      <c r="L33" s="1"/>
      <c r="M33" s="1">
        <v>-4846.7880000000005</v>
      </c>
    </row>
    <row r="34" spans="1:13" x14ac:dyDescent="0.25">
      <c r="A34" s="26" t="s">
        <v>17</v>
      </c>
      <c r="B34" s="24"/>
      <c r="C34" s="24"/>
      <c r="D34" s="24"/>
      <c r="E34" s="24"/>
      <c r="F34" s="24"/>
      <c r="G34" s="24">
        <v>-24283.314999999999</v>
      </c>
      <c r="H34" s="24"/>
      <c r="I34" s="24"/>
      <c r="J34" s="24"/>
      <c r="K34" s="24"/>
      <c r="L34" s="1"/>
      <c r="M34" s="1">
        <v>-24283.314999999999</v>
      </c>
    </row>
    <row r="35" spans="1:13" x14ac:dyDescent="0.25">
      <c r="A35" s="26" t="s">
        <v>20</v>
      </c>
      <c r="B35" s="24"/>
      <c r="C35" s="24"/>
      <c r="D35" s="24">
        <v>-1445.4349999999999</v>
      </c>
      <c r="E35" s="24"/>
      <c r="F35" s="24"/>
      <c r="G35" s="24"/>
      <c r="H35" s="24"/>
      <c r="I35" s="24"/>
      <c r="J35" s="24"/>
      <c r="K35" s="24"/>
      <c r="L35" s="1"/>
      <c r="M35" s="1">
        <v>-1445.4349999999999</v>
      </c>
    </row>
    <row r="36" spans="1:13" x14ac:dyDescent="0.25">
      <c r="A36" s="26" t="s">
        <v>46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1"/>
      <c r="M36" s="1"/>
    </row>
    <row r="37" spans="1:13" x14ac:dyDescent="0.25">
      <c r="A37" s="26" t="s">
        <v>47</v>
      </c>
      <c r="B37" s="24">
        <v>-3133.62</v>
      </c>
      <c r="C37" s="24">
        <v>-20120.460999999999</v>
      </c>
      <c r="D37" s="24">
        <v>-1445.4349999999999</v>
      </c>
      <c r="E37" s="24">
        <v>-1400.826</v>
      </c>
      <c r="F37" s="24">
        <v>-8556.99</v>
      </c>
      <c r="G37" s="24">
        <v>-24283.314999999999</v>
      </c>
      <c r="H37" s="24">
        <v>-19845.018</v>
      </c>
      <c r="I37" s="24">
        <v>-4846.7880000000005</v>
      </c>
      <c r="J37" s="24">
        <v>-9713.3119999999999</v>
      </c>
      <c r="K37" s="24">
        <v>-198450.35</v>
      </c>
      <c r="L37" s="1"/>
      <c r="M37" s="1">
        <v>-291796.11499999999</v>
      </c>
    </row>
  </sheetData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D1" workbookViewId="0">
      <selection activeCell="I16" sqref="I16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4.7109375" bestFit="1" customWidth="1"/>
    <col min="4" max="4" width="22.85546875" bestFit="1" customWidth="1"/>
    <col min="5" max="5" width="12.42578125" bestFit="1" customWidth="1"/>
    <col min="6" max="6" width="10.7109375" bestFit="1" customWidth="1"/>
    <col min="7" max="7" width="7.85546875" bestFit="1" customWidth="1"/>
    <col min="8" max="8" width="14.28515625" bestFit="1" customWidth="1"/>
    <col min="9" max="9" width="15.85546875" bestFit="1" customWidth="1"/>
    <col min="10" max="10" width="20.28515625" bestFit="1" customWidth="1"/>
    <col min="11" max="11" width="24" bestFit="1" customWidth="1"/>
    <col min="12" max="12" width="15.5703125" style="1" bestFit="1" customWidth="1"/>
    <col min="13" max="13" width="13.85546875" style="11" bestFit="1" customWidth="1"/>
  </cols>
  <sheetData>
    <row r="1" spans="1:13" x14ac:dyDescent="0.25">
      <c r="A1" s="13" t="s">
        <v>0</v>
      </c>
      <c r="B1" s="13" t="s">
        <v>1</v>
      </c>
      <c r="C1" s="13" t="s">
        <v>2</v>
      </c>
      <c r="D1" s="14" t="s">
        <v>3</v>
      </c>
      <c r="E1" s="15" t="s">
        <v>4</v>
      </c>
      <c r="F1" s="16" t="s">
        <v>5</v>
      </c>
      <c r="G1" s="16" t="s">
        <v>6</v>
      </c>
      <c r="H1" s="17" t="s">
        <v>7</v>
      </c>
      <c r="I1" s="15" t="s">
        <v>31</v>
      </c>
      <c r="J1" s="15" t="s">
        <v>32</v>
      </c>
      <c r="K1" s="15" t="s">
        <v>33</v>
      </c>
      <c r="L1" s="18" t="s">
        <v>34</v>
      </c>
      <c r="M1" s="19" t="s">
        <v>42</v>
      </c>
    </row>
    <row r="2" spans="1:13" x14ac:dyDescent="0.25">
      <c r="A2" s="5" t="s">
        <v>8</v>
      </c>
      <c r="B2" s="5" t="s">
        <v>9</v>
      </c>
      <c r="C2" s="5">
        <v>100</v>
      </c>
      <c r="D2" s="20" t="s">
        <v>10</v>
      </c>
      <c r="E2" s="21">
        <v>5</v>
      </c>
      <c r="F2" s="22">
        <v>31</v>
      </c>
      <c r="G2" s="22">
        <v>9</v>
      </c>
      <c r="H2" s="23">
        <v>156.34800000000001</v>
      </c>
      <c r="I2" s="21">
        <f t="shared" ref="I2:I11" si="0">H2 * F2</f>
        <v>4846.7880000000005</v>
      </c>
      <c r="J2" s="21">
        <f>F2 - G2</f>
        <v>22</v>
      </c>
      <c r="K2" s="21">
        <f>J2 * H2</f>
        <v>3439.6560000000004</v>
      </c>
      <c r="L2" s="24">
        <f t="shared" ref="L2:L11" si="1">K2 /I2 * 100</f>
        <v>70.967741935483872</v>
      </c>
      <c r="M2" s="19">
        <f t="shared" ref="M2:M11" si="2">E2 / C2</f>
        <v>0.05</v>
      </c>
    </row>
    <row r="3" spans="1:13" x14ac:dyDescent="0.25">
      <c r="A3" s="5" t="s">
        <v>8</v>
      </c>
      <c r="B3" s="5" t="s">
        <v>11</v>
      </c>
      <c r="C3" s="5">
        <v>100</v>
      </c>
      <c r="D3" s="20" t="s">
        <v>12</v>
      </c>
      <c r="E3" s="21">
        <v>5</v>
      </c>
      <c r="F3" s="22">
        <v>29</v>
      </c>
      <c r="G3" s="22">
        <v>95</v>
      </c>
      <c r="H3" s="23" t="s">
        <v>13</v>
      </c>
      <c r="I3" s="21">
        <f t="shared" si="0"/>
        <v>20120.460999999999</v>
      </c>
      <c r="J3" s="21">
        <f t="shared" ref="J3:J11" si="3">F3 - G3</f>
        <v>-66</v>
      </c>
      <c r="K3" s="21">
        <f t="shared" ref="K3:K11" si="4">J3 * H3</f>
        <v>-45791.394</v>
      </c>
      <c r="L3" s="24">
        <f t="shared" si="1"/>
        <v>-227.58620689655174</v>
      </c>
      <c r="M3" s="19">
        <f t="shared" si="2"/>
        <v>0.05</v>
      </c>
    </row>
    <row r="4" spans="1:13" x14ac:dyDescent="0.25">
      <c r="A4" s="5" t="s">
        <v>8</v>
      </c>
      <c r="B4" s="5" t="s">
        <v>14</v>
      </c>
      <c r="C4" s="5">
        <v>100</v>
      </c>
      <c r="D4" s="20" t="s">
        <v>15</v>
      </c>
      <c r="E4" s="21">
        <v>5</v>
      </c>
      <c r="F4" s="22">
        <v>28</v>
      </c>
      <c r="G4" s="22">
        <v>1</v>
      </c>
      <c r="H4" s="23" t="s">
        <v>16</v>
      </c>
      <c r="I4" s="21">
        <f t="shared" si="0"/>
        <v>9713.3119999999999</v>
      </c>
      <c r="J4" s="21">
        <f t="shared" si="3"/>
        <v>27</v>
      </c>
      <c r="K4" s="21">
        <f t="shared" si="4"/>
        <v>9366.4079999999994</v>
      </c>
      <c r="L4" s="24">
        <f t="shared" si="1"/>
        <v>96.428571428571416</v>
      </c>
      <c r="M4" s="19">
        <f t="shared" si="2"/>
        <v>0.05</v>
      </c>
    </row>
    <row r="5" spans="1:13" x14ac:dyDescent="0.25">
      <c r="A5" s="5" t="s">
        <v>8</v>
      </c>
      <c r="B5" s="5" t="s">
        <v>9</v>
      </c>
      <c r="C5" s="5">
        <v>150</v>
      </c>
      <c r="D5" s="20" t="s">
        <v>17</v>
      </c>
      <c r="E5" s="21">
        <v>7</v>
      </c>
      <c r="F5" s="22">
        <v>35</v>
      </c>
      <c r="G5" s="22">
        <v>12</v>
      </c>
      <c r="H5" s="23" t="s">
        <v>13</v>
      </c>
      <c r="I5" s="21">
        <f t="shared" si="0"/>
        <v>24283.314999999999</v>
      </c>
      <c r="J5" s="21">
        <f t="shared" si="3"/>
        <v>23</v>
      </c>
      <c r="K5" s="21">
        <f t="shared" si="4"/>
        <v>15957.607</v>
      </c>
      <c r="L5" s="24">
        <f t="shared" si="1"/>
        <v>65.714285714285708</v>
      </c>
      <c r="M5" s="19">
        <f t="shared" si="2"/>
        <v>4.6666666666666669E-2</v>
      </c>
    </row>
    <row r="6" spans="1:13" x14ac:dyDescent="0.25">
      <c r="A6" s="5" t="s">
        <v>8</v>
      </c>
      <c r="B6" s="5" t="s">
        <v>14</v>
      </c>
      <c r="C6" s="5">
        <v>150</v>
      </c>
      <c r="D6" s="20" t="s">
        <v>18</v>
      </c>
      <c r="E6" s="21">
        <v>725</v>
      </c>
      <c r="F6" s="22">
        <v>37</v>
      </c>
      <c r="G6" s="22">
        <v>13</v>
      </c>
      <c r="H6" s="23" t="s">
        <v>19</v>
      </c>
      <c r="I6" s="21">
        <f t="shared" si="0"/>
        <v>8556.99</v>
      </c>
      <c r="J6" s="21">
        <f t="shared" si="3"/>
        <v>24</v>
      </c>
      <c r="K6" s="21">
        <f t="shared" si="4"/>
        <v>5550.4800000000005</v>
      </c>
      <c r="L6" s="24">
        <f t="shared" si="1"/>
        <v>64.86486486486487</v>
      </c>
      <c r="M6" s="19">
        <f t="shared" si="2"/>
        <v>4.833333333333333</v>
      </c>
    </row>
    <row r="7" spans="1:13" x14ac:dyDescent="0.25">
      <c r="A7" s="5" t="s">
        <v>8</v>
      </c>
      <c r="B7" s="5" t="s">
        <v>9</v>
      </c>
      <c r="C7" s="5">
        <v>200</v>
      </c>
      <c r="D7" s="20" t="s">
        <v>20</v>
      </c>
      <c r="E7" s="21">
        <v>9</v>
      </c>
      <c r="F7" s="22">
        <v>5</v>
      </c>
      <c r="G7" s="22">
        <v>15</v>
      </c>
      <c r="H7" s="23" t="s">
        <v>21</v>
      </c>
      <c r="I7" s="21">
        <f t="shared" si="0"/>
        <v>1445.4349999999999</v>
      </c>
      <c r="J7" s="21">
        <f t="shared" si="3"/>
        <v>-10</v>
      </c>
      <c r="K7" s="21">
        <f t="shared" si="4"/>
        <v>-2890.87</v>
      </c>
      <c r="L7" s="24">
        <f t="shared" si="1"/>
        <v>-200</v>
      </c>
      <c r="M7" s="19">
        <f t="shared" si="2"/>
        <v>4.4999999999999998E-2</v>
      </c>
    </row>
    <row r="8" spans="1:13" x14ac:dyDescent="0.25">
      <c r="A8" s="5" t="s">
        <v>22</v>
      </c>
      <c r="B8" s="5" t="s">
        <v>23</v>
      </c>
      <c r="C8" s="5">
        <v>100</v>
      </c>
      <c r="D8" s="20" t="s">
        <v>24</v>
      </c>
      <c r="E8" s="21">
        <v>6</v>
      </c>
      <c r="F8" s="22">
        <v>35</v>
      </c>
      <c r="G8" s="22">
        <v>115</v>
      </c>
      <c r="H8" s="23">
        <v>89.531999999999996</v>
      </c>
      <c r="I8" s="21">
        <f t="shared" si="0"/>
        <v>3133.62</v>
      </c>
      <c r="J8" s="21">
        <f t="shared" si="3"/>
        <v>-80</v>
      </c>
      <c r="K8" s="21">
        <f t="shared" si="4"/>
        <v>-7162.5599999999995</v>
      </c>
      <c r="L8" s="24">
        <f t="shared" si="1"/>
        <v>-228.57142857142856</v>
      </c>
      <c r="M8" s="19">
        <f t="shared" si="2"/>
        <v>0.06</v>
      </c>
    </row>
    <row r="9" spans="1:13" x14ac:dyDescent="0.25">
      <c r="A9" s="5" t="s">
        <v>22</v>
      </c>
      <c r="B9" s="5" t="s">
        <v>23</v>
      </c>
      <c r="C9" s="5">
        <v>125</v>
      </c>
      <c r="D9" s="20" t="s">
        <v>25</v>
      </c>
      <c r="E9" s="21">
        <v>7</v>
      </c>
      <c r="F9" s="22">
        <v>425</v>
      </c>
      <c r="G9" s="22">
        <v>13</v>
      </c>
      <c r="H9" s="23" t="s">
        <v>26</v>
      </c>
      <c r="I9" s="21">
        <f t="shared" si="0"/>
        <v>198450.35</v>
      </c>
      <c r="J9" s="21">
        <f t="shared" si="3"/>
        <v>412</v>
      </c>
      <c r="K9" s="21">
        <f t="shared" si="4"/>
        <v>192380.10399999999</v>
      </c>
      <c r="L9" s="24">
        <f t="shared" si="1"/>
        <v>96.941176470588232</v>
      </c>
      <c r="M9" s="19">
        <f t="shared" si="2"/>
        <v>5.6000000000000001E-2</v>
      </c>
    </row>
    <row r="10" spans="1:13" x14ac:dyDescent="0.25">
      <c r="A10" s="5" t="s">
        <v>22</v>
      </c>
      <c r="B10" s="5" t="s">
        <v>23</v>
      </c>
      <c r="C10" s="5">
        <v>150</v>
      </c>
      <c r="D10" s="20" t="s">
        <v>27</v>
      </c>
      <c r="E10" s="21">
        <v>8</v>
      </c>
      <c r="F10" s="22">
        <v>51</v>
      </c>
      <c r="G10" s="22">
        <v>15</v>
      </c>
      <c r="H10" s="23" t="s">
        <v>28</v>
      </c>
      <c r="I10" s="21">
        <f t="shared" si="0"/>
        <v>19845.018</v>
      </c>
      <c r="J10" s="21">
        <f t="shared" si="3"/>
        <v>36</v>
      </c>
      <c r="K10" s="21">
        <f t="shared" si="4"/>
        <v>14008.248</v>
      </c>
      <c r="L10" s="24">
        <f t="shared" si="1"/>
        <v>70.588235294117638</v>
      </c>
      <c r="M10" s="19">
        <f t="shared" si="2"/>
        <v>5.3333333333333337E-2</v>
      </c>
    </row>
    <row r="11" spans="1:13" x14ac:dyDescent="0.25">
      <c r="A11" s="5" t="s">
        <v>22</v>
      </c>
      <c r="B11" s="5" t="s">
        <v>23</v>
      </c>
      <c r="C11" s="5">
        <v>200</v>
      </c>
      <c r="D11" s="20" t="s">
        <v>29</v>
      </c>
      <c r="E11" s="21">
        <v>10</v>
      </c>
      <c r="F11" s="22">
        <v>6</v>
      </c>
      <c r="G11" s="22">
        <v>17</v>
      </c>
      <c r="H11" s="23" t="s">
        <v>30</v>
      </c>
      <c r="I11" s="21">
        <f t="shared" si="0"/>
        <v>1400.826</v>
      </c>
      <c r="J11" s="21">
        <f t="shared" si="3"/>
        <v>-11</v>
      </c>
      <c r="K11" s="21">
        <f t="shared" si="4"/>
        <v>-2568.181</v>
      </c>
      <c r="L11" s="24">
        <f t="shared" si="1"/>
        <v>-183.33333333333331</v>
      </c>
      <c r="M11" s="19">
        <f t="shared" si="2"/>
        <v>0.05</v>
      </c>
    </row>
    <row r="12" spans="1:13" x14ac:dyDescent="0.25">
      <c r="A12" s="4" t="s">
        <v>8</v>
      </c>
      <c r="B12" s="4" t="s">
        <v>9</v>
      </c>
      <c r="C12" s="4">
        <v>50</v>
      </c>
      <c r="D12" s="20" t="s">
        <v>43</v>
      </c>
      <c r="E12" s="21">
        <f>M2 * 50 * 1.5</f>
        <v>3.75</v>
      </c>
      <c r="F12" s="22">
        <v>2.2999999999999998</v>
      </c>
      <c r="G12" s="22">
        <v>0.7</v>
      </c>
      <c r="H12" s="23">
        <v>10000</v>
      </c>
      <c r="I12" s="21">
        <f>H12 * F12</f>
        <v>23000</v>
      </c>
      <c r="J12" s="21">
        <f>F12 - G12</f>
        <v>1.5999999999999999</v>
      </c>
      <c r="K12" s="21">
        <f>J12 * H12</f>
        <v>15999.999999999998</v>
      </c>
      <c r="L12" s="24">
        <f>K12 /I12 * 100</f>
        <v>69.56521739130433</v>
      </c>
      <c r="M12" s="19">
        <f>E12 / C12</f>
        <v>7.4999999999999997E-2</v>
      </c>
    </row>
    <row r="13" spans="1:13" x14ac:dyDescent="0.25">
      <c r="A13" s="12" t="s">
        <v>44</v>
      </c>
      <c r="B13" s="12"/>
      <c r="C13" s="12"/>
      <c r="D13" s="20"/>
      <c r="E13" s="21"/>
      <c r="F13" s="22"/>
      <c r="G13" s="22"/>
      <c r="H13" s="23">
        <f>SUM(H2:H11)</f>
        <v>245.88</v>
      </c>
      <c r="I13" s="21">
        <f>SUM(I2:I11)</f>
        <v>291796.11499999999</v>
      </c>
      <c r="J13" s="21">
        <f>SUM(J2:J11)</f>
        <v>377</v>
      </c>
      <c r="K13" s="21">
        <f>SUM(K2:K11)</f>
        <v>182289.49799999996</v>
      </c>
      <c r="L13" s="24">
        <f>SUMPRODUCT(L2:L11, I2:I11) / SUM(I2:I11)</f>
        <v>62.471530164135316</v>
      </c>
      <c r="M13" s="19" t="e">
        <f>E13 / C13</f>
        <v>#DIV/0!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17" sqref="F17"/>
    </sheetView>
  </sheetViews>
  <sheetFormatPr defaultRowHeight="15" x14ac:dyDescent="0.25"/>
  <cols>
    <col min="1" max="1" width="8.28515625" bestFit="1" customWidth="1"/>
    <col min="2" max="2" width="10" bestFit="1" customWidth="1"/>
    <col min="3" max="3" width="14.7109375" bestFit="1" customWidth="1"/>
    <col min="4" max="4" width="22.85546875" bestFit="1" customWidth="1"/>
    <col min="5" max="5" width="12.42578125" style="6" bestFit="1" customWidth="1"/>
    <col min="6" max="6" width="10.7109375" style="7" bestFit="1" customWidth="1"/>
    <col min="7" max="7" width="9" style="7" bestFit="1" customWidth="1"/>
    <col min="8" max="8" width="14" style="8" bestFit="1" customWidth="1"/>
    <col min="9" max="9" width="16.5703125" style="6" bestFit="1" customWidth="1"/>
    <col min="10" max="10" width="20.28515625" style="6" bestFit="1" customWidth="1"/>
    <col min="11" max="11" width="24" style="6" bestFit="1" customWidth="1"/>
    <col min="12" max="12" width="14.7109375" style="1" bestFit="1" customWidth="1"/>
    <col min="13" max="13" width="22.28515625" style="1" bestFit="1" customWidth="1"/>
  </cols>
  <sheetData>
    <row r="1" spans="1:13" x14ac:dyDescent="0.25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2" t="s">
        <v>5</v>
      </c>
      <c r="G1" s="22" t="s">
        <v>6</v>
      </c>
      <c r="H1" s="23" t="s">
        <v>7</v>
      </c>
      <c r="I1" s="21" t="s">
        <v>31</v>
      </c>
      <c r="J1" s="21" t="s">
        <v>32</v>
      </c>
      <c r="K1" s="21" t="s">
        <v>33</v>
      </c>
      <c r="L1" s="24" t="s">
        <v>34</v>
      </c>
      <c r="M1" s="24" t="s">
        <v>35</v>
      </c>
    </row>
    <row r="2" spans="1:13" x14ac:dyDescent="0.25">
      <c r="A2" s="20" t="s">
        <v>8</v>
      </c>
      <c r="B2" s="20" t="s">
        <v>9</v>
      </c>
      <c r="C2" s="20">
        <v>100</v>
      </c>
      <c r="D2" s="20" t="s">
        <v>10</v>
      </c>
      <c r="E2" s="21">
        <v>5</v>
      </c>
      <c r="F2" s="22">
        <v>31</v>
      </c>
      <c r="G2" s="22">
        <v>9</v>
      </c>
      <c r="H2" s="23">
        <v>156.34800000000001</v>
      </c>
      <c r="I2" s="21">
        <f t="shared" ref="I2:I11" si="0">H2 * F2</f>
        <v>4846.7880000000005</v>
      </c>
      <c r="J2" s="21">
        <f>F2 - G2</f>
        <v>22</v>
      </c>
      <c r="K2" s="21">
        <f>J2 * H2</f>
        <v>3439.6560000000004</v>
      </c>
      <c r="L2" s="24">
        <f t="shared" ref="L2:L11" si="1">K2 /I2 * 100</f>
        <v>70.967741935483872</v>
      </c>
      <c r="M2" s="24">
        <f t="shared" ref="M2:M12" si="2">I2 / SUM($I$2:$I$12)</f>
        <v>8.3050934382728168E-3</v>
      </c>
    </row>
    <row r="3" spans="1:13" x14ac:dyDescent="0.25">
      <c r="A3" s="20" t="s">
        <v>8</v>
      </c>
      <c r="B3" s="20" t="s">
        <v>11</v>
      </c>
      <c r="C3" s="20">
        <v>100</v>
      </c>
      <c r="D3" s="20" t="s">
        <v>12</v>
      </c>
      <c r="E3" s="21">
        <v>5</v>
      </c>
      <c r="F3" s="22">
        <v>29</v>
      </c>
      <c r="G3" s="22">
        <v>95</v>
      </c>
      <c r="H3" s="23" t="s">
        <v>13</v>
      </c>
      <c r="I3" s="21">
        <f t="shared" si="0"/>
        <v>20120.460999999999</v>
      </c>
      <c r="J3" s="21">
        <f t="shared" ref="J3:J11" si="3">F3 - G3</f>
        <v>-66</v>
      </c>
      <c r="K3" s="21">
        <f t="shared" ref="K3:K11" si="4">J3 * H3</f>
        <v>-45791.394</v>
      </c>
      <c r="L3" s="24">
        <f t="shared" si="1"/>
        <v>-227.58620689655174</v>
      </c>
      <c r="M3" s="24">
        <f t="shared" si="2"/>
        <v>3.4476917213239797E-2</v>
      </c>
    </row>
    <row r="4" spans="1:13" x14ac:dyDescent="0.25">
      <c r="A4" s="20" t="s">
        <v>8</v>
      </c>
      <c r="B4" s="20" t="s">
        <v>14</v>
      </c>
      <c r="C4" s="20">
        <v>100</v>
      </c>
      <c r="D4" s="20" t="s">
        <v>15</v>
      </c>
      <c r="E4" s="21">
        <v>5</v>
      </c>
      <c r="F4" s="22">
        <v>28</v>
      </c>
      <c r="G4" s="22">
        <v>1</v>
      </c>
      <c r="H4" s="23" t="s">
        <v>16</v>
      </c>
      <c r="I4" s="21">
        <f t="shared" si="0"/>
        <v>9713.3119999999999</v>
      </c>
      <c r="J4" s="21">
        <f t="shared" si="3"/>
        <v>27</v>
      </c>
      <c r="K4" s="21">
        <f t="shared" si="4"/>
        <v>9366.4079999999994</v>
      </c>
      <c r="L4" s="24">
        <f t="shared" si="1"/>
        <v>96.428571428571416</v>
      </c>
      <c r="M4" s="24">
        <f t="shared" si="2"/>
        <v>1.6644005010142099E-2</v>
      </c>
    </row>
    <row r="5" spans="1:13" x14ac:dyDescent="0.25">
      <c r="A5" s="20" t="s">
        <v>8</v>
      </c>
      <c r="B5" s="20" t="s">
        <v>9</v>
      </c>
      <c r="C5" s="20">
        <v>150</v>
      </c>
      <c r="D5" s="20" t="s">
        <v>17</v>
      </c>
      <c r="E5" s="21">
        <v>7</v>
      </c>
      <c r="F5" s="22">
        <v>35</v>
      </c>
      <c r="G5" s="22">
        <v>12</v>
      </c>
      <c r="H5" s="23" t="s">
        <v>13</v>
      </c>
      <c r="I5" s="21">
        <f t="shared" si="0"/>
        <v>24283.314999999999</v>
      </c>
      <c r="J5" s="21">
        <f t="shared" si="3"/>
        <v>23</v>
      </c>
      <c r="K5" s="21">
        <f t="shared" si="4"/>
        <v>15957.607</v>
      </c>
      <c r="L5" s="24">
        <f t="shared" si="1"/>
        <v>65.714285714285708</v>
      </c>
      <c r="M5" s="24">
        <f t="shared" si="2"/>
        <v>4.1610072498737688E-2</v>
      </c>
    </row>
    <row r="6" spans="1:13" x14ac:dyDescent="0.25">
      <c r="A6" s="20" t="s">
        <v>8</v>
      </c>
      <c r="B6" s="20" t="s">
        <v>14</v>
      </c>
      <c r="C6" s="20">
        <v>150</v>
      </c>
      <c r="D6" s="20" t="s">
        <v>18</v>
      </c>
      <c r="E6" s="21">
        <v>725</v>
      </c>
      <c r="F6" s="22">
        <v>37</v>
      </c>
      <c r="G6" s="22">
        <v>13</v>
      </c>
      <c r="H6" s="23" t="s">
        <v>19</v>
      </c>
      <c r="I6" s="21">
        <f t="shared" si="0"/>
        <v>8556.99</v>
      </c>
      <c r="J6" s="21">
        <f t="shared" si="3"/>
        <v>24</v>
      </c>
      <c r="K6" s="21">
        <f t="shared" si="4"/>
        <v>5550.4800000000005</v>
      </c>
      <c r="L6" s="24">
        <f t="shared" si="1"/>
        <v>64.86486486486487</v>
      </c>
      <c r="M6" s="24">
        <f t="shared" si="2"/>
        <v>1.4662618109223284E-2</v>
      </c>
    </row>
    <row r="7" spans="1:13" x14ac:dyDescent="0.25">
      <c r="A7" s="20" t="s">
        <v>8</v>
      </c>
      <c r="B7" s="20" t="s">
        <v>9</v>
      </c>
      <c r="C7" s="20">
        <v>200</v>
      </c>
      <c r="D7" s="20" t="s">
        <v>20</v>
      </c>
      <c r="E7" s="21">
        <v>9</v>
      </c>
      <c r="F7" s="22">
        <v>5</v>
      </c>
      <c r="G7" s="22">
        <v>15</v>
      </c>
      <c r="H7" s="23" t="s">
        <v>21</v>
      </c>
      <c r="I7" s="21">
        <f t="shared" si="0"/>
        <v>1445.4349999999999</v>
      </c>
      <c r="J7" s="21">
        <f t="shared" si="3"/>
        <v>-10</v>
      </c>
      <c r="K7" s="21">
        <f t="shared" si="4"/>
        <v>-2890.87</v>
      </c>
      <c r="L7" s="24">
        <f t="shared" si="1"/>
        <v>-200</v>
      </c>
      <c r="M7" s="24">
        <f t="shared" si="2"/>
        <v>2.4767893157179284E-3</v>
      </c>
    </row>
    <row r="8" spans="1:13" x14ac:dyDescent="0.25">
      <c r="A8" s="20" t="s">
        <v>22</v>
      </c>
      <c r="B8" s="20" t="s">
        <v>23</v>
      </c>
      <c r="C8" s="20">
        <v>100</v>
      </c>
      <c r="D8" s="20" t="s">
        <v>24</v>
      </c>
      <c r="E8" s="21">
        <v>6</v>
      </c>
      <c r="F8" s="22">
        <v>35</v>
      </c>
      <c r="G8" s="22">
        <v>115</v>
      </c>
      <c r="H8" s="23">
        <v>89.531999999999996</v>
      </c>
      <c r="I8" s="21">
        <f t="shared" si="0"/>
        <v>3133.62</v>
      </c>
      <c r="J8" s="21">
        <f t="shared" si="3"/>
        <v>-80</v>
      </c>
      <c r="K8" s="21">
        <f t="shared" si="4"/>
        <v>-7162.5599999999995</v>
      </c>
      <c r="L8" s="24">
        <f t="shared" si="1"/>
        <v>-228.57142857142856</v>
      </c>
      <c r="M8" s="24">
        <f t="shared" si="2"/>
        <v>5.3695368768018042E-3</v>
      </c>
    </row>
    <row r="9" spans="1:13" x14ac:dyDescent="0.25">
      <c r="A9" s="20" t="s">
        <v>22</v>
      </c>
      <c r="B9" s="20" t="s">
        <v>23</v>
      </c>
      <c r="C9" s="20">
        <v>125</v>
      </c>
      <c r="D9" s="20" t="s">
        <v>25</v>
      </c>
      <c r="E9" s="21">
        <v>7</v>
      </c>
      <c r="F9" s="22">
        <v>425</v>
      </c>
      <c r="G9" s="22">
        <v>13</v>
      </c>
      <c r="H9" s="23" t="s">
        <v>26</v>
      </c>
      <c r="I9" s="21">
        <f t="shared" si="0"/>
        <v>198450.35</v>
      </c>
      <c r="J9" s="21">
        <f t="shared" si="3"/>
        <v>412</v>
      </c>
      <c r="K9" s="21">
        <f t="shared" si="4"/>
        <v>192380.10399999999</v>
      </c>
      <c r="L9" s="24">
        <f t="shared" si="1"/>
        <v>96.941176470588232</v>
      </c>
      <c r="M9" s="24">
        <f t="shared" si="2"/>
        <v>0.34004967818025955</v>
      </c>
    </row>
    <row r="10" spans="1:13" x14ac:dyDescent="0.25">
      <c r="A10" s="20" t="s">
        <v>22</v>
      </c>
      <c r="B10" s="20" t="s">
        <v>23</v>
      </c>
      <c r="C10" s="20">
        <v>150</v>
      </c>
      <c r="D10" s="20" t="s">
        <v>27</v>
      </c>
      <c r="E10" s="21">
        <v>8</v>
      </c>
      <c r="F10" s="22">
        <v>51</v>
      </c>
      <c r="G10" s="22">
        <v>15</v>
      </c>
      <c r="H10" s="23" t="s">
        <v>28</v>
      </c>
      <c r="I10" s="21">
        <f t="shared" si="0"/>
        <v>19845.018</v>
      </c>
      <c r="J10" s="21">
        <f t="shared" si="3"/>
        <v>36</v>
      </c>
      <c r="K10" s="21">
        <f t="shared" si="4"/>
        <v>14008.248</v>
      </c>
      <c r="L10" s="24">
        <f t="shared" si="1"/>
        <v>70.588235294117638</v>
      </c>
      <c r="M10" s="24">
        <f t="shared" si="2"/>
        <v>3.4004938688097341E-2</v>
      </c>
    </row>
    <row r="11" spans="1:13" x14ac:dyDescent="0.25">
      <c r="A11" s="20" t="s">
        <v>22</v>
      </c>
      <c r="B11" s="20" t="s">
        <v>23</v>
      </c>
      <c r="C11" s="20">
        <v>200</v>
      </c>
      <c r="D11" s="20" t="s">
        <v>29</v>
      </c>
      <c r="E11" s="21">
        <v>10</v>
      </c>
      <c r="F11" s="22">
        <v>6</v>
      </c>
      <c r="G11" s="22">
        <v>17</v>
      </c>
      <c r="H11" s="23" t="s">
        <v>30</v>
      </c>
      <c r="I11" s="21">
        <f t="shared" si="0"/>
        <v>1400.826</v>
      </c>
      <c r="J11" s="21">
        <f t="shared" si="3"/>
        <v>-11</v>
      </c>
      <c r="K11" s="21">
        <f t="shared" si="4"/>
        <v>-2568.181</v>
      </c>
      <c r="L11" s="24">
        <f t="shared" si="1"/>
        <v>-183.33333333333331</v>
      </c>
      <c r="M11" s="24">
        <f t="shared" si="2"/>
        <v>2.4003506695077143E-3</v>
      </c>
    </row>
    <row r="12" spans="1:13" x14ac:dyDescent="0.25">
      <c r="A12" s="20" t="s">
        <v>44</v>
      </c>
      <c r="B12" s="20"/>
      <c r="C12" s="20"/>
      <c r="D12" s="20"/>
      <c r="E12" s="21"/>
      <c r="F12" s="22"/>
      <c r="G12" s="22"/>
      <c r="H12" s="23">
        <f>SUM(H2:H11)</f>
        <v>245.88</v>
      </c>
      <c r="I12" s="21">
        <f>SUM(I2:I11)</f>
        <v>291796.11499999999</v>
      </c>
      <c r="J12" s="21">
        <f>SUM(J2:J11)</f>
        <v>377</v>
      </c>
      <c r="K12" s="21">
        <f>SUM(K2:K11)</f>
        <v>182289.49799999996</v>
      </c>
      <c r="L12" s="24">
        <f>SUMPRODUCT(L2:L11, I2:I11) / SUM(I2:I11)</f>
        <v>62.471530164135316</v>
      </c>
      <c r="M12" s="24">
        <f t="shared" si="2"/>
        <v>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8511A-3AA0-413E-8EF7-2CDE6D84A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Profitability Matrix222</vt:lpstr>
      <vt:lpstr>Profitability Matrix</vt:lpstr>
      <vt:lpstr>50ml Shampoo 2024</vt:lpstr>
      <vt:lpstr>Internal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nijmeh</dc:creator>
  <cp:lastModifiedBy>Lenovo</cp:lastModifiedBy>
  <cp:lastPrinted>2025-02-25T11:22:04Z</cp:lastPrinted>
  <dcterms:modified xsi:type="dcterms:W3CDTF">2025-02-25T23:24:57Z</dcterms:modified>
</cp:coreProperties>
</file>