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450" windowHeight="7230" tabRatio="824" activeTab="5"/>
  </bookViews>
  <sheets>
    <sheet name="選第1題" sheetId="34" r:id="rId1"/>
    <sheet name="能力估計1" sheetId="64" r:id="rId2"/>
    <sheet name="選第2題" sheetId="60" r:id="rId3"/>
    <sheet name="能力估計2" sheetId="65" r:id="rId4"/>
    <sheet name="選第3題" sheetId="66" r:id="rId5"/>
    <sheet name="能力估計3" sheetId="67" r:id="rId6"/>
  </sheets>
  <externalReferences>
    <externalReference r:id="rId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60" l="1"/>
  <c r="G77" i="64" l="1"/>
  <c r="H77" i="64" s="1"/>
  <c r="G59" i="64"/>
  <c r="H59" i="64" s="1"/>
  <c r="G41" i="64"/>
  <c r="H41" i="64" s="1"/>
  <c r="G23" i="64"/>
  <c r="H23" i="64" s="1"/>
  <c r="D57" i="67"/>
  <c r="E39" i="67"/>
  <c r="D39" i="67"/>
  <c r="C39" i="67"/>
  <c r="E6" i="67"/>
  <c r="D6" i="67"/>
  <c r="C6" i="67"/>
  <c r="E5" i="67"/>
  <c r="D5" i="67"/>
  <c r="C5" i="67"/>
  <c r="E4" i="67"/>
  <c r="D4" i="67"/>
  <c r="C4" i="67"/>
  <c r="E3" i="67"/>
  <c r="D3" i="67"/>
  <c r="C3" i="67"/>
  <c r="E2" i="67"/>
  <c r="D2" i="67"/>
  <c r="C2" i="67"/>
  <c r="B31" i="66"/>
  <c r="K30" i="66"/>
  <c r="J30" i="66"/>
  <c r="I30" i="66"/>
  <c r="H30" i="66"/>
  <c r="G30" i="66"/>
  <c r="B30" i="66"/>
  <c r="F25" i="66"/>
  <c r="E25" i="66"/>
  <c r="D25" i="66"/>
  <c r="C25" i="66"/>
  <c r="B25" i="66"/>
  <c r="F24" i="66"/>
  <c r="E24" i="66"/>
  <c r="D24" i="66"/>
  <c r="C24" i="66"/>
  <c r="B24" i="66"/>
  <c r="F23" i="66"/>
  <c r="E23" i="66"/>
  <c r="D23" i="66"/>
  <c r="C23" i="66"/>
  <c r="B23" i="66"/>
  <c r="F22" i="66"/>
  <c r="E22" i="66"/>
  <c r="D22" i="66"/>
  <c r="C22" i="66"/>
  <c r="B22" i="66"/>
  <c r="F21" i="66"/>
  <c r="E21" i="66"/>
  <c r="D21" i="66"/>
  <c r="C21" i="66"/>
  <c r="B21" i="66"/>
  <c r="F20" i="66"/>
  <c r="E20" i="66"/>
  <c r="D20" i="66"/>
  <c r="C20" i="66"/>
  <c r="B20" i="66"/>
  <c r="F19" i="66"/>
  <c r="E19" i="66"/>
  <c r="D19" i="66"/>
  <c r="C19" i="66"/>
  <c r="B19" i="66"/>
  <c r="F18" i="66"/>
  <c r="E18" i="66"/>
  <c r="D18" i="66"/>
  <c r="C18" i="66"/>
  <c r="B18" i="66"/>
  <c r="F17" i="66"/>
  <c r="E17" i="66"/>
  <c r="D17" i="66"/>
  <c r="C17" i="66"/>
  <c r="B17" i="66"/>
  <c r="F16" i="66"/>
  <c r="E16" i="66"/>
  <c r="D16" i="66"/>
  <c r="C16" i="66"/>
  <c r="B16" i="66"/>
  <c r="F15" i="66"/>
  <c r="E15" i="66"/>
  <c r="D15" i="66"/>
  <c r="C15" i="66"/>
  <c r="B15" i="66"/>
  <c r="F14" i="66"/>
  <c r="E14" i="66"/>
  <c r="D14" i="66"/>
  <c r="C14" i="66"/>
  <c r="B14" i="66"/>
  <c r="F13" i="66"/>
  <c r="E13" i="66"/>
  <c r="D13" i="66"/>
  <c r="C13" i="66"/>
  <c r="B13" i="66"/>
  <c r="U12" i="66"/>
  <c r="F12" i="66"/>
  <c r="E12" i="66"/>
  <c r="D12" i="66"/>
  <c r="C12" i="66"/>
  <c r="B12" i="66"/>
  <c r="U11" i="66"/>
  <c r="F11" i="66"/>
  <c r="E11" i="66"/>
  <c r="D11" i="66"/>
  <c r="C11" i="66"/>
  <c r="B11" i="66"/>
  <c r="F10" i="66"/>
  <c r="E10" i="66"/>
  <c r="D10" i="66"/>
  <c r="C10" i="66"/>
  <c r="B10" i="66"/>
  <c r="F9" i="66"/>
  <c r="E9" i="66"/>
  <c r="D9" i="66"/>
  <c r="C9" i="66"/>
  <c r="B9" i="66"/>
  <c r="F8" i="66"/>
  <c r="E8" i="66"/>
  <c r="D8" i="66"/>
  <c r="C8" i="66"/>
  <c r="B8" i="66"/>
  <c r="F7" i="66"/>
  <c r="E7" i="66"/>
  <c r="D7" i="66"/>
  <c r="C7" i="66"/>
  <c r="B7" i="66"/>
  <c r="F6" i="66"/>
  <c r="E6" i="66"/>
  <c r="D6" i="66"/>
  <c r="C6" i="66"/>
  <c r="B6" i="66"/>
  <c r="F5" i="66"/>
  <c r="E5" i="66"/>
  <c r="D5" i="66"/>
  <c r="C5" i="66"/>
  <c r="B5" i="66"/>
  <c r="F4" i="66"/>
  <c r="E4" i="66"/>
  <c r="D4" i="66"/>
  <c r="C4" i="66"/>
  <c r="B4" i="66"/>
  <c r="F3" i="66"/>
  <c r="E3" i="66"/>
  <c r="D3" i="66"/>
  <c r="C3" i="66"/>
  <c r="B3" i="66"/>
  <c r="F2" i="66"/>
  <c r="E2" i="66"/>
  <c r="D2" i="66"/>
  <c r="C2" i="66"/>
  <c r="B2" i="66"/>
  <c r="D39" i="65"/>
  <c r="C39" i="65"/>
  <c r="C57" i="65" s="1"/>
  <c r="D6" i="65"/>
  <c r="C6" i="65"/>
  <c r="D5" i="65"/>
  <c r="C5" i="65"/>
  <c r="D4" i="65"/>
  <c r="C4" i="65"/>
  <c r="D3" i="65"/>
  <c r="C3" i="65"/>
  <c r="D2" i="65"/>
  <c r="C2" i="65"/>
  <c r="C39" i="64"/>
  <c r="C57" i="64" s="1"/>
  <c r="C75" i="64" s="1"/>
  <c r="C6" i="64"/>
  <c r="C5" i="64"/>
  <c r="C4" i="64"/>
  <c r="C3" i="64"/>
  <c r="C2" i="64"/>
  <c r="B3" i="60"/>
  <c r="C3" i="60"/>
  <c r="D3" i="60"/>
  <c r="E3" i="60"/>
  <c r="F3" i="60"/>
  <c r="B4" i="60"/>
  <c r="C4" i="60"/>
  <c r="D4" i="60"/>
  <c r="E4" i="60"/>
  <c r="F4" i="60"/>
  <c r="B5" i="60"/>
  <c r="C5" i="60"/>
  <c r="D5" i="60"/>
  <c r="E5" i="60"/>
  <c r="F5" i="60"/>
  <c r="B6" i="60"/>
  <c r="C6" i="60"/>
  <c r="D6" i="60"/>
  <c r="E6" i="60"/>
  <c r="F6" i="60"/>
  <c r="B7" i="60"/>
  <c r="C7" i="60"/>
  <c r="D7" i="60"/>
  <c r="E7" i="60"/>
  <c r="F7" i="60"/>
  <c r="B8" i="60"/>
  <c r="C8" i="60"/>
  <c r="D8" i="60"/>
  <c r="E8" i="60"/>
  <c r="F8" i="60"/>
  <c r="B9" i="60"/>
  <c r="C9" i="60"/>
  <c r="D9" i="60"/>
  <c r="E9" i="60"/>
  <c r="F9" i="60"/>
  <c r="B10" i="60"/>
  <c r="C10" i="60"/>
  <c r="D10" i="60"/>
  <c r="E10" i="60"/>
  <c r="F10" i="60"/>
  <c r="B11" i="60"/>
  <c r="C11" i="60"/>
  <c r="D11" i="60"/>
  <c r="E11" i="60"/>
  <c r="F11" i="60"/>
  <c r="B12" i="60"/>
  <c r="C12" i="60"/>
  <c r="D12" i="60"/>
  <c r="E12" i="60"/>
  <c r="F12" i="60"/>
  <c r="B13" i="60"/>
  <c r="C13" i="60"/>
  <c r="D13" i="60"/>
  <c r="E13" i="60"/>
  <c r="F13" i="60"/>
  <c r="B14" i="60"/>
  <c r="C14" i="60"/>
  <c r="D14" i="60"/>
  <c r="E14" i="60"/>
  <c r="F14" i="60"/>
  <c r="B15" i="60"/>
  <c r="C15" i="60"/>
  <c r="D15" i="60"/>
  <c r="E15" i="60"/>
  <c r="F15" i="60"/>
  <c r="B16" i="60"/>
  <c r="C16" i="60"/>
  <c r="D16" i="60"/>
  <c r="E16" i="60"/>
  <c r="F16" i="60"/>
  <c r="B17" i="60"/>
  <c r="C17" i="60"/>
  <c r="D17" i="60"/>
  <c r="E17" i="60"/>
  <c r="F17" i="60"/>
  <c r="B18" i="60"/>
  <c r="C18" i="60"/>
  <c r="D18" i="60"/>
  <c r="E18" i="60"/>
  <c r="F18" i="60"/>
  <c r="B19" i="60"/>
  <c r="C19" i="60"/>
  <c r="D19" i="60"/>
  <c r="E19" i="60"/>
  <c r="F19" i="60"/>
  <c r="B20" i="60"/>
  <c r="C20" i="60"/>
  <c r="D20" i="60"/>
  <c r="E20" i="60"/>
  <c r="F20" i="60"/>
  <c r="B21" i="60"/>
  <c r="C21" i="60"/>
  <c r="D21" i="60"/>
  <c r="E21" i="60"/>
  <c r="F21" i="60"/>
  <c r="B22" i="60"/>
  <c r="C22" i="60"/>
  <c r="D22" i="60"/>
  <c r="E22" i="60"/>
  <c r="F22" i="60"/>
  <c r="B23" i="60"/>
  <c r="C23" i="60"/>
  <c r="D23" i="60"/>
  <c r="E23" i="60"/>
  <c r="F23" i="60"/>
  <c r="B24" i="60"/>
  <c r="C24" i="60"/>
  <c r="D24" i="60"/>
  <c r="E24" i="60"/>
  <c r="F24" i="60"/>
  <c r="B25" i="60"/>
  <c r="C25" i="60"/>
  <c r="D25" i="60"/>
  <c r="E25" i="60"/>
  <c r="F25" i="60"/>
  <c r="C2" i="60"/>
  <c r="D2" i="60"/>
  <c r="E2" i="60"/>
  <c r="F2" i="60"/>
  <c r="B2" i="60"/>
  <c r="B31" i="60"/>
  <c r="B30" i="60"/>
  <c r="K30" i="60"/>
  <c r="J30" i="60"/>
  <c r="I30" i="60"/>
  <c r="H30" i="60"/>
  <c r="G30" i="60"/>
  <c r="U25" i="60"/>
  <c r="U24" i="60"/>
  <c r="U23" i="60"/>
  <c r="U22" i="60"/>
  <c r="U21" i="60"/>
  <c r="U20" i="60"/>
  <c r="U19" i="60"/>
  <c r="U18" i="60"/>
  <c r="U17" i="60"/>
  <c r="U16" i="60"/>
  <c r="U15" i="60"/>
  <c r="U14" i="60"/>
  <c r="U13" i="60"/>
  <c r="U12" i="60"/>
  <c r="U11" i="60"/>
  <c r="U10" i="60"/>
  <c r="U9" i="60"/>
  <c r="U8" i="60"/>
  <c r="U7" i="60"/>
  <c r="U6" i="60"/>
  <c r="U5" i="60"/>
  <c r="U4" i="60"/>
  <c r="U3" i="60"/>
  <c r="U2" i="60"/>
  <c r="U3" i="34"/>
  <c r="U4" i="34"/>
  <c r="U5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" i="34"/>
  <c r="D75" i="67" l="1"/>
  <c r="C57" i="67"/>
  <c r="E57" i="67"/>
  <c r="U25" i="66"/>
  <c r="U24" i="66"/>
  <c r="U23" i="66"/>
  <c r="U22" i="66"/>
  <c r="U21" i="66"/>
  <c r="U20" i="66"/>
  <c r="U19" i="66"/>
  <c r="U18" i="66"/>
  <c r="U17" i="66"/>
  <c r="U16" i="66"/>
  <c r="U15" i="66"/>
  <c r="U14" i="66"/>
  <c r="U13" i="66"/>
  <c r="U2" i="66"/>
  <c r="U3" i="66"/>
  <c r="U4" i="66"/>
  <c r="U5" i="66"/>
  <c r="U6" i="66"/>
  <c r="U7" i="66"/>
  <c r="U8" i="66"/>
  <c r="U9" i="66"/>
  <c r="U10" i="66"/>
  <c r="D57" i="65"/>
  <c r="C75" i="65"/>
  <c r="C12" i="64"/>
  <c r="C9" i="64"/>
  <c r="C11" i="64"/>
  <c r="C10" i="64"/>
  <c r="E75" i="67" l="1"/>
  <c r="C75" i="67"/>
  <c r="D75" i="65"/>
  <c r="C13" i="64"/>
  <c r="C15" i="64" s="1"/>
  <c r="H30" i="34"/>
  <c r="H2" i="34" s="1"/>
  <c r="I30" i="34"/>
  <c r="I2" i="34" s="1"/>
  <c r="J30" i="34"/>
  <c r="J2" i="34" s="1"/>
  <c r="K30" i="34"/>
  <c r="K2" i="34" s="1"/>
  <c r="G30" i="34"/>
  <c r="C17" i="64" l="1"/>
  <c r="C14" i="64"/>
  <c r="C18" i="64"/>
  <c r="C16" i="64"/>
  <c r="L2" i="34"/>
  <c r="Q2" i="34" s="1"/>
  <c r="J3" i="34"/>
  <c r="H3" i="34"/>
  <c r="K3" i="34"/>
  <c r="K5" i="34"/>
  <c r="K7" i="34"/>
  <c r="K9" i="34"/>
  <c r="K11" i="34"/>
  <c r="K13" i="34"/>
  <c r="K15" i="34"/>
  <c r="K17" i="34"/>
  <c r="K19" i="34"/>
  <c r="K21" i="34"/>
  <c r="K23" i="34"/>
  <c r="K25" i="34"/>
  <c r="K4" i="34"/>
  <c r="K6" i="34"/>
  <c r="K8" i="34"/>
  <c r="K10" i="34"/>
  <c r="K12" i="34"/>
  <c r="K14" i="34"/>
  <c r="K16" i="34"/>
  <c r="K18" i="34"/>
  <c r="K20" i="34"/>
  <c r="K22" i="34"/>
  <c r="K24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H25" i="34"/>
  <c r="J25" i="34"/>
  <c r="J24" i="34"/>
  <c r="H24" i="34"/>
  <c r="J23" i="34"/>
  <c r="H23" i="34"/>
  <c r="J22" i="34"/>
  <c r="H22" i="34"/>
  <c r="J21" i="34"/>
  <c r="H21" i="34"/>
  <c r="J20" i="34"/>
  <c r="H20" i="34"/>
  <c r="J19" i="34"/>
  <c r="H19" i="34"/>
  <c r="J18" i="34"/>
  <c r="H18" i="34"/>
  <c r="J17" i="34"/>
  <c r="H17" i="34"/>
  <c r="J16" i="34"/>
  <c r="H16" i="34"/>
  <c r="J15" i="34"/>
  <c r="H15" i="34"/>
  <c r="J14" i="34"/>
  <c r="H14" i="34"/>
  <c r="J13" i="34"/>
  <c r="H13" i="34"/>
  <c r="J12" i="34"/>
  <c r="H12" i="34"/>
  <c r="J11" i="34"/>
  <c r="H11" i="34"/>
  <c r="J10" i="34"/>
  <c r="H10" i="34"/>
  <c r="J9" i="34"/>
  <c r="H9" i="34"/>
  <c r="J8" i="34"/>
  <c r="H8" i="34"/>
  <c r="J7" i="34"/>
  <c r="H7" i="34"/>
  <c r="J6" i="34"/>
  <c r="H6" i="34"/>
  <c r="J5" i="34"/>
  <c r="H5" i="34"/>
  <c r="J4" i="34"/>
  <c r="H4" i="34"/>
  <c r="C20" i="64" l="1"/>
  <c r="C19" i="64"/>
  <c r="L25" i="34"/>
  <c r="Q25" i="34"/>
  <c r="M2" i="34"/>
  <c r="C22" i="64" l="1"/>
  <c r="D22" i="64" s="1"/>
  <c r="F22" i="64" s="1"/>
  <c r="P2" i="34"/>
  <c r="N2" i="34"/>
  <c r="C23" i="64" l="1"/>
  <c r="D23" i="64" s="1"/>
  <c r="F23" i="64" s="1"/>
  <c r="F24" i="64" s="1"/>
  <c r="C25" i="64" s="1"/>
  <c r="L14" i="34"/>
  <c r="C30" i="64" l="1"/>
  <c r="C28" i="64"/>
  <c r="C29" i="64"/>
  <c r="C27" i="64"/>
  <c r="O2" i="34" l="1"/>
  <c r="C31" i="64" l="1"/>
  <c r="C32" i="64" s="1"/>
  <c r="S2" i="34"/>
  <c r="R2" i="34"/>
  <c r="T2" i="34" s="1"/>
  <c r="V2" i="34" s="1"/>
  <c r="C34" i="64" l="1"/>
  <c r="C35" i="64"/>
  <c r="C33" i="64"/>
  <c r="C36" i="64"/>
  <c r="N14" i="34"/>
  <c r="C37" i="64" l="1"/>
  <c r="C40" i="64" s="1"/>
  <c r="D40" i="64" s="1"/>
  <c r="F40" i="64" s="1"/>
  <c r="C38" i="64"/>
  <c r="M14" i="34"/>
  <c r="P14" i="34"/>
  <c r="L4" i="34"/>
  <c r="O4" i="34" s="1"/>
  <c r="L5" i="34"/>
  <c r="M5" i="34" s="1"/>
  <c r="L6" i="34"/>
  <c r="Q6" i="34" s="1"/>
  <c r="L7" i="34"/>
  <c r="L8" i="34"/>
  <c r="M8" i="34" s="1"/>
  <c r="L10" i="34"/>
  <c r="O10" i="34" s="1"/>
  <c r="L11" i="34"/>
  <c r="L12" i="34"/>
  <c r="Q14" i="34"/>
  <c r="L15" i="34"/>
  <c r="M15" i="34" s="1"/>
  <c r="L17" i="34"/>
  <c r="L18" i="34"/>
  <c r="O18" i="34" s="1"/>
  <c r="L20" i="34"/>
  <c r="Q20" i="34" s="1"/>
  <c r="L21" i="34"/>
  <c r="L22" i="34"/>
  <c r="O22" i="34" s="1"/>
  <c r="L23" i="34"/>
  <c r="P23" i="34" s="1"/>
  <c r="L24" i="34"/>
  <c r="Q24" i="34" s="1"/>
  <c r="C41" i="64" l="1"/>
  <c r="D41" i="64" s="1"/>
  <c r="F41" i="64" s="1"/>
  <c r="F42" i="64" s="1"/>
  <c r="C43" i="64" s="1"/>
  <c r="Q4" i="34"/>
  <c r="P18" i="34"/>
  <c r="N4" i="34"/>
  <c r="P20" i="34"/>
  <c r="Q8" i="34"/>
  <c r="N10" i="34"/>
  <c r="N5" i="34"/>
  <c r="S5" i="34" s="1"/>
  <c r="M24" i="34"/>
  <c r="P22" i="34"/>
  <c r="N6" i="34"/>
  <c r="Q15" i="34"/>
  <c r="N23" i="34"/>
  <c r="M4" i="34"/>
  <c r="M18" i="34"/>
  <c r="M22" i="34"/>
  <c r="O14" i="34"/>
  <c r="S14" i="34" s="1"/>
  <c r="N24" i="34"/>
  <c r="N8" i="34"/>
  <c r="S8" i="34" s="1"/>
  <c r="Q18" i="34"/>
  <c r="P4" i="34"/>
  <c r="O6" i="34"/>
  <c r="N18" i="34"/>
  <c r="O20" i="34"/>
  <c r="N22" i="34"/>
  <c r="O24" i="34"/>
  <c r="P10" i="34"/>
  <c r="M10" i="34"/>
  <c r="P6" i="34"/>
  <c r="M6" i="34"/>
  <c r="N20" i="34"/>
  <c r="M20" i="34"/>
  <c r="P24" i="34"/>
  <c r="Q22" i="34"/>
  <c r="O8" i="34"/>
  <c r="Q10" i="34"/>
  <c r="P8" i="34"/>
  <c r="P15" i="34"/>
  <c r="M23" i="34"/>
  <c r="P17" i="34"/>
  <c r="M17" i="34"/>
  <c r="N17" i="34"/>
  <c r="O17" i="34"/>
  <c r="Q17" i="34"/>
  <c r="Q11" i="34"/>
  <c r="M11" i="34"/>
  <c r="N11" i="34"/>
  <c r="P11" i="34"/>
  <c r="O11" i="34"/>
  <c r="M12" i="34"/>
  <c r="N12" i="34"/>
  <c r="O12" i="34"/>
  <c r="P12" i="34"/>
  <c r="M7" i="34"/>
  <c r="P7" i="34"/>
  <c r="N7" i="34"/>
  <c r="P21" i="34"/>
  <c r="M21" i="34"/>
  <c r="N21" i="34"/>
  <c r="O21" i="34"/>
  <c r="Q21" i="34"/>
  <c r="L9" i="34"/>
  <c r="Q7" i="34"/>
  <c r="L3" i="34"/>
  <c r="Q3" i="34" s="1"/>
  <c r="L19" i="34"/>
  <c r="O15" i="34"/>
  <c r="Q5" i="34"/>
  <c r="Q23" i="34"/>
  <c r="O5" i="34"/>
  <c r="R5" i="34" s="1"/>
  <c r="T5" i="34" s="1"/>
  <c r="V5" i="34" s="1"/>
  <c r="O23" i="34"/>
  <c r="N15" i="34"/>
  <c r="S15" i="34" s="1"/>
  <c r="P5" i="34"/>
  <c r="L13" i="34"/>
  <c r="Q13" i="34" s="1"/>
  <c r="L16" i="34"/>
  <c r="Q12" i="34"/>
  <c r="O7" i="34"/>
  <c r="S17" i="34" l="1"/>
  <c r="R17" i="34"/>
  <c r="T17" i="34" s="1"/>
  <c r="V17" i="34" s="1"/>
  <c r="S23" i="34"/>
  <c r="R23" i="34"/>
  <c r="T23" i="34" s="1"/>
  <c r="V23" i="34" s="1"/>
  <c r="S18" i="34"/>
  <c r="R18" i="34"/>
  <c r="T18" i="34" s="1"/>
  <c r="V18" i="34" s="1"/>
  <c r="S24" i="34"/>
  <c r="R24" i="34"/>
  <c r="T24" i="34" s="1"/>
  <c r="V24" i="34" s="1"/>
  <c r="R14" i="34"/>
  <c r="T14" i="34" s="1"/>
  <c r="V14" i="34" s="1"/>
  <c r="R8" i="34"/>
  <c r="T8" i="34" s="1"/>
  <c r="V8" i="34" s="1"/>
  <c r="R15" i="34"/>
  <c r="T15" i="34" s="1"/>
  <c r="V15" i="34" s="1"/>
  <c r="S21" i="34"/>
  <c r="R21" i="34"/>
  <c r="S7" i="34"/>
  <c r="R7" i="34"/>
  <c r="S12" i="34"/>
  <c r="R12" i="34"/>
  <c r="S11" i="34"/>
  <c r="R11" i="34"/>
  <c r="S20" i="34"/>
  <c r="R20" i="34"/>
  <c r="S6" i="34"/>
  <c r="R6" i="34"/>
  <c r="S10" i="34"/>
  <c r="R10" i="34"/>
  <c r="S22" i="34"/>
  <c r="R22" i="34"/>
  <c r="S4" i="34"/>
  <c r="R4" i="34"/>
  <c r="M25" i="34"/>
  <c r="N25" i="34"/>
  <c r="P25" i="34"/>
  <c r="O25" i="34"/>
  <c r="P16" i="34"/>
  <c r="O16" i="34"/>
  <c r="M16" i="34"/>
  <c r="N16" i="34"/>
  <c r="O19" i="34"/>
  <c r="P19" i="34"/>
  <c r="M19" i="34"/>
  <c r="N19" i="34"/>
  <c r="M9" i="34"/>
  <c r="P9" i="34"/>
  <c r="O9" i="34"/>
  <c r="N9" i="34"/>
  <c r="Q19" i="34"/>
  <c r="Q16" i="34"/>
  <c r="P13" i="34"/>
  <c r="M13" i="34"/>
  <c r="N13" i="34"/>
  <c r="O13" i="34"/>
  <c r="M3" i="34"/>
  <c r="O3" i="34"/>
  <c r="N3" i="34"/>
  <c r="Q9" i="34"/>
  <c r="P3" i="34"/>
  <c r="C48" i="64" l="1"/>
  <c r="C46" i="64"/>
  <c r="C47" i="64"/>
  <c r="C45" i="64"/>
  <c r="S3" i="34"/>
  <c r="R3" i="34"/>
  <c r="T3" i="34" s="1"/>
  <c r="V3" i="34" s="1"/>
  <c r="S9" i="34"/>
  <c r="R9" i="34"/>
  <c r="T9" i="34" s="1"/>
  <c r="V9" i="34" s="1"/>
  <c r="S19" i="34"/>
  <c r="R19" i="34"/>
  <c r="T19" i="34" s="1"/>
  <c r="V19" i="34" s="1"/>
  <c r="S16" i="34"/>
  <c r="R16" i="34"/>
  <c r="T16" i="34" s="1"/>
  <c r="V16" i="34" s="1"/>
  <c r="S25" i="34"/>
  <c r="R25" i="34"/>
  <c r="T25" i="34" s="1"/>
  <c r="V25" i="34" s="1"/>
  <c r="S13" i="34"/>
  <c r="R13" i="34"/>
  <c r="T13" i="34" s="1"/>
  <c r="V13" i="34" s="1"/>
  <c r="T4" i="34"/>
  <c r="V4" i="34" s="1"/>
  <c r="T22" i="34"/>
  <c r="V22" i="34" s="1"/>
  <c r="T10" i="34"/>
  <c r="V10" i="34" s="1"/>
  <c r="T6" i="34"/>
  <c r="V6" i="34" s="1"/>
  <c r="T20" i="34"/>
  <c r="V20" i="34" s="1"/>
  <c r="T11" i="34"/>
  <c r="V11" i="34" s="1"/>
  <c r="T12" i="34"/>
  <c r="V12" i="34" s="1"/>
  <c r="T7" i="34"/>
  <c r="V7" i="34" s="1"/>
  <c r="T21" i="34"/>
  <c r="V21" i="34" s="1"/>
  <c r="C49" i="64" l="1"/>
  <c r="C50" i="64" s="1"/>
  <c r="C54" i="64" l="1"/>
  <c r="C51" i="64"/>
  <c r="C53" i="64"/>
  <c r="C52" i="64"/>
  <c r="C55" i="64" l="1"/>
  <c r="C58" i="64" s="1"/>
  <c r="D58" i="64" s="1"/>
  <c r="F58" i="64" s="1"/>
  <c r="C56" i="64"/>
  <c r="C59" i="64" l="1"/>
  <c r="D59" i="64" s="1"/>
  <c r="F59" i="64" s="1"/>
  <c r="F60" i="64" s="1"/>
  <c r="C61" i="64" s="1"/>
  <c r="C7" i="65" s="1"/>
  <c r="C12" i="65" l="1"/>
  <c r="C11" i="65"/>
  <c r="D11" i="65"/>
  <c r="D12" i="65"/>
  <c r="C10" i="65"/>
  <c r="C9" i="65"/>
  <c r="D10" i="65"/>
  <c r="D9" i="65"/>
  <c r="C66" i="64"/>
  <c r="C64" i="64"/>
  <c r="C65" i="64"/>
  <c r="C63" i="64"/>
  <c r="D13" i="65" l="1"/>
  <c r="D15" i="65" s="1"/>
  <c r="C13" i="65"/>
  <c r="C14" i="65" s="1"/>
  <c r="D17" i="65" l="1"/>
  <c r="C18" i="65"/>
  <c r="C15" i="65"/>
  <c r="D18" i="65"/>
  <c r="D14" i="65"/>
  <c r="C16" i="65"/>
  <c r="D16" i="65"/>
  <c r="C17" i="65"/>
  <c r="C20" i="65" s="1"/>
  <c r="C19" i="65" l="1"/>
  <c r="C22" i="65" s="1"/>
  <c r="D20" i="65"/>
  <c r="D19" i="65"/>
  <c r="D22" i="65" s="1"/>
  <c r="E22" i="65" s="1"/>
  <c r="C67" i="64"/>
  <c r="C68" i="64" s="1"/>
  <c r="G22" i="65" l="1"/>
  <c r="C23" i="65"/>
  <c r="E23" i="65" s="1"/>
  <c r="H23" i="65" s="1"/>
  <c r="I23" i="65" s="1"/>
  <c r="D23" i="65"/>
  <c r="C72" i="64"/>
  <c r="C71" i="64"/>
  <c r="C69" i="64"/>
  <c r="C70" i="64"/>
  <c r="G23" i="65" l="1"/>
  <c r="G24" i="65" s="1"/>
  <c r="C74" i="64"/>
  <c r="C73" i="64"/>
  <c r="C76" i="64" s="1"/>
  <c r="D76" i="64" s="1"/>
  <c r="F76" i="64" s="1"/>
  <c r="C25" i="65" l="1"/>
  <c r="D29" i="65"/>
  <c r="C29" i="65"/>
  <c r="C77" i="64"/>
  <c r="D77" i="64" s="1"/>
  <c r="F77" i="64" s="1"/>
  <c r="F78" i="64" s="1"/>
  <c r="D27" i="65" l="1"/>
  <c r="C27" i="65"/>
  <c r="C30" i="65"/>
  <c r="D28" i="65"/>
  <c r="C28" i="65"/>
  <c r="D30" i="65"/>
  <c r="C31" i="65" l="1"/>
  <c r="D31" i="65"/>
  <c r="D36" i="65" l="1"/>
  <c r="D33" i="65"/>
  <c r="D34" i="65"/>
  <c r="D32" i="65"/>
  <c r="D35" i="65"/>
  <c r="C32" i="65"/>
  <c r="C35" i="65"/>
  <c r="C33" i="65"/>
  <c r="C36" i="65"/>
  <c r="C34" i="65"/>
  <c r="D37" i="65" l="1"/>
  <c r="D40" i="65" s="1"/>
  <c r="D38" i="65"/>
  <c r="D41" i="65" s="1"/>
  <c r="C37" i="65"/>
  <c r="C40" i="65" s="1"/>
  <c r="C38" i="65"/>
  <c r="C41" i="65" s="1"/>
  <c r="E41" i="65" l="1"/>
  <c r="H41" i="65" s="1"/>
  <c r="I41" i="65" s="1"/>
  <c r="E40" i="65"/>
  <c r="G40" i="65" s="1"/>
  <c r="G41" i="65" l="1"/>
  <c r="G42" i="65" s="1"/>
  <c r="C43" i="65" s="1"/>
  <c r="I25" i="60"/>
  <c r="I24" i="60"/>
  <c r="K23" i="60"/>
  <c r="I21" i="60"/>
  <c r="I20" i="60"/>
  <c r="K19" i="60"/>
  <c r="I17" i="60"/>
  <c r="I16" i="60"/>
  <c r="K15" i="60"/>
  <c r="I13" i="60"/>
  <c r="I12" i="60"/>
  <c r="K11" i="60"/>
  <c r="J10" i="60"/>
  <c r="H8" i="60"/>
  <c r="K7" i="60"/>
  <c r="J6" i="60"/>
  <c r="H4" i="60"/>
  <c r="K3" i="60"/>
  <c r="K2" i="60"/>
  <c r="H2" i="60"/>
  <c r="K25" i="60"/>
  <c r="I23" i="60"/>
  <c r="I22" i="60"/>
  <c r="K21" i="60"/>
  <c r="I19" i="60"/>
  <c r="I18" i="60"/>
  <c r="K17" i="60"/>
  <c r="I15" i="60"/>
  <c r="I14" i="60"/>
  <c r="K13" i="60"/>
  <c r="H10" i="60"/>
  <c r="K9" i="60"/>
  <c r="J8" i="60"/>
  <c r="H6" i="60"/>
  <c r="K5" i="60"/>
  <c r="J4" i="60"/>
  <c r="I2" i="60"/>
  <c r="K24" i="60"/>
  <c r="K22" i="60"/>
  <c r="K20" i="60"/>
  <c r="K18" i="60"/>
  <c r="K16" i="60"/>
  <c r="K14" i="60"/>
  <c r="K12" i="60"/>
  <c r="K10" i="60"/>
  <c r="K8" i="60"/>
  <c r="K6" i="60"/>
  <c r="K4" i="60"/>
  <c r="J2" i="60"/>
  <c r="I4" i="60"/>
  <c r="I8" i="60"/>
  <c r="H13" i="60"/>
  <c r="H17" i="60"/>
  <c r="H21" i="60"/>
  <c r="H25" i="60"/>
  <c r="H24" i="60"/>
  <c r="H20" i="60"/>
  <c r="H16" i="60"/>
  <c r="H12" i="60"/>
  <c r="J22" i="60"/>
  <c r="J18" i="60"/>
  <c r="J14" i="60"/>
  <c r="H3" i="60"/>
  <c r="H5" i="60"/>
  <c r="H7" i="60"/>
  <c r="H9" i="60"/>
  <c r="H11" i="60"/>
  <c r="J25" i="60"/>
  <c r="J23" i="60"/>
  <c r="J21" i="60"/>
  <c r="J19" i="60"/>
  <c r="J17" i="60"/>
  <c r="J15" i="60"/>
  <c r="J13" i="60"/>
  <c r="I11" i="60"/>
  <c r="I9" i="60"/>
  <c r="I7" i="60"/>
  <c r="I5" i="60"/>
  <c r="I3" i="60"/>
  <c r="I6" i="60"/>
  <c r="I10" i="60"/>
  <c r="H15" i="60"/>
  <c r="H19" i="60"/>
  <c r="H23" i="60"/>
  <c r="H22" i="60"/>
  <c r="H18" i="60"/>
  <c r="H14" i="60"/>
  <c r="J24" i="60"/>
  <c r="J20" i="60"/>
  <c r="J16" i="60"/>
  <c r="J12" i="60"/>
  <c r="J3" i="60"/>
  <c r="J5" i="60"/>
  <c r="J7" i="60"/>
  <c r="J9" i="60"/>
  <c r="J11" i="60"/>
  <c r="C46" i="65" l="1"/>
  <c r="C48" i="65"/>
  <c r="D47" i="65"/>
  <c r="C45" i="65"/>
  <c r="D45" i="65"/>
  <c r="C47" i="65"/>
  <c r="D46" i="65"/>
  <c r="D48" i="65"/>
  <c r="L14" i="60"/>
  <c r="M14" i="60" s="1"/>
  <c r="L22" i="60"/>
  <c r="M22" i="60" s="1"/>
  <c r="L19" i="60"/>
  <c r="M19" i="60" s="1"/>
  <c r="L11" i="60"/>
  <c r="M11" i="60" s="1"/>
  <c r="L7" i="60"/>
  <c r="M7" i="60" s="1"/>
  <c r="L3" i="60"/>
  <c r="M3" i="60" s="1"/>
  <c r="L12" i="60"/>
  <c r="O12" i="60" s="1"/>
  <c r="L20" i="60"/>
  <c r="O20" i="60" s="1"/>
  <c r="L25" i="60"/>
  <c r="M25" i="60" s="1"/>
  <c r="L17" i="60"/>
  <c r="M17" i="60" s="1"/>
  <c r="Q22" i="60"/>
  <c r="L10" i="60"/>
  <c r="M10" i="60" s="1"/>
  <c r="L4" i="60"/>
  <c r="M4" i="60" s="1"/>
  <c r="L18" i="60"/>
  <c r="M18" i="60" s="1"/>
  <c r="L23" i="60"/>
  <c r="M23" i="60" s="1"/>
  <c r="L15" i="60"/>
  <c r="M15" i="60" s="1"/>
  <c r="L9" i="60"/>
  <c r="M9" i="60" s="1"/>
  <c r="L5" i="60"/>
  <c r="M5" i="60" s="1"/>
  <c r="L16" i="60"/>
  <c r="O16" i="60" s="1"/>
  <c r="L24" i="60"/>
  <c r="Q24" i="60" s="1"/>
  <c r="L21" i="60"/>
  <c r="M21" i="60" s="1"/>
  <c r="L13" i="60"/>
  <c r="M13" i="60" s="1"/>
  <c r="Q16" i="60"/>
  <c r="L6" i="60"/>
  <c r="M6" i="60" s="1"/>
  <c r="L2" i="60"/>
  <c r="M2" i="60" s="1"/>
  <c r="L8" i="60"/>
  <c r="M8" i="60" s="1"/>
  <c r="Q14" i="60" l="1"/>
  <c r="O18" i="60"/>
  <c r="C49" i="65"/>
  <c r="C54" i="65" s="1"/>
  <c r="D49" i="65"/>
  <c r="P14" i="60"/>
  <c r="P11" i="60"/>
  <c r="O21" i="60"/>
  <c r="Q11" i="60"/>
  <c r="Q3" i="60"/>
  <c r="Q21" i="60"/>
  <c r="P3" i="60"/>
  <c r="O17" i="60"/>
  <c r="O23" i="60"/>
  <c r="O19" i="60"/>
  <c r="Q9" i="60"/>
  <c r="O4" i="60"/>
  <c r="P7" i="60"/>
  <c r="Q7" i="60"/>
  <c r="Q25" i="60"/>
  <c r="O14" i="60"/>
  <c r="N3" i="60"/>
  <c r="N7" i="60"/>
  <c r="N11" i="60"/>
  <c r="O7" i="60"/>
  <c r="Q23" i="60"/>
  <c r="P23" i="60"/>
  <c r="O15" i="60"/>
  <c r="Q20" i="60"/>
  <c r="N15" i="60"/>
  <c r="N23" i="60"/>
  <c r="N18" i="60"/>
  <c r="P15" i="60"/>
  <c r="Q8" i="60"/>
  <c r="P24" i="60"/>
  <c r="M24" i="60"/>
  <c r="P16" i="60"/>
  <c r="M16" i="60"/>
  <c r="P21" i="60"/>
  <c r="P13" i="60"/>
  <c r="O5" i="60"/>
  <c r="Q5" i="60"/>
  <c r="Q6" i="60"/>
  <c r="O8" i="60"/>
  <c r="N12" i="60"/>
  <c r="M12" i="60"/>
  <c r="O10" i="60"/>
  <c r="P12" i="60"/>
  <c r="P9" i="60"/>
  <c r="O24" i="60"/>
  <c r="Q19" i="60"/>
  <c r="O13" i="60"/>
  <c r="N8" i="60"/>
  <c r="P6" i="60"/>
  <c r="N2" i="60"/>
  <c r="Q13" i="60"/>
  <c r="N6" i="60"/>
  <c r="P4" i="60"/>
  <c r="Q12" i="60"/>
  <c r="Q4" i="60"/>
  <c r="N13" i="60"/>
  <c r="N21" i="60"/>
  <c r="N24" i="60"/>
  <c r="N16" i="60"/>
  <c r="P22" i="60"/>
  <c r="N5" i="60"/>
  <c r="N9" i="60"/>
  <c r="P25" i="60"/>
  <c r="P17" i="60"/>
  <c r="O9" i="60"/>
  <c r="O6" i="60"/>
  <c r="O25" i="60"/>
  <c r="Q15" i="60"/>
  <c r="P10" i="60"/>
  <c r="N4" i="60"/>
  <c r="Q2" i="60"/>
  <c r="O22" i="60"/>
  <c r="Q17" i="60"/>
  <c r="N10" i="60"/>
  <c r="P8" i="60"/>
  <c r="O2" i="60"/>
  <c r="Q18" i="60"/>
  <c r="Q10" i="60"/>
  <c r="P2" i="60"/>
  <c r="N17" i="60"/>
  <c r="N25" i="60"/>
  <c r="N20" i="60"/>
  <c r="M20" i="60"/>
  <c r="P18" i="60"/>
  <c r="P19" i="60"/>
  <c r="O11" i="60"/>
  <c r="O3" i="60"/>
  <c r="N19" i="60"/>
  <c r="N22" i="60"/>
  <c r="N14" i="60"/>
  <c r="P20" i="60"/>
  <c r="P5" i="60"/>
  <c r="C51" i="65" l="1"/>
  <c r="D50" i="65"/>
  <c r="D53" i="65"/>
  <c r="D51" i="65"/>
  <c r="D52" i="65"/>
  <c r="C50" i="65"/>
  <c r="C52" i="65"/>
  <c r="C53" i="65"/>
  <c r="D54" i="65"/>
  <c r="S23" i="60"/>
  <c r="S14" i="60"/>
  <c r="S18" i="60"/>
  <c r="S17" i="60"/>
  <c r="R15" i="60"/>
  <c r="R23" i="60"/>
  <c r="R7" i="60"/>
  <c r="R11" i="60"/>
  <c r="S7" i="60"/>
  <c r="S22" i="60"/>
  <c r="S3" i="60"/>
  <c r="R19" i="60"/>
  <c r="S25" i="60"/>
  <c r="R9" i="60"/>
  <c r="S13" i="60"/>
  <c r="S8" i="60"/>
  <c r="R14" i="60"/>
  <c r="S15" i="60"/>
  <c r="S10" i="60"/>
  <c r="R6" i="60"/>
  <c r="S2" i="60"/>
  <c r="S19" i="60"/>
  <c r="S11" i="60"/>
  <c r="R2" i="60"/>
  <c r="R18" i="60"/>
  <c r="R8" i="60"/>
  <c r="R17" i="60"/>
  <c r="S9" i="60"/>
  <c r="R5" i="60"/>
  <c r="S21" i="60"/>
  <c r="R4" i="60"/>
  <c r="S6" i="60"/>
  <c r="R13" i="60"/>
  <c r="R10" i="60"/>
  <c r="R3" i="60"/>
  <c r="R20" i="60"/>
  <c r="S20" i="60"/>
  <c r="R22" i="60"/>
  <c r="R25" i="60"/>
  <c r="S5" i="60"/>
  <c r="R16" i="60"/>
  <c r="S16" i="60"/>
  <c r="R24" i="60"/>
  <c r="S24" i="60"/>
  <c r="R21" i="60"/>
  <c r="S4" i="60"/>
  <c r="R12" i="60"/>
  <c r="S12" i="60"/>
  <c r="T17" i="60" l="1"/>
  <c r="V17" i="60" s="1"/>
  <c r="T11" i="60"/>
  <c r="V11" i="60" s="1"/>
  <c r="T10" i="60"/>
  <c r="T2" i="60"/>
  <c r="V2" i="60" s="1"/>
  <c r="C56" i="65"/>
  <c r="C55" i="65"/>
  <c r="C58" i="65" s="1"/>
  <c r="E58" i="65" s="1"/>
  <c r="G58" i="65" s="1"/>
  <c r="D55" i="65"/>
  <c r="D58" i="65" s="1"/>
  <c r="D56" i="65"/>
  <c r="D59" i="65" s="1"/>
  <c r="T9" i="60"/>
  <c r="V9" i="60" s="1"/>
  <c r="T14" i="60"/>
  <c r="V14" i="60" s="1"/>
  <c r="T23" i="60"/>
  <c r="V23" i="60" s="1"/>
  <c r="T3" i="60"/>
  <c r="V3" i="60" s="1"/>
  <c r="T7" i="60"/>
  <c r="V7" i="60" s="1"/>
  <c r="T21" i="60"/>
  <c r="V21" i="60" s="1"/>
  <c r="T25" i="60"/>
  <c r="V25" i="60" s="1"/>
  <c r="T13" i="60"/>
  <c r="V13" i="60" s="1"/>
  <c r="T18" i="60"/>
  <c r="V18" i="60" s="1"/>
  <c r="T15" i="60"/>
  <c r="V15" i="60" s="1"/>
  <c r="T6" i="60"/>
  <c r="V6" i="60" s="1"/>
  <c r="T4" i="60"/>
  <c r="V4" i="60" s="1"/>
  <c r="T5" i="60"/>
  <c r="V5" i="60" s="1"/>
  <c r="T22" i="60"/>
  <c r="V22" i="60" s="1"/>
  <c r="T8" i="60"/>
  <c r="V8" i="60" s="1"/>
  <c r="T19" i="60"/>
  <c r="V19" i="60" s="1"/>
  <c r="T24" i="60"/>
  <c r="V24" i="60" s="1"/>
  <c r="T16" i="60"/>
  <c r="V16" i="60" s="1"/>
  <c r="T12" i="60"/>
  <c r="V12" i="60" s="1"/>
  <c r="T20" i="60"/>
  <c r="V20" i="60" s="1"/>
  <c r="C59" i="65" l="1"/>
  <c r="E59" i="65" s="1"/>
  <c r="H59" i="65" l="1"/>
  <c r="I59" i="65" s="1"/>
  <c r="G59" i="65"/>
  <c r="G60" i="65" s="1"/>
  <c r="C61" i="65" s="1"/>
  <c r="C7" i="67" l="1"/>
  <c r="C63" i="65"/>
  <c r="D66" i="65"/>
  <c r="D64" i="65"/>
  <c r="D63" i="65"/>
  <c r="B28" i="66"/>
  <c r="C66" i="65"/>
  <c r="C64" i="65"/>
  <c r="D65" i="65"/>
  <c r="C65" i="65"/>
  <c r="C67" i="65" l="1"/>
  <c r="C68" i="65" s="1"/>
  <c r="J25" i="66"/>
  <c r="I11" i="66"/>
  <c r="J21" i="66"/>
  <c r="J7" i="66"/>
  <c r="J8" i="66"/>
  <c r="K20" i="66"/>
  <c r="H3" i="66"/>
  <c r="K12" i="66"/>
  <c r="K24" i="66"/>
  <c r="K4" i="66"/>
  <c r="K7" i="66"/>
  <c r="J10" i="66"/>
  <c r="K14" i="66"/>
  <c r="K18" i="66"/>
  <c r="K22" i="66"/>
  <c r="J24" i="66"/>
  <c r="H8" i="66"/>
  <c r="J12" i="66"/>
  <c r="H15" i="66"/>
  <c r="H19" i="66"/>
  <c r="H23" i="66"/>
  <c r="I17" i="66"/>
  <c r="I21" i="66"/>
  <c r="I25" i="66"/>
  <c r="K9" i="66"/>
  <c r="H22" i="66"/>
  <c r="J4" i="66"/>
  <c r="K16" i="66"/>
  <c r="K3" i="66"/>
  <c r="J6" i="66"/>
  <c r="J9" i="66"/>
  <c r="K13" i="66"/>
  <c r="K17" i="66"/>
  <c r="K21" i="66"/>
  <c r="H25" i="66"/>
  <c r="H6" i="66"/>
  <c r="I2" i="66"/>
  <c r="I4" i="66"/>
  <c r="I6" i="66"/>
  <c r="I8" i="66"/>
  <c r="H12" i="66"/>
  <c r="J18" i="66"/>
  <c r="I16" i="66"/>
  <c r="I24" i="66"/>
  <c r="H11" i="66"/>
  <c r="J16" i="66"/>
  <c r="I14" i="66"/>
  <c r="I22" i="66"/>
  <c r="J23" i="66"/>
  <c r="J17" i="66"/>
  <c r="J3" i="66"/>
  <c r="I13" i="66"/>
  <c r="K6" i="66"/>
  <c r="H14" i="66"/>
  <c r="K23" i="66"/>
  <c r="K5" i="66"/>
  <c r="H18" i="66"/>
  <c r="J2" i="66"/>
  <c r="J5" i="66"/>
  <c r="H9" i="66"/>
  <c r="I12" i="66"/>
  <c r="H16" i="66"/>
  <c r="H20" i="66"/>
  <c r="K25" i="66"/>
  <c r="H4" i="66"/>
  <c r="J11" i="66"/>
  <c r="J13" i="66"/>
  <c r="H17" i="66"/>
  <c r="H21" i="66"/>
  <c r="I15" i="66"/>
  <c r="I19" i="66"/>
  <c r="I23" i="66"/>
  <c r="H7" i="66"/>
  <c r="K15" i="66"/>
  <c r="K10" i="66"/>
  <c r="H5" i="66"/>
  <c r="K11" i="66"/>
  <c r="J19" i="66"/>
  <c r="H2" i="66"/>
  <c r="I3" i="66"/>
  <c r="I7" i="66"/>
  <c r="J14" i="66"/>
  <c r="I20" i="66"/>
  <c r="H13" i="66"/>
  <c r="I18" i="66"/>
  <c r="K2" i="66"/>
  <c r="K19" i="66"/>
  <c r="K8" i="66"/>
  <c r="J15" i="66"/>
  <c r="H24" i="66"/>
  <c r="H10" i="66"/>
  <c r="I5" i="66"/>
  <c r="I9" i="66"/>
  <c r="J22" i="66"/>
  <c r="I10" i="66"/>
  <c r="J20" i="66"/>
  <c r="D67" i="65"/>
  <c r="D68" i="65" s="1"/>
  <c r="C72" i="65"/>
  <c r="D72" i="65"/>
  <c r="D11" i="67"/>
  <c r="C9" i="67"/>
  <c r="E11" i="67"/>
  <c r="E10" i="67"/>
  <c r="E9" i="67"/>
  <c r="D12" i="67"/>
  <c r="E12" i="67"/>
  <c r="D9" i="67"/>
  <c r="C11" i="67"/>
  <c r="C10" i="67"/>
  <c r="D10" i="67"/>
  <c r="C12" i="67"/>
  <c r="D13" i="67" l="1"/>
  <c r="D14" i="67" s="1"/>
  <c r="C13" i="67"/>
  <c r="C14" i="67" s="1"/>
  <c r="D70" i="65"/>
  <c r="L10" i="66"/>
  <c r="M10" i="66" s="1"/>
  <c r="L2" i="66"/>
  <c r="M2" i="66" s="1"/>
  <c r="L7" i="66"/>
  <c r="M7" i="66" s="1"/>
  <c r="L21" i="66"/>
  <c r="M21" i="66" s="1"/>
  <c r="L4" i="66"/>
  <c r="M4" i="66" s="1"/>
  <c r="L20" i="66"/>
  <c r="M20" i="66" s="1"/>
  <c r="L18" i="66"/>
  <c r="M18" i="66" s="1"/>
  <c r="N18" i="66"/>
  <c r="L11" i="66"/>
  <c r="M11" i="66" s="1"/>
  <c r="L12" i="66"/>
  <c r="M12" i="66" s="1"/>
  <c r="L25" i="66"/>
  <c r="M25" i="66" s="1"/>
  <c r="P4" i="66"/>
  <c r="L23" i="66"/>
  <c r="M23" i="66" s="1"/>
  <c r="L15" i="66"/>
  <c r="M15" i="66" s="1"/>
  <c r="L8" i="66"/>
  <c r="M8" i="66" s="1"/>
  <c r="L3" i="66"/>
  <c r="M3" i="66" s="1"/>
  <c r="P21" i="66"/>
  <c r="D16" i="67"/>
  <c r="E13" i="67"/>
  <c r="E14" i="67" s="1"/>
  <c r="E17" i="67"/>
  <c r="D69" i="65"/>
  <c r="D71" i="65"/>
  <c r="C69" i="65"/>
  <c r="L24" i="66"/>
  <c r="M24" i="66" s="1"/>
  <c r="L13" i="66"/>
  <c r="M13" i="66" s="1"/>
  <c r="O3" i="66"/>
  <c r="L5" i="66"/>
  <c r="M5" i="66" s="1"/>
  <c r="O15" i="66"/>
  <c r="L17" i="66"/>
  <c r="M17" i="66" s="1"/>
  <c r="N17" i="66"/>
  <c r="L16" i="66"/>
  <c r="M16" i="66" s="1"/>
  <c r="L9" i="66"/>
  <c r="M9" i="66" s="1"/>
  <c r="N9" i="66"/>
  <c r="L14" i="66"/>
  <c r="M14" i="66" s="1"/>
  <c r="P17" i="66"/>
  <c r="P18" i="66"/>
  <c r="O4" i="66"/>
  <c r="L6" i="66"/>
  <c r="M6" i="66" s="1"/>
  <c r="Q13" i="66"/>
  <c r="Q16" i="66"/>
  <c r="L22" i="66"/>
  <c r="M22" i="66" s="1"/>
  <c r="N22" i="66"/>
  <c r="O17" i="66"/>
  <c r="L19" i="66"/>
  <c r="M19" i="66" s="1"/>
  <c r="N19" i="66"/>
  <c r="Q18" i="66"/>
  <c r="Q12" i="66"/>
  <c r="C70" i="65"/>
  <c r="C73" i="65" s="1"/>
  <c r="C76" i="65" s="1"/>
  <c r="C71" i="65"/>
  <c r="Q24" i="66" l="1"/>
  <c r="Q14" i="66"/>
  <c r="P7" i="66"/>
  <c r="P10" i="66"/>
  <c r="P24" i="66"/>
  <c r="O25" i="66"/>
  <c r="P6" i="66"/>
  <c r="N6" i="66"/>
  <c r="O24" i="66"/>
  <c r="N14" i="66"/>
  <c r="Q5" i="66"/>
  <c r="Q25" i="66"/>
  <c r="Q15" i="66"/>
  <c r="N24" i="66"/>
  <c r="R24" i="66" s="1"/>
  <c r="P20" i="66"/>
  <c r="D74" i="65"/>
  <c r="D17" i="67"/>
  <c r="E15" i="67"/>
  <c r="E20" i="67" s="1"/>
  <c r="E18" i="67"/>
  <c r="P25" i="66"/>
  <c r="Q7" i="66"/>
  <c r="N25" i="66"/>
  <c r="R25" i="66" s="1"/>
  <c r="O2" i="66"/>
  <c r="N7" i="66"/>
  <c r="S7" i="66" s="1"/>
  <c r="Q10" i="66"/>
  <c r="O18" i="66"/>
  <c r="S18" i="66" s="1"/>
  <c r="D18" i="67"/>
  <c r="P23" i="66"/>
  <c r="Q4" i="66"/>
  <c r="P12" i="66"/>
  <c r="Q21" i="66"/>
  <c r="P16" i="66"/>
  <c r="O13" i="66"/>
  <c r="P2" i="66"/>
  <c r="O23" i="66"/>
  <c r="N13" i="66"/>
  <c r="S13" i="66" s="1"/>
  <c r="Q2" i="66"/>
  <c r="C74" i="65"/>
  <c r="C77" i="65" s="1"/>
  <c r="D73" i="65"/>
  <c r="D76" i="65" s="1"/>
  <c r="E76" i="65" s="1"/>
  <c r="G76" i="65" s="1"/>
  <c r="C17" i="67"/>
  <c r="N23" i="66"/>
  <c r="O21" i="66"/>
  <c r="P9" i="66"/>
  <c r="N12" i="66"/>
  <c r="S12" i="66" s="1"/>
  <c r="Q6" i="66"/>
  <c r="N4" i="66"/>
  <c r="S4" i="66" s="1"/>
  <c r="P13" i="66"/>
  <c r="N21" i="66"/>
  <c r="S21" i="66" s="1"/>
  <c r="N2" i="66"/>
  <c r="O7" i="66"/>
  <c r="C15" i="67"/>
  <c r="E16" i="67"/>
  <c r="D15" i="67"/>
  <c r="D19" i="67" s="1"/>
  <c r="D22" i="67" s="1"/>
  <c r="C16" i="67"/>
  <c r="O5" i="66"/>
  <c r="O16" i="66"/>
  <c r="P5" i="66"/>
  <c r="P15" i="66"/>
  <c r="O10" i="66"/>
  <c r="D20" i="67"/>
  <c r="O11" i="66"/>
  <c r="Q20" i="66"/>
  <c r="O8" i="66"/>
  <c r="S24" i="66"/>
  <c r="O22" i="66"/>
  <c r="N16" i="66"/>
  <c r="R16" i="66" s="1"/>
  <c r="P11" i="66"/>
  <c r="N5" i="66"/>
  <c r="S5" i="66" s="1"/>
  <c r="P19" i="66"/>
  <c r="P14" i="66"/>
  <c r="Q8" i="66"/>
  <c r="P22" i="66"/>
  <c r="E19" i="67"/>
  <c r="E22" i="67" s="1"/>
  <c r="P8" i="66"/>
  <c r="N3" i="66"/>
  <c r="Q22" i="66"/>
  <c r="N8" i="66"/>
  <c r="N15" i="66"/>
  <c r="Q9" i="66"/>
  <c r="Q3" i="66"/>
  <c r="Q17" i="66"/>
  <c r="S17" i="66" s="1"/>
  <c r="O6" i="66"/>
  <c r="N11" i="66"/>
  <c r="O14" i="66"/>
  <c r="P3" i="66"/>
  <c r="Q23" i="66"/>
  <c r="O12" i="66"/>
  <c r="N20" i="66"/>
  <c r="R4" i="66"/>
  <c r="R21" i="66"/>
  <c r="O19" i="66"/>
  <c r="R7" i="66"/>
  <c r="Q11" i="66"/>
  <c r="O20" i="66"/>
  <c r="Q19" i="66"/>
  <c r="N10" i="66"/>
  <c r="R10" i="66" s="1"/>
  <c r="O9" i="66"/>
  <c r="C18" i="67"/>
  <c r="C19" i="67" s="1"/>
  <c r="C22" i="67" s="1"/>
  <c r="T7" i="66" l="1"/>
  <c r="V7" i="66" s="1"/>
  <c r="T4" i="66"/>
  <c r="V4" i="66" s="1"/>
  <c r="S19" i="66"/>
  <c r="S23" i="66"/>
  <c r="R14" i="66"/>
  <c r="S25" i="66"/>
  <c r="S15" i="66"/>
  <c r="R18" i="66"/>
  <c r="S2" i="66"/>
  <c r="R13" i="66"/>
  <c r="T13" i="66" s="1"/>
  <c r="V13" i="66" s="1"/>
  <c r="C20" i="67"/>
  <c r="R20" i="66"/>
  <c r="R15" i="66"/>
  <c r="S16" i="66"/>
  <c r="T16" i="66" s="1"/>
  <c r="V16" i="66" s="1"/>
  <c r="D77" i="65"/>
  <c r="E77" i="65" s="1"/>
  <c r="R9" i="66"/>
  <c r="R2" i="66"/>
  <c r="T2" i="66" s="1"/>
  <c r="V2" i="66" s="1"/>
  <c r="R12" i="66"/>
  <c r="T12" i="66" s="1"/>
  <c r="S11" i="66"/>
  <c r="R6" i="66"/>
  <c r="S9" i="66"/>
  <c r="T9" i="66" s="1"/>
  <c r="V9" i="66" s="1"/>
  <c r="S8" i="66"/>
  <c r="S3" i="66"/>
  <c r="S22" i="66"/>
  <c r="R11" i="66"/>
  <c r="T11" i="66" s="1"/>
  <c r="V11" i="66" s="1"/>
  <c r="T18" i="66"/>
  <c r="V18" i="66" s="1"/>
  <c r="R5" i="66"/>
  <c r="T5" i="66" s="1"/>
  <c r="V5" i="66" s="1"/>
  <c r="T15" i="66"/>
  <c r="V15" i="66" s="1"/>
  <c r="F22" i="67"/>
  <c r="H22" i="67" s="1"/>
  <c r="C23" i="67"/>
  <c r="R23" i="66"/>
  <c r="T23" i="66" s="1"/>
  <c r="V23" i="66" s="1"/>
  <c r="S14" i="66"/>
  <c r="T14" i="66" s="1"/>
  <c r="V14" i="66" s="1"/>
  <c r="S6" i="66"/>
  <c r="T6" i="66" s="1"/>
  <c r="V6" i="66" s="1"/>
  <c r="R19" i="66"/>
  <c r="T19" i="66" s="1"/>
  <c r="V19" i="66" s="1"/>
  <c r="S10" i="66"/>
  <c r="T10" i="66" s="1"/>
  <c r="S20" i="66"/>
  <c r="T20" i="66" s="1"/>
  <c r="V20" i="66" s="1"/>
  <c r="R8" i="66"/>
  <c r="T8" i="66" s="1"/>
  <c r="V8" i="66" s="1"/>
  <c r="R17" i="66"/>
  <c r="T17" i="66" s="1"/>
  <c r="V17" i="66" s="1"/>
  <c r="T21" i="66"/>
  <c r="V21" i="66" s="1"/>
  <c r="R3" i="66"/>
  <c r="E23" i="67"/>
  <c r="T24" i="66"/>
  <c r="V24" i="66" s="1"/>
  <c r="R22" i="66"/>
  <c r="T22" i="66" s="1"/>
  <c r="V22" i="66" s="1"/>
  <c r="D23" i="67"/>
  <c r="T25" i="66"/>
  <c r="V25" i="66" s="1"/>
  <c r="H77" i="65" l="1"/>
  <c r="I77" i="65" s="1"/>
  <c r="G77" i="65"/>
  <c r="G78" i="65" s="1"/>
  <c r="T3" i="66"/>
  <c r="V3" i="66" s="1"/>
  <c r="F23" i="67"/>
  <c r="I23" i="67" l="1"/>
  <c r="J23" i="67" s="1"/>
  <c r="H23" i="67"/>
  <c r="H24" i="67" s="1"/>
  <c r="C25" i="67" s="1"/>
  <c r="D29" i="67" l="1"/>
  <c r="E29" i="67"/>
  <c r="C29" i="67"/>
  <c r="E28" i="67"/>
  <c r="D28" i="67"/>
  <c r="E27" i="67"/>
  <c r="E30" i="67"/>
  <c r="C28" i="67"/>
  <c r="C27" i="67"/>
  <c r="C30" i="67"/>
  <c r="D27" i="67"/>
  <c r="D30" i="67"/>
  <c r="E31" i="67" l="1"/>
  <c r="E32" i="67" s="1"/>
  <c r="E35" i="67"/>
  <c r="D31" i="67"/>
  <c r="D32" i="67" s="1"/>
  <c r="C33" i="67"/>
  <c r="C31" i="67"/>
  <c r="C32" i="67" s="1"/>
  <c r="E36" i="67"/>
  <c r="C35" i="67"/>
  <c r="C36" i="67" l="1"/>
  <c r="E34" i="67"/>
  <c r="E38" i="67" s="1"/>
  <c r="E41" i="67" s="1"/>
  <c r="E33" i="67"/>
  <c r="D35" i="67"/>
  <c r="D34" i="67"/>
  <c r="D33" i="67"/>
  <c r="E37" i="67"/>
  <c r="E40" i="67" s="1"/>
  <c r="C34" i="67"/>
  <c r="C38" i="67" s="1"/>
  <c r="D36" i="67"/>
  <c r="C41" i="67" l="1"/>
  <c r="C37" i="67"/>
  <c r="C40" i="67" s="1"/>
  <c r="D38" i="67"/>
  <c r="D37" i="67"/>
  <c r="D40" i="67" s="1"/>
  <c r="F40" i="67" l="1"/>
  <c r="H40" i="67" s="1"/>
  <c r="D41" i="67"/>
  <c r="F41" i="67" s="1"/>
  <c r="I41" i="67" l="1"/>
  <c r="J41" i="67" s="1"/>
  <c r="H41" i="67"/>
  <c r="H42" i="67" s="1"/>
  <c r="C43" i="67" s="1"/>
  <c r="D48" i="67" l="1"/>
  <c r="E45" i="67"/>
  <c r="C46" i="67"/>
  <c r="E47" i="67"/>
  <c r="C45" i="67"/>
  <c r="C48" i="67"/>
  <c r="C47" i="67"/>
  <c r="E48" i="67"/>
  <c r="E46" i="67"/>
  <c r="D46" i="67"/>
  <c r="D47" i="67"/>
  <c r="D45" i="67"/>
  <c r="D49" i="67" l="1"/>
  <c r="D50" i="67" s="1"/>
  <c r="E49" i="67"/>
  <c r="E50" i="67" s="1"/>
  <c r="E51" i="67"/>
  <c r="E52" i="67"/>
  <c r="C49" i="67"/>
  <c r="C50" i="67" s="1"/>
  <c r="C52" i="67" l="1"/>
  <c r="D52" i="67"/>
  <c r="E53" i="67"/>
  <c r="E56" i="67" s="1"/>
  <c r="D54" i="67"/>
  <c r="D53" i="67"/>
  <c r="E54" i="67"/>
  <c r="D51" i="67"/>
  <c r="D56" i="67" s="1"/>
  <c r="E55" i="67"/>
  <c r="E58" i="67" s="1"/>
  <c r="C51" i="67"/>
  <c r="C53" i="67"/>
  <c r="C54" i="67"/>
  <c r="C55" i="67" l="1"/>
  <c r="C58" i="67" s="1"/>
  <c r="F58" i="67" s="1"/>
  <c r="H58" i="67" s="1"/>
  <c r="D55" i="67"/>
  <c r="D58" i="67" s="1"/>
  <c r="C56" i="67"/>
  <c r="C59" i="67" s="1"/>
  <c r="D59" i="67"/>
  <c r="E59" i="67"/>
  <c r="F59" i="67" l="1"/>
  <c r="I59" i="67" l="1"/>
  <c r="J59" i="67" s="1"/>
  <c r="H59" i="67"/>
  <c r="H60" i="67" s="1"/>
  <c r="C61" i="67" s="1"/>
  <c r="D65" i="67" l="1"/>
  <c r="E65" i="67"/>
  <c r="C65" i="67"/>
  <c r="E64" i="67"/>
  <c r="D64" i="67"/>
  <c r="E63" i="67"/>
  <c r="E66" i="67"/>
  <c r="C64" i="67"/>
  <c r="C63" i="67"/>
  <c r="C66" i="67"/>
  <c r="D63" i="67"/>
  <c r="D66" i="67"/>
  <c r="E67" i="67" l="1"/>
  <c r="E68" i="67" s="1"/>
  <c r="E70" i="67"/>
  <c r="D67" i="67"/>
  <c r="D68" i="67" s="1"/>
  <c r="C67" i="67"/>
  <c r="C68" i="67" s="1"/>
  <c r="E72" i="67"/>
  <c r="C71" i="67"/>
  <c r="C69" i="67" l="1"/>
  <c r="C72" i="67"/>
  <c r="D71" i="67"/>
  <c r="D70" i="67"/>
  <c r="D69" i="67"/>
  <c r="E71" i="67"/>
  <c r="E69" i="67"/>
  <c r="C70" i="67"/>
  <c r="C73" i="67" s="1"/>
  <c r="C76" i="67" s="1"/>
  <c r="D72" i="67"/>
  <c r="C74" i="67" l="1"/>
  <c r="C77" i="67" s="1"/>
  <c r="E73" i="67"/>
  <c r="E76" i="67" s="1"/>
  <c r="D74" i="67"/>
  <c r="D73" i="67"/>
  <c r="D76" i="67" s="1"/>
  <c r="F76" i="67" s="1"/>
  <c r="H76" i="67" s="1"/>
  <c r="E74" i="67"/>
  <c r="E77" i="67" s="1"/>
  <c r="D77" i="67" l="1"/>
  <c r="F77" i="67" s="1"/>
  <c r="I77" i="67" l="1"/>
  <c r="J77" i="67" s="1"/>
  <c r="H77" i="67"/>
  <c r="H78" i="67" s="1"/>
</calcChain>
</file>

<file path=xl/sharedStrings.xml><?xml version="1.0" encoding="utf-8"?>
<sst xmlns="http://schemas.openxmlformats.org/spreadsheetml/2006/main" count="399" uniqueCount="99">
  <si>
    <t>得1分</t>
  </si>
  <si>
    <t>得2分</t>
  </si>
  <si>
    <t>得3分</t>
  </si>
  <si>
    <t>得4分</t>
  </si>
  <si>
    <t>得5分</t>
  </si>
  <si>
    <t>係數</t>
    <phoneticPr fontId="1" type="noConversion"/>
  </si>
  <si>
    <t>類別</t>
    <phoneticPr fontId="1" type="noConversion"/>
  </si>
  <si>
    <t>加總</t>
    <phoneticPr fontId="1" type="noConversion"/>
  </si>
  <si>
    <t>初始能力</t>
    <phoneticPr fontId="1" type="noConversion"/>
  </si>
  <si>
    <t>計分(b)</t>
    <phoneticPr fontId="1" type="noConversion"/>
  </si>
  <si>
    <t>題號</t>
    <phoneticPr fontId="2" type="noConversion"/>
  </si>
  <si>
    <t>整體難度</t>
    <phoneticPr fontId="2" type="noConversion"/>
  </si>
  <si>
    <t>階難度1</t>
    <phoneticPr fontId="2" type="noConversion"/>
  </si>
  <si>
    <t>階難度2</t>
  </si>
  <si>
    <t>階難度3</t>
  </si>
  <si>
    <t>階難度4</t>
  </si>
  <si>
    <t>分子1</t>
    <phoneticPr fontId="1" type="noConversion"/>
  </si>
  <si>
    <t>分子2</t>
    <phoneticPr fontId="1" type="noConversion"/>
  </si>
  <si>
    <t>分子3</t>
    <phoneticPr fontId="1" type="noConversion"/>
  </si>
  <si>
    <t>分子4</t>
    <phoneticPr fontId="1" type="noConversion"/>
  </si>
  <si>
    <t>分子5</t>
    <phoneticPr fontId="1" type="noConversion"/>
  </si>
  <si>
    <t>機率1</t>
    <phoneticPr fontId="1" type="noConversion"/>
  </si>
  <si>
    <t>機率2</t>
    <phoneticPr fontId="1" type="noConversion"/>
  </si>
  <si>
    <t>機率3</t>
    <phoneticPr fontId="1" type="noConversion"/>
  </si>
  <si>
    <t>機率4</t>
    <phoneticPr fontId="1" type="noConversion"/>
  </si>
  <si>
    <t>機率5</t>
    <phoneticPr fontId="1" type="noConversion"/>
  </si>
  <si>
    <t>Prior平均數</t>
    <phoneticPr fontId="1" type="noConversion"/>
  </si>
  <si>
    <t>Prior變異數</t>
    <phoneticPr fontId="1" type="noConversion"/>
  </si>
  <si>
    <t>訊息量</t>
    <phoneticPr fontId="1" type="noConversion"/>
  </si>
  <si>
    <t>bbP</t>
    <phoneticPr fontId="1" type="noConversion"/>
  </si>
  <si>
    <t>E(K)</t>
    <phoneticPr fontId="1" type="noConversion"/>
  </si>
  <si>
    <t>bbP-E(K)</t>
    <phoneticPr fontId="1" type="noConversion"/>
  </si>
  <si>
    <t>Prior變異數倒數</t>
    <phoneticPr fontId="1" type="noConversion"/>
  </si>
  <si>
    <t>訊息量</t>
    <phoneticPr fontId="1" type="noConversion"/>
  </si>
  <si>
    <t>Mu</t>
    <phoneticPr fontId="7" type="noConversion"/>
  </si>
  <si>
    <t>Var</t>
    <phoneticPr fontId="7" type="noConversion"/>
  </si>
  <si>
    <t>Sum</t>
    <phoneticPr fontId="7" type="noConversion"/>
  </si>
  <si>
    <t>P1</t>
    <phoneticPr fontId="7" type="noConversion"/>
  </si>
  <si>
    <t>P2</t>
    <phoneticPr fontId="7" type="noConversion"/>
  </si>
  <si>
    <t>P3</t>
    <phoneticPr fontId="7" type="noConversion"/>
  </si>
  <si>
    <t>P4</t>
    <phoneticPr fontId="7" type="noConversion"/>
  </si>
  <si>
    <t>P5</t>
    <phoneticPr fontId="7" type="noConversion"/>
  </si>
  <si>
    <t>E(K)</t>
    <phoneticPr fontId="7" type="noConversion"/>
  </si>
  <si>
    <t>P4</t>
    <phoneticPr fontId="7" type="noConversion"/>
  </si>
  <si>
    <t>整體難度</t>
    <phoneticPr fontId="7" type="noConversion"/>
  </si>
  <si>
    <t>題號</t>
    <phoneticPr fontId="1" type="noConversion"/>
  </si>
  <si>
    <t>初始能力</t>
    <phoneticPr fontId="1" type="noConversion"/>
  </si>
  <si>
    <t>bbP</t>
    <phoneticPr fontId="7" type="noConversion"/>
  </si>
  <si>
    <t>作答反應</t>
    <phoneticPr fontId="7" type="noConversion"/>
  </si>
  <si>
    <t>一階微分</t>
    <phoneticPr fontId="1" type="noConversion"/>
  </si>
  <si>
    <t>二階微分</t>
    <phoneticPr fontId="1" type="noConversion"/>
  </si>
  <si>
    <t>b-E(K)</t>
    <phoneticPr fontId="7" type="noConversion"/>
  </si>
  <si>
    <t>bbp-E(K)^2</t>
    <phoneticPr fontId="7" type="noConversion"/>
  </si>
  <si>
    <t>能力改變量</t>
    <phoneticPr fontId="1" type="noConversion"/>
  </si>
  <si>
    <t>機率分子1</t>
    <phoneticPr fontId="7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</si>
  <si>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</si>
  <si>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</si>
  <si>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</si>
  <si>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</si>
  <si>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階難度3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</si>
  <si>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階難度4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</si>
  <si>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t>第1次疊代</t>
    <phoneticPr fontId="1" type="noConversion"/>
  </si>
  <si>
    <t>機率分子1</t>
    <phoneticPr fontId="7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</si>
  <si>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</si>
  <si>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</si>
  <si>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</si>
  <si>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</si>
  <si>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t>階難度1</t>
    <phoneticPr fontId="7" type="noConversion"/>
  </si>
  <si>
    <r>
      <t>階難度2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</si>
  <si>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t>能力值</t>
    <phoneticPr fontId="1" type="noConversion"/>
  </si>
  <si>
    <t>第2次疊代</t>
    <phoneticPr fontId="1" type="noConversion"/>
  </si>
  <si>
    <t>能力值</t>
    <phoneticPr fontId="1" type="noConversion"/>
  </si>
  <si>
    <t>機率分子1</t>
    <phoneticPr fontId="7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</si>
  <si>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</si>
  <si>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</si>
  <si>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</si>
  <si>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7" type="noConversion"/>
  </si>
  <si>
    <t>Sum</t>
    <phoneticPr fontId="7" type="noConversion"/>
  </si>
  <si>
    <t>P1</t>
    <phoneticPr fontId="7" type="noConversion"/>
  </si>
  <si>
    <t>P2</t>
    <phoneticPr fontId="7" type="noConversion"/>
  </si>
  <si>
    <t>P3</t>
    <phoneticPr fontId="7" type="noConversion"/>
  </si>
  <si>
    <t>P5</t>
    <phoneticPr fontId="7" type="noConversion"/>
  </si>
  <si>
    <t>E(K)</t>
    <phoneticPr fontId="7" type="noConversion"/>
  </si>
  <si>
    <t>bbP</t>
    <phoneticPr fontId="7" type="noConversion"/>
  </si>
  <si>
    <t>作答反應</t>
    <phoneticPr fontId="7" type="noConversion"/>
  </si>
  <si>
    <t>b-E(K)</t>
    <phoneticPr fontId="7" type="noConversion"/>
  </si>
  <si>
    <t>一階微分</t>
    <phoneticPr fontId="1" type="noConversion"/>
  </si>
  <si>
    <t>二階微分</t>
    <phoneticPr fontId="1" type="noConversion"/>
  </si>
  <si>
    <t>能力改變量</t>
    <phoneticPr fontId="1" type="noConversion"/>
  </si>
  <si>
    <t>Sum</t>
    <phoneticPr fontId="7" type="noConversion"/>
  </si>
  <si>
    <t>P1</t>
    <phoneticPr fontId="7" type="noConversion"/>
  </si>
  <si>
    <t>P2</t>
    <phoneticPr fontId="7" type="noConversion"/>
  </si>
  <si>
    <t>P3</t>
    <phoneticPr fontId="7" type="noConversion"/>
  </si>
  <si>
    <t>bbP</t>
    <phoneticPr fontId="7" type="noConversion"/>
  </si>
  <si>
    <t>作答反應</t>
    <phoneticPr fontId="7" type="noConversion"/>
  </si>
  <si>
    <t>一階微分</t>
    <phoneticPr fontId="1" type="noConversion"/>
  </si>
  <si>
    <t>第3次疊代</t>
    <phoneticPr fontId="1" type="noConversion"/>
  </si>
  <si>
    <t>第4次疊代</t>
    <phoneticPr fontId="1" type="noConversion"/>
  </si>
  <si>
    <t>估計標準誤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</si>
</sst>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_ "/>
    <numFmt numFmtId="178" formatCode="0.00_ "/>
    <numFmt numFmtId="179" formatCode="0.00000"/>
    <numFmt numFmtId="180" formatCode="0.000_ "/>
    <numFmt numFmtId="181" formatCode="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Times New Roman"/>
      <family val="2"/>
      <charset val="136"/>
    </font>
    <font>
      <sz val="12"/>
      <color theme="1"/>
      <name val="Arial Unicode MS"/>
      <family val="2"/>
      <charset val="136"/>
    </font>
    <font>
      <sz val="12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8"/>
      <color theme="1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19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9" xfId="0" applyNumberFormat="1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0" xfId="0" applyFont="1" applyFill="1">
      <alignment vertical="center"/>
    </xf>
    <xf numFmtId="1" fontId="3" fillId="0" borderId="30" xfId="0" applyNumberFormat="1" applyFont="1" applyBorder="1" applyAlignment="1">
      <alignment horizontal="center" vertical="center"/>
    </xf>
    <xf numFmtId="176" fontId="5" fillId="2" borderId="19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4" xfId="0" applyFont="1" applyBorder="1">
      <alignment vertical="center"/>
    </xf>
    <xf numFmtId="0" fontId="4" fillId="0" borderId="3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41" xfId="0" applyNumberFormat="1" applyFont="1" applyBorder="1" applyAlignment="1">
      <alignment horizontal="center" vertical="center"/>
    </xf>
    <xf numFmtId="176" fontId="5" fillId="0" borderId="42" xfId="0" applyNumberFormat="1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4" fillId="0" borderId="38" xfId="0" applyNumberFormat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78" fontId="3" fillId="0" borderId="6" xfId="1" applyNumberFormat="1" applyFont="1" applyBorder="1" applyAlignment="1">
      <alignment horizontal="center" vertical="center"/>
    </xf>
    <xf numFmtId="180" fontId="5" fillId="0" borderId="9" xfId="1" applyNumberFormat="1" applyFont="1" applyBorder="1" applyAlignment="1">
      <alignment horizontal="center" vertical="center"/>
    </xf>
    <xf numFmtId="180" fontId="5" fillId="0" borderId="11" xfId="1" applyNumberFormat="1" applyFont="1" applyBorder="1" applyAlignment="1">
      <alignment horizontal="center" vertical="center"/>
    </xf>
    <xf numFmtId="180" fontId="5" fillId="0" borderId="10" xfId="1" applyNumberFormat="1" applyFont="1" applyBorder="1" applyAlignment="1">
      <alignment horizontal="center" vertical="center"/>
    </xf>
    <xf numFmtId="178" fontId="3" fillId="0" borderId="24" xfId="1" applyNumberFormat="1" applyFont="1" applyBorder="1" applyAlignment="1">
      <alignment horizontal="center" vertical="center"/>
    </xf>
    <xf numFmtId="180" fontId="5" fillId="0" borderId="21" xfId="1" applyNumberFormat="1" applyFont="1" applyBorder="1" applyAlignment="1">
      <alignment horizontal="center" vertical="center"/>
    </xf>
    <xf numFmtId="180" fontId="5" fillId="0" borderId="0" xfId="1" applyNumberFormat="1" applyFont="1" applyBorder="1" applyAlignment="1">
      <alignment horizontal="center" vertical="center"/>
    </xf>
    <xf numFmtId="180" fontId="5" fillId="0" borderId="19" xfId="1" applyNumberFormat="1" applyFont="1" applyBorder="1" applyAlignment="1">
      <alignment horizontal="center" vertical="center"/>
    </xf>
    <xf numFmtId="178" fontId="3" fillId="0" borderId="12" xfId="1" applyNumberFormat="1" applyFont="1" applyBorder="1" applyAlignment="1">
      <alignment horizontal="center" vertical="center"/>
    </xf>
    <xf numFmtId="180" fontId="5" fillId="0" borderId="8" xfId="1" applyNumberFormat="1" applyFont="1" applyBorder="1" applyAlignment="1">
      <alignment horizontal="center" vertical="center"/>
    </xf>
    <xf numFmtId="180" fontId="5" fillId="0" borderId="14" xfId="1" applyNumberFormat="1" applyFont="1" applyBorder="1" applyAlignment="1">
      <alignment horizontal="center" vertical="center"/>
    </xf>
    <xf numFmtId="180" fontId="5" fillId="0" borderId="13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0" xfId="1" applyFont="1" applyBorder="1">
      <alignment vertical="center"/>
    </xf>
    <xf numFmtId="178" fontId="3" fillId="0" borderId="10" xfId="1" applyNumberFormat="1" applyFont="1" applyBorder="1" applyAlignment="1">
      <alignment horizontal="center" vertical="center"/>
    </xf>
    <xf numFmtId="181" fontId="8" fillId="0" borderId="9" xfId="1" applyNumberFormat="1" applyFont="1" applyBorder="1" applyAlignment="1">
      <alignment horizontal="center" vertical="center"/>
    </xf>
    <xf numFmtId="181" fontId="8" fillId="0" borderId="11" xfId="1" applyNumberFormat="1" applyFont="1" applyBorder="1" applyAlignment="1">
      <alignment horizontal="center" vertical="center"/>
    </xf>
    <xf numFmtId="181" fontId="8" fillId="0" borderId="10" xfId="1" applyNumberFormat="1" applyFont="1" applyBorder="1" applyAlignment="1">
      <alignment horizontal="center" vertical="center"/>
    </xf>
    <xf numFmtId="178" fontId="3" fillId="0" borderId="19" xfId="1" applyNumberFormat="1" applyFont="1" applyBorder="1" applyAlignment="1">
      <alignment horizontal="center" vertical="center"/>
    </xf>
    <xf numFmtId="177" fontId="8" fillId="0" borderId="21" xfId="1" applyNumberFormat="1" applyFont="1" applyBorder="1" applyAlignment="1">
      <alignment horizontal="center" vertical="center"/>
    </xf>
    <xf numFmtId="177" fontId="8" fillId="0" borderId="0" xfId="1" applyNumberFormat="1" applyFont="1" applyBorder="1" applyAlignment="1">
      <alignment horizontal="center" vertical="center"/>
    </xf>
    <xf numFmtId="177" fontId="8" fillId="0" borderId="19" xfId="1" applyNumberFormat="1" applyFont="1" applyBorder="1" applyAlignment="1">
      <alignment horizontal="center" vertical="center"/>
    </xf>
    <xf numFmtId="178" fontId="3" fillId="0" borderId="13" xfId="1" applyNumberFormat="1" applyFont="1" applyBorder="1" applyAlignment="1">
      <alignment horizontal="center" vertical="center"/>
    </xf>
    <xf numFmtId="177" fontId="8" fillId="0" borderId="8" xfId="1" applyNumberFormat="1" applyFont="1" applyBorder="1" applyAlignment="1">
      <alignment horizontal="center" vertical="center"/>
    </xf>
    <xf numFmtId="177" fontId="8" fillId="0" borderId="14" xfId="1" applyNumberFormat="1" applyFont="1" applyBorder="1" applyAlignment="1">
      <alignment horizontal="center" vertical="center"/>
    </xf>
    <xf numFmtId="177" fontId="8" fillId="0" borderId="13" xfId="1" applyNumberFormat="1" applyFont="1" applyBorder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8" fontId="8" fillId="0" borderId="2" xfId="1" applyNumberFormat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/>
    </xf>
    <xf numFmtId="177" fontId="8" fillId="0" borderId="9" xfId="1" applyNumberFormat="1" applyFont="1" applyBorder="1" applyAlignment="1">
      <alignment horizontal="center" vertical="center"/>
    </xf>
    <xf numFmtId="177" fontId="8" fillId="0" borderId="11" xfId="1" applyNumberFormat="1" applyFont="1" applyBorder="1" applyAlignment="1">
      <alignment horizontal="center" vertical="center"/>
    </xf>
    <xf numFmtId="177" fontId="8" fillId="0" borderId="10" xfId="1" applyNumberFormat="1" applyFont="1" applyBorder="1" applyAlignment="1">
      <alignment horizontal="center" vertical="center"/>
    </xf>
    <xf numFmtId="181" fontId="3" fillId="0" borderId="4" xfId="1" applyNumberFormat="1" applyFont="1" applyBorder="1" applyAlignment="1">
      <alignment horizontal="center" vertical="center"/>
    </xf>
    <xf numFmtId="181" fontId="3" fillId="0" borderId="2" xfId="1" applyNumberFormat="1" applyFont="1" applyBorder="1" applyAlignment="1">
      <alignment horizontal="center" vertical="center"/>
    </xf>
    <xf numFmtId="181" fontId="3" fillId="0" borderId="3" xfId="1" applyNumberFormat="1" applyFont="1" applyBorder="1" applyAlignment="1">
      <alignment horizontal="center" vertical="center"/>
    </xf>
    <xf numFmtId="0" fontId="3" fillId="0" borderId="9" xfId="1" applyFont="1" applyBorder="1">
      <alignment vertical="center"/>
    </xf>
    <xf numFmtId="0" fontId="3" fillId="0" borderId="21" xfId="1" applyFont="1" applyBorder="1">
      <alignment vertical="center"/>
    </xf>
    <xf numFmtId="0" fontId="3" fillId="0" borderId="8" xfId="1" applyFont="1" applyBorder="1">
      <alignment vertical="center"/>
    </xf>
    <xf numFmtId="179" fontId="8" fillId="0" borderId="13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9" fontId="8" fillId="2" borderId="13" xfId="1" applyNumberFormat="1" applyFont="1" applyFill="1" applyBorder="1" applyAlignment="1">
      <alignment horizontal="center" vertical="center"/>
    </xf>
    <xf numFmtId="181" fontId="8" fillId="0" borderId="6" xfId="1" applyNumberFormat="1" applyFont="1" applyBorder="1" applyAlignment="1">
      <alignment horizontal="center" vertical="center"/>
    </xf>
    <xf numFmtId="177" fontId="8" fillId="0" borderId="24" xfId="1" applyNumberFormat="1" applyFont="1" applyBorder="1" applyAlignment="1">
      <alignment horizontal="center" vertical="center"/>
    </xf>
    <xf numFmtId="177" fontId="8" fillId="0" borderId="12" xfId="1" applyNumberFormat="1" applyFont="1" applyBorder="1" applyAlignment="1">
      <alignment horizontal="center" vertical="center"/>
    </xf>
    <xf numFmtId="178" fontId="8" fillId="0" borderId="5" xfId="1" applyNumberFormat="1" applyFont="1" applyBorder="1" applyAlignment="1">
      <alignment horizontal="center" vertical="center"/>
    </xf>
    <xf numFmtId="177" fontId="8" fillId="0" borderId="6" xfId="1" applyNumberFormat="1" applyFont="1" applyBorder="1" applyAlignment="1">
      <alignment horizontal="center" vertical="center"/>
    </xf>
    <xf numFmtId="181" fontId="3" fillId="0" borderId="5" xfId="1" applyNumberFormat="1" applyFont="1" applyBorder="1" applyAlignment="1">
      <alignment horizontal="center" vertical="center"/>
    </xf>
    <xf numFmtId="180" fontId="5" fillId="0" borderId="6" xfId="1" applyNumberFormat="1" applyFont="1" applyBorder="1" applyAlignment="1">
      <alignment horizontal="center" vertical="center"/>
    </xf>
    <xf numFmtId="180" fontId="5" fillId="0" borderId="24" xfId="1" applyNumberFormat="1" applyFont="1" applyBorder="1" applyAlignment="1">
      <alignment horizontal="center" vertical="center"/>
    </xf>
    <xf numFmtId="180" fontId="5" fillId="0" borderId="12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176" fontId="5" fillId="0" borderId="13" xfId="1" applyNumberFormat="1" applyFont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cademic/Lecture/NTU/2015/Lecture14_Polytomous%20MLE%20&amp;%20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Bank"/>
      <sheetName val="Par"/>
      <sheetName val="Resp"/>
      <sheetName val="MLE (1~5)"/>
      <sheetName val="MLE (0~4)"/>
      <sheetName val="MAP(1~5)"/>
      <sheetName val="MAP(0~4)"/>
    </sheetNames>
    <sheetDataSet>
      <sheetData sheetId="0">
        <row r="2">
          <cell r="A2">
            <v>1</v>
          </cell>
          <cell r="B2">
            <v>0.16800000000000001</v>
          </cell>
          <cell r="C2">
            <v>0.29299999999999998</v>
          </cell>
          <cell r="D2">
            <v>4.9000000000000002E-2</v>
          </cell>
          <cell r="E2">
            <v>-0.155</v>
          </cell>
          <cell r="F2">
            <v>-0.188</v>
          </cell>
        </row>
        <row r="3">
          <cell r="A3">
            <v>2</v>
          </cell>
          <cell r="B3">
            <v>0.14099999999999999</v>
          </cell>
          <cell r="C3">
            <v>-0.59899999999999998</v>
          </cell>
          <cell r="D3">
            <v>1.365</v>
          </cell>
          <cell r="E3">
            <v>-0.52200000000000002</v>
          </cell>
          <cell r="F3">
            <v>-0.24399999999999999</v>
          </cell>
        </row>
        <row r="4">
          <cell r="A4">
            <v>3</v>
          </cell>
          <cell r="B4">
            <v>0.20100000000000001</v>
          </cell>
          <cell r="C4">
            <v>-0.625</v>
          </cell>
          <cell r="D4">
            <v>1.5489999999999999</v>
          </cell>
          <cell r="E4">
            <v>-1.1870000000000001</v>
          </cell>
          <cell r="F4">
            <v>0.26300000000000001</v>
          </cell>
        </row>
        <row r="5">
          <cell r="A5">
            <v>4</v>
          </cell>
          <cell r="B5">
            <v>0.36799999999999999</v>
          </cell>
          <cell r="C5">
            <v>-0.318</v>
          </cell>
          <cell r="D5">
            <v>0.80500000000000005</v>
          </cell>
          <cell r="E5">
            <v>3.6999999999999998E-2</v>
          </cell>
          <cell r="F5">
            <v>-0.52400000000000002</v>
          </cell>
        </row>
        <row r="6">
          <cell r="A6">
            <v>5</v>
          </cell>
          <cell r="B6">
            <v>0.35299999999999998</v>
          </cell>
          <cell r="C6">
            <v>-0.503</v>
          </cell>
          <cell r="D6">
            <v>0.86699999999999999</v>
          </cell>
          <cell r="E6">
            <v>0.35899999999999999</v>
          </cell>
          <cell r="F6">
            <v>-0.72299999999999998</v>
          </cell>
        </row>
        <row r="7">
          <cell r="A7">
            <v>6</v>
          </cell>
          <cell r="B7">
            <v>0.191</v>
          </cell>
          <cell r="C7">
            <v>-0.377</v>
          </cell>
          <cell r="D7">
            <v>0.40500000000000003</v>
          </cell>
          <cell r="E7">
            <v>7.8E-2</v>
          </cell>
          <cell r="F7">
            <v>-0.106</v>
          </cell>
        </row>
        <row r="8">
          <cell r="A8">
            <v>7</v>
          </cell>
          <cell r="B8">
            <v>0.16300000000000001</v>
          </cell>
          <cell r="C8">
            <v>-0.36399999999999999</v>
          </cell>
          <cell r="D8">
            <v>-0.78800000000000003</v>
          </cell>
          <cell r="E8">
            <v>1.6379999999999999</v>
          </cell>
          <cell r="F8">
            <v>-0.48699999999999999</v>
          </cell>
        </row>
        <row r="9">
          <cell r="A9">
            <v>8</v>
          </cell>
          <cell r="B9">
            <v>0.29699999999999999</v>
          </cell>
          <cell r="C9">
            <v>-0.42499999999999999</v>
          </cell>
          <cell r="D9">
            <v>1.099</v>
          </cell>
          <cell r="E9">
            <v>-9.2999999999999999E-2</v>
          </cell>
          <cell r="F9">
            <v>-0.57999999999999996</v>
          </cell>
        </row>
        <row r="10">
          <cell r="A10">
            <v>9</v>
          </cell>
          <cell r="B10">
            <v>0.217</v>
          </cell>
          <cell r="C10">
            <v>0.48</v>
          </cell>
          <cell r="D10">
            <v>0.17699999999999999</v>
          </cell>
          <cell r="E10">
            <v>-0.21099999999999999</v>
          </cell>
          <cell r="F10">
            <v>-0.44600000000000001</v>
          </cell>
        </row>
        <row r="11">
          <cell r="A11">
            <v>10</v>
          </cell>
          <cell r="B11">
            <v>-4.7E-2</v>
          </cell>
          <cell r="C11">
            <v>-0.41</v>
          </cell>
          <cell r="D11">
            <v>0.43099999999999999</v>
          </cell>
          <cell r="E11">
            <v>0.51800000000000002</v>
          </cell>
          <cell r="F11">
            <v>-0.53900000000000003</v>
          </cell>
        </row>
        <row r="12">
          <cell r="A12">
            <v>11</v>
          </cell>
          <cell r="B12">
            <v>-0.69</v>
          </cell>
          <cell r="C12">
            <v>0.23599999999999999</v>
          </cell>
          <cell r="D12">
            <v>-4.0000000000000001E-3</v>
          </cell>
          <cell r="E12">
            <v>0.17799999999999999</v>
          </cell>
          <cell r="F12">
            <v>-0.41</v>
          </cell>
        </row>
        <row r="13">
          <cell r="A13">
            <v>12</v>
          </cell>
          <cell r="B13">
            <v>0.253</v>
          </cell>
          <cell r="C13">
            <v>-8.2000000000000003E-2</v>
          </cell>
          <cell r="D13">
            <v>0.36499999999999999</v>
          </cell>
          <cell r="E13">
            <v>0.67800000000000005</v>
          </cell>
          <cell r="F13">
            <v>-0.96</v>
          </cell>
        </row>
        <row r="14">
          <cell r="A14">
            <v>13</v>
          </cell>
          <cell r="B14">
            <v>-0.38700000000000001</v>
          </cell>
          <cell r="C14">
            <v>0.52</v>
          </cell>
          <cell r="D14">
            <v>-0.25800000000000001</v>
          </cell>
          <cell r="E14">
            <v>8.4000000000000005E-2</v>
          </cell>
          <cell r="F14">
            <v>-0.34599999999999997</v>
          </cell>
        </row>
        <row r="15">
          <cell r="A15">
            <v>14</v>
          </cell>
          <cell r="B15">
            <v>-0.30099999999999999</v>
          </cell>
          <cell r="C15">
            <v>0.91700000000000004</v>
          </cell>
          <cell r="D15">
            <v>-0.45800000000000002</v>
          </cell>
          <cell r="E15">
            <v>0.20699999999999999</v>
          </cell>
          <cell r="F15">
            <v>-0.66600000000000004</v>
          </cell>
        </row>
        <row r="16">
          <cell r="A16">
            <v>15</v>
          </cell>
          <cell r="B16">
            <v>-0.14099999999999999</v>
          </cell>
          <cell r="C16">
            <v>6.0999999999999999E-2</v>
          </cell>
          <cell r="D16">
            <v>-9.7000000000000003E-2</v>
          </cell>
          <cell r="E16">
            <v>0.41899999999999998</v>
          </cell>
          <cell r="F16">
            <v>-0.38300000000000001</v>
          </cell>
        </row>
        <row r="17">
          <cell r="A17">
            <v>16</v>
          </cell>
          <cell r="B17">
            <v>0.39700000000000002</v>
          </cell>
          <cell r="C17">
            <v>-1.538</v>
          </cell>
          <cell r="D17">
            <v>-0.59599999999999997</v>
          </cell>
          <cell r="E17">
            <v>0.33400000000000002</v>
          </cell>
          <cell r="F17">
            <v>1.7989999999999999</v>
          </cell>
        </row>
        <row r="18">
          <cell r="A18">
            <v>17</v>
          </cell>
          <cell r="B18">
            <v>-5.8000000000000003E-2</v>
          </cell>
          <cell r="C18">
            <v>-2.0449999999999999</v>
          </cell>
          <cell r="D18">
            <v>-0.88300000000000001</v>
          </cell>
          <cell r="E18">
            <v>0.49199999999999999</v>
          </cell>
          <cell r="F18">
            <v>2.4359999999999999</v>
          </cell>
        </row>
        <row r="19">
          <cell r="A19">
            <v>18</v>
          </cell>
          <cell r="B19">
            <v>0.21099999999999999</v>
          </cell>
          <cell r="C19">
            <v>-2.3620000000000001</v>
          </cell>
          <cell r="D19">
            <v>-1.0840000000000001</v>
          </cell>
          <cell r="E19">
            <v>0.97599999999999998</v>
          </cell>
          <cell r="F19">
            <v>2.4700000000000002</v>
          </cell>
        </row>
        <row r="20">
          <cell r="A20">
            <v>19</v>
          </cell>
          <cell r="B20">
            <v>-0.313</v>
          </cell>
          <cell r="C20">
            <v>-2.194</v>
          </cell>
          <cell r="D20">
            <v>-0.55300000000000005</v>
          </cell>
          <cell r="E20">
            <v>-4.7E-2</v>
          </cell>
          <cell r="F20">
            <v>2.794</v>
          </cell>
        </row>
        <row r="21">
          <cell r="A21">
            <v>20</v>
          </cell>
          <cell r="B21">
            <v>0.217</v>
          </cell>
          <cell r="C21">
            <v>-0.97699999999999998</v>
          </cell>
          <cell r="D21">
            <v>-1.4359999999999999</v>
          </cell>
          <cell r="E21">
            <v>0.28100000000000003</v>
          </cell>
          <cell r="F21">
            <v>2.1320000000000001</v>
          </cell>
        </row>
        <row r="22">
          <cell r="A22">
            <v>21</v>
          </cell>
          <cell r="B22">
            <v>0.628</v>
          </cell>
          <cell r="C22">
            <v>-0.91900000000000004</v>
          </cell>
          <cell r="D22">
            <v>-0.57699999999999996</v>
          </cell>
          <cell r="E22">
            <v>6.9000000000000006E-2</v>
          </cell>
          <cell r="F22">
            <v>1.427</v>
          </cell>
        </row>
        <row r="23">
          <cell r="A23">
            <v>22</v>
          </cell>
          <cell r="B23">
            <v>-0.432</v>
          </cell>
          <cell r="C23">
            <v>-0.58099999999999996</v>
          </cell>
          <cell r="D23">
            <v>1.393</v>
          </cell>
          <cell r="E23">
            <v>-0.66200000000000003</v>
          </cell>
          <cell r="F23">
            <v>-0.14899999999999999</v>
          </cell>
        </row>
        <row r="24">
          <cell r="A24">
            <v>23</v>
          </cell>
          <cell r="B24">
            <v>-1.1779999999999999</v>
          </cell>
          <cell r="C24">
            <v>-0.68600000000000005</v>
          </cell>
          <cell r="D24">
            <v>-0.35099999999999998</v>
          </cell>
          <cell r="E24">
            <v>0.93799999999999994</v>
          </cell>
          <cell r="F24">
            <v>9.9000000000000005E-2</v>
          </cell>
        </row>
        <row r="25">
          <cell r="A25">
            <v>24</v>
          </cell>
          <cell r="B25">
            <v>-0.25700000000000001</v>
          </cell>
          <cell r="C25">
            <v>-0.36299999999999999</v>
          </cell>
          <cell r="D25">
            <v>-0.60199999999999998</v>
          </cell>
          <cell r="E25">
            <v>0.96899999999999997</v>
          </cell>
          <cell r="F25">
            <v>-4.0000000000000001E-3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v>0.16800000000000001</v>
      </c>
      <c r="C2" s="3">
        <v>0.29299999999999998</v>
      </c>
      <c r="D2" s="3">
        <v>4.9000000000000002E-2</v>
      </c>
      <c r="E2" s="3">
        <v>-0.155</v>
      </c>
      <c r="F2" s="10">
        <v>-0.188</v>
      </c>
      <c r="G2" s="12">
        <v>1</v>
      </c>
      <c r="H2" s="20">
        <f t="shared" ref="H2:H25" si="0">EXP($H$30*$B$28-$H$30*$B2-$C2)</f>
        <v>0.77028091961507916</v>
      </c>
      <c r="I2" s="20">
        <f t="shared" ref="I2:I25" si="1">EXP($I$30*$B$28-$I$30*$B2-($C2+$D2))</f>
        <v>0.75729682151433553</v>
      </c>
      <c r="J2" s="20">
        <f t="shared" ref="J2:J25" si="2">EXP($J$30*$B$28-$J$30*$B2-(SUM($C2:$E2)))</f>
        <v>0.91301771089926587</v>
      </c>
      <c r="K2" s="21">
        <f t="shared" ref="K2:K25" si="3">EXP($K$30*$B$28-$K$30*$B2)</f>
        <v>1.1365530026970603</v>
      </c>
      <c r="L2" s="26">
        <f>SUM(G2:K2)</f>
        <v>4.5771484547257408</v>
      </c>
      <c r="M2" s="30">
        <f>G2/$L2</f>
        <v>0.21847663668578107</v>
      </c>
      <c r="N2" s="20">
        <f>H2/$L2</f>
        <v>0.16828838462073301</v>
      </c>
      <c r="O2" s="20">
        <f>I2/$L2</f>
        <v>0.1654516625372843</v>
      </c>
      <c r="P2" s="20">
        <f>J2/$L2</f>
        <v>0.19947303871182243</v>
      </c>
      <c r="Q2" s="21">
        <f>K2/$L2</f>
        <v>0.2483102774443792</v>
      </c>
      <c r="R2" s="53">
        <f t="shared" ref="R2:R25" si="4">$G$29^2*M2+$H$29^2*N2+$I$29^2*O2+$J$29^2*P2+$K$29^2*Q2</f>
        <v>11.780020693502911</v>
      </c>
      <c r="S2" s="54">
        <f t="shared" ref="S2:S25" si="5">$G$29*M2+$H$29*N2+$I$29*O2+$J$29*P2+$K$29*Q2</f>
        <v>3.0908519356082857</v>
      </c>
      <c r="T2" s="54">
        <f>R2-S2^2</f>
        <v>2.2266550056494232</v>
      </c>
      <c r="U2" s="55">
        <f>1/$B$31</f>
        <v>0.5</v>
      </c>
      <c r="V2" s="21">
        <f>T2+U2</f>
        <v>2.7266550056494232</v>
      </c>
    </row>
    <row r="3" spans="1:22" x14ac:dyDescent="0.25">
      <c r="A3" s="9">
        <v>2</v>
      </c>
      <c r="B3" s="3">
        <v>0.14099999999999999</v>
      </c>
      <c r="C3" s="3">
        <v>-0.59899999999999998</v>
      </c>
      <c r="D3" s="3">
        <v>1.365</v>
      </c>
      <c r="E3" s="3">
        <v>-0.52200000000000002</v>
      </c>
      <c r="F3" s="10">
        <v>-0.24399999999999999</v>
      </c>
      <c r="G3" s="12">
        <v>1</v>
      </c>
      <c r="H3" s="20">
        <f t="shared" si="0"/>
        <v>1.9309266167394625</v>
      </c>
      <c r="I3" s="20">
        <f t="shared" si="1"/>
        <v>0.52309091310250089</v>
      </c>
      <c r="J3" s="20">
        <f t="shared" si="2"/>
        <v>0.93519520133677669</v>
      </c>
      <c r="K3" s="21">
        <f t="shared" si="3"/>
        <v>1.2661743101668801</v>
      </c>
      <c r="L3" s="26">
        <f t="shared" ref="L3:L24" si="6">SUM(G3:K3)</f>
        <v>5.6553870413456204</v>
      </c>
      <c r="M3" s="30">
        <f t="shared" ref="M3:M24" si="7">G3/$L3</f>
        <v>0.17682255744640671</v>
      </c>
      <c r="N3" s="20">
        <f t="shared" ref="N3:N24" si="8">H3/$L3</f>
        <v>0.34143138261320932</v>
      </c>
      <c r="O3" s="20">
        <f t="shared" ref="O3:O25" si="9">I3/$L3</f>
        <v>9.2494273031760305E-2</v>
      </c>
      <c r="P3" s="20">
        <f t="shared" ref="P3:P24" si="10">J3/$L3</f>
        <v>0.16536360721197607</v>
      </c>
      <c r="Q3" s="21">
        <f t="shared" ref="Q3:Q24" si="11">K3/$L3</f>
        <v>0.22388817969664754</v>
      </c>
      <c r="R3" s="53">
        <f t="shared" si="4"/>
        <v>10.618018752992892</v>
      </c>
      <c r="S3" s="54">
        <f t="shared" si="5"/>
        <v>2.9180634690992484</v>
      </c>
      <c r="T3" s="54">
        <f t="shared" ref="T3:T25" si="12">R3-S3^2</f>
        <v>2.1029243433013516</v>
      </c>
      <c r="U3" s="55">
        <f t="shared" ref="U3:U25" si="13">1/$B$31</f>
        <v>0.5</v>
      </c>
      <c r="V3" s="21">
        <f t="shared" ref="V3:V25" si="14">T3+U3</f>
        <v>2.6029243433013516</v>
      </c>
    </row>
    <row r="4" spans="1:22" x14ac:dyDescent="0.25">
      <c r="A4" s="9">
        <v>3</v>
      </c>
      <c r="B4" s="3">
        <v>0.20100000000000001</v>
      </c>
      <c r="C4" s="3">
        <v>-0.625</v>
      </c>
      <c r="D4" s="3">
        <v>1.5489999999999999</v>
      </c>
      <c r="E4" s="3">
        <v>-1.1870000000000001</v>
      </c>
      <c r="F4" s="10">
        <v>0.26300000000000001</v>
      </c>
      <c r="G4" s="12">
        <v>1</v>
      </c>
      <c r="H4" s="20">
        <f t="shared" si="0"/>
        <v>1.8663786452864723</v>
      </c>
      <c r="I4" s="20">
        <f t="shared" si="1"/>
        <v>0.3961350858555554</v>
      </c>
      <c r="J4" s="20">
        <f t="shared" si="2"/>
        <v>1.296930086665772</v>
      </c>
      <c r="K4" s="21">
        <f t="shared" si="3"/>
        <v>0.99600798934399148</v>
      </c>
      <c r="L4" s="26">
        <f t="shared" si="6"/>
        <v>5.5554518071517913</v>
      </c>
      <c r="M4" s="30">
        <f t="shared" si="7"/>
        <v>0.18000336151105722</v>
      </c>
      <c r="N4" s="20">
        <f t="shared" si="8"/>
        <v>0.33595443000401809</v>
      </c>
      <c r="O4" s="20">
        <f t="shared" si="9"/>
        <v>7.1305647066471231E-2</v>
      </c>
      <c r="P4" s="20">
        <f t="shared" si="10"/>
        <v>0.23345177524466573</v>
      </c>
      <c r="Q4" s="21">
        <f t="shared" si="11"/>
        <v>0.17928478617378771</v>
      </c>
      <c r="R4" s="53">
        <f t="shared" si="4"/>
        <v>10.382919963384715</v>
      </c>
      <c r="S4" s="54">
        <f t="shared" si="5"/>
        <v>2.8960601945661084</v>
      </c>
      <c r="T4" s="54">
        <f t="shared" si="12"/>
        <v>1.9957553128344294</v>
      </c>
      <c r="U4" s="55">
        <f t="shared" si="13"/>
        <v>0.5</v>
      </c>
      <c r="V4" s="21">
        <f t="shared" si="14"/>
        <v>2.4957553128344294</v>
      </c>
    </row>
    <row r="5" spans="1:22" x14ac:dyDescent="0.25">
      <c r="A5" s="9">
        <v>4</v>
      </c>
      <c r="B5" s="3">
        <v>0.36799999999999999</v>
      </c>
      <c r="C5" s="3">
        <v>-0.318</v>
      </c>
      <c r="D5" s="3">
        <v>0.80500000000000005</v>
      </c>
      <c r="E5" s="3">
        <v>3.6999999999999998E-2</v>
      </c>
      <c r="F5" s="10">
        <v>-0.52400000000000002</v>
      </c>
      <c r="G5" s="12">
        <v>1</v>
      </c>
      <c r="H5" s="20">
        <f t="shared" si="0"/>
        <v>1.1618342427282831</v>
      </c>
      <c r="I5" s="20">
        <f t="shared" si="1"/>
        <v>0.43911233950446971</v>
      </c>
      <c r="J5" s="20">
        <f t="shared" si="2"/>
        <v>0.3577216889804542</v>
      </c>
      <c r="K5" s="21">
        <f t="shared" si="3"/>
        <v>0.51068618336618787</v>
      </c>
      <c r="L5" s="26">
        <f t="shared" si="6"/>
        <v>3.4693544545793946</v>
      </c>
      <c r="M5" s="30">
        <f t="shared" si="7"/>
        <v>0.2882380607377964</v>
      </c>
      <c r="N5" s="20">
        <f t="shared" si="8"/>
        <v>0.3348848490227665</v>
      </c>
      <c r="O5" s="20">
        <f t="shared" si="9"/>
        <v>0.12656888918480522</v>
      </c>
      <c r="P5" s="20">
        <f t="shared" si="10"/>
        <v>0.10310900591557527</v>
      </c>
      <c r="Q5" s="21">
        <f t="shared" si="11"/>
        <v>0.14719919513905669</v>
      </c>
      <c r="R5" s="53">
        <f t="shared" si="4"/>
        <v>8.0966214326177308</v>
      </c>
      <c r="S5" s="54">
        <f t="shared" si="5"/>
        <v>2.4861464256953294</v>
      </c>
      <c r="T5" s="54">
        <f t="shared" si="12"/>
        <v>1.9156973826200687</v>
      </c>
      <c r="U5" s="55">
        <f t="shared" si="13"/>
        <v>0.5</v>
      </c>
      <c r="V5" s="21">
        <f t="shared" si="14"/>
        <v>2.4156973826200687</v>
      </c>
    </row>
    <row r="6" spans="1:22" x14ac:dyDescent="0.25">
      <c r="A6" s="9">
        <v>5</v>
      </c>
      <c r="B6" s="3">
        <v>0.35299999999999998</v>
      </c>
      <c r="C6" s="3">
        <v>-0.503</v>
      </c>
      <c r="D6" s="3">
        <v>0.86699999999999999</v>
      </c>
      <c r="E6" s="3">
        <v>0.35899999999999999</v>
      </c>
      <c r="F6" s="10">
        <v>-0.72299999999999998</v>
      </c>
      <c r="G6" s="12">
        <v>1</v>
      </c>
      <c r="H6" s="20">
        <f t="shared" si="0"/>
        <v>1.4190675485932573</v>
      </c>
      <c r="I6" s="20">
        <f t="shared" si="1"/>
        <v>0.51170857778654255</v>
      </c>
      <c r="J6" s="20">
        <f t="shared" si="2"/>
        <v>0.30666479527190599</v>
      </c>
      <c r="K6" s="21">
        <f t="shared" si="3"/>
        <v>0.54226525331398323</v>
      </c>
      <c r="L6" s="26">
        <f t="shared" si="6"/>
        <v>3.7797061749656891</v>
      </c>
      <c r="M6" s="30">
        <f t="shared" si="7"/>
        <v>0.26457083003524146</v>
      </c>
      <c r="N6" s="20">
        <f t="shared" si="8"/>
        <v>0.37544387920739347</v>
      </c>
      <c r="O6" s="20">
        <f t="shared" si="9"/>
        <v>0.13538316316113849</v>
      </c>
      <c r="P6" s="20">
        <f t="shared" si="10"/>
        <v>8.1134559427675557E-2</v>
      </c>
      <c r="Q6" s="21">
        <f t="shared" si="11"/>
        <v>0.14346756816855102</v>
      </c>
      <c r="R6" s="53">
        <f t="shared" si="4"/>
        <v>7.869636970371646</v>
      </c>
      <c r="S6" s="54">
        <f t="shared" si="5"/>
        <v>2.463484156486901</v>
      </c>
      <c r="T6" s="54">
        <f t="shared" si="12"/>
        <v>1.8008827811096682</v>
      </c>
      <c r="U6" s="55">
        <f t="shared" si="13"/>
        <v>0.5</v>
      </c>
      <c r="V6" s="21">
        <f t="shared" si="14"/>
        <v>2.3008827811096682</v>
      </c>
    </row>
    <row r="7" spans="1:22" x14ac:dyDescent="0.25">
      <c r="A7" s="9">
        <v>6</v>
      </c>
      <c r="B7" s="3">
        <v>0.191</v>
      </c>
      <c r="C7" s="3">
        <v>-0.377</v>
      </c>
      <c r="D7" s="3">
        <v>0.40500000000000003</v>
      </c>
      <c r="E7" s="3">
        <v>7.8E-2</v>
      </c>
      <c r="F7" s="10">
        <v>-0.106</v>
      </c>
      <c r="G7" s="12">
        <v>1</v>
      </c>
      <c r="H7" s="20">
        <f t="shared" si="0"/>
        <v>1.4710846708147431</v>
      </c>
      <c r="I7" s="20">
        <f t="shared" si="1"/>
        <v>0.990049833749168</v>
      </c>
      <c r="J7" s="20">
        <f t="shared" si="2"/>
        <v>0.92403992444508687</v>
      </c>
      <c r="K7" s="21">
        <f t="shared" si="3"/>
        <v>1.0366558464909237</v>
      </c>
      <c r="L7" s="26">
        <f t="shared" si="6"/>
        <v>5.4218302754999215</v>
      </c>
      <c r="M7" s="30">
        <f t="shared" si="7"/>
        <v>0.18443956176916562</v>
      </c>
      <c r="N7" s="20">
        <f t="shared" si="8"/>
        <v>0.27132621201040846</v>
      </c>
      <c r="O7" s="20">
        <f t="shared" si="9"/>
        <v>0.18260435746633183</v>
      </c>
      <c r="P7" s="20">
        <f t="shared" si="10"/>
        <v>0.17042951872186474</v>
      </c>
      <c r="Q7" s="21">
        <f t="shared" si="11"/>
        <v>0.19120035003222938</v>
      </c>
      <c r="R7" s="53">
        <f t="shared" si="4"/>
        <v>10.420064677363357</v>
      </c>
      <c r="S7" s="54">
        <f t="shared" si="5"/>
        <v>2.9126248832375836</v>
      </c>
      <c r="T7" s="54">
        <f t="shared" si="12"/>
        <v>1.9366809669086091</v>
      </c>
      <c r="U7" s="55">
        <f t="shared" si="13"/>
        <v>0.5</v>
      </c>
      <c r="V7" s="21">
        <f t="shared" si="14"/>
        <v>2.4366809669086091</v>
      </c>
    </row>
    <row r="8" spans="1:22" x14ac:dyDescent="0.25">
      <c r="A8" s="9">
        <v>7</v>
      </c>
      <c r="B8" s="3">
        <v>0.16300000000000001</v>
      </c>
      <c r="C8" s="3">
        <v>-0.36399999999999999</v>
      </c>
      <c r="D8" s="3">
        <v>-0.78800000000000003</v>
      </c>
      <c r="E8" s="3">
        <v>1.6379999999999999</v>
      </c>
      <c r="F8" s="10">
        <v>-0.48699999999999999</v>
      </c>
      <c r="G8" s="12">
        <v>1</v>
      </c>
      <c r="H8" s="20">
        <f t="shared" si="0"/>
        <v>1.49331726849996</v>
      </c>
      <c r="I8" s="20">
        <f t="shared" si="1"/>
        <v>3.4075719515241549</v>
      </c>
      <c r="J8" s="20">
        <f t="shared" si="2"/>
        <v>0.68728927879097246</v>
      </c>
      <c r="K8" s="21">
        <f t="shared" si="3"/>
        <v>1.1595128963629739</v>
      </c>
      <c r="L8" s="26">
        <f t="shared" si="6"/>
        <v>7.7476913951780624</v>
      </c>
      <c r="M8" s="30">
        <f t="shared" si="7"/>
        <v>0.12907070622642131</v>
      </c>
      <c r="N8" s="20">
        <f t="shared" si="8"/>
        <v>0.19274351446540028</v>
      </c>
      <c r="O8" s="20">
        <f t="shared" si="9"/>
        <v>0.43981771830056737</v>
      </c>
      <c r="P8" s="20">
        <f t="shared" si="10"/>
        <v>8.8708912595398592E-2</v>
      </c>
      <c r="Q8" s="21">
        <f t="shared" si="11"/>
        <v>0.14965914841221231</v>
      </c>
      <c r="R8" s="53">
        <f t="shared" si="4"/>
        <v>10.019225540624813</v>
      </c>
      <c r="S8" s="54">
        <f t="shared" si="5"/>
        <v>2.93714228250158</v>
      </c>
      <c r="T8" s="54">
        <f t="shared" si="12"/>
        <v>1.3924207529662223</v>
      </c>
      <c r="U8" s="55">
        <f t="shared" si="13"/>
        <v>0.5</v>
      </c>
      <c r="V8" s="21">
        <f t="shared" si="14"/>
        <v>1.8924207529662223</v>
      </c>
    </row>
    <row r="9" spans="1:22" x14ac:dyDescent="0.25">
      <c r="A9" s="9">
        <v>8</v>
      </c>
      <c r="B9" s="3">
        <v>0.29699999999999999</v>
      </c>
      <c r="C9" s="3">
        <v>-0.42499999999999999</v>
      </c>
      <c r="D9" s="3">
        <v>1.099</v>
      </c>
      <c r="E9" s="3">
        <v>-9.2999999999999999E-2</v>
      </c>
      <c r="F9" s="10">
        <v>-0.57999999999999996</v>
      </c>
      <c r="G9" s="12">
        <v>1</v>
      </c>
      <c r="H9" s="20">
        <f t="shared" si="0"/>
        <v>1.3881889722894125</v>
      </c>
      <c r="I9" s="20">
        <f t="shared" si="1"/>
        <v>0.41979029080811431</v>
      </c>
      <c r="J9" s="20">
        <f t="shared" si="2"/>
        <v>0.41811448349391939</v>
      </c>
      <c r="K9" s="21">
        <f t="shared" si="3"/>
        <v>0.67841234326410416</v>
      </c>
      <c r="L9" s="26">
        <f t="shared" si="6"/>
        <v>3.9045060898555501</v>
      </c>
      <c r="M9" s="30">
        <f t="shared" si="7"/>
        <v>0.25611433994126404</v>
      </c>
      <c r="N9" s="20">
        <f t="shared" si="8"/>
        <v>0.35553510235164454</v>
      </c>
      <c r="O9" s="20">
        <f t="shared" si="9"/>
        <v>0.10751431324407147</v>
      </c>
      <c r="P9" s="20">
        <f t="shared" si="10"/>
        <v>0.1070851149599277</v>
      </c>
      <c r="Q9" s="21">
        <f t="shared" si="11"/>
        <v>0.17375112950309227</v>
      </c>
      <c r="R9" s="53">
        <f t="shared" si="4"/>
        <v>8.7030236454806342</v>
      </c>
      <c r="S9" s="54">
        <f t="shared" si="5"/>
        <v>2.5868235917319398</v>
      </c>
      <c r="T9" s="54">
        <f t="shared" si="12"/>
        <v>2.0113673507397012</v>
      </c>
      <c r="U9" s="55">
        <f t="shared" si="13"/>
        <v>0.5</v>
      </c>
      <c r="V9" s="21">
        <f t="shared" si="14"/>
        <v>2.5113673507397012</v>
      </c>
    </row>
    <row r="10" spans="1:22" x14ac:dyDescent="0.25">
      <c r="A10" s="9">
        <v>9</v>
      </c>
      <c r="B10" s="3">
        <v>0.217</v>
      </c>
      <c r="C10" s="3">
        <v>0.48</v>
      </c>
      <c r="D10" s="3">
        <v>0.17699999999999999</v>
      </c>
      <c r="E10" s="3">
        <v>-0.21099999999999999</v>
      </c>
      <c r="F10" s="10">
        <v>-0.44600000000000001</v>
      </c>
      <c r="G10" s="12">
        <v>1</v>
      </c>
      <c r="H10" s="20">
        <f t="shared" si="0"/>
        <v>0.60835298381117631</v>
      </c>
      <c r="I10" s="20">
        <f t="shared" si="1"/>
        <v>0.50107474370144889</v>
      </c>
      <c r="J10" s="20">
        <f t="shared" si="2"/>
        <v>0.60835298381117631</v>
      </c>
      <c r="K10" s="21">
        <f t="shared" si="3"/>
        <v>0.93426047357721353</v>
      </c>
      <c r="L10" s="26">
        <f t="shared" si="6"/>
        <v>3.6520411849010155</v>
      </c>
      <c r="M10" s="30">
        <f t="shared" si="7"/>
        <v>0.27381947501972215</v>
      </c>
      <c r="N10" s="20">
        <f t="shared" si="8"/>
        <v>0.16657889465385781</v>
      </c>
      <c r="O10" s="20">
        <f t="shared" si="9"/>
        <v>0.13720402326597256</v>
      </c>
      <c r="P10" s="20">
        <f t="shared" si="10"/>
        <v>0.16657889465385781</v>
      </c>
      <c r="Q10" s="21">
        <f t="shared" si="11"/>
        <v>0.2558187124065896</v>
      </c>
      <c r="R10" s="53">
        <f t="shared" si="4"/>
        <v>11.235701387655372</v>
      </c>
      <c r="S10" s="54">
        <f t="shared" si="5"/>
        <v>2.9639984747737342</v>
      </c>
      <c r="T10" s="54">
        <f t="shared" si="12"/>
        <v>2.4504144291943479</v>
      </c>
      <c r="U10" s="55">
        <f t="shared" si="13"/>
        <v>0.5</v>
      </c>
      <c r="V10" s="40">
        <f t="shared" si="14"/>
        <v>2.9504144291943479</v>
      </c>
    </row>
    <row r="11" spans="1:22" x14ac:dyDescent="0.25">
      <c r="A11" s="9">
        <v>10</v>
      </c>
      <c r="B11" s="3">
        <v>-4.7E-2</v>
      </c>
      <c r="C11" s="3">
        <v>-0.41</v>
      </c>
      <c r="D11" s="3">
        <v>0.43099999999999999</v>
      </c>
      <c r="E11" s="3">
        <v>0.51800000000000002</v>
      </c>
      <c r="F11" s="10">
        <v>-0.53900000000000003</v>
      </c>
      <c r="G11" s="12">
        <v>1</v>
      </c>
      <c r="H11" s="20">
        <f t="shared" si="0"/>
        <v>1.9289966552642908</v>
      </c>
      <c r="I11" s="20">
        <f t="shared" si="1"/>
        <v>1.6048013829762589</v>
      </c>
      <c r="J11" s="20">
        <f t="shared" si="2"/>
        <v>1.2238480081113581</v>
      </c>
      <c r="K11" s="21">
        <f t="shared" si="3"/>
        <v>2.6858573822869891</v>
      </c>
      <c r="L11" s="26">
        <f t="shared" si="6"/>
        <v>8.4435034286388966</v>
      </c>
      <c r="M11" s="30">
        <f t="shared" si="7"/>
        <v>0.11843425048045504</v>
      </c>
      <c r="N11" s="20">
        <f t="shared" si="8"/>
        <v>0.22845927304553099</v>
      </c>
      <c r="O11" s="20">
        <f t="shared" si="9"/>
        <v>0.1900634489627909</v>
      </c>
      <c r="P11" s="20">
        <f t="shared" si="10"/>
        <v>0.14494552154266654</v>
      </c>
      <c r="Q11" s="21">
        <f t="shared" si="11"/>
        <v>0.31809750596855657</v>
      </c>
      <c r="R11" s="53">
        <f t="shared" si="4"/>
        <v>13.014408377224276</v>
      </c>
      <c r="S11" s="54">
        <f t="shared" si="5"/>
        <v>3.3158127594733386</v>
      </c>
      <c r="T11" s="54">
        <f t="shared" si="12"/>
        <v>2.0197941213380801</v>
      </c>
      <c r="U11" s="55">
        <f t="shared" si="13"/>
        <v>0.5</v>
      </c>
      <c r="V11" s="21">
        <f t="shared" si="14"/>
        <v>2.5197941213380801</v>
      </c>
    </row>
    <row r="12" spans="1:22" x14ac:dyDescent="0.25">
      <c r="A12" s="9">
        <v>11</v>
      </c>
      <c r="B12" s="3">
        <v>-0.69</v>
      </c>
      <c r="C12" s="3">
        <v>0.23599999999999999</v>
      </c>
      <c r="D12" s="3">
        <v>-4.0000000000000001E-3</v>
      </c>
      <c r="E12" s="3">
        <v>0.17799999999999999</v>
      </c>
      <c r="F12" s="10">
        <v>-0.41</v>
      </c>
      <c r="G12" s="12">
        <v>1</v>
      </c>
      <c r="H12" s="20">
        <f t="shared" si="0"/>
        <v>1.923218337109468</v>
      </c>
      <c r="I12" s="20">
        <f t="shared" si="1"/>
        <v>4.7020566588871038</v>
      </c>
      <c r="J12" s="20">
        <f t="shared" si="2"/>
        <v>9.5830891667643758</v>
      </c>
      <c r="K12" s="21">
        <f t="shared" si="3"/>
        <v>35.163197145106601</v>
      </c>
      <c r="L12" s="26">
        <f t="shared" si="6"/>
        <v>52.371561307867552</v>
      </c>
      <c r="M12" s="30">
        <f t="shared" si="7"/>
        <v>1.9094332401538971E-2</v>
      </c>
      <c r="N12" s="20">
        <f t="shared" si="8"/>
        <v>3.6722570209503209E-2</v>
      </c>
      <c r="O12" s="20">
        <f t="shared" si="9"/>
        <v>8.9782632815660096E-2</v>
      </c>
      <c r="P12" s="20">
        <f t="shared" si="10"/>
        <v>0.18298268998378611</v>
      </c>
      <c r="Q12" s="21">
        <f t="shared" si="11"/>
        <v>0.67141777458951157</v>
      </c>
      <c r="R12" s="53">
        <f t="shared" si="4"/>
        <v>20.687195713058859</v>
      </c>
      <c r="S12" s="54">
        <f t="shared" si="5"/>
        <v>4.4509070041502277</v>
      </c>
      <c r="T12" s="54">
        <f t="shared" si="12"/>
        <v>0.87662255346530316</v>
      </c>
      <c r="U12" s="55">
        <f t="shared" si="13"/>
        <v>0.5</v>
      </c>
      <c r="V12" s="21">
        <f t="shared" si="14"/>
        <v>1.3766225534653032</v>
      </c>
    </row>
    <row r="13" spans="1:22" x14ac:dyDescent="0.25">
      <c r="A13" s="18">
        <v>12</v>
      </c>
      <c r="B13" s="2">
        <v>0.253</v>
      </c>
      <c r="C13" s="2">
        <v>-8.2000000000000003E-2</v>
      </c>
      <c r="D13" s="2">
        <v>0.36499999999999999</v>
      </c>
      <c r="E13" s="2">
        <v>0.67800000000000005</v>
      </c>
      <c r="F13" s="19">
        <v>-0.96</v>
      </c>
      <c r="G13" s="39">
        <v>1</v>
      </c>
      <c r="H13" s="22">
        <f t="shared" si="0"/>
        <v>1.0294245944751308</v>
      </c>
      <c r="I13" s="22">
        <f t="shared" si="1"/>
        <v>0.67773427001397113</v>
      </c>
      <c r="J13" s="22">
        <f t="shared" si="2"/>
        <v>0.32627979462303947</v>
      </c>
      <c r="K13" s="23">
        <f t="shared" si="3"/>
        <v>0.80896469756649991</v>
      </c>
      <c r="L13" s="27">
        <f t="shared" si="6"/>
        <v>3.8424033566786413</v>
      </c>
      <c r="M13" s="31">
        <f t="shared" si="7"/>
        <v>0.26025378055686382</v>
      </c>
      <c r="N13" s="22">
        <f t="shared" si="8"/>
        <v>0.2679116425103692</v>
      </c>
      <c r="O13" s="22">
        <f t="shared" si="9"/>
        <v>0.17638290598408232</v>
      </c>
      <c r="P13" s="22">
        <f t="shared" si="10"/>
        <v>8.4915550069963097E-2</v>
      </c>
      <c r="Q13" s="23">
        <f t="shared" si="11"/>
        <v>0.21053612087872156</v>
      </c>
      <c r="R13" s="56">
        <f t="shared" si="4"/>
        <v>9.5413983275425309</v>
      </c>
      <c r="S13" s="57">
        <f t="shared" si="5"/>
        <v>2.7175685882033092</v>
      </c>
      <c r="T13" s="57">
        <f t="shared" si="12"/>
        <v>2.1562192959532043</v>
      </c>
      <c r="U13" s="58">
        <f t="shared" si="13"/>
        <v>0.5</v>
      </c>
      <c r="V13" s="23">
        <f t="shared" si="14"/>
        <v>2.6562192959532043</v>
      </c>
    </row>
    <row r="14" spans="1:22" x14ac:dyDescent="0.25">
      <c r="A14" s="9">
        <v>13</v>
      </c>
      <c r="B14" s="3">
        <v>-0.38700000000000001</v>
      </c>
      <c r="C14" s="3">
        <v>0.52</v>
      </c>
      <c r="D14" s="3">
        <v>-0.25800000000000001</v>
      </c>
      <c r="E14" s="3">
        <v>8.4000000000000005E-2</v>
      </c>
      <c r="F14" s="10">
        <v>-0.34599999999999997</v>
      </c>
      <c r="G14" s="12">
        <v>1</v>
      </c>
      <c r="H14" s="20">
        <f t="shared" si="0"/>
        <v>1.0692954781746002</v>
      </c>
      <c r="I14" s="20">
        <f t="shared" si="1"/>
        <v>2.4892961504107398</v>
      </c>
      <c r="J14" s="20">
        <f t="shared" si="2"/>
        <v>4.1164864659732601</v>
      </c>
      <c r="K14" s="21">
        <f t="shared" si="3"/>
        <v>10.464619542443796</v>
      </c>
      <c r="L14" s="26">
        <f>SUM(G14:K14)</f>
        <v>19.139697637002396</v>
      </c>
      <c r="M14" s="30">
        <f>G14/$L14</f>
        <v>5.224742934636125E-2</v>
      </c>
      <c r="N14" s="20">
        <f>H14/$L14</f>
        <v>5.5867939946310993E-2</v>
      </c>
      <c r="O14" s="20">
        <f t="shared" si="9"/>
        <v>0.13005932474075418</v>
      </c>
      <c r="P14" s="20">
        <f>J14/$L14</f>
        <v>0.21507583578619022</v>
      </c>
      <c r="Q14" s="21">
        <f t="shared" si="11"/>
        <v>0.54674947018038333</v>
      </c>
      <c r="R14" s="53">
        <f t="shared" si="4"/>
        <v>18.556203238887019</v>
      </c>
      <c r="S14" s="54">
        <f t="shared" si="5"/>
        <v>4.1482119775079234</v>
      </c>
      <c r="T14" s="54">
        <f t="shared" si="12"/>
        <v>1.3485406285468216</v>
      </c>
      <c r="U14" s="55">
        <f t="shared" si="13"/>
        <v>0.5</v>
      </c>
      <c r="V14" s="21">
        <f t="shared" si="14"/>
        <v>1.8485406285468216</v>
      </c>
    </row>
    <row r="15" spans="1:22" x14ac:dyDescent="0.25">
      <c r="A15" s="9">
        <v>14</v>
      </c>
      <c r="B15" s="3">
        <v>-0.30099999999999999</v>
      </c>
      <c r="C15" s="3">
        <v>0.91700000000000004</v>
      </c>
      <c r="D15" s="3">
        <v>-0.45800000000000002</v>
      </c>
      <c r="E15" s="3">
        <v>0.20699999999999999</v>
      </c>
      <c r="F15" s="10">
        <v>-0.66600000000000004</v>
      </c>
      <c r="G15" s="12">
        <v>1</v>
      </c>
      <c r="H15" s="20">
        <f t="shared" si="0"/>
        <v>0.65968027048438904</v>
      </c>
      <c r="I15" s="20">
        <f t="shared" si="1"/>
        <v>1.7211626125301187</v>
      </c>
      <c r="J15" s="20">
        <f t="shared" si="2"/>
        <v>2.3094282890863056</v>
      </c>
      <c r="K15" s="21">
        <f t="shared" si="3"/>
        <v>7.4186715146706428</v>
      </c>
      <c r="L15" s="26">
        <f t="shared" si="6"/>
        <v>13.108942686771456</v>
      </c>
      <c r="M15" s="30">
        <f t="shared" si="7"/>
        <v>7.6283802888933494E-2</v>
      </c>
      <c r="N15" s="20">
        <f t="shared" si="8"/>
        <v>5.0322919723349464E-2</v>
      </c>
      <c r="O15" s="20">
        <f t="shared" si="9"/>
        <v>0.13129682947404939</v>
      </c>
      <c r="P15" s="20">
        <f t="shared" si="10"/>
        <v>0.17617197239078666</v>
      </c>
      <c r="Q15" s="21">
        <f t="shared" si="11"/>
        <v>0.56592447552288094</v>
      </c>
      <c r="R15" s="53">
        <f t="shared" si="4"/>
        <v>18.426110393373385</v>
      </c>
      <c r="S15" s="54">
        <f t="shared" si="5"/>
        <v>4.1051303979353317</v>
      </c>
      <c r="T15" s="54">
        <f t="shared" si="12"/>
        <v>1.5740148093206905</v>
      </c>
      <c r="U15" s="55">
        <f t="shared" si="13"/>
        <v>0.5</v>
      </c>
      <c r="V15" s="21">
        <f t="shared" si="14"/>
        <v>2.0740148093206905</v>
      </c>
    </row>
    <row r="16" spans="1:22" x14ac:dyDescent="0.25">
      <c r="A16" s="9">
        <v>15</v>
      </c>
      <c r="B16" s="3">
        <v>-0.14099999999999999</v>
      </c>
      <c r="C16" s="3">
        <v>6.0999999999999999E-2</v>
      </c>
      <c r="D16" s="3">
        <v>-9.7000000000000003E-2</v>
      </c>
      <c r="E16" s="3">
        <v>0.41899999999999998</v>
      </c>
      <c r="F16" s="10">
        <v>-0.38300000000000001</v>
      </c>
      <c r="G16" s="12">
        <v>1</v>
      </c>
      <c r="H16" s="20">
        <f t="shared" si="0"/>
        <v>1.3231298123374369</v>
      </c>
      <c r="I16" s="20">
        <f t="shared" si="1"/>
        <v>2.0503284503511461</v>
      </c>
      <c r="J16" s="20">
        <f t="shared" si="2"/>
        <v>1.8964808793049517</v>
      </c>
      <c r="K16" s="21">
        <f t="shared" si="3"/>
        <v>3.9118092861497971</v>
      </c>
      <c r="L16" s="26">
        <f t="shared" si="6"/>
        <v>10.181748428143333</v>
      </c>
      <c r="M16" s="30">
        <f t="shared" si="7"/>
        <v>9.8214958566045854E-2</v>
      </c>
      <c r="N16" s="20">
        <f t="shared" si="8"/>
        <v>0.12995113969622141</v>
      </c>
      <c r="O16" s="20">
        <f t="shared" si="9"/>
        <v>0.20137292379802282</v>
      </c>
      <c r="P16" s="20">
        <f t="shared" si="10"/>
        <v>0.18626279098223406</v>
      </c>
      <c r="Q16" s="21">
        <f t="shared" si="11"/>
        <v>0.38419818695747576</v>
      </c>
      <c r="R16" s="53">
        <f t="shared" si="4"/>
        <v>15.015535161185777</v>
      </c>
      <c r="S16" s="54">
        <f t="shared" si="5"/>
        <v>3.628278108068872</v>
      </c>
      <c r="T16" s="54">
        <f t="shared" si="12"/>
        <v>1.8511331316939437</v>
      </c>
      <c r="U16" s="55">
        <f t="shared" si="13"/>
        <v>0.5</v>
      </c>
      <c r="V16" s="21">
        <f t="shared" si="14"/>
        <v>2.3511331316939437</v>
      </c>
    </row>
    <row r="17" spans="1:22" x14ac:dyDescent="0.25">
      <c r="A17" s="9">
        <v>16</v>
      </c>
      <c r="B17" s="3">
        <v>0.39700000000000002</v>
      </c>
      <c r="C17" s="3">
        <v>-1.538</v>
      </c>
      <c r="D17" s="3">
        <v>-0.59599999999999997</v>
      </c>
      <c r="E17" s="3">
        <v>0.33400000000000002</v>
      </c>
      <c r="F17" s="10">
        <v>1.7989999999999999</v>
      </c>
      <c r="G17" s="12">
        <v>1</v>
      </c>
      <c r="H17" s="20">
        <f t="shared" si="0"/>
        <v>3.8228644590301211</v>
      </c>
      <c r="I17" s="20">
        <f t="shared" si="1"/>
        <v>5.6973434226719899</v>
      </c>
      <c r="J17" s="20">
        <f t="shared" si="2"/>
        <v>3.3501328440800262</v>
      </c>
      <c r="K17" s="21">
        <f t="shared" si="3"/>
        <v>0.45475339316794017</v>
      </c>
      <c r="L17" s="26">
        <f t="shared" si="6"/>
        <v>14.325094118950076</v>
      </c>
      <c r="M17" s="30">
        <f t="shared" si="7"/>
        <v>6.9807569269450115E-2</v>
      </c>
      <c r="N17" s="20">
        <f t="shared" si="8"/>
        <v>0.26686487553146415</v>
      </c>
      <c r="O17" s="20">
        <f t="shared" si="9"/>
        <v>0.39771769563002096</v>
      </c>
      <c r="P17" s="20">
        <f t="shared" si="10"/>
        <v>0.23386463057497636</v>
      </c>
      <c r="Q17" s="21">
        <f t="shared" si="11"/>
        <v>3.1745228994088472E-2</v>
      </c>
      <c r="R17" s="53">
        <f t="shared" si="4"/>
        <v>9.2521911461173296</v>
      </c>
      <c r="S17" s="54">
        <f t="shared" si="5"/>
        <v>2.8908750744927891</v>
      </c>
      <c r="T17" s="54">
        <f t="shared" si="12"/>
        <v>0.89503244979364105</v>
      </c>
      <c r="U17" s="55">
        <f t="shared" si="13"/>
        <v>0.5</v>
      </c>
      <c r="V17" s="21">
        <f t="shared" si="14"/>
        <v>1.395032449793641</v>
      </c>
    </row>
    <row r="18" spans="1:22" x14ac:dyDescent="0.25">
      <c r="A18" s="9">
        <v>17</v>
      </c>
      <c r="B18" s="3">
        <v>-5.8000000000000003E-2</v>
      </c>
      <c r="C18" s="3">
        <v>-2.0449999999999999</v>
      </c>
      <c r="D18" s="3">
        <v>-0.88300000000000001</v>
      </c>
      <c r="E18" s="3">
        <v>0.49199999999999999</v>
      </c>
      <c r="F18" s="10">
        <v>2.4359999999999999</v>
      </c>
      <c r="G18" s="12">
        <v>1</v>
      </c>
      <c r="H18" s="20">
        <f t="shared" si="0"/>
        <v>10.004149930917714</v>
      </c>
      <c r="I18" s="20">
        <f t="shared" si="1"/>
        <v>31.31195582964186</v>
      </c>
      <c r="J18" s="20">
        <f t="shared" si="2"/>
        <v>24.779086224587694</v>
      </c>
      <c r="K18" s="21">
        <f t="shared" si="3"/>
        <v>2.8066735722367695</v>
      </c>
      <c r="L18" s="26">
        <f t="shared" si="6"/>
        <v>69.901865557384042</v>
      </c>
      <c r="M18" s="30">
        <f t="shared" si="7"/>
        <v>1.4305769839276708E-2</v>
      </c>
      <c r="N18" s="20">
        <f t="shared" si="8"/>
        <v>0.14311706634932481</v>
      </c>
      <c r="O18" s="20">
        <f t="shared" si="9"/>
        <v>0.44794163331645503</v>
      </c>
      <c r="P18" s="20">
        <f t="shared" si="10"/>
        <v>0.35448390435654359</v>
      </c>
      <c r="Q18" s="21">
        <f t="shared" si="11"/>
        <v>4.0151626138399794E-2</v>
      </c>
      <c r="R18" s="53">
        <f t="shared" si="4"/>
        <v>11.293781858249364</v>
      </c>
      <c r="S18" s="54">
        <f t="shared" si="5"/>
        <v>3.2630585506054648</v>
      </c>
      <c r="T18" s="54">
        <f t="shared" si="12"/>
        <v>0.64623075356992743</v>
      </c>
      <c r="U18" s="55">
        <f t="shared" si="13"/>
        <v>0.5</v>
      </c>
      <c r="V18" s="21">
        <f t="shared" si="14"/>
        <v>1.1462307535699274</v>
      </c>
    </row>
    <row r="19" spans="1:22" x14ac:dyDescent="0.25">
      <c r="A19" s="9">
        <v>18</v>
      </c>
      <c r="B19" s="3">
        <v>0.21099999999999999</v>
      </c>
      <c r="C19" s="3">
        <v>-2.3620000000000001</v>
      </c>
      <c r="D19" s="3">
        <v>-1.0840000000000001</v>
      </c>
      <c r="E19" s="3">
        <v>0.97599999999999998</v>
      </c>
      <c r="F19" s="10">
        <v>2.4700000000000002</v>
      </c>
      <c r="G19" s="12">
        <v>1</v>
      </c>
      <c r="H19" s="20">
        <f t="shared" si="0"/>
        <v>10.496060538985196</v>
      </c>
      <c r="I19" s="20">
        <f t="shared" si="1"/>
        <v>30.691937562854687</v>
      </c>
      <c r="J19" s="20">
        <f t="shared" si="2"/>
        <v>11.43867319765981</v>
      </c>
      <c r="K19" s="21">
        <f t="shared" si="3"/>
        <v>0.95695395747304679</v>
      </c>
      <c r="L19" s="26">
        <f t="shared" si="6"/>
        <v>54.583625256972738</v>
      </c>
      <c r="M19" s="30">
        <f t="shared" si="7"/>
        <v>1.8320512704902391E-2</v>
      </c>
      <c r="N19" s="20">
        <f t="shared" si="8"/>
        <v>0.19229321045590292</v>
      </c>
      <c r="O19" s="20">
        <f t="shared" si="9"/>
        <v>0.56229203205835021</v>
      </c>
      <c r="P19" s="20">
        <f t="shared" si="10"/>
        <v>0.20956235764495298</v>
      </c>
      <c r="Q19" s="21">
        <f t="shared" si="11"/>
        <v>1.7531887135891575E-2</v>
      </c>
      <c r="R19" s="53">
        <f t="shared" si="4"/>
        <v>9.6394165437702046</v>
      </c>
      <c r="S19" s="54">
        <f t="shared" si="5"/>
        <v>3.0156918960510288</v>
      </c>
      <c r="T19" s="54">
        <f t="shared" si="12"/>
        <v>0.54501893186235506</v>
      </c>
      <c r="U19" s="55">
        <f t="shared" si="13"/>
        <v>0.5</v>
      </c>
      <c r="V19" s="21">
        <f t="shared" si="14"/>
        <v>1.0450189318623551</v>
      </c>
    </row>
    <row r="20" spans="1:22" x14ac:dyDescent="0.25">
      <c r="A20" s="9">
        <v>19</v>
      </c>
      <c r="B20" s="3">
        <v>-0.313</v>
      </c>
      <c r="C20" s="3">
        <v>-2.194</v>
      </c>
      <c r="D20" s="3">
        <v>-0.55300000000000005</v>
      </c>
      <c r="E20" s="3">
        <v>-4.7E-2</v>
      </c>
      <c r="F20" s="10">
        <v>2.794</v>
      </c>
      <c r="G20" s="12">
        <v>1</v>
      </c>
      <c r="H20" s="20">
        <f t="shared" si="0"/>
        <v>14.984255252489545</v>
      </c>
      <c r="I20" s="20">
        <f t="shared" si="1"/>
        <v>43.510400436007707</v>
      </c>
      <c r="J20" s="20">
        <f t="shared" si="2"/>
        <v>76.172461520190211</v>
      </c>
      <c r="K20" s="21">
        <f t="shared" si="3"/>
        <v>7.7834524546839807</v>
      </c>
      <c r="L20" s="26">
        <f t="shared" si="6"/>
        <v>143.45056966337145</v>
      </c>
      <c r="M20" s="30">
        <f t="shared" si="7"/>
        <v>6.97104237610664E-3</v>
      </c>
      <c r="N20" s="20">
        <f t="shared" si="8"/>
        <v>0.10445587833950312</v>
      </c>
      <c r="O20" s="20">
        <f t="shared" si="9"/>
        <v>0.30331284524077856</v>
      </c>
      <c r="P20" s="20">
        <f t="shared" si="10"/>
        <v>0.53100145714959834</v>
      </c>
      <c r="Q20" s="21">
        <f t="shared" si="11"/>
        <v>5.4258776894013275E-2</v>
      </c>
      <c r="R20" s="53">
        <f t="shared" si="4"/>
        <v>13.007102899645032</v>
      </c>
      <c r="S20" s="54">
        <f t="shared" si="5"/>
        <v>3.5211210478459085</v>
      </c>
      <c r="T20" s="54">
        <f t="shared" si="12"/>
        <v>0.6088094660615635</v>
      </c>
      <c r="U20" s="55">
        <f t="shared" si="13"/>
        <v>0.5</v>
      </c>
      <c r="V20" s="21">
        <f t="shared" si="14"/>
        <v>1.1088094660615635</v>
      </c>
    </row>
    <row r="21" spans="1:22" x14ac:dyDescent="0.25">
      <c r="A21" s="9">
        <v>20</v>
      </c>
      <c r="B21" s="3">
        <v>0.217</v>
      </c>
      <c r="C21" s="3">
        <v>-0.97699999999999998</v>
      </c>
      <c r="D21" s="3">
        <v>-1.4359999999999999</v>
      </c>
      <c r="E21" s="3">
        <v>0.28100000000000003</v>
      </c>
      <c r="F21" s="10">
        <v>2.1320000000000001</v>
      </c>
      <c r="G21" s="12">
        <v>1</v>
      </c>
      <c r="H21" s="20">
        <f t="shared" si="0"/>
        <v>2.6116964734231178</v>
      </c>
      <c r="I21" s="20">
        <f t="shared" si="1"/>
        <v>10.794103361718392</v>
      </c>
      <c r="J21" s="20">
        <f t="shared" si="2"/>
        <v>8.0124773867795138</v>
      </c>
      <c r="K21" s="21">
        <f t="shared" si="3"/>
        <v>0.93426047357721353</v>
      </c>
      <c r="L21" s="26">
        <f t="shared" si="6"/>
        <v>23.352537695498238</v>
      </c>
      <c r="M21" s="30">
        <f t="shared" si="7"/>
        <v>4.2821898546502465E-2</v>
      </c>
      <c r="N21" s="20">
        <f t="shared" si="8"/>
        <v>0.11183780141918302</v>
      </c>
      <c r="O21" s="20">
        <f t="shared" si="9"/>
        <v>0.46222399905596617</v>
      </c>
      <c r="P21" s="20">
        <f t="shared" si="10"/>
        <v>0.34310949376281752</v>
      </c>
      <c r="Q21" s="21">
        <f t="shared" si="11"/>
        <v>4.0006807215530786E-2</v>
      </c>
      <c r="R21" s="53">
        <f t="shared" si="4"/>
        <v>11.140111176320282</v>
      </c>
      <c r="S21" s="54">
        <f t="shared" si="5"/>
        <v>3.2256415096816906</v>
      </c>
      <c r="T21" s="54">
        <f t="shared" si="12"/>
        <v>0.73534802733870563</v>
      </c>
      <c r="U21" s="55">
        <f t="shared" si="13"/>
        <v>0.5</v>
      </c>
      <c r="V21" s="21">
        <f t="shared" si="14"/>
        <v>1.2353480273387056</v>
      </c>
    </row>
    <row r="22" spans="1:22" x14ac:dyDescent="0.25">
      <c r="A22" s="9">
        <v>21</v>
      </c>
      <c r="B22" s="3">
        <v>0.628</v>
      </c>
      <c r="C22" s="3">
        <v>-0.91900000000000004</v>
      </c>
      <c r="D22" s="3">
        <v>-0.57699999999999996</v>
      </c>
      <c r="E22" s="3">
        <v>6.9000000000000006E-2</v>
      </c>
      <c r="F22" s="10">
        <v>1.427</v>
      </c>
      <c r="G22" s="12">
        <v>1</v>
      </c>
      <c r="H22" s="20">
        <f t="shared" si="0"/>
        <v>1.6339493526055651</v>
      </c>
      <c r="I22" s="20">
        <f t="shared" si="1"/>
        <v>1.8964808793049515</v>
      </c>
      <c r="J22" s="20">
        <f t="shared" si="2"/>
        <v>1.1537298016660107</v>
      </c>
      <c r="K22" s="21">
        <f t="shared" si="3"/>
        <v>0.18050442252243923</v>
      </c>
      <c r="L22" s="26">
        <f t="shared" si="6"/>
        <v>5.864664456098966</v>
      </c>
      <c r="M22" s="30">
        <f t="shared" si="7"/>
        <v>0.17051273904682621</v>
      </c>
      <c r="N22" s="20">
        <f t="shared" si="8"/>
        <v>0.27860917957656334</v>
      </c>
      <c r="O22" s="20">
        <f t="shared" si="9"/>
        <v>0.32337414928022074</v>
      </c>
      <c r="P22" s="20">
        <f t="shared" si="10"/>
        <v>0.19672562860202306</v>
      </c>
      <c r="Q22" s="21">
        <f t="shared" si="11"/>
        <v>3.0778303494366742E-2</v>
      </c>
      <c r="R22" s="53">
        <f t="shared" si="4"/>
        <v>8.1123844458666028</v>
      </c>
      <c r="S22" s="54">
        <f t="shared" si="5"/>
        <v>2.6386475779205409</v>
      </c>
      <c r="T22" s="54">
        <f t="shared" si="12"/>
        <v>1.1499234054006653</v>
      </c>
      <c r="U22" s="55">
        <f t="shared" si="13"/>
        <v>0.5</v>
      </c>
      <c r="V22" s="21">
        <f t="shared" si="14"/>
        <v>1.6499234054006653</v>
      </c>
    </row>
    <row r="23" spans="1:22" x14ac:dyDescent="0.25">
      <c r="A23" s="9">
        <v>22</v>
      </c>
      <c r="B23" s="3">
        <v>-0.432</v>
      </c>
      <c r="C23" s="3">
        <v>-0.58099999999999996</v>
      </c>
      <c r="D23" s="3">
        <v>1.393</v>
      </c>
      <c r="E23" s="3">
        <v>-0.66200000000000003</v>
      </c>
      <c r="F23" s="10">
        <v>-0.14899999999999999</v>
      </c>
      <c r="G23" s="12">
        <v>1</v>
      </c>
      <c r="H23" s="20">
        <f t="shared" si="0"/>
        <v>3.3635602122896131</v>
      </c>
      <c r="I23" s="20">
        <f t="shared" si="1"/>
        <v>1.571451948577649</v>
      </c>
      <c r="J23" s="20">
        <f t="shared" si="2"/>
        <v>5.7316302408020201</v>
      </c>
      <c r="K23" s="21">
        <f t="shared" si="3"/>
        <v>12.528424214677527</v>
      </c>
      <c r="L23" s="26">
        <f t="shared" si="6"/>
        <v>24.195066616346807</v>
      </c>
      <c r="M23" s="30">
        <f t="shared" si="7"/>
        <v>4.1330739685766123E-2</v>
      </c>
      <c r="N23" s="20">
        <f t="shared" si="8"/>
        <v>0.13901843155154223</v>
      </c>
      <c r="O23" s="20">
        <f t="shared" si="9"/>
        <v>6.4949271415352741E-2</v>
      </c>
      <c r="P23" s="20">
        <f t="shared" si="10"/>
        <v>0.23689251745765327</v>
      </c>
      <c r="Q23" s="21">
        <f t="shared" si="11"/>
        <v>0.51780903988968574</v>
      </c>
      <c r="R23" s="53">
        <f t="shared" si="4"/>
        <v>17.917454185194707</v>
      </c>
      <c r="S23" s="54">
        <f t="shared" si="5"/>
        <v>4.0508306863139509</v>
      </c>
      <c r="T23" s="54">
        <f t="shared" si="12"/>
        <v>1.5082249360119526</v>
      </c>
      <c r="U23" s="55">
        <f t="shared" si="13"/>
        <v>0.5</v>
      </c>
      <c r="V23" s="21">
        <f t="shared" si="14"/>
        <v>2.0082249360119526</v>
      </c>
    </row>
    <row r="24" spans="1:22" x14ac:dyDescent="0.25">
      <c r="A24" s="9">
        <v>23</v>
      </c>
      <c r="B24" s="3">
        <v>-1.1779999999999999</v>
      </c>
      <c r="C24" s="3">
        <v>-0.68600000000000005</v>
      </c>
      <c r="D24" s="3">
        <v>-0.35099999999999998</v>
      </c>
      <c r="E24" s="3">
        <v>0.93799999999999994</v>
      </c>
      <c r="F24" s="10">
        <v>9.9000000000000005E-2</v>
      </c>
      <c r="G24" s="12">
        <v>1</v>
      </c>
      <c r="H24" s="20">
        <f t="shared" si="0"/>
        <v>7.8774165410923072</v>
      </c>
      <c r="I24" s="20">
        <f t="shared" si="1"/>
        <v>44.389368829915803</v>
      </c>
      <c r="J24" s="20">
        <f t="shared" si="2"/>
        <v>68.923693407372426</v>
      </c>
      <c r="K24" s="21">
        <f t="shared" si="3"/>
        <v>247.64592395371267</v>
      </c>
      <c r="L24" s="26">
        <f t="shared" si="6"/>
        <v>369.83640273209323</v>
      </c>
      <c r="M24" s="30">
        <f t="shared" si="7"/>
        <v>2.7038982442309568E-3</v>
      </c>
      <c r="N24" s="20">
        <f t="shared" si="8"/>
        <v>2.1299732754535387E-2</v>
      </c>
      <c r="O24" s="20">
        <f t="shared" si="9"/>
        <v>0.1200243364417297</v>
      </c>
      <c r="P24" s="20">
        <f t="shared" si="10"/>
        <v>0.18636265359010709</v>
      </c>
      <c r="Q24" s="21">
        <f t="shared" si="11"/>
        <v>0.66960937896939676</v>
      </c>
      <c r="R24" s="53">
        <f t="shared" si="4"/>
        <v>20.890158788914576</v>
      </c>
      <c r="S24" s="54">
        <f t="shared" si="5"/>
        <v>4.4988738822859027</v>
      </c>
      <c r="T24" s="54">
        <f t="shared" si="12"/>
        <v>0.65029258020034675</v>
      </c>
      <c r="U24" s="55">
        <f t="shared" si="13"/>
        <v>0.5</v>
      </c>
      <c r="V24" s="21">
        <f t="shared" si="14"/>
        <v>1.1502925802003467</v>
      </c>
    </row>
    <row r="25" spans="1:22" ht="18" thickBot="1" x14ac:dyDescent="0.3">
      <c r="A25" s="11">
        <v>24</v>
      </c>
      <c r="B25" s="5">
        <v>-0.25700000000000001</v>
      </c>
      <c r="C25" s="5">
        <v>-0.36299999999999999</v>
      </c>
      <c r="D25" s="5">
        <v>-0.60199999999999998</v>
      </c>
      <c r="E25" s="5">
        <v>0.96899999999999997</v>
      </c>
      <c r="F25" s="6">
        <v>-4.0000000000000001E-3</v>
      </c>
      <c r="G25" s="37">
        <v>1</v>
      </c>
      <c r="H25" s="24">
        <f t="shared" si="0"/>
        <v>2.2704998375324061</v>
      </c>
      <c r="I25" s="24">
        <f t="shared" si="1"/>
        <v>6.5469546329894106</v>
      </c>
      <c r="J25" s="24">
        <f t="shared" si="2"/>
        <v>3.9235623347663866</v>
      </c>
      <c r="K25" s="25">
        <f t="shared" si="3"/>
        <v>6.2214313446732907</v>
      </c>
      <c r="L25" s="28">
        <f>SUM(G25:K25)</f>
        <v>19.962448149961496</v>
      </c>
      <c r="M25" s="32">
        <f>G25/$L25</f>
        <v>5.0094056224357877E-2</v>
      </c>
      <c r="N25" s="24">
        <f>H25/$L25</f>
        <v>0.11373854651874377</v>
      </c>
      <c r="O25" s="24">
        <f t="shared" si="9"/>
        <v>0.32796351348329178</v>
      </c>
      <c r="P25" s="24">
        <f>J25/$L25</f>
        <v>0.19654715219756022</v>
      </c>
      <c r="Q25" s="25">
        <f>K25/$L25</f>
        <v>0.31165673157604623</v>
      </c>
      <c r="R25" s="59">
        <f t="shared" si="4"/>
        <v>14.392892588211078</v>
      </c>
      <c r="S25" s="60">
        <f t="shared" si="5"/>
        <v>3.6059339563821928</v>
      </c>
      <c r="T25" s="60">
        <f t="shared" si="12"/>
        <v>1.3901328904209436</v>
      </c>
      <c r="U25" s="61">
        <f t="shared" si="13"/>
        <v>0.5</v>
      </c>
      <c r="V25" s="25">
        <f t="shared" si="14"/>
        <v>1.8901328904209436</v>
      </c>
    </row>
    <row r="27" spans="1:22" ht="18" thickBot="1" x14ac:dyDescent="0.3"/>
    <row r="28" spans="1:22" ht="18" thickBot="1" x14ac:dyDescent="0.3">
      <c r="A28" s="49" t="s">
        <v>8</v>
      </c>
      <c r="B28" s="45">
        <v>0.2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v>0</v>
      </c>
      <c r="F30" s="48" t="s">
        <v>5</v>
      </c>
      <c r="G30" s="34">
        <f>G29-1</f>
        <v>0</v>
      </c>
      <c r="H30" s="34">
        <f t="shared" ref="H30:K30" si="15">H29-1</f>
        <v>1</v>
      </c>
      <c r="I30" s="34">
        <f t="shared" si="15"/>
        <v>2</v>
      </c>
      <c r="J30" s="34">
        <f t="shared" si="15"/>
        <v>3</v>
      </c>
      <c r="K30" s="35">
        <f t="shared" si="15"/>
        <v>4</v>
      </c>
    </row>
    <row r="31" spans="1:22" ht="18" thickBot="1" x14ac:dyDescent="0.3">
      <c r="A31" s="43" t="s">
        <v>27</v>
      </c>
      <c r="B31" s="4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15" zoomScaleNormal="115" workbookViewId="0">
      <pane ySplit="6" topLeftCell="A7" activePane="bottomLeft" state="frozen"/>
      <selection pane="bottomLeft" activeCell="E64" sqref="E64"/>
    </sheetView>
  </sheetViews>
  <sheetFormatPr defaultColWidth="9" defaultRowHeight="17.25" x14ac:dyDescent="0.25"/>
  <cols>
    <col min="1" max="1" width="10.5" style="63" bestFit="1" customWidth="1"/>
    <col min="2" max="2" width="11.25" style="94" bestFit="1" customWidth="1"/>
    <col min="3" max="3" width="8.25" style="94" customWidth="1"/>
    <col min="4" max="4" width="7.75" style="63" customWidth="1"/>
    <col min="5" max="5" width="11.625" style="63" bestFit="1" customWidth="1"/>
    <col min="6" max="6" width="7.75" style="63" customWidth="1"/>
    <col min="7" max="7" width="7.75" style="67" bestFit="1" customWidth="1"/>
    <col min="8" max="8" width="11.875" style="67" bestFit="1" customWidth="1"/>
    <col min="9" max="16384" width="9" style="63"/>
  </cols>
  <sheetData>
    <row r="1" spans="1:6" ht="18" thickBot="1" x14ac:dyDescent="0.3">
      <c r="B1" s="108" t="s">
        <v>45</v>
      </c>
      <c r="C1" s="108">
        <v>9</v>
      </c>
      <c r="E1" s="67" t="s">
        <v>34</v>
      </c>
      <c r="F1" s="67" t="s">
        <v>35</v>
      </c>
    </row>
    <row r="2" spans="1:6" x14ac:dyDescent="0.25">
      <c r="B2" s="68" t="s">
        <v>44</v>
      </c>
      <c r="C2" s="117">
        <f>VLOOKUP(C1,[1]ItemBank!$A$2:$F$25,2,FALSE)</f>
        <v>0.217</v>
      </c>
      <c r="E2" s="67">
        <v>0</v>
      </c>
      <c r="F2" s="67">
        <v>2</v>
      </c>
    </row>
    <row r="3" spans="1:6" x14ac:dyDescent="0.25">
      <c r="B3" s="72" t="s">
        <v>67</v>
      </c>
      <c r="C3" s="118">
        <f>VLOOKUP(C1,[1]ItemBank!$A$2:$F$25,3,FALSE)</f>
        <v>0.48</v>
      </c>
    </row>
    <row r="4" spans="1:6" x14ac:dyDescent="0.25">
      <c r="B4" s="72" t="s">
        <v>68</v>
      </c>
      <c r="C4" s="118">
        <f>VLOOKUP(C1,[1]ItemBank!$A$2:$F$25,4,FALSE)</f>
        <v>0.17699999999999999</v>
      </c>
    </row>
    <row r="5" spans="1:6" x14ac:dyDescent="0.25">
      <c r="B5" s="72" t="s">
        <v>59</v>
      </c>
      <c r="C5" s="118">
        <f>VLOOKUP(C1,[1]ItemBank!$A$2:$F$25,5,FALSE)</f>
        <v>-0.21099999999999999</v>
      </c>
    </row>
    <row r="6" spans="1:6" ht="18" thickBot="1" x14ac:dyDescent="0.3">
      <c r="B6" s="76" t="s">
        <v>60</v>
      </c>
      <c r="C6" s="119">
        <f>VLOOKUP(C1,[1]ItemBank!$A$2:$F$25,6,FALSE)</f>
        <v>-0.44600000000000001</v>
      </c>
    </row>
    <row r="7" spans="1:6" ht="18" thickBot="1" x14ac:dyDescent="0.3">
      <c r="A7" s="124" t="s">
        <v>61</v>
      </c>
      <c r="B7" s="65" t="s">
        <v>46</v>
      </c>
      <c r="C7" s="109">
        <v>0.2</v>
      </c>
    </row>
    <row r="8" spans="1:6" x14ac:dyDescent="0.25">
      <c r="A8" s="125"/>
      <c r="B8" s="82" t="s">
        <v>62</v>
      </c>
      <c r="C8" s="111">
        <v>1</v>
      </c>
    </row>
    <row r="9" spans="1:6" x14ac:dyDescent="0.25">
      <c r="A9" s="125"/>
      <c r="B9" s="86" t="s">
        <v>63</v>
      </c>
      <c r="C9" s="112">
        <f>EXP($C7-C$2-C$3)</f>
        <v>0.60835298381117631</v>
      </c>
    </row>
    <row r="10" spans="1:6" x14ac:dyDescent="0.25">
      <c r="A10" s="125"/>
      <c r="B10" s="86" t="s">
        <v>64</v>
      </c>
      <c r="C10" s="112">
        <f>EXP(2*$C7-2*C$2-(C$3+C$4))</f>
        <v>0.50107474370144889</v>
      </c>
    </row>
    <row r="11" spans="1:6" x14ac:dyDescent="0.25">
      <c r="A11" s="125"/>
      <c r="B11" s="86" t="s">
        <v>65</v>
      </c>
      <c r="C11" s="112">
        <f>EXP(3*$C7-3*C$2-(C$3+C$4+C$5))</f>
        <v>0.60835298381117631</v>
      </c>
    </row>
    <row r="12" spans="1:6" ht="18" thickBot="1" x14ac:dyDescent="0.3">
      <c r="A12" s="125"/>
      <c r="B12" s="90" t="s">
        <v>66</v>
      </c>
      <c r="C12" s="113">
        <f>EXP(4*$C7-4*C$2-SUM(C$3:C$6))</f>
        <v>0.93426047357721353</v>
      </c>
    </row>
    <row r="13" spans="1:6" ht="18" thickBot="1" x14ac:dyDescent="0.3">
      <c r="A13" s="125"/>
      <c r="B13" s="94" t="s">
        <v>36</v>
      </c>
      <c r="C13" s="114">
        <f>SUM(C8:C12)</f>
        <v>3.6520411849010155</v>
      </c>
    </row>
    <row r="14" spans="1:6" x14ac:dyDescent="0.25">
      <c r="A14" s="125"/>
      <c r="B14" s="82" t="s">
        <v>37</v>
      </c>
      <c r="C14" s="115">
        <f>C8/C13</f>
        <v>0.27381947501972215</v>
      </c>
    </row>
    <row r="15" spans="1:6" x14ac:dyDescent="0.25">
      <c r="A15" s="125"/>
      <c r="B15" s="86" t="s">
        <v>38</v>
      </c>
      <c r="C15" s="112">
        <f>C9/C13</f>
        <v>0.16657889465385781</v>
      </c>
    </row>
    <row r="16" spans="1:6" x14ac:dyDescent="0.25">
      <c r="A16" s="125"/>
      <c r="B16" s="86" t="s">
        <v>39</v>
      </c>
      <c r="C16" s="112">
        <f>C10/C13</f>
        <v>0.13720402326597256</v>
      </c>
    </row>
    <row r="17" spans="1:8" x14ac:dyDescent="0.25">
      <c r="A17" s="125"/>
      <c r="B17" s="86" t="s">
        <v>40</v>
      </c>
      <c r="C17" s="112">
        <f>C11/C13</f>
        <v>0.16657889465385781</v>
      </c>
    </row>
    <row r="18" spans="1:8" ht="18" thickBot="1" x14ac:dyDescent="0.3">
      <c r="A18" s="125"/>
      <c r="B18" s="90" t="s">
        <v>41</v>
      </c>
      <c r="C18" s="113">
        <f>C12/C13</f>
        <v>0.2558187124065896</v>
      </c>
    </row>
    <row r="19" spans="1:8" x14ac:dyDescent="0.25">
      <c r="A19" s="125"/>
      <c r="B19" s="86" t="s">
        <v>42</v>
      </c>
      <c r="C19" s="115">
        <f>1*C14+2*C15+3*C16+4*C17+5*C18</f>
        <v>2.9639984747737342</v>
      </c>
    </row>
    <row r="20" spans="1:8" ht="18" thickBot="1" x14ac:dyDescent="0.3">
      <c r="A20" s="125"/>
      <c r="B20" s="86" t="s">
        <v>47</v>
      </c>
      <c r="C20" s="113">
        <f>1*C14+4*C15+9*C16+16*C17+25*C18</f>
        <v>11.235701387655372</v>
      </c>
    </row>
    <row r="21" spans="1:8" ht="18" thickBot="1" x14ac:dyDescent="0.3">
      <c r="A21" s="125"/>
      <c r="B21" s="101" t="s">
        <v>48</v>
      </c>
      <c r="C21" s="116">
        <v>1</v>
      </c>
    </row>
    <row r="22" spans="1:8" x14ac:dyDescent="0.25">
      <c r="A22" s="125"/>
      <c r="B22" s="82" t="s">
        <v>51</v>
      </c>
      <c r="C22" s="99">
        <f>C21-C19</f>
        <v>-1.9639984747737342</v>
      </c>
      <c r="D22" s="98">
        <f>SUM(C22)</f>
        <v>-1.9639984747737342</v>
      </c>
      <c r="E22" s="104" t="s">
        <v>49</v>
      </c>
      <c r="F22" s="100">
        <f>D22-(C7-$E$2)/$F$2</f>
        <v>-2.0639984747737343</v>
      </c>
      <c r="G22" s="120" t="s">
        <v>28</v>
      </c>
      <c r="H22" s="121" t="s">
        <v>98</v>
      </c>
    </row>
    <row r="23" spans="1:8" ht="18" thickBot="1" x14ac:dyDescent="0.3">
      <c r="A23" s="126"/>
      <c r="B23" s="90" t="s">
        <v>52</v>
      </c>
      <c r="C23" s="92">
        <f>C20-C19^2</f>
        <v>2.4504144291943479</v>
      </c>
      <c r="D23" s="91">
        <f>-SUM(C23)</f>
        <v>-2.4504144291943479</v>
      </c>
      <c r="E23" s="105" t="s">
        <v>50</v>
      </c>
      <c r="F23" s="89">
        <f>D23-1/$F$2</f>
        <v>-2.9504144291943479</v>
      </c>
      <c r="G23" s="122">
        <f>-D23+$F$2^-1</f>
        <v>2.9504144291943479</v>
      </c>
      <c r="H23" s="123">
        <f>SQRT(1/G23)</f>
        <v>0.58218161743695584</v>
      </c>
    </row>
    <row r="24" spans="1:8" ht="18" thickBot="1" x14ac:dyDescent="0.3">
      <c r="E24" s="106" t="s">
        <v>53</v>
      </c>
      <c r="F24" s="107">
        <f>F22/F23</f>
        <v>0.69956222229340781</v>
      </c>
    </row>
    <row r="25" spans="1:8" ht="18" thickBot="1" x14ac:dyDescent="0.3">
      <c r="A25" s="124" t="s">
        <v>70</v>
      </c>
      <c r="B25" s="65" t="s">
        <v>71</v>
      </c>
      <c r="C25" s="109">
        <f>C7-F24</f>
        <v>-0.4995622222934078</v>
      </c>
    </row>
    <row r="26" spans="1:8" x14ac:dyDescent="0.25">
      <c r="A26" s="125"/>
      <c r="B26" s="82" t="s">
        <v>72</v>
      </c>
      <c r="C26" s="111">
        <v>1</v>
      </c>
    </row>
    <row r="27" spans="1:8" x14ac:dyDescent="0.25">
      <c r="A27" s="125"/>
      <c r="B27" s="86" t="s">
        <v>73</v>
      </c>
      <c r="C27" s="112">
        <f>EXP($C25-C$2-C$3)</f>
        <v>0.30223143250466677</v>
      </c>
    </row>
    <row r="28" spans="1:8" x14ac:dyDescent="0.25">
      <c r="A28" s="125"/>
      <c r="B28" s="86" t="s">
        <v>74</v>
      </c>
      <c r="C28" s="112">
        <f>EXP(2*$C25-2*C$2-(C$3+C$4))</f>
        <v>0.12367174458064152</v>
      </c>
    </row>
    <row r="29" spans="1:8" x14ac:dyDescent="0.25">
      <c r="A29" s="125"/>
      <c r="B29" s="86" t="s">
        <v>75</v>
      </c>
      <c r="C29" s="112">
        <f>EXP(3*$C25-3*C$2-(C$3+C$4+C$5))</f>
        <v>7.4594636817753579E-2</v>
      </c>
    </row>
    <row r="30" spans="1:8" ht="18" thickBot="1" x14ac:dyDescent="0.3">
      <c r="A30" s="125"/>
      <c r="B30" s="90" t="s">
        <v>76</v>
      </c>
      <c r="C30" s="113">
        <f>EXP(4*$C25-4*C$2-SUM(C$3:C$6))</f>
        <v>5.691200993697302E-2</v>
      </c>
    </row>
    <row r="31" spans="1:8" ht="18" thickBot="1" x14ac:dyDescent="0.3">
      <c r="A31" s="125"/>
      <c r="B31" s="94" t="s">
        <v>77</v>
      </c>
      <c r="C31" s="114">
        <f>SUM(C26:C30)</f>
        <v>1.5574098238400347</v>
      </c>
    </row>
    <row r="32" spans="1:8" x14ac:dyDescent="0.25">
      <c r="A32" s="125"/>
      <c r="B32" s="82" t="s">
        <v>78</v>
      </c>
      <c r="C32" s="115">
        <f>C26/C31</f>
        <v>0.6420917504773056</v>
      </c>
    </row>
    <row r="33" spans="1:8" x14ac:dyDescent="0.25">
      <c r="A33" s="125"/>
      <c r="B33" s="86" t="s">
        <v>79</v>
      </c>
      <c r="C33" s="112">
        <f>C27/C31</f>
        <v>0.19406030954618511</v>
      </c>
    </row>
    <row r="34" spans="1:8" x14ac:dyDescent="0.25">
      <c r="A34" s="125"/>
      <c r="B34" s="86" t="s">
        <v>80</v>
      </c>
      <c r="C34" s="112">
        <f>C28/C31</f>
        <v>7.9408606962366346E-2</v>
      </c>
    </row>
    <row r="35" spans="1:8" x14ac:dyDescent="0.25">
      <c r="A35" s="125"/>
      <c r="B35" s="86" t="s">
        <v>40</v>
      </c>
      <c r="C35" s="112">
        <f>C29/C31</f>
        <v>4.7896600930530261E-2</v>
      </c>
    </row>
    <row r="36" spans="1:8" ht="18" thickBot="1" x14ac:dyDescent="0.3">
      <c r="A36" s="125"/>
      <c r="B36" s="90" t="s">
        <v>81</v>
      </c>
      <c r="C36" s="113">
        <f>C30/C31</f>
        <v>3.6542732083612819E-2</v>
      </c>
    </row>
    <row r="37" spans="1:8" x14ac:dyDescent="0.25">
      <c r="A37" s="125"/>
      <c r="B37" s="86" t="s">
        <v>82</v>
      </c>
      <c r="C37" s="115">
        <f t="shared" ref="C37" si="0">C32+2*C33+3*C34+4*C35+5*C36</f>
        <v>1.6427382545969602</v>
      </c>
    </row>
    <row r="38" spans="1:8" ht="18" thickBot="1" x14ac:dyDescent="0.3">
      <c r="A38" s="125"/>
      <c r="B38" s="86" t="s">
        <v>83</v>
      </c>
      <c r="C38" s="113">
        <f>C32+4*C33+9*C34+16*C35+25*C36</f>
        <v>3.8129243683021476</v>
      </c>
    </row>
    <row r="39" spans="1:8" ht="18" thickBot="1" x14ac:dyDescent="0.3">
      <c r="A39" s="125"/>
      <c r="B39" s="101" t="s">
        <v>84</v>
      </c>
      <c r="C39" s="116">
        <f>C21</f>
        <v>1</v>
      </c>
    </row>
    <row r="40" spans="1:8" x14ac:dyDescent="0.25">
      <c r="A40" s="125"/>
      <c r="B40" s="82" t="s">
        <v>85</v>
      </c>
      <c r="C40" s="99">
        <f>C39-C37</f>
        <v>-0.64273825459696021</v>
      </c>
      <c r="D40" s="98">
        <f>SUM(C40)</f>
        <v>-0.64273825459696021</v>
      </c>
      <c r="E40" s="104" t="s">
        <v>86</v>
      </c>
      <c r="F40" s="100">
        <f>D40-(C25-$E$2)/$F$2</f>
        <v>-0.39295714345025634</v>
      </c>
      <c r="G40" s="120" t="s">
        <v>28</v>
      </c>
      <c r="H40" s="121" t="s">
        <v>98</v>
      </c>
    </row>
    <row r="41" spans="1:8" ht="18" thickBot="1" x14ac:dyDescent="0.3">
      <c r="A41" s="126"/>
      <c r="B41" s="90" t="s">
        <v>52</v>
      </c>
      <c r="C41" s="92">
        <f>C38-C37^2</f>
        <v>1.1143353951858805</v>
      </c>
      <c r="D41" s="91">
        <f>-SUM(C41)</f>
        <v>-1.1143353951858805</v>
      </c>
      <c r="E41" s="105" t="s">
        <v>87</v>
      </c>
      <c r="F41" s="89">
        <f>D41-1/$F$2</f>
        <v>-1.6143353951858805</v>
      </c>
      <c r="G41" s="122">
        <f>-D41+$F$2^-1</f>
        <v>1.6143353951858805</v>
      </c>
      <c r="H41" s="123">
        <f>SQRT(1/G41)</f>
        <v>0.78705143573568903</v>
      </c>
    </row>
    <row r="42" spans="1:8" ht="18" thickBot="1" x14ac:dyDescent="0.3">
      <c r="E42" s="106" t="s">
        <v>88</v>
      </c>
      <c r="F42" s="107">
        <f>F40/F41</f>
        <v>0.24341728777185723</v>
      </c>
    </row>
    <row r="43" spans="1:8" ht="18" thickBot="1" x14ac:dyDescent="0.3">
      <c r="A43" s="124" t="s">
        <v>96</v>
      </c>
      <c r="B43" s="65" t="s">
        <v>69</v>
      </c>
      <c r="C43" s="109">
        <f>C25-F42</f>
        <v>-0.74297951006526497</v>
      </c>
    </row>
    <row r="44" spans="1:8" x14ac:dyDescent="0.25">
      <c r="A44" s="125"/>
      <c r="B44" s="82" t="s">
        <v>54</v>
      </c>
      <c r="C44" s="111">
        <v>1</v>
      </c>
    </row>
    <row r="45" spans="1:8" x14ac:dyDescent="0.25">
      <c r="A45" s="125"/>
      <c r="B45" s="86" t="s">
        <v>55</v>
      </c>
      <c r="C45" s="112">
        <f>EXP($C43-C$2-C$3)</f>
        <v>0.23693261336617003</v>
      </c>
    </row>
    <row r="46" spans="1:8" x14ac:dyDescent="0.25">
      <c r="A46" s="125"/>
      <c r="B46" s="86" t="s">
        <v>56</v>
      </c>
      <c r="C46" s="112">
        <f>EXP(2*$C43-2*C$2-(C$3+C$4))</f>
        <v>7.6004781961396498E-2</v>
      </c>
    </row>
    <row r="47" spans="1:8" x14ac:dyDescent="0.25">
      <c r="A47" s="125"/>
      <c r="B47" s="86" t="s">
        <v>57</v>
      </c>
      <c r="C47" s="112">
        <f>EXP(3*$C43-3*C$2-(C$3+C$4+C$5))</f>
        <v>3.5938773296402979E-2</v>
      </c>
    </row>
    <row r="48" spans="1:8" ht="18" thickBot="1" x14ac:dyDescent="0.3">
      <c r="A48" s="125"/>
      <c r="B48" s="90" t="s">
        <v>58</v>
      </c>
      <c r="C48" s="113">
        <f>EXP(4*$C43-4*C$2-SUM(C$3:C$6))</f>
        <v>2.1495363027237566E-2</v>
      </c>
    </row>
    <row r="49" spans="1:8" ht="18" thickBot="1" x14ac:dyDescent="0.3">
      <c r="A49" s="125"/>
      <c r="B49" s="94" t="s">
        <v>89</v>
      </c>
      <c r="C49" s="114">
        <f>SUM(C44:C48)</f>
        <v>1.3703715316512071</v>
      </c>
    </row>
    <row r="50" spans="1:8" x14ac:dyDescent="0.25">
      <c r="A50" s="125"/>
      <c r="B50" s="82" t="s">
        <v>90</v>
      </c>
      <c r="C50" s="115">
        <f>C44/C49</f>
        <v>0.72972911134184626</v>
      </c>
    </row>
    <row r="51" spans="1:8" x14ac:dyDescent="0.25">
      <c r="A51" s="125"/>
      <c r="B51" s="86" t="s">
        <v>91</v>
      </c>
      <c r="C51" s="112">
        <f>C45/C49</f>
        <v>0.17289662539959649</v>
      </c>
    </row>
    <row r="52" spans="1:8" x14ac:dyDescent="0.25">
      <c r="A52" s="125"/>
      <c r="B52" s="86" t="s">
        <v>92</v>
      </c>
      <c r="C52" s="112">
        <f>C46/C49</f>
        <v>5.5462901998420647E-2</v>
      </c>
    </row>
    <row r="53" spans="1:8" x14ac:dyDescent="0.25">
      <c r="A53" s="125"/>
      <c r="B53" s="86" t="s">
        <v>43</v>
      </c>
      <c r="C53" s="112">
        <f>C47/C49</f>
        <v>2.622556910030022E-2</v>
      </c>
    </row>
    <row r="54" spans="1:8" ht="18" thickBot="1" x14ac:dyDescent="0.3">
      <c r="A54" s="125"/>
      <c r="B54" s="90" t="s">
        <v>41</v>
      </c>
      <c r="C54" s="113">
        <f>C48/C49</f>
        <v>1.5685792159836447E-2</v>
      </c>
    </row>
    <row r="55" spans="1:8" x14ac:dyDescent="0.25">
      <c r="A55" s="125"/>
      <c r="B55" s="86" t="s">
        <v>42</v>
      </c>
      <c r="C55" s="115">
        <f t="shared" ref="C55" si="1">C50+2*C51+3*C52+4*C53+5*C54</f>
        <v>1.4252423053366843</v>
      </c>
    </row>
    <row r="56" spans="1:8" ht="18" thickBot="1" x14ac:dyDescent="0.3">
      <c r="A56" s="125"/>
      <c r="B56" s="86" t="s">
        <v>93</v>
      </c>
      <c r="C56" s="113">
        <f>C50+4*C51+9*C52+16*C53+25*C54</f>
        <v>2.7322356405267327</v>
      </c>
    </row>
    <row r="57" spans="1:8" ht="18" thickBot="1" x14ac:dyDescent="0.3">
      <c r="A57" s="125"/>
      <c r="B57" s="101" t="s">
        <v>94</v>
      </c>
      <c r="C57" s="116">
        <f>C39</f>
        <v>1</v>
      </c>
    </row>
    <row r="58" spans="1:8" x14ac:dyDescent="0.25">
      <c r="A58" s="125"/>
      <c r="B58" s="82" t="s">
        <v>51</v>
      </c>
      <c r="C58" s="99">
        <f>C57-C55</f>
        <v>-0.42524230533668428</v>
      </c>
      <c r="D58" s="98">
        <f>SUM(C58)</f>
        <v>-0.42524230533668428</v>
      </c>
      <c r="E58" s="104" t="s">
        <v>95</v>
      </c>
      <c r="F58" s="100">
        <f>D58-(C43-$E$2)/$F$2</f>
        <v>-5.3752550304051794E-2</v>
      </c>
      <c r="G58" s="120" t="s">
        <v>28</v>
      </c>
      <c r="H58" s="121" t="s">
        <v>98</v>
      </c>
    </row>
    <row r="59" spans="1:8" ht="18" thickBot="1" x14ac:dyDescent="0.3">
      <c r="A59" s="126"/>
      <c r="B59" s="90" t="s">
        <v>52</v>
      </c>
      <c r="C59" s="92">
        <f>C56-C55^2</f>
        <v>0.70092001160530648</v>
      </c>
      <c r="D59" s="91">
        <f>-SUM(C59)</f>
        <v>-0.70092001160530648</v>
      </c>
      <c r="E59" s="105" t="s">
        <v>87</v>
      </c>
      <c r="F59" s="89">
        <f>D59-1/$F$2</f>
        <v>-1.2009200116053065</v>
      </c>
      <c r="G59" s="122">
        <f>-D59+$F$2^-1</f>
        <v>1.2009200116053065</v>
      </c>
      <c r="H59" s="123">
        <f>SQRT(1/G59)</f>
        <v>0.91252119199343806</v>
      </c>
    </row>
    <row r="60" spans="1:8" ht="18" thickBot="1" x14ac:dyDescent="0.3">
      <c r="E60" s="106" t="s">
        <v>88</v>
      </c>
      <c r="F60" s="107">
        <f>F58/F59</f>
        <v>4.4759475888988744E-2</v>
      </c>
    </row>
    <row r="61" spans="1:8" ht="18" thickBot="1" x14ac:dyDescent="0.3">
      <c r="A61" s="124" t="s">
        <v>97</v>
      </c>
      <c r="B61" s="65" t="s">
        <v>69</v>
      </c>
      <c r="C61" s="109">
        <f>C43-F60</f>
        <v>-0.78773898595425373</v>
      </c>
    </row>
    <row r="62" spans="1:8" x14ac:dyDescent="0.25">
      <c r="A62" s="125"/>
      <c r="B62" s="82" t="s">
        <v>54</v>
      </c>
      <c r="C62" s="111">
        <v>1</v>
      </c>
    </row>
    <row r="63" spans="1:8" x14ac:dyDescent="0.25">
      <c r="A63" s="125"/>
      <c r="B63" s="86" t="s">
        <v>55</v>
      </c>
      <c r="C63" s="112">
        <f>EXP($C61-C$2-C$3)</f>
        <v>0.22656146868506444</v>
      </c>
    </row>
    <row r="64" spans="1:8" x14ac:dyDescent="0.25">
      <c r="A64" s="125"/>
      <c r="B64" s="86" t="s">
        <v>56</v>
      </c>
      <c r="C64" s="112">
        <f>EXP(2*$C61-2*C$2-(C$3+C$4))</f>
        <v>6.9496563622907764E-2</v>
      </c>
    </row>
    <row r="65" spans="1:8" x14ac:dyDescent="0.25">
      <c r="A65" s="125"/>
      <c r="B65" s="86" t="s">
        <v>57</v>
      </c>
      <c r="C65" s="112">
        <f>EXP(3*$C61-3*C$2-(C$3+C$4+C$5))</f>
        <v>3.1422943824030297E-2</v>
      </c>
    </row>
    <row r="66" spans="1:8" ht="18" thickBot="1" x14ac:dyDescent="0.3">
      <c r="A66" s="125"/>
      <c r="B66" s="90" t="s">
        <v>58</v>
      </c>
      <c r="C66" s="113">
        <f>EXP(4*$C61-4*C$2-SUM(C$3:C$6))</f>
        <v>1.7971718631801518E-2</v>
      </c>
    </row>
    <row r="67" spans="1:8" ht="18" thickBot="1" x14ac:dyDescent="0.3">
      <c r="A67" s="125"/>
      <c r="B67" s="94" t="s">
        <v>89</v>
      </c>
      <c r="C67" s="114">
        <f>SUM(C62:C66)</f>
        <v>1.3454526947638039</v>
      </c>
    </row>
    <row r="68" spans="1:8" x14ac:dyDescent="0.25">
      <c r="A68" s="125"/>
      <c r="B68" s="82" t="s">
        <v>90</v>
      </c>
      <c r="C68" s="115">
        <f>C62/C67</f>
        <v>0.7432442655856818</v>
      </c>
    </row>
    <row r="69" spans="1:8" x14ac:dyDescent="0.25">
      <c r="A69" s="125"/>
      <c r="B69" s="86" t="s">
        <v>91</v>
      </c>
      <c r="C69" s="112">
        <f>C63/C67</f>
        <v>0.16839051240284417</v>
      </c>
    </row>
    <row r="70" spans="1:8" x14ac:dyDescent="0.25">
      <c r="A70" s="125"/>
      <c r="B70" s="86" t="s">
        <v>92</v>
      </c>
      <c r="C70" s="112">
        <f>C64/C67</f>
        <v>5.1652922390636694E-2</v>
      </c>
    </row>
    <row r="71" spans="1:8" x14ac:dyDescent="0.25">
      <c r="A71" s="125"/>
      <c r="B71" s="86" t="s">
        <v>43</v>
      </c>
      <c r="C71" s="112">
        <f>C65/C67</f>
        <v>2.3354922805031535E-2</v>
      </c>
    </row>
    <row r="72" spans="1:8" ht="18" thickBot="1" x14ac:dyDescent="0.3">
      <c r="A72" s="125"/>
      <c r="B72" s="90" t="s">
        <v>41</v>
      </c>
      <c r="C72" s="113">
        <f>C66/C67</f>
        <v>1.3357376815805835E-2</v>
      </c>
    </row>
    <row r="73" spans="1:8" x14ac:dyDescent="0.25">
      <c r="A73" s="125"/>
      <c r="B73" s="86" t="s">
        <v>42</v>
      </c>
      <c r="C73" s="115">
        <f t="shared" ref="C73" si="2">C68+2*C69+3*C70+4*C71+5*C72</f>
        <v>1.3951906328624355</v>
      </c>
    </row>
    <row r="74" spans="1:8" ht="18" thickBot="1" x14ac:dyDescent="0.3">
      <c r="A74" s="125"/>
      <c r="B74" s="86" t="s">
        <v>93</v>
      </c>
      <c r="C74" s="113">
        <f>C68+4*C69+9*C70+16*C71+25*C72</f>
        <v>2.5892958019884391</v>
      </c>
    </row>
    <row r="75" spans="1:8" ht="18" thickBot="1" x14ac:dyDescent="0.3">
      <c r="A75" s="125"/>
      <c r="B75" s="101" t="s">
        <v>94</v>
      </c>
      <c r="C75" s="116">
        <f>C57</f>
        <v>1</v>
      </c>
    </row>
    <row r="76" spans="1:8" x14ac:dyDescent="0.25">
      <c r="A76" s="125"/>
      <c r="B76" s="82" t="s">
        <v>51</v>
      </c>
      <c r="C76" s="99">
        <f>C75-C73</f>
        <v>-0.3951906328624355</v>
      </c>
      <c r="D76" s="98">
        <f>SUM(C76)</f>
        <v>-0.3951906328624355</v>
      </c>
      <c r="E76" s="104" t="s">
        <v>95</v>
      </c>
      <c r="F76" s="100">
        <f>D76-(C61-$E$2)/$F$2</f>
        <v>-1.3211398853086309E-3</v>
      </c>
      <c r="G76" s="120" t="s">
        <v>28</v>
      </c>
      <c r="H76" s="121" t="s">
        <v>98</v>
      </c>
    </row>
    <row r="77" spans="1:8" ht="18" thickBot="1" x14ac:dyDescent="0.3">
      <c r="A77" s="126"/>
      <c r="B77" s="90" t="s">
        <v>52</v>
      </c>
      <c r="C77" s="92">
        <f>C74-C73^2</f>
        <v>0.64273889996135591</v>
      </c>
      <c r="D77" s="91">
        <f>-SUM(C77)</f>
        <v>-0.64273889996135591</v>
      </c>
      <c r="E77" s="105" t="s">
        <v>87</v>
      </c>
      <c r="F77" s="89">
        <f>D77-1/$F$2</f>
        <v>-1.1427388999613559</v>
      </c>
      <c r="G77" s="122">
        <f>-D77+$F$2^-1</f>
        <v>1.1427388999613559</v>
      </c>
      <c r="H77" s="123">
        <f>SQRT(1/G77)</f>
        <v>0.93546274061797352</v>
      </c>
    </row>
    <row r="78" spans="1:8" ht="18" thickBot="1" x14ac:dyDescent="0.3">
      <c r="E78" s="106" t="s">
        <v>88</v>
      </c>
      <c r="F78" s="110">
        <f>F76/F77</f>
        <v>1.156117014440751E-3</v>
      </c>
    </row>
  </sheetData>
  <mergeCells count="4">
    <mergeCell ref="A7:A23"/>
    <mergeCell ref="A25:A41"/>
    <mergeCell ref="A43:A59"/>
    <mergeCell ref="A61:A7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pane ySplit="1" topLeftCell="A20" activePane="bottomLeft" state="frozen"/>
      <selection activeCell="E1" sqref="E1"/>
      <selection pane="bottomLeft" activeCell="F28" sqref="F28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f>選第1題!B2</f>
        <v>0.16800000000000001</v>
      </c>
      <c r="C2" s="3">
        <f>選第1題!C2</f>
        <v>0.29299999999999998</v>
      </c>
      <c r="D2" s="3">
        <f>選第1題!D2</f>
        <v>4.9000000000000002E-2</v>
      </c>
      <c r="E2" s="3">
        <f>選第1題!E2</f>
        <v>-0.155</v>
      </c>
      <c r="F2" s="10">
        <f>選第1題!F2</f>
        <v>-0.188</v>
      </c>
      <c r="G2" s="12">
        <v>1</v>
      </c>
      <c r="H2" s="20">
        <f t="shared" ref="H2:H25" si="0">EXP($H$30*$B$28-$H$30*$B2-$C2)</f>
        <v>0.28686631132270662</v>
      </c>
      <c r="I2" s="20">
        <f t="shared" ref="I2:I25" si="1">EXP($I$30*$B$28-$I$30*$B2-($C2+$D2))</f>
        <v>0.10503328575098697</v>
      </c>
      <c r="J2" s="20">
        <f t="shared" ref="J2:J25" si="2">EXP($J$30*$B$28-$J$30*$B2-(SUM($C2:$E2)))</f>
        <v>4.7159634296849648E-2</v>
      </c>
      <c r="K2" s="21">
        <f t="shared" ref="K2:K25" si="3">EXP($K$30*$B$28-$K$30*$B2)</f>
        <v>2.1863079250684564E-2</v>
      </c>
      <c r="L2" s="26">
        <f>SUM(G2:K2)</f>
        <v>1.4609223106212279</v>
      </c>
      <c r="M2" s="30">
        <f>G2/$L2</f>
        <v>0.68449909535214781</v>
      </c>
      <c r="N2" s="20">
        <f>H2/$L2</f>
        <v>0.19635973058740028</v>
      </c>
      <c r="O2" s="20">
        <f>I2/$L2</f>
        <v>7.1895189078414218E-2</v>
      </c>
      <c r="P2" s="20">
        <f>J2/$L2</f>
        <v>3.2280727013331706E-2</v>
      </c>
      <c r="Q2" s="21">
        <f>K2/$L2</f>
        <v>1.4965257968705898E-2</v>
      </c>
      <c r="R2" s="53">
        <f t="shared" ref="R2:R25" si="4">$G$29^2*M2+$H$29^2*N2+$I$29^2*O2+$J$29^2*P2+$K$29^2*Q2</f>
        <v>3.0076178008384313</v>
      </c>
      <c r="S2" s="54">
        <f t="shared" ref="S2:S25" si="5">$G$29*M2+$H$29*N2+$I$29*O2+$J$29*P2+$K$29*Q2</f>
        <v>1.4968533216590472</v>
      </c>
      <c r="T2" s="54">
        <f>R2-S2^2</f>
        <v>0.76704793427670825</v>
      </c>
      <c r="U2" s="55">
        <f>1/$B$31</f>
        <v>0.5</v>
      </c>
      <c r="V2" s="21">
        <f>T2+U2</f>
        <v>1.2670479342767083</v>
      </c>
    </row>
    <row r="3" spans="1:22" x14ac:dyDescent="0.25">
      <c r="A3" s="9">
        <v>2</v>
      </c>
      <c r="B3" s="3">
        <f>選第1題!B3</f>
        <v>0.14099999999999999</v>
      </c>
      <c r="C3" s="3">
        <f>選第1題!C3</f>
        <v>-0.59899999999999998</v>
      </c>
      <c r="D3" s="3">
        <f>選第1題!D3</f>
        <v>1.365</v>
      </c>
      <c r="E3" s="3">
        <f>選第1題!E3</f>
        <v>-0.52200000000000002</v>
      </c>
      <c r="F3" s="10">
        <f>選第1題!F3</f>
        <v>-0.24399999999999999</v>
      </c>
      <c r="G3" s="12">
        <v>1</v>
      </c>
      <c r="H3" s="20">
        <f t="shared" si="0"/>
        <v>0.71911140711584054</v>
      </c>
      <c r="I3" s="20">
        <f t="shared" si="1"/>
        <v>7.2550096327849978E-2</v>
      </c>
      <c r="J3" s="20">
        <f t="shared" si="2"/>
        <v>4.8305156805525586E-2</v>
      </c>
      <c r="K3" s="21">
        <f t="shared" si="3"/>
        <v>2.4356514146430804E-2</v>
      </c>
      <c r="L3" s="26">
        <f t="shared" ref="L3:L24" si="6">SUM(G3:K3)</f>
        <v>1.8643231743956468</v>
      </c>
      <c r="M3" s="30">
        <f t="shared" ref="M3:Q24" si="7">G3/$L3</f>
        <v>0.53638768950247462</v>
      </c>
      <c r="N3" s="20">
        <f t="shared" si="7"/>
        <v>0.38572250615773906</v>
      </c>
      <c r="O3" s="20">
        <f t="shared" si="7"/>
        <v>3.891497854247742E-2</v>
      </c>
      <c r="P3" s="20">
        <f t="shared" si="7"/>
        <v>2.5910291449970604E-2</v>
      </c>
      <c r="Q3" s="21">
        <f t="shared" si="7"/>
        <v>1.3064534347338357E-2</v>
      </c>
      <c r="R3" s="53">
        <f t="shared" si="4"/>
        <v>3.1706905428987167</v>
      </c>
      <c r="S3" s="54">
        <f t="shared" si="5"/>
        <v>1.5935414749819592</v>
      </c>
      <c r="T3" s="54">
        <f t="shared" ref="T3:T25" si="8">R3-S3^2</f>
        <v>0.63131611041103852</v>
      </c>
      <c r="U3" s="55">
        <f t="shared" ref="U3:U25" si="9">1/$B$31</f>
        <v>0.5</v>
      </c>
      <c r="V3" s="21">
        <f t="shared" ref="V3:V25" si="10">T3+U3</f>
        <v>1.1313161104110385</v>
      </c>
    </row>
    <row r="4" spans="1:22" x14ac:dyDescent="0.25">
      <c r="A4" s="9">
        <v>3</v>
      </c>
      <c r="B4" s="3">
        <f>選第1題!B4</f>
        <v>0.20100000000000001</v>
      </c>
      <c r="C4" s="3">
        <f>選第1題!C4</f>
        <v>-0.625</v>
      </c>
      <c r="D4" s="3">
        <f>選第1題!D4</f>
        <v>1.5489999999999999</v>
      </c>
      <c r="E4" s="3">
        <f>選第1題!E4</f>
        <v>-1.1870000000000001</v>
      </c>
      <c r="F4" s="10">
        <f>選第1題!F4</f>
        <v>0.26300000000000001</v>
      </c>
      <c r="G4" s="12">
        <v>1</v>
      </c>
      <c r="H4" s="20">
        <f t="shared" si="0"/>
        <v>0.69507259477795258</v>
      </c>
      <c r="I4" s="20">
        <f t="shared" si="1"/>
        <v>5.4941957349639678E-2</v>
      </c>
      <c r="J4" s="20">
        <f t="shared" si="2"/>
        <v>6.6989662813329007E-2</v>
      </c>
      <c r="K4" s="21">
        <f t="shared" si="3"/>
        <v>1.9159512626044116E-2</v>
      </c>
      <c r="L4" s="26">
        <f t="shared" si="6"/>
        <v>1.8361637275669656</v>
      </c>
      <c r="M4" s="30">
        <f t="shared" si="7"/>
        <v>0.54461374276522934</v>
      </c>
      <c r="N4" s="20">
        <f t="shared" si="7"/>
        <v>0.37854608733556033</v>
      </c>
      <c r="O4" s="20">
        <f t="shared" si="7"/>
        <v>2.9922145027034865E-2</v>
      </c>
      <c r="P4" s="20">
        <f t="shared" si="7"/>
        <v>3.648349099134781E-2</v>
      </c>
      <c r="Q4" s="21">
        <f t="shared" si="7"/>
        <v>1.0434533880827554E-2</v>
      </c>
      <c r="R4" s="53">
        <f t="shared" si="4"/>
        <v>3.1726966002330381</v>
      </c>
      <c r="S4" s="54">
        <f t="shared" si="5"/>
        <v>1.5895789858869835</v>
      </c>
      <c r="T4" s="54">
        <f t="shared" si="8"/>
        <v>0.64593524785954726</v>
      </c>
      <c r="U4" s="55">
        <f t="shared" si="9"/>
        <v>0.5</v>
      </c>
      <c r="V4" s="21">
        <f t="shared" si="10"/>
        <v>1.1459352478595473</v>
      </c>
    </row>
    <row r="5" spans="1:22" x14ac:dyDescent="0.25">
      <c r="A5" s="9">
        <v>4</v>
      </c>
      <c r="B5" s="3">
        <f>選第1題!B5</f>
        <v>0.36799999999999999</v>
      </c>
      <c r="C5" s="3">
        <f>選第1題!C5</f>
        <v>-0.318</v>
      </c>
      <c r="D5" s="3">
        <f>選第1題!D5</f>
        <v>0.80500000000000005</v>
      </c>
      <c r="E5" s="3">
        <f>選第1題!E5</f>
        <v>3.6999999999999998E-2</v>
      </c>
      <c r="F5" s="10">
        <f>選第1題!F5</f>
        <v>-0.52400000000000002</v>
      </c>
      <c r="G5" s="12">
        <v>1</v>
      </c>
      <c r="H5" s="20">
        <f t="shared" si="0"/>
        <v>0.43268773131031635</v>
      </c>
      <c r="I5" s="20">
        <f t="shared" si="1"/>
        <v>6.0902687719895959E-2</v>
      </c>
      <c r="J5" s="20">
        <f t="shared" si="2"/>
        <v>1.8477214440619862E-2</v>
      </c>
      <c r="K5" s="21">
        <f t="shared" si="3"/>
        <v>9.8237147521228179E-3</v>
      </c>
      <c r="L5" s="26">
        <f t="shared" si="6"/>
        <v>1.5218913482229548</v>
      </c>
      <c r="M5" s="30">
        <f t="shared" si="7"/>
        <v>0.65707713048481142</v>
      </c>
      <c r="N5" s="20">
        <f t="shared" si="7"/>
        <v>0.28430921288536576</v>
      </c>
      <c r="O5" s="20">
        <f t="shared" si="7"/>
        <v>4.0017763285801797E-2</v>
      </c>
      <c r="P5" s="20">
        <f t="shared" si="7"/>
        <v>1.2140955043995018E-2</v>
      </c>
      <c r="Q5" s="21">
        <f t="shared" si="7"/>
        <v>6.4549383000261718E-3</v>
      </c>
      <c r="R5" s="53">
        <f t="shared" si="4"/>
        <v>2.5101025898030653</v>
      </c>
      <c r="S5" s="54">
        <f t="shared" si="5"/>
        <v>1.4265873577890593</v>
      </c>
      <c r="T5" s="54">
        <f t="shared" si="8"/>
        <v>0.47495110039949573</v>
      </c>
      <c r="U5" s="55">
        <f t="shared" si="9"/>
        <v>0.5</v>
      </c>
      <c r="V5" s="21">
        <f t="shared" si="10"/>
        <v>0.97495110039949573</v>
      </c>
    </row>
    <row r="6" spans="1:22" x14ac:dyDescent="0.25">
      <c r="A6" s="9">
        <v>5</v>
      </c>
      <c r="B6" s="3">
        <f>選第1題!B6</f>
        <v>0.35299999999999998</v>
      </c>
      <c r="C6" s="3">
        <f>選第1題!C6</f>
        <v>-0.503</v>
      </c>
      <c r="D6" s="3">
        <f>選第1題!D6</f>
        <v>0.86699999999999999</v>
      </c>
      <c r="E6" s="3">
        <f>選第1題!E6</f>
        <v>0.35899999999999999</v>
      </c>
      <c r="F6" s="10">
        <f>選第1題!F6</f>
        <v>-0.72299999999999998</v>
      </c>
      <c r="G6" s="12">
        <v>1</v>
      </c>
      <c r="H6" s="20">
        <f t="shared" si="0"/>
        <v>0.52848598844448691</v>
      </c>
      <c r="I6" s="20">
        <f t="shared" si="1"/>
        <v>7.0971423284743942E-2</v>
      </c>
      <c r="J6" s="20">
        <f t="shared" si="2"/>
        <v>1.5839998966172275E-2</v>
      </c>
      <c r="K6" s="21">
        <f t="shared" si="3"/>
        <v>1.0431179346640803E-2</v>
      </c>
      <c r="L6" s="26">
        <f t="shared" si="6"/>
        <v>1.6257285900420442</v>
      </c>
      <c r="M6" s="30">
        <f t="shared" si="7"/>
        <v>0.61510882328405025</v>
      </c>
      <c r="N6" s="20">
        <f t="shared" si="7"/>
        <v>0.32507639447419656</v>
      </c>
      <c r="O6" s="20">
        <f t="shared" si="7"/>
        <v>4.3655148663473094E-2</v>
      </c>
      <c r="P6" s="20">
        <f t="shared" si="7"/>
        <v>9.7433231249028016E-3</v>
      </c>
      <c r="Q6" s="21">
        <f t="shared" si="7"/>
        <v>6.4163104533771134E-3</v>
      </c>
      <c r="R6" s="53">
        <f t="shared" si="4"/>
        <v>2.6246116704849669</v>
      </c>
      <c r="S6" s="54">
        <f t="shared" si="5"/>
        <v>1.4672819029893593</v>
      </c>
      <c r="T6" s="54">
        <f t="shared" si="8"/>
        <v>0.47169548764489111</v>
      </c>
      <c r="U6" s="55">
        <f t="shared" si="9"/>
        <v>0.5</v>
      </c>
      <c r="V6" s="21">
        <f t="shared" si="10"/>
        <v>0.97169548764489111</v>
      </c>
    </row>
    <row r="7" spans="1:22" x14ac:dyDescent="0.25">
      <c r="A7" s="9">
        <v>6</v>
      </c>
      <c r="B7" s="3">
        <f>選第1題!B7</f>
        <v>0.191</v>
      </c>
      <c r="C7" s="3">
        <f>選第1題!C7</f>
        <v>-0.377</v>
      </c>
      <c r="D7" s="3">
        <f>選第1題!D7</f>
        <v>0.40500000000000003</v>
      </c>
      <c r="E7" s="3">
        <f>選第1題!E7</f>
        <v>7.8E-2</v>
      </c>
      <c r="F7" s="10">
        <f>選第1題!F7</f>
        <v>-0.106</v>
      </c>
      <c r="G7" s="12">
        <v>1</v>
      </c>
      <c r="H7" s="20">
        <f t="shared" si="0"/>
        <v>0.547858089709512</v>
      </c>
      <c r="I7" s="20">
        <f t="shared" si="1"/>
        <v>0.13731496573292437</v>
      </c>
      <c r="J7" s="20">
        <f t="shared" si="2"/>
        <v>4.7728959024899806E-2</v>
      </c>
      <c r="K7" s="21">
        <f t="shared" si="3"/>
        <v>1.9941427169461817E-2</v>
      </c>
      <c r="L7" s="26">
        <f t="shared" si="6"/>
        <v>1.7528434416367979</v>
      </c>
      <c r="M7" s="30">
        <f t="shared" si="7"/>
        <v>0.57050160684413675</v>
      </c>
      <c r="N7" s="20">
        <f t="shared" si="7"/>
        <v>0.31255392050183578</v>
      </c>
      <c r="O7" s="20">
        <f t="shared" si="7"/>
        <v>7.8338408594380918E-2</v>
      </c>
      <c r="P7" s="20">
        <f t="shared" si="7"/>
        <v>2.7229447816703299E-2</v>
      </c>
      <c r="Q7" s="21">
        <f t="shared" si="7"/>
        <v>1.1376616242943291E-2</v>
      </c>
      <c r="R7" s="53">
        <f t="shared" si="4"/>
        <v>3.2458495373417433</v>
      </c>
      <c r="S7" s="54">
        <f t="shared" si="5"/>
        <v>1.5964255461124808</v>
      </c>
      <c r="T7" s="54">
        <f t="shared" si="8"/>
        <v>0.69727501306121065</v>
      </c>
      <c r="U7" s="55">
        <f t="shared" si="9"/>
        <v>0.5</v>
      </c>
      <c r="V7" s="21">
        <f t="shared" si="10"/>
        <v>1.1972750130612106</v>
      </c>
    </row>
    <row r="8" spans="1:22" x14ac:dyDescent="0.25">
      <c r="A8" s="9">
        <v>7</v>
      </c>
      <c r="B8" s="3">
        <f>選第1題!B8</f>
        <v>0.16300000000000001</v>
      </c>
      <c r="C8" s="3">
        <f>選第1題!C8</f>
        <v>-0.36399999999999999</v>
      </c>
      <c r="D8" s="3">
        <f>選第1題!D8</f>
        <v>-0.78800000000000003</v>
      </c>
      <c r="E8" s="3">
        <f>選第1題!E8</f>
        <v>1.6379999999999999</v>
      </c>
      <c r="F8" s="10">
        <f>選第1題!F8</f>
        <v>-0.48699999999999999</v>
      </c>
      <c r="G8" s="12">
        <v>1</v>
      </c>
      <c r="H8" s="20">
        <f t="shared" si="0"/>
        <v>0.55613790441953626</v>
      </c>
      <c r="I8" s="20">
        <f t="shared" si="1"/>
        <v>0.47261320572531901</v>
      </c>
      <c r="J8" s="20">
        <f t="shared" si="2"/>
        <v>3.5500199675210772E-2</v>
      </c>
      <c r="K8" s="21">
        <f t="shared" si="3"/>
        <v>2.2304742748659553E-2</v>
      </c>
      <c r="L8" s="26">
        <f t="shared" si="6"/>
        <v>2.0865560525687257</v>
      </c>
      <c r="M8" s="30">
        <f t="shared" si="7"/>
        <v>0.47925863231371907</v>
      </c>
      <c r="N8" s="20">
        <f t="shared" si="7"/>
        <v>0.26653389144992479</v>
      </c>
      <c r="O8" s="20">
        <f t="shared" si="7"/>
        <v>0.22650395858931874</v>
      </c>
      <c r="P8" s="20">
        <f t="shared" si="7"/>
        <v>1.7013777143205448E-2</v>
      </c>
      <c r="Q8" s="21">
        <f t="shared" si="7"/>
        <v>1.068974050383192E-2</v>
      </c>
      <c r="R8" s="53">
        <f t="shared" si="4"/>
        <v>4.1233937723043725</v>
      </c>
      <c r="S8" s="54">
        <f t="shared" si="5"/>
        <v>1.8133421020735063</v>
      </c>
      <c r="T8" s="54">
        <f t="shared" si="8"/>
        <v>0.83518419315200987</v>
      </c>
      <c r="U8" s="55">
        <f t="shared" si="9"/>
        <v>0.5</v>
      </c>
      <c r="V8" s="21">
        <f t="shared" si="10"/>
        <v>1.3351841931520099</v>
      </c>
    </row>
    <row r="9" spans="1:22" x14ac:dyDescent="0.25">
      <c r="A9" s="9">
        <v>8</v>
      </c>
      <c r="B9" s="3">
        <f>選第1題!B9</f>
        <v>0.29699999999999999</v>
      </c>
      <c r="C9" s="3">
        <f>選第1題!C9</f>
        <v>-0.42499999999999999</v>
      </c>
      <c r="D9" s="3">
        <f>選第1題!D9</f>
        <v>1.099</v>
      </c>
      <c r="E9" s="3">
        <f>選第1題!E9</f>
        <v>-9.2999999999999999E-2</v>
      </c>
      <c r="F9" s="10">
        <f>選第1題!F9</f>
        <v>-0.57999999999999996</v>
      </c>
      <c r="G9" s="12">
        <v>1</v>
      </c>
      <c r="H9" s="20">
        <f t="shared" si="0"/>
        <v>0.51698625755720584</v>
      </c>
      <c r="I9" s="20">
        <f t="shared" si="1"/>
        <v>5.8222816097088202E-2</v>
      </c>
      <c r="J9" s="20">
        <f t="shared" si="2"/>
        <v>2.1596652398307017E-2</v>
      </c>
      <c r="K9" s="21">
        <f t="shared" si="3"/>
        <v>1.3050146179041978E-2</v>
      </c>
      <c r="L9" s="26">
        <f t="shared" si="6"/>
        <v>1.6098558722316432</v>
      </c>
      <c r="M9" s="30">
        <f t="shared" si="7"/>
        <v>0.62117362010411659</v>
      </c>
      <c r="N9" s="20">
        <f t="shared" si="7"/>
        <v>0.32113822515088875</v>
      </c>
      <c r="O9" s="20">
        <f t="shared" si="7"/>
        <v>3.616647744768451E-2</v>
      </c>
      <c r="P9" s="20">
        <f t="shared" si="7"/>
        <v>1.3415270752386622E-2</v>
      </c>
      <c r="Q9" s="21">
        <f t="shared" si="7"/>
        <v>8.1064065449234102E-3</v>
      </c>
      <c r="R9" s="53">
        <f t="shared" si="4"/>
        <v>2.6485293133981034</v>
      </c>
      <c r="S9" s="54">
        <f t="shared" si="5"/>
        <v>1.4661426184831112</v>
      </c>
      <c r="T9" s="54">
        <f t="shared" si="8"/>
        <v>0.49895513566558947</v>
      </c>
      <c r="U9" s="55">
        <f t="shared" si="9"/>
        <v>0.5</v>
      </c>
      <c r="V9" s="21">
        <f t="shared" si="10"/>
        <v>0.99895513566558947</v>
      </c>
    </row>
    <row r="10" spans="1:22" x14ac:dyDescent="0.25">
      <c r="A10" s="9">
        <v>9</v>
      </c>
      <c r="B10" s="3">
        <f>選第1題!B10</f>
        <v>0.217</v>
      </c>
      <c r="C10" s="3">
        <f>選第1題!C10</f>
        <v>0.48</v>
      </c>
      <c r="D10" s="3">
        <f>選第1題!D10</f>
        <v>0.17699999999999999</v>
      </c>
      <c r="E10" s="3">
        <f>選第1題!E10</f>
        <v>-0.21099999999999999</v>
      </c>
      <c r="F10" s="10">
        <f>選第1題!F10</f>
        <v>-0.44600000000000001</v>
      </c>
      <c r="G10" s="12">
        <v>1</v>
      </c>
      <c r="H10" s="20">
        <f t="shared" si="0"/>
        <v>0.22656146868506444</v>
      </c>
      <c r="I10" s="20">
        <f t="shared" si="1"/>
        <v>6.9496563622907764E-2</v>
      </c>
      <c r="J10" s="20">
        <f t="shared" si="2"/>
        <v>3.1422943824030297E-2</v>
      </c>
      <c r="K10" s="21">
        <f t="shared" si="3"/>
        <v>1.7971718631801518E-2</v>
      </c>
      <c r="L10" s="26">
        <f t="shared" si="6"/>
        <v>1.3454526947638039</v>
      </c>
      <c r="M10" s="30">
        <f t="shared" si="7"/>
        <v>0.7432442655856818</v>
      </c>
      <c r="N10" s="20">
        <f t="shared" si="7"/>
        <v>0.16839051240284417</v>
      </c>
      <c r="O10" s="20">
        <f t="shared" si="7"/>
        <v>5.1652922390636694E-2</v>
      </c>
      <c r="P10" s="20">
        <f t="shared" si="7"/>
        <v>2.3354922805031535E-2</v>
      </c>
      <c r="Q10" s="21">
        <f t="shared" si="7"/>
        <v>1.3357376815805835E-2</v>
      </c>
      <c r="R10" s="53">
        <f t="shared" si="4"/>
        <v>2.5892958019884391</v>
      </c>
      <c r="S10" s="54">
        <f t="shared" si="5"/>
        <v>1.3951906328624355</v>
      </c>
      <c r="T10" s="54">
        <f t="shared" si="8"/>
        <v>0.64273889996135591</v>
      </c>
      <c r="U10" s="55">
        <f t="shared" si="9"/>
        <v>0.5</v>
      </c>
      <c r="V10" s="29"/>
    </row>
    <row r="11" spans="1:22" x14ac:dyDescent="0.25">
      <c r="A11" s="9">
        <v>10</v>
      </c>
      <c r="B11" s="3">
        <f>選第1題!B11</f>
        <v>-4.7E-2</v>
      </c>
      <c r="C11" s="3">
        <f>選第1題!C11</f>
        <v>-0.41</v>
      </c>
      <c r="D11" s="3">
        <f>選第1題!D11</f>
        <v>0.43099999999999999</v>
      </c>
      <c r="E11" s="3">
        <f>選第1題!E11</f>
        <v>0.51800000000000002</v>
      </c>
      <c r="F11" s="10">
        <f>選第1題!F11</f>
        <v>-0.53900000000000003</v>
      </c>
      <c r="G11" s="12">
        <v>1</v>
      </c>
      <c r="H11" s="20">
        <f t="shared" si="0"/>
        <v>0.71839265514460626</v>
      </c>
      <c r="I11" s="20">
        <f t="shared" si="1"/>
        <v>0.22257793436220535</v>
      </c>
      <c r="J11" s="20">
        <f t="shared" si="2"/>
        <v>6.321479179260675E-2</v>
      </c>
      <c r="K11" s="21">
        <f t="shared" si="3"/>
        <v>5.1665969528592523E-2</v>
      </c>
      <c r="L11" s="26">
        <f t="shared" si="6"/>
        <v>2.0558513508280107</v>
      </c>
      <c r="M11" s="30">
        <f t="shared" si="7"/>
        <v>0.48641649095750134</v>
      </c>
      <c r="N11" s="20">
        <f t="shared" si="7"/>
        <v>0.34943803444508176</v>
      </c>
      <c r="O11" s="20">
        <f t="shared" si="7"/>
        <v>0.10826557779703298</v>
      </c>
      <c r="P11" s="20">
        <f t="shared" si="7"/>
        <v>3.0748717200368831E-2</v>
      </c>
      <c r="Q11" s="21">
        <f t="shared" si="7"/>
        <v>2.5131179600015166E-2</v>
      </c>
      <c r="R11" s="53">
        <f t="shared" si="4"/>
        <v>3.9788177941174059</v>
      </c>
      <c r="S11" s="54">
        <f t="shared" si="5"/>
        <v>1.7587400600403149</v>
      </c>
      <c r="T11" s="54">
        <f t="shared" si="8"/>
        <v>0.88565119532679537</v>
      </c>
      <c r="U11" s="55">
        <f t="shared" si="9"/>
        <v>0.5</v>
      </c>
      <c r="V11" s="21">
        <f t="shared" si="10"/>
        <v>1.3856511953267954</v>
      </c>
    </row>
    <row r="12" spans="1:22" x14ac:dyDescent="0.25">
      <c r="A12" s="9">
        <v>11</v>
      </c>
      <c r="B12" s="3">
        <f>選第1題!B12</f>
        <v>-0.69</v>
      </c>
      <c r="C12" s="3">
        <f>選第1題!C12</f>
        <v>0.23599999999999999</v>
      </c>
      <c r="D12" s="3">
        <f>選第1題!D12</f>
        <v>-4.0000000000000001E-3</v>
      </c>
      <c r="E12" s="3">
        <f>選第1題!E12</f>
        <v>0.17799999999999999</v>
      </c>
      <c r="F12" s="10">
        <f>選第1題!F12</f>
        <v>-0.41</v>
      </c>
      <c r="G12" s="12">
        <v>1</v>
      </c>
      <c r="H12" s="20">
        <f t="shared" si="0"/>
        <v>0.71624070671577678</v>
      </c>
      <c r="I12" s="20">
        <f t="shared" si="1"/>
        <v>0.65215176749671777</v>
      </c>
      <c r="J12" s="20">
        <f t="shared" si="2"/>
        <v>0.49499037657613632</v>
      </c>
      <c r="K12" s="21">
        <f t="shared" si="3"/>
        <v>0.67640995542362969</v>
      </c>
      <c r="L12" s="26">
        <f t="shared" si="6"/>
        <v>3.5397928062122608</v>
      </c>
      <c r="M12" s="30">
        <f t="shared" si="7"/>
        <v>0.28250241037978874</v>
      </c>
      <c r="N12" s="20">
        <f t="shared" si="7"/>
        <v>0.20233972605933026</v>
      </c>
      <c r="O12" s="20">
        <f t="shared" si="7"/>
        <v>0.18423444625126231</v>
      </c>
      <c r="P12" s="20">
        <f t="shared" si="7"/>
        <v>0.1398359744975578</v>
      </c>
      <c r="Q12" s="21">
        <f t="shared" si="7"/>
        <v>0.19108744281206083</v>
      </c>
      <c r="R12" s="53">
        <f t="shared" si="4"/>
        <v>9.7645329931409162</v>
      </c>
      <c r="S12" s="54">
        <f t="shared" si="5"/>
        <v>2.7546663133027716</v>
      </c>
      <c r="T12" s="54">
        <f t="shared" si="8"/>
        <v>2.1763464954958334</v>
      </c>
      <c r="U12" s="55">
        <f t="shared" si="9"/>
        <v>0.5</v>
      </c>
      <c r="V12" s="40">
        <f t="shared" si="10"/>
        <v>2.6763464954958334</v>
      </c>
    </row>
    <row r="13" spans="1:22" x14ac:dyDescent="0.25">
      <c r="A13" s="18">
        <v>12</v>
      </c>
      <c r="B13" s="2">
        <f>選第1題!B13</f>
        <v>0.253</v>
      </c>
      <c r="C13" s="2">
        <f>選第1題!C13</f>
        <v>-8.2000000000000003E-2</v>
      </c>
      <c r="D13" s="2">
        <f>選第1題!D13</f>
        <v>0.36499999999999999</v>
      </c>
      <c r="E13" s="2">
        <f>選第1題!E13</f>
        <v>0.67800000000000005</v>
      </c>
      <c r="F13" s="19">
        <f>選第1題!F13</f>
        <v>-0.96</v>
      </c>
      <c r="G13" s="39">
        <v>1</v>
      </c>
      <c r="H13" s="22">
        <f t="shared" si="0"/>
        <v>0.3833760238401378</v>
      </c>
      <c r="I13" s="22">
        <f t="shared" si="1"/>
        <v>9.3998357345893721E-2</v>
      </c>
      <c r="J13" s="22">
        <f t="shared" si="2"/>
        <v>1.6853162440538288E-2</v>
      </c>
      <c r="K13" s="23">
        <f t="shared" si="3"/>
        <v>1.556149097484427E-2</v>
      </c>
      <c r="L13" s="27">
        <f t="shared" si="6"/>
        <v>1.5097890346014142</v>
      </c>
      <c r="M13" s="31">
        <f t="shared" si="7"/>
        <v>0.66234419318325555</v>
      </c>
      <c r="N13" s="22">
        <f t="shared" si="7"/>
        <v>0.2539268831962006</v>
      </c>
      <c r="O13" s="22">
        <f t="shared" si="7"/>
        <v>6.2259266156817317E-2</v>
      </c>
      <c r="P13" s="22">
        <f t="shared" si="7"/>
        <v>1.1162594279264679E-2</v>
      </c>
      <c r="Q13" s="23">
        <f t="shared" si="7"/>
        <v>1.0307063184461741E-2</v>
      </c>
      <c r="R13" s="56">
        <f t="shared" si="4"/>
        <v>2.6746632094591929</v>
      </c>
      <c r="S13" s="57">
        <f t="shared" si="5"/>
        <v>1.453161451085476</v>
      </c>
      <c r="T13" s="57">
        <f t="shared" si="8"/>
        <v>0.5629850065383466</v>
      </c>
      <c r="U13" s="58">
        <f t="shared" si="9"/>
        <v>0.5</v>
      </c>
      <c r="V13" s="23">
        <f t="shared" si="10"/>
        <v>1.0629850065383466</v>
      </c>
    </row>
    <row r="14" spans="1:22" x14ac:dyDescent="0.25">
      <c r="A14" s="9">
        <v>13</v>
      </c>
      <c r="B14" s="3">
        <f>選第1題!B14</f>
        <v>-0.38700000000000001</v>
      </c>
      <c r="C14" s="3">
        <f>選第1題!C14</f>
        <v>0.52</v>
      </c>
      <c r="D14" s="3">
        <f>選第1題!D14</f>
        <v>-0.25800000000000001</v>
      </c>
      <c r="E14" s="3">
        <f>選第1題!E14</f>
        <v>8.4000000000000005E-2</v>
      </c>
      <c r="F14" s="10">
        <f>選第1題!F14</f>
        <v>-0.34599999999999997</v>
      </c>
      <c r="G14" s="12">
        <v>1</v>
      </c>
      <c r="H14" s="20">
        <f t="shared" si="0"/>
        <v>0.39822464989952266</v>
      </c>
      <c r="I14" s="20">
        <f t="shared" si="1"/>
        <v>0.34525293974177035</v>
      </c>
      <c r="J14" s="20">
        <f t="shared" si="2"/>
        <v>0.21262675850178406</v>
      </c>
      <c r="K14" s="21">
        <f t="shared" si="3"/>
        <v>0.20130060440805783</v>
      </c>
      <c r="L14" s="26">
        <f>SUM(G14:K14)</f>
        <v>2.1574049525511345</v>
      </c>
      <c r="M14" s="30">
        <f>G14/$L14</f>
        <v>0.46351984073156899</v>
      </c>
      <c r="N14" s="20">
        <f>H14/$L14</f>
        <v>0.18458502629681156</v>
      </c>
      <c r="O14" s="20">
        <f t="shared" si="7"/>
        <v>0.16003158764121136</v>
      </c>
      <c r="P14" s="20">
        <f>J14/$L14</f>
        <v>9.855672123601672E-2</v>
      </c>
      <c r="Q14" s="21">
        <f t="shared" si="7"/>
        <v>9.3306824094391533E-2</v>
      </c>
      <c r="R14" s="53">
        <f t="shared" si="4"/>
        <v>6.551722376825774</v>
      </c>
      <c r="S14" s="54">
        <f t="shared" si="5"/>
        <v>2.1735456616648507</v>
      </c>
      <c r="T14" s="54">
        <f t="shared" si="8"/>
        <v>1.8274216334836799</v>
      </c>
      <c r="U14" s="55">
        <f t="shared" si="9"/>
        <v>0.5</v>
      </c>
      <c r="V14" s="21">
        <f t="shared" si="10"/>
        <v>2.3274216334836799</v>
      </c>
    </row>
    <row r="15" spans="1:22" x14ac:dyDescent="0.25">
      <c r="A15" s="9">
        <v>14</v>
      </c>
      <c r="B15" s="3">
        <f>選第1題!B15</f>
        <v>-0.30099999999999999</v>
      </c>
      <c r="C15" s="3">
        <f>選第1題!C15</f>
        <v>0.91700000000000004</v>
      </c>
      <c r="D15" s="3">
        <f>選第1題!D15</f>
        <v>-0.45800000000000002</v>
      </c>
      <c r="E15" s="3">
        <f>選第1題!E15</f>
        <v>0.20699999999999999</v>
      </c>
      <c r="F15" s="10">
        <f>選第1題!F15</f>
        <v>-0.66600000000000004</v>
      </c>
      <c r="G15" s="12">
        <v>1</v>
      </c>
      <c r="H15" s="20">
        <f t="shared" si="0"/>
        <v>0.2456766629255053</v>
      </c>
      <c r="I15" s="20">
        <f t="shared" si="1"/>
        <v>0.23871665557012919</v>
      </c>
      <c r="J15" s="20">
        <f t="shared" si="2"/>
        <v>0.11928771178035305</v>
      </c>
      <c r="K15" s="21">
        <f t="shared" si="3"/>
        <v>0.14270782169872304</v>
      </c>
      <c r="L15" s="26">
        <f t="shared" si="6"/>
        <v>1.7463888519747106</v>
      </c>
      <c r="M15" s="30">
        <f t="shared" si="7"/>
        <v>0.57261016002779719</v>
      </c>
      <c r="N15" s="20">
        <f t="shared" si="7"/>
        <v>0.14067695327286878</v>
      </c>
      <c r="O15" s="20">
        <f t="shared" si="7"/>
        <v>0.13669158234731221</v>
      </c>
      <c r="P15" s="20">
        <f t="shared" si="7"/>
        <v>6.8305355731897707E-2</v>
      </c>
      <c r="Q15" s="21">
        <f t="shared" si="7"/>
        <v>8.1715948620124143E-2</v>
      </c>
      <c r="R15" s="53">
        <f t="shared" si="4"/>
        <v>5.5013266214585492</v>
      </c>
      <c r="S15" s="54">
        <f t="shared" si="5"/>
        <v>1.9458399796436829</v>
      </c>
      <c r="T15" s="54">
        <f t="shared" si="8"/>
        <v>1.7150333950788208</v>
      </c>
      <c r="U15" s="55">
        <f t="shared" si="9"/>
        <v>0.5</v>
      </c>
      <c r="V15" s="21">
        <f t="shared" si="10"/>
        <v>2.2150333950788208</v>
      </c>
    </row>
    <row r="16" spans="1:22" x14ac:dyDescent="0.25">
      <c r="A16" s="9">
        <v>15</v>
      </c>
      <c r="B16" s="3">
        <f>選第1題!B16</f>
        <v>-0.14099999999999999</v>
      </c>
      <c r="C16" s="3">
        <f>選第1題!C16</f>
        <v>6.0999999999999999E-2</v>
      </c>
      <c r="D16" s="3">
        <f>選第1題!D16</f>
        <v>-9.7000000000000003E-2</v>
      </c>
      <c r="E16" s="3">
        <f>選第1題!E16</f>
        <v>0.41899999999999998</v>
      </c>
      <c r="F16" s="10">
        <f>選第1題!F16</f>
        <v>-0.38300000000000001</v>
      </c>
      <c r="G16" s="12">
        <v>1</v>
      </c>
      <c r="H16" s="20">
        <f t="shared" si="0"/>
        <v>0.49275706953252585</v>
      </c>
      <c r="I16" s="20">
        <f t="shared" si="1"/>
        <v>0.28437031279027186</v>
      </c>
      <c r="J16" s="20">
        <f t="shared" si="2"/>
        <v>9.7957951583325931E-2</v>
      </c>
      <c r="K16" s="21">
        <f t="shared" si="3"/>
        <v>7.5248753233422852E-2</v>
      </c>
      <c r="L16" s="26">
        <f t="shared" si="6"/>
        <v>1.9503340871395467</v>
      </c>
      <c r="M16" s="30">
        <f t="shared" si="7"/>
        <v>0.51273266800492001</v>
      </c>
      <c r="N16" s="20">
        <f t="shared" si="7"/>
        <v>0.25265264693969786</v>
      </c>
      <c r="O16" s="20">
        <f t="shared" si="7"/>
        <v>0.14580594917834974</v>
      </c>
      <c r="P16" s="20">
        <f t="shared" si="7"/>
        <v>5.0226241867615484E-2</v>
      </c>
      <c r="Q16" s="21">
        <f t="shared" si="7"/>
        <v>3.8582494009416754E-2</v>
      </c>
      <c r="R16" s="53">
        <f t="shared" si="4"/>
        <v>4.6037790184861258</v>
      </c>
      <c r="S16" s="54">
        <f t="shared" si="5"/>
        <v>1.8492732469369106</v>
      </c>
      <c r="T16" s="54">
        <f t="shared" si="8"/>
        <v>1.1839674766495416</v>
      </c>
      <c r="U16" s="55">
        <f t="shared" si="9"/>
        <v>0.5</v>
      </c>
      <c r="V16" s="21">
        <f t="shared" si="10"/>
        <v>1.6839674766495416</v>
      </c>
    </row>
    <row r="17" spans="1:22" x14ac:dyDescent="0.25">
      <c r="A17" s="9">
        <v>16</v>
      </c>
      <c r="B17" s="3">
        <f>選第1題!B17</f>
        <v>0.39700000000000002</v>
      </c>
      <c r="C17" s="3">
        <f>選第1題!C17</f>
        <v>-1.538</v>
      </c>
      <c r="D17" s="3">
        <f>選第1題!D17</f>
        <v>-0.59599999999999997</v>
      </c>
      <c r="E17" s="3">
        <f>選第1題!E17</f>
        <v>0.33400000000000002</v>
      </c>
      <c r="F17" s="10">
        <f>選第1題!F17</f>
        <v>1.7989999999999999</v>
      </c>
      <c r="G17" s="12">
        <v>1</v>
      </c>
      <c r="H17" s="20">
        <f t="shared" si="0"/>
        <v>1.4237027013425934</v>
      </c>
      <c r="I17" s="20">
        <f t="shared" si="1"/>
        <v>0.7901930692623218</v>
      </c>
      <c r="J17" s="20">
        <f t="shared" si="2"/>
        <v>0.1730426889715726</v>
      </c>
      <c r="K17" s="21">
        <f t="shared" si="3"/>
        <v>8.7477745875072458E-3</v>
      </c>
      <c r="L17" s="26">
        <f t="shared" si="6"/>
        <v>3.3956862341639948</v>
      </c>
      <c r="M17" s="30">
        <f t="shared" si="7"/>
        <v>0.29449128424734927</v>
      </c>
      <c r="N17" s="20">
        <f t="shared" si="7"/>
        <v>0.41926803690480063</v>
      </c>
      <c r="O17" s="20">
        <f t="shared" si="7"/>
        <v>0.23270497177041574</v>
      </c>
      <c r="P17" s="20">
        <f t="shared" si="7"/>
        <v>5.0959563704853036E-2</v>
      </c>
      <c r="Q17" s="21">
        <f t="shared" si="7"/>
        <v>2.5761433725813346E-3</v>
      </c>
      <c r="R17" s="53">
        <f t="shared" si="4"/>
        <v>4.9456647813924759</v>
      </c>
      <c r="S17" s="54">
        <f t="shared" si="5"/>
        <v>2.0478612450505165</v>
      </c>
      <c r="T17" s="54">
        <f t="shared" si="8"/>
        <v>0.75192910241262467</v>
      </c>
      <c r="U17" s="55">
        <f t="shared" si="9"/>
        <v>0.5</v>
      </c>
      <c r="V17" s="21">
        <f t="shared" si="10"/>
        <v>1.2519291024126247</v>
      </c>
    </row>
    <row r="18" spans="1:22" x14ac:dyDescent="0.25">
      <c r="A18" s="9">
        <v>17</v>
      </c>
      <c r="B18" s="3">
        <f>選第1題!B18</f>
        <v>-5.8000000000000003E-2</v>
      </c>
      <c r="C18" s="3">
        <f>選第1題!C18</f>
        <v>-2.0449999999999999</v>
      </c>
      <c r="D18" s="3">
        <f>選第1題!D18</f>
        <v>-0.88300000000000001</v>
      </c>
      <c r="E18" s="3">
        <f>選第1題!E18</f>
        <v>0.49199999999999999</v>
      </c>
      <c r="F18" s="10">
        <f>選第1題!F18</f>
        <v>2.4359999999999999</v>
      </c>
      <c r="G18" s="12">
        <v>1</v>
      </c>
      <c r="H18" s="20">
        <f t="shared" si="0"/>
        <v>3.7257233244668502</v>
      </c>
      <c r="I18" s="20">
        <f t="shared" si="1"/>
        <v>4.3428118415980963</v>
      </c>
      <c r="J18" s="20">
        <f t="shared" si="2"/>
        <v>1.2799013979813039</v>
      </c>
      <c r="K18" s="21">
        <f t="shared" si="3"/>
        <v>5.3990026505583197E-2</v>
      </c>
      <c r="L18" s="26">
        <f t="shared" si="6"/>
        <v>10.402426590551833</v>
      </c>
      <c r="M18" s="30">
        <f t="shared" si="7"/>
        <v>9.6131416193627903E-2</v>
      </c>
      <c r="N18" s="20">
        <f t="shared" si="7"/>
        <v>0.35815905952662974</v>
      </c>
      <c r="O18" s="20">
        <f t="shared" si="7"/>
        <v>0.41748065259528222</v>
      </c>
      <c r="P18" s="20">
        <f t="shared" si="7"/>
        <v>0.12303873397614691</v>
      </c>
      <c r="Q18" s="21">
        <f t="shared" si="7"/>
        <v>5.1901377083132198E-3</v>
      </c>
      <c r="R18" s="53">
        <f t="shared" si="4"/>
        <v>7.3844667139838673</v>
      </c>
      <c r="S18" s="54">
        <f t="shared" si="5"/>
        <v>2.5829971174788877</v>
      </c>
      <c r="T18" s="54">
        <f t="shared" si="8"/>
        <v>0.71259260507962452</v>
      </c>
      <c r="U18" s="55">
        <f t="shared" si="9"/>
        <v>0.5</v>
      </c>
      <c r="V18" s="21">
        <f t="shared" si="10"/>
        <v>1.2125926050796245</v>
      </c>
    </row>
    <row r="19" spans="1:22" x14ac:dyDescent="0.25">
      <c r="A19" s="9">
        <v>18</v>
      </c>
      <c r="B19" s="3">
        <f>選第1題!B19</f>
        <v>0.21099999999999999</v>
      </c>
      <c r="C19" s="3">
        <f>選第1題!C19</f>
        <v>-2.3620000000000001</v>
      </c>
      <c r="D19" s="3">
        <f>選第1題!D19</f>
        <v>-1.0840000000000001</v>
      </c>
      <c r="E19" s="3">
        <f>選第1題!E19</f>
        <v>0.97599999999999998</v>
      </c>
      <c r="F19" s="10">
        <f>選第1題!F19</f>
        <v>2.4700000000000002</v>
      </c>
      <c r="G19" s="12">
        <v>1</v>
      </c>
      <c r="H19" s="20">
        <f t="shared" si="0"/>
        <v>3.9089195818885503</v>
      </c>
      <c r="I19" s="20">
        <f t="shared" si="1"/>
        <v>4.2568184055553218</v>
      </c>
      <c r="J19" s="20">
        <f t="shared" si="2"/>
        <v>0.59083590427998789</v>
      </c>
      <c r="K19" s="21">
        <f t="shared" si="3"/>
        <v>1.8408257390408782E-2</v>
      </c>
      <c r="L19" s="26">
        <f t="shared" si="6"/>
        <v>9.774982149114269</v>
      </c>
      <c r="M19" s="30">
        <f t="shared" si="7"/>
        <v>0.10230197710290571</v>
      </c>
      <c r="N19" s="20">
        <f t="shared" si="7"/>
        <v>0.39989020156346222</v>
      </c>
      <c r="O19" s="20">
        <f t="shared" si="7"/>
        <v>0.4354809390563481</v>
      </c>
      <c r="P19" s="20">
        <f t="shared" si="7"/>
        <v>6.0443681151225913E-2</v>
      </c>
      <c r="Q19" s="21">
        <f t="shared" si="7"/>
        <v>1.8832011260579941E-3</v>
      </c>
      <c r="R19" s="53">
        <f t="shared" si="4"/>
        <v>6.6353701614349525</v>
      </c>
      <c r="S19" s="54">
        <f t="shared" si="5"/>
        <v>2.4597159276340679</v>
      </c>
      <c r="T19" s="54">
        <f t="shared" si="8"/>
        <v>0.58516771677822987</v>
      </c>
      <c r="U19" s="55">
        <f t="shared" si="9"/>
        <v>0.5</v>
      </c>
      <c r="V19" s="21">
        <f t="shared" si="10"/>
        <v>1.0851677167782299</v>
      </c>
    </row>
    <row r="20" spans="1:22" x14ac:dyDescent="0.25">
      <c r="A20" s="9">
        <v>19</v>
      </c>
      <c r="B20" s="3">
        <f>選第1題!B20</f>
        <v>-0.313</v>
      </c>
      <c r="C20" s="3">
        <f>選第1題!C20</f>
        <v>-2.194</v>
      </c>
      <c r="D20" s="3">
        <f>選第1題!D20</f>
        <v>-0.55300000000000005</v>
      </c>
      <c r="E20" s="3">
        <f>選第1題!E20</f>
        <v>-4.7E-2</v>
      </c>
      <c r="F20" s="10">
        <f>選第1題!F20</f>
        <v>2.794</v>
      </c>
      <c r="G20" s="12">
        <v>1</v>
      </c>
      <c r="H20" s="20">
        <f t="shared" si="0"/>
        <v>5.5804031006604466</v>
      </c>
      <c r="I20" s="20">
        <f t="shared" si="1"/>
        <v>6.0346751660683644</v>
      </c>
      <c r="J20" s="20">
        <f t="shared" si="2"/>
        <v>3.9344969828075547</v>
      </c>
      <c r="K20" s="21">
        <f t="shared" si="3"/>
        <v>0.14972485881157696</v>
      </c>
      <c r="L20" s="26">
        <f t="shared" si="6"/>
        <v>16.699300108347945</v>
      </c>
      <c r="M20" s="30">
        <f t="shared" si="7"/>
        <v>5.988274918779992E-2</v>
      </c>
      <c r="N20" s="20">
        <f t="shared" si="7"/>
        <v>0.33416987924367053</v>
      </c>
      <c r="O20" s="20">
        <f t="shared" si="7"/>
        <v>0.3613729393995167</v>
      </c>
      <c r="P20" s="20">
        <f t="shared" si="7"/>
        <v>0.23560849600162032</v>
      </c>
      <c r="Q20" s="21">
        <f t="shared" si="7"/>
        <v>8.9659361673924184E-3</v>
      </c>
      <c r="R20" s="53">
        <f t="shared" si="4"/>
        <v>8.6428030609688662</v>
      </c>
      <c r="S20" s="54">
        <f t="shared" si="5"/>
        <v>2.7996049907171345</v>
      </c>
      <c r="T20" s="54">
        <f t="shared" si="8"/>
        <v>0.80501495692057912</v>
      </c>
      <c r="U20" s="55">
        <f t="shared" si="9"/>
        <v>0.5</v>
      </c>
      <c r="V20" s="21">
        <f t="shared" si="10"/>
        <v>1.3050149569205791</v>
      </c>
    </row>
    <row r="21" spans="1:22" x14ac:dyDescent="0.25">
      <c r="A21" s="9">
        <v>20</v>
      </c>
      <c r="B21" s="3">
        <f>選第1題!B21</f>
        <v>0.217</v>
      </c>
      <c r="C21" s="3">
        <f>選第1題!C21</f>
        <v>-0.97699999999999998</v>
      </c>
      <c r="D21" s="3">
        <f>選第1題!D21</f>
        <v>-1.4359999999999999</v>
      </c>
      <c r="E21" s="3">
        <f>選第1題!E21</f>
        <v>0.28100000000000003</v>
      </c>
      <c r="F21" s="10">
        <f>選第1題!F21</f>
        <v>2.1320000000000001</v>
      </c>
      <c r="G21" s="12">
        <v>1</v>
      </c>
      <c r="H21" s="20">
        <f t="shared" si="0"/>
        <v>0.97264220694938319</v>
      </c>
      <c r="I21" s="20">
        <f t="shared" si="1"/>
        <v>1.4970882098117921</v>
      </c>
      <c r="J21" s="20">
        <f t="shared" si="2"/>
        <v>0.41386437400006776</v>
      </c>
      <c r="K21" s="21">
        <f t="shared" si="3"/>
        <v>1.7971718631801518E-2</v>
      </c>
      <c r="L21" s="26">
        <f t="shared" si="6"/>
        <v>3.9015665093930441</v>
      </c>
      <c r="M21" s="30">
        <f t="shared" si="7"/>
        <v>0.25630730569182769</v>
      </c>
      <c r="N21" s="20">
        <f t="shared" si="7"/>
        <v>0.24929530346534948</v>
      </c>
      <c r="O21" s="20">
        <f t="shared" si="7"/>
        <v>0.38371464543986206</v>
      </c>
      <c r="P21" s="20">
        <f t="shared" si="7"/>
        <v>0.10607646262179227</v>
      </c>
      <c r="Q21" s="21">
        <f t="shared" si="7"/>
        <v>4.6062827811686668E-3</v>
      </c>
      <c r="R21" s="53">
        <f t="shared" si="4"/>
        <v>6.5193007999898773</v>
      </c>
      <c r="S21" s="54">
        <f t="shared" si="5"/>
        <v>2.3533791133351252</v>
      </c>
      <c r="T21" s="54">
        <f t="shared" si="8"/>
        <v>0.98090754890785714</v>
      </c>
      <c r="U21" s="55">
        <f t="shared" si="9"/>
        <v>0.5</v>
      </c>
      <c r="V21" s="21">
        <f t="shared" si="10"/>
        <v>1.4809075489078571</v>
      </c>
    </row>
    <row r="22" spans="1:22" x14ac:dyDescent="0.25">
      <c r="A22" s="9">
        <v>21</v>
      </c>
      <c r="B22" s="3">
        <f>選第1題!B22</f>
        <v>0.628</v>
      </c>
      <c r="C22" s="3">
        <f>選第1題!C22</f>
        <v>-0.91900000000000004</v>
      </c>
      <c r="D22" s="3">
        <f>選第1題!D22</f>
        <v>-0.57699999999999996</v>
      </c>
      <c r="E22" s="3">
        <f>選第1題!E22</f>
        <v>6.9000000000000006E-2</v>
      </c>
      <c r="F22" s="10">
        <f>選第1題!F22</f>
        <v>1.427</v>
      </c>
      <c r="G22" s="12">
        <v>1</v>
      </c>
      <c r="H22" s="20">
        <f t="shared" si="0"/>
        <v>0.60851179320956283</v>
      </c>
      <c r="I22" s="20">
        <f t="shared" si="1"/>
        <v>0.26303242329606064</v>
      </c>
      <c r="J22" s="20">
        <f t="shared" si="2"/>
        <v>5.9593012133747049E-2</v>
      </c>
      <c r="K22" s="21">
        <f t="shared" si="3"/>
        <v>3.4722379733653475E-3</v>
      </c>
      <c r="L22" s="26">
        <f t="shared" si="6"/>
        <v>1.934609466612736</v>
      </c>
      <c r="M22" s="30">
        <f t="shared" si="7"/>
        <v>0.51690018955137096</v>
      </c>
      <c r="N22" s="20">
        <f t="shared" si="7"/>
        <v>0.31453986125426769</v>
      </c>
      <c r="O22" s="20">
        <f t="shared" si="7"/>
        <v>0.13596150945989019</v>
      </c>
      <c r="P22" s="20">
        <f t="shared" si="7"/>
        <v>3.0803639267871E-2</v>
      </c>
      <c r="Q22" s="21">
        <f t="shared" si="7"/>
        <v>1.7948004666000165E-3</v>
      </c>
      <c r="R22" s="53">
        <f t="shared" si="4"/>
        <v>3.53644145965839</v>
      </c>
      <c r="S22" s="54">
        <f t="shared" si="5"/>
        <v>1.686052999844061</v>
      </c>
      <c r="T22" s="54">
        <f t="shared" si="8"/>
        <v>0.69366674137523265</v>
      </c>
      <c r="U22" s="55">
        <f t="shared" si="9"/>
        <v>0.5</v>
      </c>
      <c r="V22" s="21">
        <f t="shared" si="10"/>
        <v>1.1936667413752327</v>
      </c>
    </row>
    <row r="23" spans="1:22" x14ac:dyDescent="0.25">
      <c r="A23" s="9">
        <v>22</v>
      </c>
      <c r="B23" s="3">
        <f>選第1題!B23</f>
        <v>-0.432</v>
      </c>
      <c r="C23" s="3">
        <f>選第1題!C23</f>
        <v>-0.58099999999999996</v>
      </c>
      <c r="D23" s="3">
        <f>選第1題!D23</f>
        <v>1.393</v>
      </c>
      <c r="E23" s="3">
        <f>選第1題!E23</f>
        <v>-0.66200000000000003</v>
      </c>
      <c r="F23" s="10">
        <f>選第1題!F23</f>
        <v>-0.14899999999999999</v>
      </c>
      <c r="G23" s="12">
        <v>1</v>
      </c>
      <c r="H23" s="20">
        <f t="shared" si="0"/>
        <v>1.2526496326736383</v>
      </c>
      <c r="I23" s="20">
        <f t="shared" si="1"/>
        <v>0.2179525344221678</v>
      </c>
      <c r="J23" s="20">
        <f t="shared" si="2"/>
        <v>0.29605294930670861</v>
      </c>
      <c r="K23" s="21">
        <f t="shared" si="3"/>
        <v>0.24100057880424161</v>
      </c>
      <c r="L23" s="26">
        <f t="shared" si="6"/>
        <v>3.0076556952067564</v>
      </c>
      <c r="M23" s="30">
        <f t="shared" si="7"/>
        <v>0.33248486573568942</v>
      </c>
      <c r="N23" s="20">
        <f t="shared" si="7"/>
        <v>0.41648704493335531</v>
      </c>
      <c r="O23" s="20">
        <f t="shared" si="7"/>
        <v>7.2465919144107688E-2</v>
      </c>
      <c r="P23" s="20">
        <f t="shared" si="7"/>
        <v>9.8433125100895885E-2</v>
      </c>
      <c r="Q23" s="21">
        <f t="shared" si="7"/>
        <v>8.0129045085951714E-2</v>
      </c>
      <c r="R23" s="53">
        <f t="shared" si="4"/>
        <v>6.2287824465292072</v>
      </c>
      <c r="S23" s="54">
        <f t="shared" si="5"/>
        <v>2.1772344388680649</v>
      </c>
      <c r="T23" s="54">
        <f t="shared" si="8"/>
        <v>1.4884326447360694</v>
      </c>
      <c r="U23" s="55">
        <f t="shared" si="9"/>
        <v>0.5</v>
      </c>
      <c r="V23" s="21">
        <f t="shared" si="10"/>
        <v>1.9884326447360694</v>
      </c>
    </row>
    <row r="24" spans="1:22" x14ac:dyDescent="0.25">
      <c r="A24" s="9">
        <v>23</v>
      </c>
      <c r="B24" s="3">
        <f>選第1題!B24</f>
        <v>-1.1779999999999999</v>
      </c>
      <c r="C24" s="3">
        <f>選第1題!C24</f>
        <v>-0.68600000000000005</v>
      </c>
      <c r="D24" s="3">
        <f>選第1題!D24</f>
        <v>-0.35099999999999998</v>
      </c>
      <c r="E24" s="3">
        <f>選第1題!E24</f>
        <v>0.93799999999999994</v>
      </c>
      <c r="F24" s="10">
        <f>選第1題!F24</f>
        <v>9.9000000000000005E-2</v>
      </c>
      <c r="G24" s="12">
        <v>1</v>
      </c>
      <c r="H24" s="20">
        <f t="shared" si="0"/>
        <v>2.9336899932882443</v>
      </c>
      <c r="I24" s="20">
        <f t="shared" si="1"/>
        <v>6.1565836910491294</v>
      </c>
      <c r="J24" s="20">
        <f t="shared" si="2"/>
        <v>3.5600800911938602</v>
      </c>
      <c r="K24" s="21">
        <f t="shared" si="3"/>
        <v>4.7637923164698783</v>
      </c>
      <c r="L24" s="26">
        <f t="shared" si="6"/>
        <v>18.414146092001111</v>
      </c>
      <c r="M24" s="30">
        <f t="shared" si="7"/>
        <v>5.4306075068796603E-2</v>
      </c>
      <c r="N24" s="20">
        <f t="shared" si="7"/>
        <v>0.15931718900408881</v>
      </c>
      <c r="O24" s="20">
        <f t="shared" si="7"/>
        <v>0.33433989609344289</v>
      </c>
      <c r="P24" s="20">
        <f t="shared" si="7"/>
        <v>0.19333397668330204</v>
      </c>
      <c r="Q24" s="21">
        <f t="shared" si="7"/>
        <v>0.25870286315036967</v>
      </c>
      <c r="R24" s="53">
        <f t="shared" si="4"/>
        <v>13.261549101618211</v>
      </c>
      <c r="S24" s="54">
        <f t="shared" si="5"/>
        <v>3.4428103638423591</v>
      </c>
      <c r="T24" s="54">
        <f t="shared" si="8"/>
        <v>1.4086059002378537</v>
      </c>
      <c r="U24" s="55">
        <f t="shared" si="9"/>
        <v>0.5</v>
      </c>
      <c r="V24" s="21">
        <f t="shared" si="10"/>
        <v>1.9086059002378537</v>
      </c>
    </row>
    <row r="25" spans="1:22" ht="18" thickBot="1" x14ac:dyDescent="0.3">
      <c r="A25" s="11">
        <v>24</v>
      </c>
      <c r="B25" s="5">
        <f>選第1題!B25</f>
        <v>-0.25700000000000001</v>
      </c>
      <c r="C25" s="5">
        <f>選第1題!C25</f>
        <v>-0.36299999999999999</v>
      </c>
      <c r="D25" s="5">
        <f>選第1題!D25</f>
        <v>-0.60199999999999998</v>
      </c>
      <c r="E25" s="5">
        <f>選第1題!E25</f>
        <v>0.96899999999999997</v>
      </c>
      <c r="F25" s="6">
        <f>選第1題!F25</f>
        <v>-4.0000000000000001E-3</v>
      </c>
      <c r="G25" s="37">
        <v>1</v>
      </c>
      <c r="H25" s="24">
        <f t="shared" si="0"/>
        <v>0.84557451270791584</v>
      </c>
      <c r="I25" s="24">
        <f t="shared" si="1"/>
        <v>0.90802989954515179</v>
      </c>
      <c r="J25" s="24">
        <f t="shared" si="2"/>
        <v>0.20266174756481947</v>
      </c>
      <c r="K25" s="25">
        <f t="shared" si="3"/>
        <v>0.11967734563940986</v>
      </c>
      <c r="L25" s="28">
        <f>SUM(G25:K25)</f>
        <v>3.0759435054572966</v>
      </c>
      <c r="M25" s="32">
        <f>G25/$L25</f>
        <v>0.32510350018646761</v>
      </c>
      <c r="N25" s="24">
        <f>H25/$L25</f>
        <v>0.27489923374981018</v>
      </c>
      <c r="O25" s="24">
        <f t="shared" ref="O25" si="11">I25/$L25</f>
        <v>0.29520369861609541</v>
      </c>
      <c r="P25" s="24">
        <f>J25/$L25</f>
        <v>6.5886043487229137E-2</v>
      </c>
      <c r="Q25" s="25">
        <f>K25/$L25</f>
        <v>3.890752396039783E-2</v>
      </c>
      <c r="R25" s="59">
        <f t="shared" si="4"/>
        <v>6.1083985175361795</v>
      </c>
      <c r="S25" s="60">
        <f t="shared" si="5"/>
        <v>2.2185948572852801</v>
      </c>
      <c r="T25" s="60">
        <f t="shared" si="8"/>
        <v>1.186235376763487</v>
      </c>
      <c r="U25" s="61">
        <f t="shared" si="9"/>
        <v>0.5</v>
      </c>
      <c r="V25" s="25">
        <f t="shared" si="10"/>
        <v>1.686235376763487</v>
      </c>
    </row>
    <row r="27" spans="1:22" ht="18" thickBot="1" x14ac:dyDescent="0.3"/>
    <row r="28" spans="1:22" ht="18" thickBot="1" x14ac:dyDescent="0.3">
      <c r="A28" s="49" t="s">
        <v>8</v>
      </c>
      <c r="B28" s="62">
        <f>能力估計1!C61</f>
        <v>-0.78773898595425373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f>選第1題!B30</f>
        <v>0</v>
      </c>
      <c r="F30" s="48" t="s">
        <v>5</v>
      </c>
      <c r="G30" s="34">
        <f>G29-1</f>
        <v>0</v>
      </c>
      <c r="H30" s="34">
        <f t="shared" ref="H30:K30" si="12">H29-1</f>
        <v>1</v>
      </c>
      <c r="I30" s="34">
        <f t="shared" si="12"/>
        <v>2</v>
      </c>
      <c r="J30" s="34">
        <f t="shared" si="12"/>
        <v>3</v>
      </c>
      <c r="K30" s="35">
        <f t="shared" si="12"/>
        <v>4</v>
      </c>
    </row>
    <row r="31" spans="1:22" ht="18" thickBot="1" x14ac:dyDescent="0.3">
      <c r="A31" s="43" t="s">
        <v>27</v>
      </c>
      <c r="B31" s="44">
        <f>選第1題!B31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115" zoomScaleNormal="115" workbookViewId="0">
      <pane ySplit="6" topLeftCell="A10" activePane="bottomLeft" state="frozen"/>
      <selection pane="bottomLeft" activeCell="A7" sqref="A7:A23"/>
    </sheetView>
  </sheetViews>
  <sheetFormatPr defaultColWidth="9" defaultRowHeight="17.25" x14ac:dyDescent="0.25"/>
  <cols>
    <col min="1" max="1" width="10.5" style="63" bestFit="1" customWidth="1"/>
    <col min="2" max="2" width="11.25" style="94" bestFit="1" customWidth="1"/>
    <col min="3" max="3" width="8.25" style="94" customWidth="1"/>
    <col min="4" max="4" width="7" style="67" customWidth="1"/>
    <col min="5" max="5" width="7.75" style="63" customWidth="1"/>
    <col min="6" max="6" width="11.625" style="63" bestFit="1" customWidth="1"/>
    <col min="7" max="7" width="7.75" style="63" customWidth="1"/>
    <col min="8" max="8" width="9" style="63"/>
    <col min="9" max="9" width="11.875" style="63" bestFit="1" customWidth="1"/>
    <col min="10" max="16384" width="9" style="63"/>
  </cols>
  <sheetData>
    <row r="1" spans="1:7" ht="18" thickBot="1" x14ac:dyDescent="0.3">
      <c r="B1" s="108" t="s">
        <v>45</v>
      </c>
      <c r="C1" s="64">
        <v>9</v>
      </c>
      <c r="D1" s="65">
        <v>11</v>
      </c>
      <c r="F1" s="67" t="s">
        <v>34</v>
      </c>
      <c r="G1" s="67" t="s">
        <v>35</v>
      </c>
    </row>
    <row r="2" spans="1:7" x14ac:dyDescent="0.25">
      <c r="B2" s="68" t="s">
        <v>44</v>
      </c>
      <c r="C2" s="69">
        <f>VLOOKUP(C1,[1]ItemBank!$A$2:$F$25,2,FALSE)</f>
        <v>0.217</v>
      </c>
      <c r="D2" s="71">
        <f>VLOOKUP(D1,[1]ItemBank!$A$2:$F$25,2,FALSE)</f>
        <v>-0.69</v>
      </c>
      <c r="F2" s="67">
        <v>0</v>
      </c>
      <c r="G2" s="67">
        <v>2</v>
      </c>
    </row>
    <row r="3" spans="1:7" x14ac:dyDescent="0.25">
      <c r="B3" s="72" t="s">
        <v>67</v>
      </c>
      <c r="C3" s="73">
        <f>VLOOKUP(C1,[1]ItemBank!$A$2:$F$25,3,FALSE)</f>
        <v>0.48</v>
      </c>
      <c r="D3" s="75">
        <f>VLOOKUP(D1,[1]ItemBank!$A$2:$F$25,3,FALSE)</f>
        <v>0.23599999999999999</v>
      </c>
    </row>
    <row r="4" spans="1:7" x14ac:dyDescent="0.25">
      <c r="B4" s="72" t="s">
        <v>68</v>
      </c>
      <c r="C4" s="73">
        <f>VLOOKUP(C1,[1]ItemBank!$A$2:$F$25,4,FALSE)</f>
        <v>0.17699999999999999</v>
      </c>
      <c r="D4" s="75">
        <f>VLOOKUP(D1,[1]ItemBank!$A$2:$F$25,4,FALSE)</f>
        <v>-4.0000000000000001E-3</v>
      </c>
    </row>
    <row r="5" spans="1:7" x14ac:dyDescent="0.25">
      <c r="B5" s="72" t="s">
        <v>59</v>
      </c>
      <c r="C5" s="73">
        <f>VLOOKUP(C1,[1]ItemBank!$A$2:$F$25,5,FALSE)</f>
        <v>-0.21099999999999999</v>
      </c>
      <c r="D5" s="75">
        <f>VLOOKUP(D1,[1]ItemBank!$A$2:$F$25,5,FALSE)</f>
        <v>0.17799999999999999</v>
      </c>
    </row>
    <row r="6" spans="1:7" ht="18" thickBot="1" x14ac:dyDescent="0.3">
      <c r="B6" s="76" t="s">
        <v>60</v>
      </c>
      <c r="C6" s="77">
        <f>VLOOKUP(C1,[1]ItemBank!$A$2:$F$25,6,FALSE)</f>
        <v>-0.44600000000000001</v>
      </c>
      <c r="D6" s="79">
        <f>VLOOKUP(D1,[1]ItemBank!$A$2:$F$25,6,FALSE)</f>
        <v>-0.41</v>
      </c>
    </row>
    <row r="7" spans="1:7" ht="18" thickBot="1" x14ac:dyDescent="0.3">
      <c r="A7" s="124" t="s">
        <v>61</v>
      </c>
      <c r="B7" s="65" t="s">
        <v>46</v>
      </c>
      <c r="C7" s="80">
        <f>能力估計1!C61</f>
        <v>-0.78773898595425373</v>
      </c>
      <c r="D7" s="81"/>
    </row>
    <row r="8" spans="1:7" x14ac:dyDescent="0.25">
      <c r="A8" s="125"/>
      <c r="B8" s="82" t="s">
        <v>62</v>
      </c>
      <c r="C8" s="83">
        <v>1</v>
      </c>
      <c r="D8" s="85">
        <v>1</v>
      </c>
    </row>
    <row r="9" spans="1:7" x14ac:dyDescent="0.25">
      <c r="A9" s="125"/>
      <c r="B9" s="86" t="s">
        <v>63</v>
      </c>
      <c r="C9" s="87">
        <f>EXP($C7-C$2-C$3)</f>
        <v>0.22656146868506444</v>
      </c>
      <c r="D9" s="89">
        <f>EXP($C7-D$2-D$3)</f>
        <v>0.71624070671577678</v>
      </c>
    </row>
    <row r="10" spans="1:7" x14ac:dyDescent="0.25">
      <c r="A10" s="125"/>
      <c r="B10" s="86" t="s">
        <v>64</v>
      </c>
      <c r="C10" s="87">
        <f>EXP(2*$C7-2*C$2-(C$3+C$4))</f>
        <v>6.9496563622907764E-2</v>
      </c>
      <c r="D10" s="89">
        <f>EXP(2*$C7-2*D$2-(D$3+D$4))</f>
        <v>0.65215176749671777</v>
      </c>
    </row>
    <row r="11" spans="1:7" x14ac:dyDescent="0.25">
      <c r="A11" s="125"/>
      <c r="B11" s="86" t="s">
        <v>65</v>
      </c>
      <c r="C11" s="87">
        <f>EXP(3*$C7-3*C$2-(C$3+C$4+C$5))</f>
        <v>3.1422943824030297E-2</v>
      </c>
      <c r="D11" s="89">
        <f>EXP(3*$C7-3*D$2-(D$3+D$4+D$5))</f>
        <v>0.49499037657613632</v>
      </c>
    </row>
    <row r="12" spans="1:7" ht="18" thickBot="1" x14ac:dyDescent="0.3">
      <c r="A12" s="125"/>
      <c r="B12" s="90" t="s">
        <v>66</v>
      </c>
      <c r="C12" s="91">
        <f>EXP(4*$C7-4*C$2-SUM(C$3:C$6))</f>
        <v>1.7971718631801518E-2</v>
      </c>
      <c r="D12" s="93">
        <f>EXP(4*$C7-4*D$2-SUM(D$3:D$6))</f>
        <v>0.67640995542362969</v>
      </c>
    </row>
    <row r="13" spans="1:7" ht="18" thickBot="1" x14ac:dyDescent="0.3">
      <c r="A13" s="125"/>
      <c r="B13" s="94" t="s">
        <v>36</v>
      </c>
      <c r="C13" s="95">
        <f>SUM(C8:C12)</f>
        <v>1.3454526947638039</v>
      </c>
      <c r="D13" s="97">
        <f t="shared" ref="D13" si="0">SUM(D8:D12)</f>
        <v>3.5397928062122608</v>
      </c>
    </row>
    <row r="14" spans="1:7" x14ac:dyDescent="0.25">
      <c r="A14" s="125"/>
      <c r="B14" s="82" t="s">
        <v>37</v>
      </c>
      <c r="C14" s="98">
        <f>C8/C13</f>
        <v>0.7432442655856818</v>
      </c>
      <c r="D14" s="100">
        <f t="shared" ref="D14" si="1">D8/D13</f>
        <v>0.28250241037978874</v>
      </c>
    </row>
    <row r="15" spans="1:7" x14ac:dyDescent="0.25">
      <c r="A15" s="125"/>
      <c r="B15" s="86" t="s">
        <v>38</v>
      </c>
      <c r="C15" s="87">
        <f>C9/C13</f>
        <v>0.16839051240284417</v>
      </c>
      <c r="D15" s="89">
        <f t="shared" ref="D15" si="2">D9/D13</f>
        <v>0.20233972605933026</v>
      </c>
    </row>
    <row r="16" spans="1:7" x14ac:dyDescent="0.25">
      <c r="A16" s="125"/>
      <c r="B16" s="86" t="s">
        <v>39</v>
      </c>
      <c r="C16" s="87">
        <f>C10/C13</f>
        <v>5.1652922390636694E-2</v>
      </c>
      <c r="D16" s="89">
        <f t="shared" ref="D16" si="3">D10/D13</f>
        <v>0.18423444625126231</v>
      </c>
    </row>
    <row r="17" spans="1:9" x14ac:dyDescent="0.25">
      <c r="A17" s="125"/>
      <c r="B17" s="86" t="s">
        <v>40</v>
      </c>
      <c r="C17" s="87">
        <f>C11/C13</f>
        <v>2.3354922805031535E-2</v>
      </c>
      <c r="D17" s="89">
        <f t="shared" ref="D17" si="4">D11/D13</f>
        <v>0.1398359744975578</v>
      </c>
    </row>
    <row r="18" spans="1:9" ht="18" thickBot="1" x14ac:dyDescent="0.3">
      <c r="A18" s="125"/>
      <c r="B18" s="90" t="s">
        <v>41</v>
      </c>
      <c r="C18" s="91">
        <f>C12/C13</f>
        <v>1.3357376815805835E-2</v>
      </c>
      <c r="D18" s="93">
        <f t="shared" ref="D18" si="5">D12/D13</f>
        <v>0.19108744281206083</v>
      </c>
    </row>
    <row r="19" spans="1:9" x14ac:dyDescent="0.25">
      <c r="A19" s="125"/>
      <c r="B19" s="86" t="s">
        <v>42</v>
      </c>
      <c r="C19" s="98">
        <f>1*C14+2*C15+3*C16+4*C17+5*C18</f>
        <v>1.3951906328624355</v>
      </c>
      <c r="D19" s="100">
        <f t="shared" ref="D19" si="6">D14+2*D15+3*D16+4*D17+5*D18</f>
        <v>2.7546663133027716</v>
      </c>
    </row>
    <row r="20" spans="1:9" ht="18" thickBot="1" x14ac:dyDescent="0.3">
      <c r="A20" s="125"/>
      <c r="B20" s="86" t="s">
        <v>47</v>
      </c>
      <c r="C20" s="91">
        <f>1*C14+4*C15+9*C16+16*C17+25*C18</f>
        <v>2.5892958019884391</v>
      </c>
      <c r="D20" s="93">
        <f t="shared" ref="D20" si="7">D14+4*D15+9*D16+16*D17+25*D18</f>
        <v>9.7645329931409162</v>
      </c>
    </row>
    <row r="21" spans="1:9" ht="18" thickBot="1" x14ac:dyDescent="0.3">
      <c r="A21" s="125"/>
      <c r="B21" s="101" t="s">
        <v>48</v>
      </c>
      <c r="C21" s="102">
        <v>1</v>
      </c>
      <c r="D21" s="101">
        <v>1</v>
      </c>
    </row>
    <row r="22" spans="1:9" x14ac:dyDescent="0.25">
      <c r="A22" s="125"/>
      <c r="B22" s="82" t="s">
        <v>51</v>
      </c>
      <c r="C22" s="99">
        <f>C21-C19</f>
        <v>-0.3951906328624355</v>
      </c>
      <c r="D22" s="99">
        <f>D21-D19</f>
        <v>-1.7546663133027716</v>
      </c>
      <c r="E22" s="98">
        <f>SUM(C22:D22)</f>
        <v>-2.1498569461652073</v>
      </c>
      <c r="F22" s="104" t="s">
        <v>49</v>
      </c>
      <c r="G22" s="100">
        <f>E22-(C7-$F$2)/$G$2</f>
        <v>-1.7559874531880804</v>
      </c>
      <c r="H22" s="120" t="s">
        <v>28</v>
      </c>
      <c r="I22" s="121" t="s">
        <v>98</v>
      </c>
    </row>
    <row r="23" spans="1:9" ht="18" thickBot="1" x14ac:dyDescent="0.3">
      <c r="A23" s="126"/>
      <c r="B23" s="90" t="s">
        <v>52</v>
      </c>
      <c r="C23" s="92">
        <f>C20-C19^2</f>
        <v>0.64273889996135591</v>
      </c>
      <c r="D23" s="92">
        <f>D20-D19^2</f>
        <v>2.1763464954958334</v>
      </c>
      <c r="E23" s="91">
        <f>-SUM(C23:D23)</f>
        <v>-2.8190853954571891</v>
      </c>
      <c r="F23" s="105" t="s">
        <v>50</v>
      </c>
      <c r="G23" s="89">
        <f>E23-1/$G$2</f>
        <v>-3.3190853954571891</v>
      </c>
      <c r="H23" s="122">
        <f>-E23+$G$2^-1</f>
        <v>3.3190853954571891</v>
      </c>
      <c r="I23" s="123">
        <f>SQRT(1/H23)</f>
        <v>0.54889691112134165</v>
      </c>
    </row>
    <row r="24" spans="1:9" ht="18" thickBot="1" x14ac:dyDescent="0.3">
      <c r="F24" s="106" t="s">
        <v>53</v>
      </c>
      <c r="G24" s="107">
        <f>G22/G23</f>
        <v>0.52905763003009476</v>
      </c>
    </row>
    <row r="25" spans="1:9" ht="18" thickBot="1" x14ac:dyDescent="0.3">
      <c r="A25" s="124" t="s">
        <v>70</v>
      </c>
      <c r="B25" s="65" t="s">
        <v>71</v>
      </c>
      <c r="C25" s="108">
        <f>C7-G24</f>
        <v>-1.3167966159843485</v>
      </c>
      <c r="D25" s="81"/>
    </row>
    <row r="26" spans="1:9" x14ac:dyDescent="0.25">
      <c r="A26" s="125"/>
      <c r="B26" s="82" t="s">
        <v>72</v>
      </c>
      <c r="C26" s="83">
        <v>1</v>
      </c>
      <c r="D26" s="85">
        <v>1</v>
      </c>
    </row>
    <row r="27" spans="1:9" x14ac:dyDescent="0.25">
      <c r="A27" s="125"/>
      <c r="B27" s="86" t="s">
        <v>73</v>
      </c>
      <c r="C27" s="87">
        <f>EXP($C25-C$2-C$3)</f>
        <v>0.13348093557989762</v>
      </c>
      <c r="D27" s="89">
        <f t="shared" ref="D27" si="8">EXP($C25-D$2-D$3)</f>
        <v>0.42198031372106604</v>
      </c>
    </row>
    <row r="28" spans="1:9" x14ac:dyDescent="0.25">
      <c r="A28" s="125"/>
      <c r="B28" s="86" t="s">
        <v>74</v>
      </c>
      <c r="C28" s="87">
        <f>EXP(2*$C25-2*C$2-(C$3+C$4))</f>
        <v>2.4122910860356186E-2</v>
      </c>
      <c r="D28" s="89">
        <f t="shared" ref="D28" si="9">EXP(2*$C25-2*D$2-(D$3+D$4))</f>
        <v>0.22636801209493868</v>
      </c>
    </row>
    <row r="29" spans="1:9" x14ac:dyDescent="0.25">
      <c r="A29" s="125"/>
      <c r="B29" s="86" t="s">
        <v>75</v>
      </c>
      <c r="C29" s="87">
        <f>EXP(3*$C25-3*C$2-(C$3+C$4+C$5))</f>
        <v>6.4260846331327627E-3</v>
      </c>
      <c r="D29" s="89">
        <f t="shared" ref="D29" si="10">EXP(3*$C25-3*D$2-(D$3+D$4+D$5))</f>
        <v>0.10122699102532824</v>
      </c>
    </row>
    <row r="30" spans="1:9" ht="18" thickBot="1" x14ac:dyDescent="0.3">
      <c r="A30" s="125"/>
      <c r="B30" s="90" t="s">
        <v>76</v>
      </c>
      <c r="C30" s="91">
        <f>EXP(4*$C25-4*C$2-SUM(C$3:C$6))</f>
        <v>2.1653214258807998E-3</v>
      </c>
      <c r="D30" s="93">
        <f t="shared" ref="D30" si="11">EXP(4*$C25-4*D$2-SUM(D$3:D$6))</f>
        <v>8.1497212323707741E-2</v>
      </c>
    </row>
    <row r="31" spans="1:9" ht="18" thickBot="1" x14ac:dyDescent="0.3">
      <c r="A31" s="125"/>
      <c r="B31" s="94" t="s">
        <v>77</v>
      </c>
      <c r="C31" s="95">
        <f>SUM(C26:C30)</f>
        <v>1.1661952524992674</v>
      </c>
      <c r="D31" s="97">
        <f t="shared" ref="D31" si="12">SUM(D26:D30)</f>
        <v>1.8310725291650407</v>
      </c>
    </row>
    <row r="32" spans="1:9" x14ac:dyDescent="0.25">
      <c r="A32" s="125"/>
      <c r="B32" s="82" t="s">
        <v>78</v>
      </c>
      <c r="C32" s="98">
        <f>C26/C31</f>
        <v>0.85748934224942597</v>
      </c>
      <c r="D32" s="100">
        <f t="shared" ref="D32" si="13">D26/D31</f>
        <v>0.54612801190130611</v>
      </c>
    </row>
    <row r="33" spans="1:9" x14ac:dyDescent="0.25">
      <c r="A33" s="125"/>
      <c r="B33" s="86" t="s">
        <v>79</v>
      </c>
      <c r="C33" s="87">
        <f>C27/C31</f>
        <v>0.11445847965324442</v>
      </c>
      <c r="D33" s="89">
        <f t="shared" ref="D33" si="14">D27/D31</f>
        <v>0.23045526979397524</v>
      </c>
    </row>
    <row r="34" spans="1:9" x14ac:dyDescent="0.25">
      <c r="A34" s="125"/>
      <c r="B34" s="86" t="s">
        <v>80</v>
      </c>
      <c r="C34" s="87">
        <f>C28/C31</f>
        <v>2.068513896678836E-2</v>
      </c>
      <c r="D34" s="89">
        <f t="shared" ref="D34" si="15">D28/D31</f>
        <v>0.12362591240345967</v>
      </c>
    </row>
    <row r="35" spans="1:9" x14ac:dyDescent="0.25">
      <c r="A35" s="125"/>
      <c r="B35" s="86" t="s">
        <v>40</v>
      </c>
      <c r="C35" s="87">
        <f>C29/C31</f>
        <v>5.5102990853041567E-3</v>
      </c>
      <c r="D35" s="89">
        <f t="shared" ref="D35" si="16">D29/D31</f>
        <v>5.5282895359413865E-2</v>
      </c>
    </row>
    <row r="36" spans="1:9" ht="18" thickBot="1" x14ac:dyDescent="0.3">
      <c r="A36" s="125"/>
      <c r="B36" s="90" t="s">
        <v>81</v>
      </c>
      <c r="C36" s="91">
        <f>C30/C31</f>
        <v>1.8567400452371161E-3</v>
      </c>
      <c r="D36" s="93">
        <f t="shared" ref="D36" si="17">D30/D31</f>
        <v>4.4507910541845129E-2</v>
      </c>
    </row>
    <row r="37" spans="1:9" x14ac:dyDescent="0.25">
      <c r="A37" s="125"/>
      <c r="B37" s="86" t="s">
        <v>82</v>
      </c>
      <c r="C37" s="98">
        <f t="shared" ref="C37:D37" si="18">C32+2*C33+3*C34+4*C35+5*C36</f>
        <v>1.1797866150236822</v>
      </c>
      <c r="D37" s="100">
        <f t="shared" si="18"/>
        <v>1.821587422846517</v>
      </c>
    </row>
    <row r="38" spans="1:9" ht="18" thickBot="1" x14ac:dyDescent="0.3">
      <c r="A38" s="125"/>
      <c r="B38" s="86" t="s">
        <v>83</v>
      </c>
      <c r="C38" s="91">
        <f>C32+4*C33+9*C34+16*C35+25*C36</f>
        <v>1.6360727980592935</v>
      </c>
      <c r="D38" s="93">
        <f t="shared" ref="D38" si="19">D32+4*D33+9*D34+16*D35+25*D36</f>
        <v>4.577806392005094</v>
      </c>
    </row>
    <row r="39" spans="1:9" ht="18" thickBot="1" x14ac:dyDescent="0.3">
      <c r="A39" s="125"/>
      <c r="B39" s="101" t="s">
        <v>84</v>
      </c>
      <c r="C39" s="102">
        <f>C21</f>
        <v>1</v>
      </c>
      <c r="D39" s="101">
        <f>D21</f>
        <v>1</v>
      </c>
    </row>
    <row r="40" spans="1:9" x14ac:dyDescent="0.25">
      <c r="A40" s="125"/>
      <c r="B40" s="82" t="s">
        <v>85</v>
      </c>
      <c r="C40" s="99">
        <f>C39-C37</f>
        <v>-0.17978661502368221</v>
      </c>
      <c r="D40" s="99">
        <f>D39-D37</f>
        <v>-0.82158742284651698</v>
      </c>
      <c r="E40" s="98">
        <f>SUM(C40:D40)</f>
        <v>-1.0013740378701992</v>
      </c>
      <c r="F40" s="104" t="s">
        <v>86</v>
      </c>
      <c r="G40" s="100">
        <f>E40-(C25-$F$2)/$G$2</f>
        <v>-0.34297572987802494</v>
      </c>
      <c r="H40" s="120" t="s">
        <v>28</v>
      </c>
      <c r="I40" s="121" t="s">
        <v>98</v>
      </c>
    </row>
    <row r="41" spans="1:9" ht="18" thickBot="1" x14ac:dyDescent="0.3">
      <c r="A41" s="126"/>
      <c r="B41" s="90" t="s">
        <v>52</v>
      </c>
      <c r="C41" s="92">
        <f>C38-C37^2</f>
        <v>0.24417634107025532</v>
      </c>
      <c r="D41" s="92">
        <f>D38-D37^2</f>
        <v>1.2596256529324785</v>
      </c>
      <c r="E41" s="91">
        <f>-SUM(C41:D41)</f>
        <v>-1.5038019940027338</v>
      </c>
      <c r="F41" s="105" t="s">
        <v>87</v>
      </c>
      <c r="G41" s="89">
        <f>E41-1/$G$2</f>
        <v>-2.0038019940027336</v>
      </c>
      <c r="H41" s="122">
        <f>-E41+$G$2^-1</f>
        <v>2.0038019940027336</v>
      </c>
      <c r="I41" s="123">
        <f>SQRT(1/H41)</f>
        <v>0.70643563398637532</v>
      </c>
    </row>
    <row r="42" spans="1:9" ht="18" thickBot="1" x14ac:dyDescent="0.3">
      <c r="F42" s="106" t="s">
        <v>88</v>
      </c>
      <c r="G42" s="107">
        <f>G40/G41</f>
        <v>0.17116248556720273</v>
      </c>
    </row>
    <row r="43" spans="1:9" ht="18" thickBot="1" x14ac:dyDescent="0.3">
      <c r="A43" s="124" t="s">
        <v>96</v>
      </c>
      <c r="B43" s="65" t="s">
        <v>69</v>
      </c>
      <c r="C43" s="108">
        <f>C25-G42</f>
        <v>-1.4879591015515512</v>
      </c>
      <c r="D43" s="81"/>
    </row>
    <row r="44" spans="1:9" x14ac:dyDescent="0.25">
      <c r="A44" s="125"/>
      <c r="B44" s="82" t="s">
        <v>54</v>
      </c>
      <c r="C44" s="83">
        <v>1</v>
      </c>
      <c r="D44" s="85">
        <v>1</v>
      </c>
    </row>
    <row r="45" spans="1:9" x14ac:dyDescent="0.25">
      <c r="A45" s="125"/>
      <c r="B45" s="86" t="s">
        <v>55</v>
      </c>
      <c r="C45" s="87">
        <f>EXP($C43-C$2-C$3)</f>
        <v>0.11248233391315215</v>
      </c>
      <c r="D45" s="89">
        <f t="shared" ref="D45" si="20">EXP($C43-D$2-D$3)</f>
        <v>0.35559632801898022</v>
      </c>
    </row>
    <row r="46" spans="1:9" x14ac:dyDescent="0.25">
      <c r="A46" s="125"/>
      <c r="B46" s="86" t="s">
        <v>56</v>
      </c>
      <c r="C46" s="87">
        <f>EXP(2*$C43-2*C$2-(C$3+C$4))</f>
        <v>1.7130098729776208E-2</v>
      </c>
      <c r="D46" s="89">
        <f t="shared" ref="D46" si="21">EXP(2*$C43-2*D$2-(D$3+D$4))</f>
        <v>0.1607478640905701</v>
      </c>
    </row>
    <row r="47" spans="1:9" x14ac:dyDescent="0.25">
      <c r="A47" s="125"/>
      <c r="B47" s="86" t="s">
        <v>57</v>
      </c>
      <c r="C47" s="87">
        <f>EXP(3*$C43-3*C$2-(C$3+C$4+C$5))</f>
        <v>3.8454013288604328E-3</v>
      </c>
      <c r="D47" s="89">
        <f t="shared" ref="D47" si="22">EXP(3*$C43-3*D$2-(D$3+D$4+D$5))</f>
        <v>6.0574739989935969E-2</v>
      </c>
    </row>
    <row r="48" spans="1:9" ht="18" thickBot="1" x14ac:dyDescent="0.3">
      <c r="A48" s="125"/>
      <c r="B48" s="90" t="s">
        <v>58</v>
      </c>
      <c r="C48" s="91">
        <f>EXP(4*$C43-4*C$2-SUM(C$3:C$6))</f>
        <v>1.0918995356565737E-3</v>
      </c>
      <c r="D48" s="93">
        <f t="shared" ref="D48" si="23">EXP(4*$C43-4*D$2-SUM(D$3:D$6))</f>
        <v>4.1096332041033606E-2</v>
      </c>
    </row>
    <row r="49" spans="1:9" ht="18" thickBot="1" x14ac:dyDescent="0.3">
      <c r="A49" s="125"/>
      <c r="B49" s="94" t="s">
        <v>89</v>
      </c>
      <c r="C49" s="95">
        <f>SUM(C44:C48)</f>
        <v>1.1345497335074455</v>
      </c>
      <c r="D49" s="97">
        <f t="shared" ref="D49" si="24">SUM(D44:D48)</f>
        <v>1.6180152641405199</v>
      </c>
    </row>
    <row r="50" spans="1:9" x14ac:dyDescent="0.25">
      <c r="A50" s="125"/>
      <c r="B50" s="82" t="s">
        <v>90</v>
      </c>
      <c r="C50" s="98">
        <f>C44/C49</f>
        <v>0.88140693216551491</v>
      </c>
      <c r="D50" s="100">
        <f t="shared" ref="D50" si="25">D44/D49</f>
        <v>0.61804114099701901</v>
      </c>
    </row>
    <row r="51" spans="1:9" x14ac:dyDescent="0.25">
      <c r="A51" s="125"/>
      <c r="B51" s="86" t="s">
        <v>91</v>
      </c>
      <c r="C51" s="87">
        <f>C45/C49</f>
        <v>9.9142708857208495E-2</v>
      </c>
      <c r="D51" s="89">
        <f t="shared" ref="D51" si="26">D45/D49</f>
        <v>0.21977316030320077</v>
      </c>
    </row>
    <row r="52" spans="1:9" x14ac:dyDescent="0.25">
      <c r="A52" s="125"/>
      <c r="B52" s="86" t="s">
        <v>92</v>
      </c>
      <c r="C52" s="87">
        <f>C46/C49</f>
        <v>1.5098587769104431E-2</v>
      </c>
      <c r="D52" s="89">
        <f t="shared" ref="D52" si="27">D46/D49</f>
        <v>9.9348793335369681E-2</v>
      </c>
    </row>
    <row r="53" spans="1:9" x14ac:dyDescent="0.25">
      <c r="A53" s="125"/>
      <c r="B53" s="86" t="s">
        <v>43</v>
      </c>
      <c r="C53" s="87">
        <f>C47/C49</f>
        <v>3.3893633882160685E-3</v>
      </c>
      <c r="D53" s="89">
        <f t="shared" ref="D53" si="28">D47/D49</f>
        <v>3.7437681418977783E-2</v>
      </c>
    </row>
    <row r="54" spans="1:9" ht="18" thickBot="1" x14ac:dyDescent="0.3">
      <c r="A54" s="125"/>
      <c r="B54" s="90" t="s">
        <v>41</v>
      </c>
      <c r="C54" s="91">
        <f>C48/C49</f>
        <v>9.6240781995601083E-4</v>
      </c>
      <c r="D54" s="93">
        <f t="shared" ref="D54" si="29">D48/D49</f>
        <v>2.5399223945432762E-2</v>
      </c>
    </row>
    <row r="55" spans="1:9" x14ac:dyDescent="0.25">
      <c r="A55" s="125"/>
      <c r="B55" s="86" t="s">
        <v>42</v>
      </c>
      <c r="C55" s="98">
        <f t="shared" ref="C55:D55" si="30">C50+2*C51+3*C52+4*C53+5*C54</f>
        <v>1.1433576058398893</v>
      </c>
      <c r="D55" s="100">
        <f t="shared" si="30"/>
        <v>1.6323806870126047</v>
      </c>
    </row>
    <row r="56" spans="1:9" ht="18" thickBot="1" x14ac:dyDescent="0.3">
      <c r="A56" s="125"/>
      <c r="B56" s="86" t="s">
        <v>93</v>
      </c>
      <c r="C56" s="91">
        <f>C50+4*C51+9*C52+16*C53+25*C54</f>
        <v>1.4921550672266461</v>
      </c>
      <c r="D56" s="93">
        <f t="shared" ref="D56" si="31">D50+4*D51+9*D52+16*D53+25*D54</f>
        <v>3.6252564235676124</v>
      </c>
    </row>
    <row r="57" spans="1:9" ht="18" thickBot="1" x14ac:dyDescent="0.3">
      <c r="A57" s="125"/>
      <c r="B57" s="101" t="s">
        <v>94</v>
      </c>
      <c r="C57" s="102">
        <f>C39</f>
        <v>1</v>
      </c>
      <c r="D57" s="101">
        <f>D39</f>
        <v>1</v>
      </c>
    </row>
    <row r="58" spans="1:9" x14ac:dyDescent="0.25">
      <c r="A58" s="125"/>
      <c r="B58" s="82" t="s">
        <v>51</v>
      </c>
      <c r="C58" s="99">
        <f>C57-C55</f>
        <v>-0.14335760583988932</v>
      </c>
      <c r="D58" s="99">
        <f>D57-D55</f>
        <v>-0.63238068701260475</v>
      </c>
      <c r="E58" s="98">
        <f>SUM(C58:D58)</f>
        <v>-0.77573829285249407</v>
      </c>
      <c r="F58" s="104" t="s">
        <v>95</v>
      </c>
      <c r="G58" s="100">
        <f>E58-(C43-$F$2)/$G$2</f>
        <v>-3.1758742076718471E-2</v>
      </c>
      <c r="H58" s="120" t="s">
        <v>28</v>
      </c>
      <c r="I58" s="121" t="s">
        <v>98</v>
      </c>
    </row>
    <row r="59" spans="1:9" ht="18" thickBot="1" x14ac:dyDescent="0.3">
      <c r="A59" s="126"/>
      <c r="B59" s="90" t="s">
        <v>52</v>
      </c>
      <c r="C59" s="92">
        <f>C56-C55^2</f>
        <v>0.18488845239472251</v>
      </c>
      <c r="D59" s="92">
        <f>D56-D55^2</f>
        <v>0.96058971623586897</v>
      </c>
      <c r="E59" s="91">
        <f>-SUM(C59:D59)</f>
        <v>-1.1454781686305915</v>
      </c>
      <c r="F59" s="105" t="s">
        <v>87</v>
      </c>
      <c r="G59" s="89">
        <f>E59-1/$G$2</f>
        <v>-1.6454781686305915</v>
      </c>
      <c r="H59" s="122">
        <f>-E59+$G$2^-1</f>
        <v>1.6454781686305915</v>
      </c>
      <c r="I59" s="123">
        <f>SQRT(1/H59)</f>
        <v>0.7795678814148066</v>
      </c>
    </row>
    <row r="60" spans="1:9" ht="18" thickBot="1" x14ac:dyDescent="0.3">
      <c r="F60" s="106" t="s">
        <v>88</v>
      </c>
      <c r="G60" s="107">
        <f>G58/G59</f>
        <v>1.9300615883071179E-2</v>
      </c>
    </row>
    <row r="61" spans="1:9" ht="18" thickBot="1" x14ac:dyDescent="0.3">
      <c r="A61" s="124" t="s">
        <v>97</v>
      </c>
      <c r="B61" s="65" t="s">
        <v>69</v>
      </c>
      <c r="C61" s="108">
        <f>C43-G60</f>
        <v>-1.5072597174346223</v>
      </c>
      <c r="D61" s="81"/>
    </row>
    <row r="62" spans="1:9" x14ac:dyDescent="0.25">
      <c r="A62" s="125"/>
      <c r="B62" s="82" t="s">
        <v>54</v>
      </c>
      <c r="C62" s="83">
        <v>1</v>
      </c>
      <c r="D62" s="85">
        <v>1</v>
      </c>
    </row>
    <row r="63" spans="1:9" x14ac:dyDescent="0.25">
      <c r="A63" s="125"/>
      <c r="B63" s="86" t="s">
        <v>55</v>
      </c>
      <c r="C63" s="87">
        <f>EXP($C61-C$2-C$3)</f>
        <v>0.11033217206329923</v>
      </c>
      <c r="D63" s="89">
        <f t="shared" ref="D63" si="32">EXP($C61-D$2-D$3)</f>
        <v>0.34879890808773545</v>
      </c>
    </row>
    <row r="64" spans="1:9" x14ac:dyDescent="0.25">
      <c r="A64" s="125"/>
      <c r="B64" s="86" t="s">
        <v>56</v>
      </c>
      <c r="C64" s="87">
        <f>EXP(2*$C61-2*C$2-(C$3+C$4))</f>
        <v>1.6481455571805054E-2</v>
      </c>
      <c r="D64" s="89">
        <f t="shared" ref="D64" si="33">EXP(2*$C61-2*D$2-(D$3+D$4))</f>
        <v>0.15466103389503935</v>
      </c>
    </row>
    <row r="65" spans="1:9" x14ac:dyDescent="0.25">
      <c r="A65" s="125"/>
      <c r="B65" s="86" t="s">
        <v>57</v>
      </c>
      <c r="C65" s="87">
        <f>EXP(3*$C61-3*C$2-(C$3+C$4+C$5))</f>
        <v>3.629068946020319E-3</v>
      </c>
      <c r="D65" s="89">
        <f t="shared" ref="D65" si="34">EXP(3*$C61-3*D$2-(D$3+D$4+D$5))</f>
        <v>5.7166961003749739E-2</v>
      </c>
    </row>
    <row r="66" spans="1:9" ht="18" thickBot="1" x14ac:dyDescent="0.3">
      <c r="A66" s="125"/>
      <c r="B66" s="90" t="s">
        <v>58</v>
      </c>
      <c r="C66" s="91">
        <f>EXP(4*$C61-4*C$2-SUM(C$3:C$6))</f>
        <v>1.0107740356225109E-3</v>
      </c>
      <c r="D66" s="93">
        <f t="shared" ref="D66" si="35">EXP(4*$C61-4*D$2-SUM(D$3:D$6))</f>
        <v>3.8042973762618393E-2</v>
      </c>
    </row>
    <row r="67" spans="1:9" ht="18" thickBot="1" x14ac:dyDescent="0.3">
      <c r="A67" s="125"/>
      <c r="B67" s="94" t="s">
        <v>89</v>
      </c>
      <c r="C67" s="95">
        <f>SUM(C62:C66)</f>
        <v>1.1314534706167472</v>
      </c>
      <c r="D67" s="97">
        <f t="shared" ref="D67" si="36">SUM(D62:D66)</f>
        <v>1.598669876749143</v>
      </c>
    </row>
    <row r="68" spans="1:9" x14ac:dyDescent="0.25">
      <c r="A68" s="125"/>
      <c r="B68" s="82" t="s">
        <v>90</v>
      </c>
      <c r="C68" s="98">
        <f>C62/C67</f>
        <v>0.88381893376040221</v>
      </c>
      <c r="D68" s="100">
        <f t="shared" ref="D68" si="37">D62/D67</f>
        <v>0.62552001169464466</v>
      </c>
    </row>
    <row r="69" spans="1:9" x14ac:dyDescent="0.25">
      <c r="A69" s="125"/>
      <c r="B69" s="86" t="s">
        <v>91</v>
      </c>
      <c r="C69" s="87">
        <f>C63/C67</f>
        <v>9.7513662672454357E-2</v>
      </c>
      <c r="D69" s="89">
        <f t="shared" ref="D69" si="38">D63/D67</f>
        <v>0.21818069706611956</v>
      </c>
    </row>
    <row r="70" spans="1:9" x14ac:dyDescent="0.25">
      <c r="A70" s="125"/>
      <c r="B70" s="86" t="s">
        <v>92</v>
      </c>
      <c r="C70" s="87">
        <f>C64/C67</f>
        <v>1.4566622490292181E-2</v>
      </c>
      <c r="D70" s="89">
        <f t="shared" ref="D70" si="39">D64/D67</f>
        <v>9.6743571730730851E-2</v>
      </c>
    </row>
    <row r="71" spans="1:9" x14ac:dyDescent="0.25">
      <c r="A71" s="125"/>
      <c r="B71" s="86" t="s">
        <v>43</v>
      </c>
      <c r="C71" s="87">
        <f>C65/C67</f>
        <v>3.2074398464146648E-3</v>
      </c>
      <c r="D71" s="89">
        <f t="shared" ref="D71" si="40">D65/D67</f>
        <v>3.5759078115612832E-2</v>
      </c>
    </row>
    <row r="72" spans="1:9" ht="18" thickBot="1" x14ac:dyDescent="0.3">
      <c r="A72" s="125"/>
      <c r="B72" s="90" t="s">
        <v>41</v>
      </c>
      <c r="C72" s="91">
        <f>C66/C67</f>
        <v>8.9334123043658634E-4</v>
      </c>
      <c r="D72" s="93">
        <f t="shared" ref="D72" si="41">D66/D67</f>
        <v>2.3796641392892115E-2</v>
      </c>
    </row>
    <row r="73" spans="1:9" x14ac:dyDescent="0.25">
      <c r="A73" s="125"/>
      <c r="B73" s="86" t="s">
        <v>42</v>
      </c>
      <c r="C73" s="98">
        <f t="shared" ref="C73:D73" si="42">C68+2*C69+3*C70+4*C71+5*C72</f>
        <v>1.1398425921140292</v>
      </c>
      <c r="D73" s="100">
        <f t="shared" si="42"/>
        <v>1.6141316404459882</v>
      </c>
    </row>
    <row r="74" spans="1:9" ht="18" thickBot="1" x14ac:dyDescent="0.3">
      <c r="A74" s="125"/>
      <c r="B74" s="86" t="s">
        <v>93</v>
      </c>
      <c r="C74" s="91">
        <f>C68+4*C69+9*C70+16*C71+25*C72</f>
        <v>1.4786257551663986</v>
      </c>
      <c r="D74" s="93">
        <f t="shared" ref="D74" si="43">D68+4*D69+9*D70+16*D71+25*D72</f>
        <v>3.5359962302078087</v>
      </c>
    </row>
    <row r="75" spans="1:9" ht="18" thickBot="1" x14ac:dyDescent="0.3">
      <c r="A75" s="125"/>
      <c r="B75" s="101" t="s">
        <v>94</v>
      </c>
      <c r="C75" s="102">
        <f>C57</f>
        <v>1</v>
      </c>
      <c r="D75" s="101">
        <f>D57</f>
        <v>1</v>
      </c>
    </row>
    <row r="76" spans="1:9" x14ac:dyDescent="0.25">
      <c r="A76" s="125"/>
      <c r="B76" s="82" t="s">
        <v>51</v>
      </c>
      <c r="C76" s="99">
        <f>C75-C73</f>
        <v>-0.13984259211402916</v>
      </c>
      <c r="D76" s="99">
        <f>D75-D73</f>
        <v>-0.61413164044598822</v>
      </c>
      <c r="E76" s="98">
        <f>SUM(C76:D76)</f>
        <v>-0.75397423256001739</v>
      </c>
      <c r="F76" s="104" t="s">
        <v>95</v>
      </c>
      <c r="G76" s="100">
        <f>E76-(C61-$F$2)/$G$2</f>
        <v>-3.4437384270624705E-4</v>
      </c>
      <c r="H76" s="120" t="s">
        <v>28</v>
      </c>
      <c r="I76" s="121" t="s">
        <v>98</v>
      </c>
    </row>
    <row r="77" spans="1:9" ht="18" thickBot="1" x14ac:dyDescent="0.3">
      <c r="A77" s="126"/>
      <c r="B77" s="90" t="s">
        <v>52</v>
      </c>
      <c r="C77" s="92">
        <f>C74-C73^2</f>
        <v>0.17938462036916958</v>
      </c>
      <c r="D77" s="92">
        <f>D74-D73^2</f>
        <v>0.93057527751895153</v>
      </c>
      <c r="E77" s="91">
        <f>-SUM(C77:D77)</f>
        <v>-1.1099598978881211</v>
      </c>
      <c r="F77" s="105" t="s">
        <v>87</v>
      </c>
      <c r="G77" s="89">
        <f>E77-1/$G$2</f>
        <v>-1.6099598978881211</v>
      </c>
      <c r="H77" s="122">
        <f>-E77+$G$2^-1</f>
        <v>1.6099598978881211</v>
      </c>
      <c r="I77" s="123">
        <f>SQRT(1/H77)</f>
        <v>0.78812022160621575</v>
      </c>
    </row>
    <row r="78" spans="1:9" ht="18" thickBot="1" x14ac:dyDescent="0.3">
      <c r="F78" s="106" t="s">
        <v>88</v>
      </c>
      <c r="G78" s="110">
        <f>G76/G77</f>
        <v>2.1390212461688173E-4</v>
      </c>
    </row>
  </sheetData>
  <mergeCells count="4">
    <mergeCell ref="A7:A23"/>
    <mergeCell ref="A25:A41"/>
    <mergeCell ref="A43:A59"/>
    <mergeCell ref="A61:A7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pane ySplit="1" topLeftCell="A17" activePane="bottomLeft" state="frozen"/>
      <selection activeCell="E1" sqref="E1"/>
      <selection pane="bottomLeft" activeCell="A2" sqref="A2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f>選第1題!B2</f>
        <v>0.16800000000000001</v>
      </c>
      <c r="C2" s="3">
        <f>選第1題!C2</f>
        <v>0.29299999999999998</v>
      </c>
      <c r="D2" s="3">
        <f>選第1題!D2</f>
        <v>4.9000000000000002E-2</v>
      </c>
      <c r="E2" s="3">
        <f>選第1題!E2</f>
        <v>-0.155</v>
      </c>
      <c r="F2" s="10">
        <f>選第1題!F2</f>
        <v>-0.188</v>
      </c>
      <c r="G2" s="12">
        <v>1</v>
      </c>
      <c r="H2" s="20">
        <f t="shared" ref="H2:H25" si="0">EXP($H$30*$B$28-$H$30*$B2-$C2)</f>
        <v>0.13969976185146143</v>
      </c>
      <c r="I2" s="20">
        <f t="shared" ref="I2:I25" si="1">EXP($I$30*$B$28-$I$30*$B2-($C2+$D2))</f>
        <v>2.4909165898599685E-2</v>
      </c>
      <c r="J2" s="20">
        <f t="shared" ref="J2:J25" si="2">EXP($J$30*$B$28-$J$30*$B2-(SUM($C2:$E2)))</f>
        <v>5.4465159372334244E-3</v>
      </c>
      <c r="K2" s="21">
        <f t="shared" ref="K2:K25" si="3">EXP($K$30*$B$28-$K$30*$B2)</f>
        <v>1.229633809548132E-3</v>
      </c>
      <c r="L2" s="26">
        <f>SUM(G2:K2)</f>
        <v>1.1712850774968426</v>
      </c>
      <c r="M2" s="30">
        <f>G2/$L2</f>
        <v>0.853763118144648</v>
      </c>
      <c r="N2" s="20">
        <f>H2/$L2</f>
        <v>0.11927050428236845</v>
      </c>
      <c r="O2" s="20">
        <f>I2/$L2</f>
        <v>2.1266527147970799E-2</v>
      </c>
      <c r="P2" s="20">
        <f>J2/$L2</f>
        <v>4.6500344295969283E-3</v>
      </c>
      <c r="Q2" s="21">
        <f>K2/$L2</f>
        <v>1.0498159954158955E-3</v>
      </c>
      <c r="R2" s="53">
        <f t="shared" ref="R2:R25" si="4">$G$29^2*M2+$H$29^2*N2+$I$29^2*O2+$J$29^2*P2+$K$29^2*Q2</f>
        <v>1.6228898303648069</v>
      </c>
      <c r="S2" s="54">
        <f t="shared" ref="S2:S25" si="5">$G$29*M2+$H$29*N2+$I$29*O2+$J$29*P2+$K$29*Q2</f>
        <v>1.1799529258487644</v>
      </c>
      <c r="T2" s="54">
        <f>R2-S2^2</f>
        <v>0.23060092314574709</v>
      </c>
      <c r="U2" s="55">
        <f>1/$B$31</f>
        <v>0.5</v>
      </c>
      <c r="V2" s="21">
        <f>T2+U2</f>
        <v>0.73060092314574709</v>
      </c>
    </row>
    <row r="3" spans="1:22" x14ac:dyDescent="0.25">
      <c r="A3" s="9">
        <v>2</v>
      </c>
      <c r="B3" s="3">
        <f>選第1題!B3</f>
        <v>0.14099999999999999</v>
      </c>
      <c r="C3" s="3">
        <f>選第1題!C3</f>
        <v>-0.59899999999999998</v>
      </c>
      <c r="D3" s="3">
        <f>選第1題!D3</f>
        <v>1.365</v>
      </c>
      <c r="E3" s="3">
        <f>選第1題!E3</f>
        <v>-0.52200000000000002</v>
      </c>
      <c r="F3" s="10">
        <f>選第1題!F3</f>
        <v>-0.24399999999999999</v>
      </c>
      <c r="G3" s="12">
        <v>1</v>
      </c>
      <c r="H3" s="20">
        <f t="shared" si="0"/>
        <v>0.35019689783559627</v>
      </c>
      <c r="I3" s="20">
        <f t="shared" si="1"/>
        <v>1.7205616033704071E-2</v>
      </c>
      <c r="J3" s="20">
        <f t="shared" si="2"/>
        <v>5.5788135407451658E-3</v>
      </c>
      <c r="K3" s="21">
        <f t="shared" si="3"/>
        <v>1.3698707731780691E-3</v>
      </c>
      <c r="L3" s="26">
        <f t="shared" ref="L3:L24" si="6">SUM(G3:K3)</f>
        <v>1.3743511981832233</v>
      </c>
      <c r="M3" s="30">
        <f t="shared" ref="M3:Q24" si="7">G3/$L3</f>
        <v>0.72761605717804589</v>
      </c>
      <c r="N3" s="20">
        <f t="shared" si="7"/>
        <v>0.2548088860391195</v>
      </c>
      <c r="O3" s="20">
        <f t="shared" si="7"/>
        <v>1.2519082499763124E-2</v>
      </c>
      <c r="P3" s="20">
        <f t="shared" si="7"/>
        <v>4.0592343122484911E-3</v>
      </c>
      <c r="Q3" s="21">
        <f t="shared" si="7"/>
        <v>9.9673997082326787E-4</v>
      </c>
      <c r="R3" s="53">
        <f t="shared" si="4"/>
        <v>1.9493895920989495</v>
      </c>
      <c r="S3" s="54">
        <f t="shared" si="5"/>
        <v>1.2960117138586844</v>
      </c>
      <c r="T3" s="54">
        <f t="shared" ref="T3:T25" si="8">R3-S3^2</f>
        <v>0.26974322964002506</v>
      </c>
      <c r="U3" s="55">
        <f t="shared" ref="U3:U25" si="9">1/$B$31</f>
        <v>0.5</v>
      </c>
      <c r="V3" s="21">
        <f t="shared" ref="V3:V25" si="10">T3+U3</f>
        <v>0.76974322964002506</v>
      </c>
    </row>
    <row r="4" spans="1:22" x14ac:dyDescent="0.25">
      <c r="A4" s="9">
        <v>3</v>
      </c>
      <c r="B4" s="3">
        <f>選第1題!B4</f>
        <v>0.20100000000000001</v>
      </c>
      <c r="C4" s="3">
        <f>選第1題!C4</f>
        <v>-0.625</v>
      </c>
      <c r="D4" s="3">
        <f>選第1題!D4</f>
        <v>1.5489999999999999</v>
      </c>
      <c r="E4" s="3">
        <f>選第1題!E4</f>
        <v>-1.1870000000000001</v>
      </c>
      <c r="F4" s="10">
        <f>選第1題!F4</f>
        <v>0.26300000000000001</v>
      </c>
      <c r="G4" s="12">
        <v>1</v>
      </c>
      <c r="H4" s="20">
        <f t="shared" si="0"/>
        <v>0.33849034246033949</v>
      </c>
      <c r="I4" s="20">
        <f t="shared" si="1"/>
        <v>1.3029758334520176E-2</v>
      </c>
      <c r="J4" s="20">
        <f t="shared" si="2"/>
        <v>7.7367068592188674E-3</v>
      </c>
      <c r="K4" s="21">
        <f t="shared" si="3"/>
        <v>1.07757851624265E-3</v>
      </c>
      <c r="L4" s="26">
        <f t="shared" si="6"/>
        <v>1.3603343861703212</v>
      </c>
      <c r="M4" s="30">
        <f t="shared" si="7"/>
        <v>0.73511337371633168</v>
      </c>
      <c r="N4" s="20">
        <f t="shared" si="7"/>
        <v>0.24882877761641664</v>
      </c>
      <c r="O4" s="20">
        <f t="shared" si="7"/>
        <v>9.5783496079976174E-3</v>
      </c>
      <c r="P4" s="20">
        <f t="shared" si="7"/>
        <v>5.6873566807346659E-3</v>
      </c>
      <c r="Q4" s="21">
        <f t="shared" si="7"/>
        <v>7.9214237851937342E-4</v>
      </c>
      <c r="R4" s="53">
        <f t="shared" si="4"/>
        <v>1.9274348970087161</v>
      </c>
      <c r="S4" s="54">
        <f t="shared" si="5"/>
        <v>1.2882161163886934</v>
      </c>
      <c r="T4" s="54">
        <f t="shared" si="8"/>
        <v>0.26793413448514847</v>
      </c>
      <c r="U4" s="55">
        <f t="shared" si="9"/>
        <v>0.5</v>
      </c>
      <c r="V4" s="21">
        <f t="shared" si="10"/>
        <v>0.76793413448514847</v>
      </c>
    </row>
    <row r="5" spans="1:22" x14ac:dyDescent="0.25">
      <c r="A5" s="9">
        <v>4</v>
      </c>
      <c r="B5" s="3">
        <f>選第1題!B5</f>
        <v>0.36799999999999999</v>
      </c>
      <c r="C5" s="3">
        <f>選第1題!C5</f>
        <v>-0.318</v>
      </c>
      <c r="D5" s="3">
        <f>選第1題!D5</f>
        <v>0.80500000000000005</v>
      </c>
      <c r="E5" s="3">
        <f>選第1題!E5</f>
        <v>3.6999999999999998E-2</v>
      </c>
      <c r="F5" s="10">
        <f>選第1題!F5</f>
        <v>-0.52400000000000002</v>
      </c>
      <c r="G5" s="12">
        <v>1</v>
      </c>
      <c r="H5" s="20">
        <f t="shared" si="0"/>
        <v>0.21071269310568139</v>
      </c>
      <c r="I5" s="20">
        <f t="shared" si="1"/>
        <v>1.4443375176152129E-2</v>
      </c>
      <c r="J5" s="20">
        <f t="shared" si="2"/>
        <v>2.1339529966040989E-3</v>
      </c>
      <c r="K5" s="21">
        <f t="shared" si="3"/>
        <v>5.5251008588777517E-4</v>
      </c>
      <c r="L5" s="26">
        <f t="shared" si="6"/>
        <v>1.2278425313643253</v>
      </c>
      <c r="M5" s="30">
        <f t="shared" si="7"/>
        <v>0.81443668422924187</v>
      </c>
      <c r="N5" s="20">
        <f t="shared" si="7"/>
        <v>0.17161214709800499</v>
      </c>
      <c r="O5" s="20">
        <f t="shared" si="7"/>
        <v>1.1763214587544282E-2</v>
      </c>
      <c r="P5" s="20">
        <f t="shared" si="7"/>
        <v>1.7379696028552969E-3</v>
      </c>
      <c r="Q5" s="21">
        <f t="shared" si="7"/>
        <v>4.4998448235365323E-4</v>
      </c>
      <c r="R5" s="53">
        <f t="shared" si="4"/>
        <v>1.6458113296136863</v>
      </c>
      <c r="S5" s="54">
        <f t="shared" si="5"/>
        <v>1.2021524230110741</v>
      </c>
      <c r="T5" s="54">
        <f t="shared" si="8"/>
        <v>0.20064088146228998</v>
      </c>
      <c r="U5" s="55">
        <f t="shared" si="9"/>
        <v>0.5</v>
      </c>
      <c r="V5" s="21">
        <f t="shared" si="10"/>
        <v>0.70064088146228998</v>
      </c>
    </row>
    <row r="6" spans="1:22" x14ac:dyDescent="0.25">
      <c r="A6" s="9">
        <v>5</v>
      </c>
      <c r="B6" s="3">
        <f>選第1題!B6</f>
        <v>0.35299999999999998</v>
      </c>
      <c r="C6" s="3">
        <f>選第1題!C6</f>
        <v>-0.503</v>
      </c>
      <c r="D6" s="3">
        <f>選第1題!D6</f>
        <v>0.86699999999999999</v>
      </c>
      <c r="E6" s="3">
        <f>選第1題!E6</f>
        <v>0.35899999999999999</v>
      </c>
      <c r="F6" s="10">
        <f>選第1題!F6</f>
        <v>-0.72299999999999998</v>
      </c>
      <c r="G6" s="12">
        <v>1</v>
      </c>
      <c r="H6" s="20">
        <f t="shared" si="0"/>
        <v>0.25736506453863656</v>
      </c>
      <c r="I6" s="20">
        <f t="shared" si="1"/>
        <v>1.6831225873011536E-2</v>
      </c>
      <c r="J6" s="20">
        <f t="shared" si="2"/>
        <v>1.8293781981422517E-3</v>
      </c>
      <c r="K6" s="21">
        <f t="shared" si="3"/>
        <v>5.8667540153055505E-4</v>
      </c>
      <c r="L6" s="26">
        <f t="shared" si="6"/>
        <v>1.2766123440113206</v>
      </c>
      <c r="M6" s="30">
        <f t="shared" si="7"/>
        <v>0.78332314793215907</v>
      </c>
      <c r="N6" s="20">
        <f t="shared" si="7"/>
        <v>0.20160001252216805</v>
      </c>
      <c r="O6" s="20">
        <f t="shared" si="7"/>
        <v>1.3184288834404598E-2</v>
      </c>
      <c r="P6" s="20">
        <f t="shared" si="7"/>
        <v>1.4329942889272497E-3</v>
      </c>
      <c r="Q6" s="21">
        <f t="shared" si="7"/>
        <v>4.595564223412778E-4</v>
      </c>
      <c r="R6" s="53">
        <f t="shared" si="4"/>
        <v>1.7427986167118406</v>
      </c>
      <c r="S6" s="54">
        <f t="shared" si="5"/>
        <v>1.2341057987471242</v>
      </c>
      <c r="T6" s="54">
        <f t="shared" si="8"/>
        <v>0.21978149421056314</v>
      </c>
      <c r="U6" s="55">
        <f t="shared" si="9"/>
        <v>0.5</v>
      </c>
      <c r="V6" s="21">
        <f t="shared" si="10"/>
        <v>0.71978149421056314</v>
      </c>
    </row>
    <row r="7" spans="1:22" x14ac:dyDescent="0.25">
      <c r="A7" s="9">
        <v>6</v>
      </c>
      <c r="B7" s="3">
        <f>選第1題!B7</f>
        <v>0.191</v>
      </c>
      <c r="C7" s="3">
        <f>選第1題!C7</f>
        <v>-0.377</v>
      </c>
      <c r="D7" s="3">
        <f>選第1題!D7</f>
        <v>0.40500000000000003</v>
      </c>
      <c r="E7" s="3">
        <f>選第1題!E7</f>
        <v>7.8E-2</v>
      </c>
      <c r="F7" s="10">
        <f>選第1題!F7</f>
        <v>-0.106</v>
      </c>
      <c r="G7" s="12">
        <v>1</v>
      </c>
      <c r="H7" s="20">
        <f t="shared" si="0"/>
        <v>0.2667989988364915</v>
      </c>
      <c r="I7" s="20">
        <f t="shared" si="1"/>
        <v>3.2564926797691865E-2</v>
      </c>
      <c r="J7" s="20">
        <f t="shared" si="2"/>
        <v>5.5122678509414097E-3</v>
      </c>
      <c r="K7" s="21">
        <f t="shared" si="3"/>
        <v>1.1215553297435974E-3</v>
      </c>
      <c r="L7" s="26">
        <f t="shared" si="6"/>
        <v>1.3059977488148684</v>
      </c>
      <c r="M7" s="30">
        <f t="shared" si="7"/>
        <v>0.76569810392663618</v>
      </c>
      <c r="N7" s="20">
        <f t="shared" si="7"/>
        <v>0.20428748753862636</v>
      </c>
      <c r="O7" s="20">
        <f t="shared" si="7"/>
        <v>2.4934902703502366E-2</v>
      </c>
      <c r="P7" s="20">
        <f t="shared" si="7"/>
        <v>4.2207330418015908E-3</v>
      </c>
      <c r="Q7" s="21">
        <f t="shared" si="7"/>
        <v>8.5877278943348576E-4</v>
      </c>
      <c r="R7" s="53">
        <f t="shared" si="4"/>
        <v>1.8962632268173256</v>
      </c>
      <c r="S7" s="54">
        <f t="shared" si="5"/>
        <v>1.2702545832287699</v>
      </c>
      <c r="T7" s="54">
        <f t="shared" si="8"/>
        <v>0.28271652060362951</v>
      </c>
      <c r="U7" s="55">
        <f t="shared" si="9"/>
        <v>0.5</v>
      </c>
      <c r="V7" s="21">
        <f t="shared" si="10"/>
        <v>0.78271652060362951</v>
      </c>
    </row>
    <row r="8" spans="1:22" x14ac:dyDescent="0.25">
      <c r="A8" s="9">
        <v>7</v>
      </c>
      <c r="B8" s="3">
        <f>選第1題!B8</f>
        <v>0.16300000000000001</v>
      </c>
      <c r="C8" s="3">
        <f>選第1題!C8</f>
        <v>-0.36399999999999999</v>
      </c>
      <c r="D8" s="3">
        <f>選第1題!D8</f>
        <v>-0.78800000000000003</v>
      </c>
      <c r="E8" s="3">
        <f>選第1題!E8</f>
        <v>1.6379999999999999</v>
      </c>
      <c r="F8" s="10">
        <f>選第1題!F8</f>
        <v>-0.48699999999999999</v>
      </c>
      <c r="G8" s="12">
        <v>1</v>
      </c>
      <c r="H8" s="20">
        <f t="shared" si="0"/>
        <v>0.2708311493453166</v>
      </c>
      <c r="I8" s="20">
        <f t="shared" si="1"/>
        <v>0.1120825713782868</v>
      </c>
      <c r="J8" s="20">
        <f t="shared" si="2"/>
        <v>4.0999555274100329E-3</v>
      </c>
      <c r="K8" s="21">
        <f t="shared" si="3"/>
        <v>1.2544740602432084E-3</v>
      </c>
      <c r="L8" s="26">
        <f t="shared" si="6"/>
        <v>1.3882681503112564</v>
      </c>
      <c r="M8" s="30">
        <f t="shared" si="7"/>
        <v>0.7203219347615194</v>
      </c>
      <c r="N8" s="20">
        <f t="shared" si="7"/>
        <v>0.19508561749010445</v>
      </c>
      <c r="O8" s="20">
        <f t="shared" si="7"/>
        <v>8.0735534668253645E-2</v>
      </c>
      <c r="P8" s="20">
        <f t="shared" si="7"/>
        <v>2.9532878979401803E-3</v>
      </c>
      <c r="Q8" s="21">
        <f t="shared" si="7"/>
        <v>9.0362518218252668E-4</v>
      </c>
      <c r="R8" s="53">
        <f t="shared" si="4"/>
        <v>2.2971274526578265</v>
      </c>
      <c r="S8" s="54">
        <f t="shared" si="5"/>
        <v>1.3690310512491626</v>
      </c>
      <c r="T8" s="54">
        <f t="shared" si="8"/>
        <v>0.4228814333734392</v>
      </c>
      <c r="U8" s="55">
        <f t="shared" si="9"/>
        <v>0.5</v>
      </c>
      <c r="V8" s="21">
        <f t="shared" si="10"/>
        <v>0.9228814333734392</v>
      </c>
    </row>
    <row r="9" spans="1:22" x14ac:dyDescent="0.25">
      <c r="A9" s="9">
        <v>8</v>
      </c>
      <c r="B9" s="3">
        <f>選第1題!B9</f>
        <v>0.29699999999999999</v>
      </c>
      <c r="C9" s="3">
        <f>選第1題!C9</f>
        <v>-0.42499999999999999</v>
      </c>
      <c r="D9" s="3">
        <f>選第1題!D9</f>
        <v>1.099</v>
      </c>
      <c r="E9" s="3">
        <f>選第1題!E9</f>
        <v>-9.2999999999999999E-2</v>
      </c>
      <c r="F9" s="10">
        <f>選第1題!F9</f>
        <v>-0.57999999999999996</v>
      </c>
      <c r="G9" s="12">
        <v>1</v>
      </c>
      <c r="H9" s="20">
        <f t="shared" si="0"/>
        <v>0.25176486122824571</v>
      </c>
      <c r="I9" s="20">
        <f t="shared" si="1"/>
        <v>1.3807830297572141E-2</v>
      </c>
      <c r="J9" s="20">
        <f t="shared" si="2"/>
        <v>2.4942201785930164E-3</v>
      </c>
      <c r="K9" s="21">
        <f t="shared" si="3"/>
        <v>7.3397259266637534E-4</v>
      </c>
      <c r="L9" s="26">
        <f t="shared" si="6"/>
        <v>1.268800884297077</v>
      </c>
      <c r="M9" s="30">
        <f t="shared" si="7"/>
        <v>0.78814573064709492</v>
      </c>
      <c r="N9" s="20">
        <f t="shared" si="7"/>
        <v>0.19842740050400018</v>
      </c>
      <c r="O9" s="20">
        <f t="shared" si="7"/>
        <v>1.088258249853109E-2</v>
      </c>
      <c r="P9" s="20">
        <f t="shared" si="7"/>
        <v>1.9658089850519206E-3</v>
      </c>
      <c r="Q9" s="21">
        <f t="shared" si="7"/>
        <v>5.7847736532198304E-4</v>
      </c>
      <c r="R9" s="53">
        <f t="shared" si="4"/>
        <v>1.7257134530437559</v>
      </c>
      <c r="S9" s="54">
        <f t="shared" si="5"/>
        <v>1.2284039019175064</v>
      </c>
      <c r="T9" s="54">
        <f t="shared" si="8"/>
        <v>0.21673730679760128</v>
      </c>
      <c r="U9" s="55">
        <f t="shared" si="9"/>
        <v>0.5</v>
      </c>
      <c r="V9" s="21">
        <f t="shared" si="10"/>
        <v>0.71673730679760128</v>
      </c>
    </row>
    <row r="10" spans="1:22" x14ac:dyDescent="0.25">
      <c r="A10" s="9">
        <v>9</v>
      </c>
      <c r="B10" s="3">
        <f>選第1題!B10</f>
        <v>0.217</v>
      </c>
      <c r="C10" s="3">
        <f>選第1題!C10</f>
        <v>0.48</v>
      </c>
      <c r="D10" s="3">
        <f>選第1題!D10</f>
        <v>0.17699999999999999</v>
      </c>
      <c r="E10" s="3">
        <f>選第1題!E10</f>
        <v>-0.21099999999999999</v>
      </c>
      <c r="F10" s="10">
        <f>選第1題!F10</f>
        <v>-0.44600000000000001</v>
      </c>
      <c r="G10" s="12">
        <v>1</v>
      </c>
      <c r="H10" s="20">
        <f t="shared" si="0"/>
        <v>0.11033217206329923</v>
      </c>
      <c r="I10" s="20">
        <f t="shared" si="1"/>
        <v>1.6481455571805054E-2</v>
      </c>
      <c r="J10" s="20">
        <f t="shared" si="2"/>
        <v>3.629068946020319E-3</v>
      </c>
      <c r="K10" s="21">
        <f t="shared" si="3"/>
        <v>1.0107740356225109E-3</v>
      </c>
      <c r="L10" s="26">
        <f t="shared" si="6"/>
        <v>1.1314534706167472</v>
      </c>
      <c r="M10" s="30">
        <f t="shared" si="7"/>
        <v>0.88381893376040221</v>
      </c>
      <c r="N10" s="20">
        <f t="shared" si="7"/>
        <v>9.7513662672454357E-2</v>
      </c>
      <c r="O10" s="20">
        <f t="shared" si="7"/>
        <v>1.4566622490292181E-2</v>
      </c>
      <c r="P10" s="20">
        <f t="shared" si="7"/>
        <v>3.2074398464146648E-3</v>
      </c>
      <c r="Q10" s="21">
        <f t="shared" si="7"/>
        <v>8.9334123043658634E-4</v>
      </c>
      <c r="R10" s="53">
        <f t="shared" si="4"/>
        <v>1.4786257551663986</v>
      </c>
      <c r="S10" s="54">
        <f t="shared" si="5"/>
        <v>1.1398425921140292</v>
      </c>
      <c r="T10" s="54">
        <f t="shared" si="8"/>
        <v>0.17938462036916958</v>
      </c>
      <c r="U10" s="55">
        <f t="shared" si="9"/>
        <v>0.5</v>
      </c>
      <c r="V10" s="29"/>
    </row>
    <row r="11" spans="1:22" x14ac:dyDescent="0.25">
      <c r="A11" s="9">
        <v>10</v>
      </c>
      <c r="B11" s="3">
        <f>選第1題!B11</f>
        <v>-4.7E-2</v>
      </c>
      <c r="C11" s="3">
        <f>選第1題!C11</f>
        <v>-0.41</v>
      </c>
      <c r="D11" s="3">
        <f>選第1題!D11</f>
        <v>0.43099999999999999</v>
      </c>
      <c r="E11" s="3">
        <f>選第1題!E11</f>
        <v>0.51800000000000002</v>
      </c>
      <c r="F11" s="10">
        <f>選第1題!F11</f>
        <v>-0.53900000000000003</v>
      </c>
      <c r="G11" s="12">
        <v>1</v>
      </c>
      <c r="H11" s="20">
        <f t="shared" si="0"/>
        <v>0.34984687597785802</v>
      </c>
      <c r="I11" s="20">
        <f t="shared" si="1"/>
        <v>5.278546370090783E-2</v>
      </c>
      <c r="J11" s="20">
        <f t="shared" si="2"/>
        <v>7.3007430210358035E-3</v>
      </c>
      <c r="K11" s="21">
        <f t="shared" si="3"/>
        <v>2.9058222863758611E-3</v>
      </c>
      <c r="L11" s="26">
        <f t="shared" si="6"/>
        <v>1.4128389049861776</v>
      </c>
      <c r="M11" s="30">
        <f t="shared" si="7"/>
        <v>0.70779477863386231</v>
      </c>
      <c r="N11" s="20">
        <f t="shared" si="7"/>
        <v>0.2476197921384963</v>
      </c>
      <c r="O11" s="20">
        <f t="shared" si="7"/>
        <v>3.7361275595269833E-2</v>
      </c>
      <c r="P11" s="20">
        <f t="shared" si="7"/>
        <v>5.1674277904367521E-3</v>
      </c>
      <c r="Q11" s="21">
        <f t="shared" si="7"/>
        <v>2.0567258419347464E-3</v>
      </c>
      <c r="R11" s="53">
        <f t="shared" si="4"/>
        <v>2.1686224182406324</v>
      </c>
      <c r="S11" s="54">
        <f t="shared" si="5"/>
        <v>1.3460715300680852</v>
      </c>
      <c r="T11" s="54">
        <f t="shared" si="8"/>
        <v>0.35671385418079637</v>
      </c>
      <c r="U11" s="55">
        <f t="shared" si="9"/>
        <v>0.5</v>
      </c>
      <c r="V11" s="21">
        <f t="shared" si="10"/>
        <v>0.85671385418079637</v>
      </c>
    </row>
    <row r="12" spans="1:22" x14ac:dyDescent="0.25">
      <c r="A12" s="9">
        <v>11</v>
      </c>
      <c r="B12" s="3">
        <f>選第1題!B12</f>
        <v>-0.69</v>
      </c>
      <c r="C12" s="3">
        <f>選第1題!C12</f>
        <v>0.23599999999999999</v>
      </c>
      <c r="D12" s="3">
        <f>選第1題!D12</f>
        <v>-4.0000000000000001E-3</v>
      </c>
      <c r="E12" s="3">
        <f>選第1題!E12</f>
        <v>0.17799999999999999</v>
      </c>
      <c r="F12" s="10">
        <f>選第1題!F12</f>
        <v>-0.41</v>
      </c>
      <c r="G12" s="12">
        <v>1</v>
      </c>
      <c r="H12" s="20">
        <f t="shared" si="0"/>
        <v>0.34879890808773545</v>
      </c>
      <c r="I12" s="20">
        <f t="shared" si="1"/>
        <v>0.15466103389503935</v>
      </c>
      <c r="J12" s="20">
        <f t="shared" si="2"/>
        <v>5.7166961003749739E-2</v>
      </c>
      <c r="K12" s="21">
        <f t="shared" si="3"/>
        <v>3.8042973762618393E-2</v>
      </c>
      <c r="L12" s="26">
        <f t="shared" si="6"/>
        <v>1.598669876749143</v>
      </c>
      <c r="M12" s="30">
        <f t="shared" si="7"/>
        <v>0.62552001169464466</v>
      </c>
      <c r="N12" s="20">
        <f t="shared" si="7"/>
        <v>0.21818069706611956</v>
      </c>
      <c r="O12" s="20">
        <f t="shared" si="7"/>
        <v>9.6743571730730851E-2</v>
      </c>
      <c r="P12" s="20">
        <f t="shared" si="7"/>
        <v>3.5759078115612832E-2</v>
      </c>
      <c r="Q12" s="21">
        <f t="shared" si="7"/>
        <v>2.3796641392892115E-2</v>
      </c>
      <c r="R12" s="53">
        <f t="shared" si="4"/>
        <v>3.5359962302078087</v>
      </c>
      <c r="S12" s="54">
        <f t="shared" si="5"/>
        <v>1.6141316404459882</v>
      </c>
      <c r="T12" s="54">
        <f t="shared" si="8"/>
        <v>0.93057527751895153</v>
      </c>
      <c r="U12" s="55">
        <f t="shared" si="9"/>
        <v>0.5</v>
      </c>
      <c r="V12" s="29"/>
    </row>
    <row r="13" spans="1:22" x14ac:dyDescent="0.25">
      <c r="A13" s="18">
        <v>12</v>
      </c>
      <c r="B13" s="2">
        <f>選第1題!B13</f>
        <v>0.253</v>
      </c>
      <c r="C13" s="2">
        <f>選第1題!C13</f>
        <v>-8.2000000000000003E-2</v>
      </c>
      <c r="D13" s="2">
        <f>選第1題!D13</f>
        <v>0.36499999999999999</v>
      </c>
      <c r="E13" s="2">
        <f>選第1題!E13</f>
        <v>0.67800000000000005</v>
      </c>
      <c r="F13" s="19">
        <f>選第1題!F13</f>
        <v>-0.96</v>
      </c>
      <c r="G13" s="39">
        <v>1</v>
      </c>
      <c r="H13" s="22">
        <f t="shared" si="0"/>
        <v>0.18669860180890524</v>
      </c>
      <c r="I13" s="22">
        <f t="shared" si="1"/>
        <v>2.2292177766158477E-2</v>
      </c>
      <c r="J13" s="22">
        <f t="shared" si="2"/>
        <v>1.9463895170897744E-3</v>
      </c>
      <c r="K13" s="23">
        <f t="shared" si="3"/>
        <v>8.7521685350189064E-4</v>
      </c>
      <c r="L13" s="27">
        <f t="shared" si="6"/>
        <v>1.2118123859456551</v>
      </c>
      <c r="M13" s="31">
        <f t="shared" si="7"/>
        <v>0.82521024838315682</v>
      </c>
      <c r="N13" s="22">
        <f t="shared" si="7"/>
        <v>0.15406559957151481</v>
      </c>
      <c r="O13" s="22">
        <f t="shared" si="7"/>
        <v>1.8395733551413124E-2</v>
      </c>
      <c r="P13" s="22">
        <f t="shared" si="7"/>
        <v>1.6061805768480255E-3</v>
      </c>
      <c r="Q13" s="23">
        <f t="shared" si="7"/>
        <v>7.2223791706742019E-4</v>
      </c>
      <c r="R13" s="56">
        <f t="shared" si="4"/>
        <v>1.6507890857881882</v>
      </c>
      <c r="S13" s="57">
        <f t="shared" si="5"/>
        <v>1.1985645600731549</v>
      </c>
      <c r="T13" s="57">
        <f t="shared" si="8"/>
        <v>0.21423208112483283</v>
      </c>
      <c r="U13" s="58">
        <f t="shared" si="9"/>
        <v>0.5</v>
      </c>
      <c r="V13" s="23">
        <f t="shared" si="10"/>
        <v>0.71423208112483283</v>
      </c>
    </row>
    <row r="14" spans="1:22" x14ac:dyDescent="0.25">
      <c r="A14" s="9">
        <v>13</v>
      </c>
      <c r="B14" s="3">
        <f>選第1題!B14</f>
        <v>-0.38700000000000001</v>
      </c>
      <c r="C14" s="3">
        <f>選第1題!C14</f>
        <v>0.52</v>
      </c>
      <c r="D14" s="3">
        <f>選第1題!D14</f>
        <v>-0.25800000000000001</v>
      </c>
      <c r="E14" s="3">
        <f>選第1題!E14</f>
        <v>8.4000000000000005E-2</v>
      </c>
      <c r="F14" s="10">
        <f>選第1題!F14</f>
        <v>-0.34599999999999997</v>
      </c>
      <c r="G14" s="12">
        <v>1</v>
      </c>
      <c r="H14" s="20">
        <f t="shared" si="0"/>
        <v>0.19392966883365589</v>
      </c>
      <c r="I14" s="20">
        <f t="shared" si="1"/>
        <v>8.1878451116875445E-2</v>
      </c>
      <c r="J14" s="20">
        <f t="shared" si="2"/>
        <v>2.4556488745707091E-2</v>
      </c>
      <c r="K14" s="21">
        <f t="shared" si="3"/>
        <v>1.132164532838489E-2</v>
      </c>
      <c r="L14" s="26">
        <f>SUM(G14:K14)</f>
        <v>1.3116862540246232</v>
      </c>
      <c r="M14" s="30">
        <f>G14/$L14</f>
        <v>0.76237743357584031</v>
      </c>
      <c r="N14" s="20">
        <f>H14/$L14</f>
        <v>0.14784760321961521</v>
      </c>
      <c r="O14" s="20">
        <f t="shared" si="7"/>
        <v>6.2422283427648398E-2</v>
      </c>
      <c r="P14" s="20">
        <f>J14/$L14</f>
        <v>1.8721312867586177E-2</v>
      </c>
      <c r="Q14" s="21">
        <f t="shared" si="7"/>
        <v>8.6313669093099742E-3</v>
      </c>
      <c r="R14" s="53">
        <f t="shared" si="4"/>
        <v>2.4308935759172652</v>
      </c>
      <c r="S14" s="54">
        <f t="shared" si="5"/>
        <v>1.3633815763149104</v>
      </c>
      <c r="T14" s="54">
        <f t="shared" si="8"/>
        <v>0.57208425328233536</v>
      </c>
      <c r="U14" s="55">
        <f t="shared" si="9"/>
        <v>0.5</v>
      </c>
      <c r="V14" s="21">
        <f t="shared" si="10"/>
        <v>1.0720842532823354</v>
      </c>
    </row>
    <row r="15" spans="1:22" x14ac:dyDescent="0.25">
      <c r="A15" s="9">
        <v>14</v>
      </c>
      <c r="B15" s="3">
        <f>選第1題!B15</f>
        <v>-0.30099999999999999</v>
      </c>
      <c r="C15" s="3">
        <f>選第1題!C15</f>
        <v>0.91700000000000004</v>
      </c>
      <c r="D15" s="3">
        <f>選第1題!D15</f>
        <v>-0.45800000000000002</v>
      </c>
      <c r="E15" s="3">
        <f>選第1題!E15</f>
        <v>0.20699999999999999</v>
      </c>
      <c r="F15" s="10">
        <f>選第1題!F15</f>
        <v>-0.66600000000000004</v>
      </c>
      <c r="G15" s="12">
        <v>1</v>
      </c>
      <c r="H15" s="20">
        <f t="shared" si="0"/>
        <v>0.11964099634043786</v>
      </c>
      <c r="I15" s="20">
        <f t="shared" si="1"/>
        <v>5.6612841670521108E-2</v>
      </c>
      <c r="J15" s="20">
        <f t="shared" si="2"/>
        <v>1.3776663729794913E-2</v>
      </c>
      <c r="K15" s="21">
        <f t="shared" si="3"/>
        <v>8.0262418864086495E-3</v>
      </c>
      <c r="L15" s="26">
        <f t="shared" si="6"/>
        <v>1.1980567436271625</v>
      </c>
      <c r="M15" s="30">
        <f t="shared" si="7"/>
        <v>0.83468500579735638</v>
      </c>
      <c r="N15" s="20">
        <f t="shared" si="7"/>
        <v>9.9862545724019855E-2</v>
      </c>
      <c r="O15" s="20">
        <f t="shared" si="7"/>
        <v>4.7253890077963726E-2</v>
      </c>
      <c r="P15" s="20">
        <f t="shared" si="7"/>
        <v>1.1499174645172095E-2</v>
      </c>
      <c r="Q15" s="21">
        <f t="shared" si="7"/>
        <v>6.6993837554879879E-3</v>
      </c>
      <c r="R15" s="53">
        <f t="shared" si="4"/>
        <v>2.0108915876050624</v>
      </c>
      <c r="S15" s="54">
        <f t="shared" si="5"/>
        <v>1.2556653848374155</v>
      </c>
      <c r="T15" s="54">
        <f t="shared" si="8"/>
        <v>0.43419602892616749</v>
      </c>
      <c r="U15" s="55">
        <f t="shared" si="9"/>
        <v>0.5</v>
      </c>
      <c r="V15" s="21">
        <f t="shared" si="10"/>
        <v>0.93419602892616749</v>
      </c>
    </row>
    <row r="16" spans="1:22" x14ac:dyDescent="0.25">
      <c r="A16" s="9">
        <v>15</v>
      </c>
      <c r="B16" s="3">
        <f>選第1題!B16</f>
        <v>-0.14099999999999999</v>
      </c>
      <c r="C16" s="3">
        <f>選第1題!C16</f>
        <v>6.0999999999999999E-2</v>
      </c>
      <c r="D16" s="3">
        <f>選第1題!D16</f>
        <v>-9.7000000000000003E-2</v>
      </c>
      <c r="E16" s="3">
        <f>選第1題!E16</f>
        <v>0.41899999999999998</v>
      </c>
      <c r="F16" s="10">
        <f>選第1題!F16</f>
        <v>-0.38300000000000001</v>
      </c>
      <c r="G16" s="12">
        <v>1</v>
      </c>
      <c r="H16" s="20">
        <f t="shared" si="0"/>
        <v>0.23996559563552028</v>
      </c>
      <c r="I16" s="20">
        <f t="shared" si="1"/>
        <v>6.7439833451682737E-2</v>
      </c>
      <c r="J16" s="20">
        <f t="shared" si="2"/>
        <v>1.1313267213205809E-2</v>
      </c>
      <c r="K16" s="21">
        <f t="shared" si="3"/>
        <v>4.2321765402402681E-3</v>
      </c>
      <c r="L16" s="26">
        <f t="shared" si="6"/>
        <v>1.3229508728406492</v>
      </c>
      <c r="M16" s="30">
        <f t="shared" si="7"/>
        <v>0.75588596714312839</v>
      </c>
      <c r="N16" s="20">
        <f t="shared" si="7"/>
        <v>0.18138662633803213</v>
      </c>
      <c r="O16" s="20">
        <f t="shared" si="7"/>
        <v>5.097682373259671E-2</v>
      </c>
      <c r="P16" s="20">
        <f t="shared" si="7"/>
        <v>8.5515399290027189E-3</v>
      </c>
      <c r="Q16" s="21">
        <f t="shared" si="7"/>
        <v>3.1990428572399743E-3</v>
      </c>
      <c r="R16" s="53">
        <f t="shared" si="4"/>
        <v>2.1570245963836703</v>
      </c>
      <c r="S16" s="54">
        <f t="shared" si="5"/>
        <v>1.3217910650191935</v>
      </c>
      <c r="T16" s="54">
        <f t="shared" si="8"/>
        <v>0.40989297681909642</v>
      </c>
      <c r="U16" s="55">
        <f t="shared" si="9"/>
        <v>0.5</v>
      </c>
      <c r="V16" s="21">
        <f t="shared" si="10"/>
        <v>0.90989297681909642</v>
      </c>
    </row>
    <row r="17" spans="1:22" x14ac:dyDescent="0.25">
      <c r="A17" s="9">
        <v>16</v>
      </c>
      <c r="B17" s="3">
        <f>選第1題!B17</f>
        <v>0.39700000000000002</v>
      </c>
      <c r="C17" s="3">
        <f>選第1題!C17</f>
        <v>-1.538</v>
      </c>
      <c r="D17" s="3">
        <f>選第1題!D17</f>
        <v>-0.59599999999999997</v>
      </c>
      <c r="E17" s="3">
        <f>選第1題!E17</f>
        <v>0.33400000000000002</v>
      </c>
      <c r="F17" s="10">
        <f>選第1題!F17</f>
        <v>1.7989999999999999</v>
      </c>
      <c r="G17" s="12">
        <v>1</v>
      </c>
      <c r="H17" s="20">
        <f t="shared" si="0"/>
        <v>0.69332270982877031</v>
      </c>
      <c r="I17" s="20">
        <f t="shared" si="1"/>
        <v>0.18739821489392833</v>
      </c>
      <c r="J17" s="20">
        <f t="shared" si="2"/>
        <v>1.9984882778625722E-2</v>
      </c>
      <c r="K17" s="21">
        <f t="shared" si="3"/>
        <v>4.9199654210502208E-4</v>
      </c>
      <c r="L17" s="26">
        <f t="shared" si="6"/>
        <v>1.9011978040434294</v>
      </c>
      <c r="M17" s="30">
        <f t="shared" si="7"/>
        <v>0.52598419684328479</v>
      </c>
      <c r="N17" s="20">
        <f t="shared" si="7"/>
        <v>0.36467678868249553</v>
      </c>
      <c r="O17" s="20">
        <f t="shared" si="7"/>
        <v>9.856849955084819E-2</v>
      </c>
      <c r="P17" s="20">
        <f t="shared" si="7"/>
        <v>1.0511732517322644E-2</v>
      </c>
      <c r="Q17" s="21">
        <f t="shared" si="7"/>
        <v>2.587824060487834E-4</v>
      </c>
      <c r="R17" s="53">
        <f t="shared" si="4"/>
        <v>3.0464651279592827</v>
      </c>
      <c r="S17" s="54">
        <f t="shared" si="5"/>
        <v>1.594384114960355</v>
      </c>
      <c r="T17" s="54">
        <f t="shared" si="8"/>
        <v>0.50440442192136814</v>
      </c>
      <c r="U17" s="55">
        <f t="shared" si="9"/>
        <v>0.5</v>
      </c>
      <c r="V17" s="21">
        <f t="shared" si="10"/>
        <v>1.0044044219213681</v>
      </c>
    </row>
    <row r="18" spans="1:22" x14ac:dyDescent="0.25">
      <c r="A18" s="9">
        <v>17</v>
      </c>
      <c r="B18" s="3">
        <f>選第1題!B18</f>
        <v>-5.8000000000000003E-2</v>
      </c>
      <c r="C18" s="3">
        <f>選第1題!C18</f>
        <v>-2.0449999999999999</v>
      </c>
      <c r="D18" s="3">
        <f>選第1題!D18</f>
        <v>-0.88300000000000001</v>
      </c>
      <c r="E18" s="3">
        <f>選第1題!E18</f>
        <v>0.49199999999999999</v>
      </c>
      <c r="F18" s="10">
        <f>選第1題!F18</f>
        <v>2.4359999999999999</v>
      </c>
      <c r="G18" s="12">
        <v>1</v>
      </c>
      <c r="H18" s="20">
        <f t="shared" si="0"/>
        <v>1.8143735970688581</v>
      </c>
      <c r="I18" s="20">
        <f t="shared" si="1"/>
        <v>1.0299194189281435</v>
      </c>
      <c r="J18" s="20">
        <f t="shared" si="2"/>
        <v>0.14781716326112809</v>
      </c>
      <c r="K18" s="21">
        <f t="shared" si="3"/>
        <v>3.0365330157043706E-3</v>
      </c>
      <c r="L18" s="26">
        <f t="shared" si="6"/>
        <v>3.9951467122738338</v>
      </c>
      <c r="M18" s="30">
        <f t="shared" si="7"/>
        <v>0.25030369896750326</v>
      </c>
      <c r="N18" s="20">
        <f t="shared" si="7"/>
        <v>0.45414442265530952</v>
      </c>
      <c r="O18" s="20">
        <f t="shared" si="7"/>
        <v>0.25779264019617593</v>
      </c>
      <c r="P18" s="20">
        <f t="shared" si="7"/>
        <v>3.6999182735143687E-2</v>
      </c>
      <c r="Q18" s="21">
        <f t="shared" si="7"/>
        <v>7.6005544586775161E-4</v>
      </c>
      <c r="R18" s="53">
        <f t="shared" si="4"/>
        <v>4.9980034612633171</v>
      </c>
      <c r="S18" s="54">
        <f t="shared" si="5"/>
        <v>2.0837674730365632</v>
      </c>
      <c r="T18" s="54">
        <f t="shared" si="8"/>
        <v>0.65591657957813343</v>
      </c>
      <c r="U18" s="55">
        <f t="shared" si="9"/>
        <v>0.5</v>
      </c>
      <c r="V18" s="21">
        <f t="shared" si="10"/>
        <v>1.1559165795781334</v>
      </c>
    </row>
    <row r="19" spans="1:22" x14ac:dyDescent="0.25">
      <c r="A19" s="9">
        <v>18</v>
      </c>
      <c r="B19" s="3">
        <f>選第1題!B19</f>
        <v>0.21099999999999999</v>
      </c>
      <c r="C19" s="3">
        <f>選第1題!C19</f>
        <v>-2.3620000000000001</v>
      </c>
      <c r="D19" s="3">
        <f>選第1題!D19</f>
        <v>-1.0840000000000001</v>
      </c>
      <c r="E19" s="3">
        <f>選第1題!E19</f>
        <v>0.97599999999999998</v>
      </c>
      <c r="F19" s="10">
        <f>選第1題!F19</f>
        <v>2.4700000000000002</v>
      </c>
      <c r="G19" s="12">
        <v>1</v>
      </c>
      <c r="H19" s="20">
        <f t="shared" si="0"/>
        <v>1.9035875358401506</v>
      </c>
      <c r="I19" s="20">
        <f t="shared" si="1"/>
        <v>1.0095256480462307</v>
      </c>
      <c r="J19" s="20">
        <f t="shared" si="2"/>
        <v>6.8236262153662353E-2</v>
      </c>
      <c r="K19" s="21">
        <f t="shared" si="3"/>
        <v>1.0353260582633681E-3</v>
      </c>
      <c r="L19" s="26">
        <f t="shared" si="6"/>
        <v>3.9823847720983077</v>
      </c>
      <c r="M19" s="30">
        <f t="shared" si="7"/>
        <v>0.25110582156859312</v>
      </c>
      <c r="N19" s="20">
        <f t="shared" si="7"/>
        <v>0.47800191211487469</v>
      </c>
      <c r="O19" s="20">
        <f t="shared" si="7"/>
        <v>0.25349776724721512</v>
      </c>
      <c r="P19" s="20">
        <f t="shared" si="7"/>
        <v>1.7134522668865282E-2</v>
      </c>
      <c r="Q19" s="21">
        <f t="shared" si="7"/>
        <v>2.5997640045159618E-4</v>
      </c>
      <c r="R19" s="53">
        <f t="shared" si="4"/>
        <v>4.7252451479661621</v>
      </c>
      <c r="S19" s="54">
        <f t="shared" si="5"/>
        <v>2.0374409202177071</v>
      </c>
      <c r="T19" s="54">
        <f t="shared" si="8"/>
        <v>0.5740796445885854</v>
      </c>
      <c r="U19" s="55">
        <f t="shared" si="9"/>
        <v>0.5</v>
      </c>
      <c r="V19" s="21">
        <f t="shared" si="10"/>
        <v>1.0740796445885854</v>
      </c>
    </row>
    <row r="20" spans="1:22" x14ac:dyDescent="0.25">
      <c r="A20" s="9">
        <v>19</v>
      </c>
      <c r="B20" s="3">
        <f>選第1題!B20</f>
        <v>-0.313</v>
      </c>
      <c r="C20" s="3">
        <f>選第1題!C20</f>
        <v>-2.194</v>
      </c>
      <c r="D20" s="3">
        <f>選第1題!D20</f>
        <v>-0.55300000000000005</v>
      </c>
      <c r="E20" s="3">
        <f>選第1題!E20</f>
        <v>-4.7E-2</v>
      </c>
      <c r="F20" s="10">
        <f>選第1題!F20</f>
        <v>2.794</v>
      </c>
      <c r="G20" s="12">
        <v>1</v>
      </c>
      <c r="H20" s="20">
        <f t="shared" si="0"/>
        <v>2.7175759349463711</v>
      </c>
      <c r="I20" s="20">
        <f t="shared" si="1"/>
        <v>1.4311532175822075</v>
      </c>
      <c r="J20" s="20">
        <f t="shared" si="2"/>
        <v>0.45439920901358022</v>
      </c>
      <c r="K20" s="21">
        <f t="shared" si="3"/>
        <v>8.4208974597560771E-3</v>
      </c>
      <c r="L20" s="26">
        <f t="shared" si="6"/>
        <v>5.6115492590019151</v>
      </c>
      <c r="M20" s="30">
        <f t="shared" si="7"/>
        <v>0.17820390659421256</v>
      </c>
      <c r="N20" s="20">
        <f t="shared" si="7"/>
        <v>0.48428264807386301</v>
      </c>
      <c r="O20" s="20">
        <f t="shared" si="7"/>
        <v>0.25503709430802646</v>
      </c>
      <c r="P20" s="20">
        <f t="shared" si="7"/>
        <v>8.0975714199540125E-2</v>
      </c>
      <c r="Q20" s="21">
        <f t="shared" si="7"/>
        <v>1.5006368243578139E-3</v>
      </c>
      <c r="R20" s="53">
        <f t="shared" si="4"/>
        <v>5.7437956954634899</v>
      </c>
      <c r="S20" s="54">
        <f t="shared" si="5"/>
        <v>2.2432865265859676</v>
      </c>
      <c r="T20" s="54">
        <f t="shared" si="8"/>
        <v>0.71146125510135505</v>
      </c>
      <c r="U20" s="55">
        <f t="shared" si="9"/>
        <v>0.5</v>
      </c>
      <c r="V20" s="21">
        <f t="shared" si="10"/>
        <v>1.2114612551013551</v>
      </c>
    </row>
    <row r="21" spans="1:22" x14ac:dyDescent="0.25">
      <c r="A21" s="9">
        <v>20</v>
      </c>
      <c r="B21" s="3">
        <f>選第1題!B21</f>
        <v>0.217</v>
      </c>
      <c r="C21" s="3">
        <f>選第1題!C21</f>
        <v>-0.97699999999999998</v>
      </c>
      <c r="D21" s="3">
        <f>選第1題!D21</f>
        <v>-1.4359999999999999</v>
      </c>
      <c r="E21" s="3">
        <f>選第1題!E21</f>
        <v>0.28100000000000003</v>
      </c>
      <c r="F21" s="10">
        <f>選第1題!F21</f>
        <v>2.1320000000000001</v>
      </c>
      <c r="G21" s="12">
        <v>1</v>
      </c>
      <c r="H21" s="20">
        <f t="shared" si="0"/>
        <v>0.47366274572636929</v>
      </c>
      <c r="I21" s="20">
        <f t="shared" si="1"/>
        <v>0.35504191187020073</v>
      </c>
      <c r="J21" s="20">
        <f t="shared" si="2"/>
        <v>4.7797633345835443E-2</v>
      </c>
      <c r="K21" s="21">
        <f t="shared" si="3"/>
        <v>1.0107740356225109E-3</v>
      </c>
      <c r="L21" s="26">
        <f t="shared" si="6"/>
        <v>1.8775130649780281</v>
      </c>
      <c r="M21" s="30">
        <f t="shared" si="7"/>
        <v>0.53261946276347361</v>
      </c>
      <c r="N21" s="20">
        <f t="shared" si="7"/>
        <v>0.25228199715985061</v>
      </c>
      <c r="O21" s="20">
        <f t="shared" si="7"/>
        <v>0.18910223235882284</v>
      </c>
      <c r="P21" s="20">
        <f t="shared" si="7"/>
        <v>2.5457949794024364E-2</v>
      </c>
      <c r="Q21" s="21">
        <f t="shared" si="7"/>
        <v>5.3835792382852989E-4</v>
      </c>
      <c r="R21" s="53">
        <f t="shared" si="4"/>
        <v>3.6644536874323848</v>
      </c>
      <c r="S21" s="54">
        <f t="shared" si="5"/>
        <v>1.7090137429548837</v>
      </c>
      <c r="T21" s="54">
        <f t="shared" si="8"/>
        <v>0.74372571382372321</v>
      </c>
      <c r="U21" s="55">
        <f t="shared" si="9"/>
        <v>0.5</v>
      </c>
      <c r="V21" s="21">
        <f t="shared" si="10"/>
        <v>1.2437257138237232</v>
      </c>
    </row>
    <row r="22" spans="1:22" x14ac:dyDescent="0.25">
      <c r="A22" s="9">
        <v>21</v>
      </c>
      <c r="B22" s="3">
        <f>選第1題!B22</f>
        <v>0.628</v>
      </c>
      <c r="C22" s="3">
        <f>選第1題!C22</f>
        <v>-0.91900000000000004</v>
      </c>
      <c r="D22" s="3">
        <f>選第1題!D22</f>
        <v>-0.57699999999999996</v>
      </c>
      <c r="E22" s="3">
        <f>選第1題!E22</f>
        <v>6.9000000000000006E-2</v>
      </c>
      <c r="F22" s="10">
        <f>選第1題!F22</f>
        <v>1.427</v>
      </c>
      <c r="G22" s="12">
        <v>1</v>
      </c>
      <c r="H22" s="20">
        <f t="shared" si="0"/>
        <v>0.29633647883997061</v>
      </c>
      <c r="I22" s="20">
        <f t="shared" si="1"/>
        <v>6.2379446874827507E-2</v>
      </c>
      <c r="J22" s="20">
        <f t="shared" si="2"/>
        <v>6.8824598658069058E-3</v>
      </c>
      <c r="K22" s="21">
        <f t="shared" si="3"/>
        <v>1.9528727668648171E-4</v>
      </c>
      <c r="L22" s="26">
        <f t="shared" si="6"/>
        <v>1.3657936728572913</v>
      </c>
      <c r="M22" s="30">
        <f t="shared" si="7"/>
        <v>0.73217501286849773</v>
      </c>
      <c r="N22" s="20">
        <f t="shared" si="7"/>
        <v>0.21697016520806078</v>
      </c>
      <c r="O22" s="20">
        <f t="shared" si="7"/>
        <v>4.5672672318306601E-2</v>
      </c>
      <c r="P22" s="20">
        <f t="shared" si="7"/>
        <v>5.0391651408140904E-3</v>
      </c>
      <c r="Q22" s="21">
        <f t="shared" si="7"/>
        <v>1.4298446432097864E-4</v>
      </c>
      <c r="R22" s="53">
        <f t="shared" si="4"/>
        <v>2.0953109784265505</v>
      </c>
      <c r="S22" s="54">
        <f t="shared" si="5"/>
        <v>1.3240049431244005</v>
      </c>
      <c r="T22" s="54">
        <f t="shared" si="8"/>
        <v>0.34232188900870342</v>
      </c>
      <c r="U22" s="55">
        <f t="shared" si="9"/>
        <v>0.5</v>
      </c>
      <c r="V22" s="21">
        <f t="shared" si="10"/>
        <v>0.84232188900870342</v>
      </c>
    </row>
    <row r="23" spans="1:22" x14ac:dyDescent="0.25">
      <c r="A23" s="9">
        <v>22</v>
      </c>
      <c r="B23" s="3">
        <f>選第1題!B23</f>
        <v>-0.432</v>
      </c>
      <c r="C23" s="3">
        <f>選第1題!C23</f>
        <v>-0.58099999999999996</v>
      </c>
      <c r="D23" s="3">
        <f>選第1題!D23</f>
        <v>1.393</v>
      </c>
      <c r="E23" s="3">
        <f>選第1題!E23</f>
        <v>-0.66200000000000003</v>
      </c>
      <c r="F23" s="10">
        <f>選第1題!F23</f>
        <v>-0.14899999999999999</v>
      </c>
      <c r="G23" s="12">
        <v>1</v>
      </c>
      <c r="H23" s="20">
        <f t="shared" si="0"/>
        <v>0.61002232908056475</v>
      </c>
      <c r="I23" s="20">
        <f t="shared" si="1"/>
        <v>5.1688527109521737E-2</v>
      </c>
      <c r="J23" s="20">
        <f t="shared" si="2"/>
        <v>3.4191467569791245E-2</v>
      </c>
      <c r="K23" s="21">
        <f t="shared" si="3"/>
        <v>1.3554470366249315E-2</v>
      </c>
      <c r="L23" s="26">
        <f t="shared" si="6"/>
        <v>1.7094567941261272</v>
      </c>
      <c r="M23" s="30">
        <f t="shared" si="7"/>
        <v>0.58498114923764377</v>
      </c>
      <c r="N23" s="20">
        <f t="shared" si="7"/>
        <v>0.35685156312617283</v>
      </c>
      <c r="O23" s="20">
        <f t="shared" si="7"/>
        <v>3.0236813990929128E-2</v>
      </c>
      <c r="P23" s="20">
        <f t="shared" si="7"/>
        <v>2.0001363993098108E-2</v>
      </c>
      <c r="Q23" s="21">
        <f t="shared" si="7"/>
        <v>7.9291096521561105E-3</v>
      </c>
      <c r="R23" s="53">
        <f t="shared" si="4"/>
        <v>2.8027682928541693</v>
      </c>
      <c r="S23" s="54">
        <f t="shared" si="5"/>
        <v>1.5090457216959496</v>
      </c>
      <c r="T23" s="54">
        <f t="shared" si="8"/>
        <v>0.52554930268531974</v>
      </c>
      <c r="U23" s="55">
        <f t="shared" si="9"/>
        <v>0.5</v>
      </c>
      <c r="V23" s="21">
        <f t="shared" si="10"/>
        <v>1.0255493026853197</v>
      </c>
    </row>
    <row r="24" spans="1:22" x14ac:dyDescent="0.25">
      <c r="A24" s="9">
        <v>23</v>
      </c>
      <c r="B24" s="3">
        <f>選第1題!B24</f>
        <v>-1.1779999999999999</v>
      </c>
      <c r="C24" s="3">
        <f>選第1題!C24</f>
        <v>-0.68600000000000005</v>
      </c>
      <c r="D24" s="3">
        <f>選第1題!D24</f>
        <v>-0.35099999999999998</v>
      </c>
      <c r="E24" s="3">
        <f>選第1題!E24</f>
        <v>0.93799999999999994</v>
      </c>
      <c r="F24" s="10">
        <f>選第1題!F24</f>
        <v>9.9000000000000005E-2</v>
      </c>
      <c r="G24" s="12">
        <v>1</v>
      </c>
      <c r="H24" s="20">
        <f t="shared" si="0"/>
        <v>1.4286647725160855</v>
      </c>
      <c r="I24" s="20">
        <f t="shared" si="1"/>
        <v>1.4600644303609713</v>
      </c>
      <c r="J24" s="20">
        <f t="shared" si="2"/>
        <v>0.41115740704143011</v>
      </c>
      <c r="K24" s="21">
        <f t="shared" si="3"/>
        <v>0.2679274967094839</v>
      </c>
      <c r="L24" s="26">
        <f t="shared" si="6"/>
        <v>4.5678141066279698</v>
      </c>
      <c r="M24" s="30">
        <f t="shared" si="7"/>
        <v>0.21892309464804716</v>
      </c>
      <c r="N24" s="20">
        <f t="shared" si="7"/>
        <v>0.31276771321386976</v>
      </c>
      <c r="O24" s="20">
        <f t="shared" si="7"/>
        <v>0.31964182348016196</v>
      </c>
      <c r="P24" s="20">
        <f t="shared" si="7"/>
        <v>9.0011851936976653E-2</v>
      </c>
      <c r="Q24" s="21">
        <f t="shared" si="7"/>
        <v>5.8655516720944691E-2</v>
      </c>
      <c r="R24" s="53">
        <f t="shared" si="4"/>
        <v>7.2533479078402276</v>
      </c>
      <c r="S24" s="54">
        <f t="shared" si="5"/>
        <v>2.4567089828689026</v>
      </c>
      <c r="T24" s="54">
        <f t="shared" si="8"/>
        <v>1.2179288813314697</v>
      </c>
      <c r="U24" s="55">
        <f t="shared" si="9"/>
        <v>0.5</v>
      </c>
      <c r="V24" s="40">
        <f t="shared" si="10"/>
        <v>1.7179288813314697</v>
      </c>
    </row>
    <row r="25" spans="1:22" ht="18" thickBot="1" x14ac:dyDescent="0.3">
      <c r="A25" s="11">
        <v>24</v>
      </c>
      <c r="B25" s="5">
        <f>選第1題!B25</f>
        <v>-0.25700000000000001</v>
      </c>
      <c r="C25" s="5">
        <f>選第1題!C25</f>
        <v>-0.36299999999999999</v>
      </c>
      <c r="D25" s="5">
        <f>選第1題!D25</f>
        <v>-0.60199999999999998</v>
      </c>
      <c r="E25" s="5">
        <f>選第1題!E25</f>
        <v>0.96899999999999997</v>
      </c>
      <c r="F25" s="6">
        <f>選第1題!F25</f>
        <v>-4.0000000000000001E-3</v>
      </c>
      <c r="G25" s="37">
        <v>1</v>
      </c>
      <c r="H25" s="24">
        <f t="shared" si="0"/>
        <v>0.41178260879882977</v>
      </c>
      <c r="I25" s="24">
        <f t="shared" si="1"/>
        <v>0.2153438050322676</v>
      </c>
      <c r="J25" s="24">
        <f t="shared" si="2"/>
        <v>2.3405619115521921E-2</v>
      </c>
      <c r="K25" s="25">
        <f t="shared" si="3"/>
        <v>6.7309507845555788E-3</v>
      </c>
      <c r="L25" s="28">
        <f>SUM(G25:K25)</f>
        <v>1.6572629837311748</v>
      </c>
      <c r="M25" s="32">
        <f>G25/$L25</f>
        <v>0.60340453495714497</v>
      </c>
      <c r="N25" s="24">
        <f>H25/$L25</f>
        <v>0.24847149356569784</v>
      </c>
      <c r="O25" s="24">
        <f t="shared" ref="O25" si="11">I25/$L25</f>
        <v>0.12993942853139753</v>
      </c>
      <c r="P25" s="24">
        <f>J25/$L25</f>
        <v>1.4123056717785567E-2</v>
      </c>
      <c r="Q25" s="25">
        <f>K25/$L25</f>
        <v>4.0614862279741894E-3</v>
      </c>
      <c r="R25" s="59">
        <f t="shared" si="4"/>
        <v>3.0942514291864378</v>
      </c>
      <c r="S25" s="60">
        <f t="shared" si="5"/>
        <v>1.5669654656937466</v>
      </c>
      <c r="T25" s="60">
        <f t="shared" si="8"/>
        <v>0.63887065850961777</v>
      </c>
      <c r="U25" s="61">
        <f t="shared" si="9"/>
        <v>0.5</v>
      </c>
      <c r="V25" s="25">
        <f t="shared" si="10"/>
        <v>1.1388706585096178</v>
      </c>
    </row>
    <row r="27" spans="1:22" ht="18" thickBot="1" x14ac:dyDescent="0.3"/>
    <row r="28" spans="1:22" ht="18" thickBot="1" x14ac:dyDescent="0.3">
      <c r="A28" s="49" t="s">
        <v>8</v>
      </c>
      <c r="B28" s="62">
        <f>能力估計2!C61</f>
        <v>-1.5072597174346223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f>選第1題!B30</f>
        <v>0</v>
      </c>
      <c r="F30" s="48" t="s">
        <v>5</v>
      </c>
      <c r="G30" s="34">
        <f>G29-1</f>
        <v>0</v>
      </c>
      <c r="H30" s="34">
        <f t="shared" ref="H30:K30" si="12">H29-1</f>
        <v>1</v>
      </c>
      <c r="I30" s="34">
        <f t="shared" si="12"/>
        <v>2</v>
      </c>
      <c r="J30" s="34">
        <f t="shared" si="12"/>
        <v>3</v>
      </c>
      <c r="K30" s="35">
        <f t="shared" si="12"/>
        <v>4</v>
      </c>
    </row>
    <row r="31" spans="1:22" ht="18" thickBot="1" x14ac:dyDescent="0.3">
      <c r="A31" s="43" t="s">
        <v>27</v>
      </c>
      <c r="B31" s="44">
        <f>選第1題!B31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115" zoomScaleNormal="115" workbookViewId="0">
      <pane ySplit="6" topLeftCell="A7" activePane="bottomLeft" state="frozen"/>
      <selection pane="bottomLeft" activeCell="F13" sqref="F13"/>
    </sheetView>
  </sheetViews>
  <sheetFormatPr defaultColWidth="9" defaultRowHeight="17.25" x14ac:dyDescent="0.25"/>
  <cols>
    <col min="1" max="1" width="10.5" style="63" bestFit="1" customWidth="1"/>
    <col min="2" max="2" width="11.25" style="94" bestFit="1" customWidth="1"/>
    <col min="3" max="3" width="8.25" style="94" customWidth="1"/>
    <col min="4" max="5" width="7" style="67" customWidth="1"/>
    <col min="6" max="6" width="7.75" style="63" customWidth="1"/>
    <col min="7" max="7" width="11.625" style="63" bestFit="1" customWidth="1"/>
    <col min="8" max="8" width="7.75" style="63" customWidth="1"/>
    <col min="9" max="16384" width="9" style="63"/>
  </cols>
  <sheetData>
    <row r="1" spans="1:8" ht="18" thickBot="1" x14ac:dyDescent="0.3">
      <c r="B1" s="108" t="s">
        <v>45</v>
      </c>
      <c r="C1" s="64">
        <v>9</v>
      </c>
      <c r="D1" s="65">
        <v>11</v>
      </c>
      <c r="E1" s="66">
        <v>23</v>
      </c>
      <c r="G1" s="67" t="s">
        <v>34</v>
      </c>
      <c r="H1" s="67" t="s">
        <v>35</v>
      </c>
    </row>
    <row r="2" spans="1:8" x14ac:dyDescent="0.25">
      <c r="B2" s="68" t="s">
        <v>44</v>
      </c>
      <c r="C2" s="69">
        <f>VLOOKUP(C1,[1]ItemBank!$A$2:$F$25,2,FALSE)</f>
        <v>0.217</v>
      </c>
      <c r="D2" s="70">
        <f>VLOOKUP(D1,[1]ItemBank!$A$2:$F$25,2,FALSE)</f>
        <v>-0.69</v>
      </c>
      <c r="E2" s="71">
        <f>VLOOKUP(E1,[1]ItemBank!$A$2:$F$25,2,FALSE)</f>
        <v>-1.1779999999999999</v>
      </c>
      <c r="G2" s="67">
        <v>0</v>
      </c>
      <c r="H2" s="67">
        <v>2</v>
      </c>
    </row>
    <row r="3" spans="1:8" x14ac:dyDescent="0.25">
      <c r="B3" s="72" t="s">
        <v>67</v>
      </c>
      <c r="C3" s="73">
        <f>VLOOKUP(C1,[1]ItemBank!$A$2:$F$25,3,FALSE)</f>
        <v>0.48</v>
      </c>
      <c r="D3" s="74">
        <f>VLOOKUP(D1,[1]ItemBank!$A$2:$F$25,3,FALSE)</f>
        <v>0.23599999999999999</v>
      </c>
      <c r="E3" s="75">
        <f>VLOOKUP(E1,[1]ItemBank!$A$2:$F$25,3,FALSE)</f>
        <v>-0.68600000000000005</v>
      </c>
    </row>
    <row r="4" spans="1:8" x14ac:dyDescent="0.25">
      <c r="B4" s="72" t="s">
        <v>68</v>
      </c>
      <c r="C4" s="73">
        <f>VLOOKUP(C1,[1]ItemBank!$A$2:$F$25,4,FALSE)</f>
        <v>0.17699999999999999</v>
      </c>
      <c r="D4" s="74">
        <f>VLOOKUP(D1,[1]ItemBank!$A$2:$F$25,4,FALSE)</f>
        <v>-4.0000000000000001E-3</v>
      </c>
      <c r="E4" s="75">
        <f>VLOOKUP(E1,[1]ItemBank!$A$2:$F$25,4,FALSE)</f>
        <v>-0.35099999999999998</v>
      </c>
    </row>
    <row r="5" spans="1:8" x14ac:dyDescent="0.25">
      <c r="B5" s="72" t="s">
        <v>59</v>
      </c>
      <c r="C5" s="73">
        <f>VLOOKUP(C1,[1]ItemBank!$A$2:$F$25,5,FALSE)</f>
        <v>-0.21099999999999999</v>
      </c>
      <c r="D5" s="74">
        <f>VLOOKUP(D1,[1]ItemBank!$A$2:$F$25,5,FALSE)</f>
        <v>0.17799999999999999</v>
      </c>
      <c r="E5" s="75">
        <f>VLOOKUP(E1,[1]ItemBank!$A$2:$F$25,5,FALSE)</f>
        <v>0.93799999999999994</v>
      </c>
    </row>
    <row r="6" spans="1:8" ht="18" thickBot="1" x14ac:dyDescent="0.3">
      <c r="B6" s="76" t="s">
        <v>60</v>
      </c>
      <c r="C6" s="77">
        <f>VLOOKUP(C1,[1]ItemBank!$A$2:$F$25,6,FALSE)</f>
        <v>-0.44600000000000001</v>
      </c>
      <c r="D6" s="78">
        <f>VLOOKUP(D1,[1]ItemBank!$A$2:$F$25,6,FALSE)</f>
        <v>-0.41</v>
      </c>
      <c r="E6" s="79">
        <f>VLOOKUP(E1,[1]ItemBank!$A$2:$F$25,6,FALSE)</f>
        <v>9.9000000000000005E-2</v>
      </c>
    </row>
    <row r="7" spans="1:8" ht="18" thickBot="1" x14ac:dyDescent="0.3">
      <c r="A7" s="124" t="s">
        <v>61</v>
      </c>
      <c r="B7" s="65" t="s">
        <v>46</v>
      </c>
      <c r="C7" s="80">
        <f>能力估計2!C61</f>
        <v>-1.5072597174346223</v>
      </c>
      <c r="D7" s="81"/>
      <c r="E7" s="81"/>
    </row>
    <row r="8" spans="1:8" x14ac:dyDescent="0.25">
      <c r="A8" s="125"/>
      <c r="B8" s="82" t="s">
        <v>62</v>
      </c>
      <c r="C8" s="83">
        <v>1</v>
      </c>
      <c r="D8" s="84">
        <v>1</v>
      </c>
      <c r="E8" s="85">
        <v>1</v>
      </c>
    </row>
    <row r="9" spans="1:8" x14ac:dyDescent="0.25">
      <c r="A9" s="125"/>
      <c r="B9" s="86" t="s">
        <v>63</v>
      </c>
      <c r="C9" s="87">
        <f>EXP($C7-C$2-C$3)</f>
        <v>0.11033217206329923</v>
      </c>
      <c r="D9" s="88">
        <f>EXP($C7-D$2-D$3)</f>
        <v>0.34879890808773545</v>
      </c>
      <c r="E9" s="89">
        <f>EXP($C7-E$2-E$3)</f>
        <v>1.4286647725160855</v>
      </c>
    </row>
    <row r="10" spans="1:8" x14ac:dyDescent="0.25">
      <c r="A10" s="125"/>
      <c r="B10" s="86" t="s">
        <v>64</v>
      </c>
      <c r="C10" s="87">
        <f>EXP(2*$C7-2*C$2-(C$3+C$4))</f>
        <v>1.6481455571805054E-2</v>
      </c>
      <c r="D10" s="88">
        <f>EXP(2*$C7-2*D$2-(D$3+D$4))</f>
        <v>0.15466103389503935</v>
      </c>
      <c r="E10" s="89">
        <f>EXP(2*$C7-2*E$2-(E$3+E$4))</f>
        <v>1.4600644303609713</v>
      </c>
    </row>
    <row r="11" spans="1:8" x14ac:dyDescent="0.25">
      <c r="A11" s="125"/>
      <c r="B11" s="86" t="s">
        <v>65</v>
      </c>
      <c r="C11" s="87">
        <f>EXP(3*$C7-3*C$2-(C$3+C$4+C$5))</f>
        <v>3.629068946020319E-3</v>
      </c>
      <c r="D11" s="88">
        <f>EXP(3*$C7-3*D$2-(D$3+D$4+D$5))</f>
        <v>5.7166961003749739E-2</v>
      </c>
      <c r="E11" s="89">
        <f>EXP(3*$C7-3*E$2-(E$3+E$4+E$5))</f>
        <v>0.41115740704143011</v>
      </c>
    </row>
    <row r="12" spans="1:8" ht="18" thickBot="1" x14ac:dyDescent="0.3">
      <c r="A12" s="125"/>
      <c r="B12" s="90" t="s">
        <v>66</v>
      </c>
      <c r="C12" s="91">
        <f>EXP(4*$C7-4*C$2-SUM(C$3:C$6))</f>
        <v>1.0107740356225109E-3</v>
      </c>
      <c r="D12" s="92">
        <f>EXP(4*$C7-4*D$2-SUM(D$3:D$6))</f>
        <v>3.8042973762618393E-2</v>
      </c>
      <c r="E12" s="93">
        <f>EXP(4*$C7-4*E$2-SUM(E$3:E$6))</f>
        <v>0.2679274967094839</v>
      </c>
    </row>
    <row r="13" spans="1:8" ht="18" thickBot="1" x14ac:dyDescent="0.3">
      <c r="A13" s="125"/>
      <c r="B13" s="94" t="s">
        <v>36</v>
      </c>
      <c r="C13" s="95">
        <f>SUM(C8:C12)</f>
        <v>1.1314534706167472</v>
      </c>
      <c r="D13" s="96">
        <f t="shared" ref="D13:E13" si="0">SUM(D8:D12)</f>
        <v>1.598669876749143</v>
      </c>
      <c r="E13" s="97">
        <f t="shared" si="0"/>
        <v>4.5678141066279698</v>
      </c>
    </row>
    <row r="14" spans="1:8" x14ac:dyDescent="0.25">
      <c r="A14" s="125"/>
      <c r="B14" s="82" t="s">
        <v>37</v>
      </c>
      <c r="C14" s="98">
        <f>C8/C13</f>
        <v>0.88381893376040221</v>
      </c>
      <c r="D14" s="99">
        <f t="shared" ref="D14:E14" si="1">D8/D13</f>
        <v>0.62552001169464466</v>
      </c>
      <c r="E14" s="100">
        <f t="shared" si="1"/>
        <v>0.21892309464804716</v>
      </c>
    </row>
    <row r="15" spans="1:8" x14ac:dyDescent="0.25">
      <c r="A15" s="125"/>
      <c r="B15" s="86" t="s">
        <v>38</v>
      </c>
      <c r="C15" s="87">
        <f>C9/C13</f>
        <v>9.7513662672454357E-2</v>
      </c>
      <c r="D15" s="88">
        <f t="shared" ref="D15:E15" si="2">D9/D13</f>
        <v>0.21818069706611956</v>
      </c>
      <c r="E15" s="89">
        <f t="shared" si="2"/>
        <v>0.31276771321386976</v>
      </c>
    </row>
    <row r="16" spans="1:8" x14ac:dyDescent="0.25">
      <c r="A16" s="125"/>
      <c r="B16" s="86" t="s">
        <v>39</v>
      </c>
      <c r="C16" s="87">
        <f>C10/C13</f>
        <v>1.4566622490292181E-2</v>
      </c>
      <c r="D16" s="88">
        <f t="shared" ref="D16:E16" si="3">D10/D13</f>
        <v>9.6743571730730851E-2</v>
      </c>
      <c r="E16" s="89">
        <f t="shared" si="3"/>
        <v>0.31964182348016196</v>
      </c>
    </row>
    <row r="17" spans="1:10" x14ac:dyDescent="0.25">
      <c r="A17" s="125"/>
      <c r="B17" s="86" t="s">
        <v>40</v>
      </c>
      <c r="C17" s="87">
        <f>C11/C13</f>
        <v>3.2074398464146648E-3</v>
      </c>
      <c r="D17" s="88">
        <f t="shared" ref="D17:E17" si="4">D11/D13</f>
        <v>3.5759078115612832E-2</v>
      </c>
      <c r="E17" s="89">
        <f t="shared" si="4"/>
        <v>9.0011851936976653E-2</v>
      </c>
    </row>
    <row r="18" spans="1:10" ht="18" thickBot="1" x14ac:dyDescent="0.3">
      <c r="A18" s="125"/>
      <c r="B18" s="90" t="s">
        <v>41</v>
      </c>
      <c r="C18" s="91">
        <f>C12/C13</f>
        <v>8.9334123043658634E-4</v>
      </c>
      <c r="D18" s="92">
        <f t="shared" ref="D18:E18" si="5">D12/D13</f>
        <v>2.3796641392892115E-2</v>
      </c>
      <c r="E18" s="93">
        <f t="shared" si="5"/>
        <v>5.8655516720944691E-2</v>
      </c>
    </row>
    <row r="19" spans="1:10" x14ac:dyDescent="0.25">
      <c r="A19" s="125"/>
      <c r="B19" s="86" t="s">
        <v>42</v>
      </c>
      <c r="C19" s="98">
        <f>1*C14+2*C15+3*C16+4*C17+5*C18</f>
        <v>1.1398425921140292</v>
      </c>
      <c r="D19" s="99">
        <f t="shared" ref="D19:E19" si="6">D14+2*D15+3*D16+4*D17+5*D18</f>
        <v>1.6141316404459882</v>
      </c>
      <c r="E19" s="100">
        <f t="shared" si="6"/>
        <v>2.4567089828689026</v>
      </c>
    </row>
    <row r="20" spans="1:10" ht="18" thickBot="1" x14ac:dyDescent="0.3">
      <c r="A20" s="125"/>
      <c r="B20" s="86" t="s">
        <v>47</v>
      </c>
      <c r="C20" s="91">
        <f>1*C14+4*C15+9*C16+16*C17+25*C18</f>
        <v>1.4786257551663986</v>
      </c>
      <c r="D20" s="92">
        <f t="shared" ref="D20:E20" si="7">D14+4*D15+9*D16+16*D17+25*D18</f>
        <v>3.5359962302078087</v>
      </c>
      <c r="E20" s="93">
        <f t="shared" si="7"/>
        <v>7.2533479078402276</v>
      </c>
    </row>
    <row r="21" spans="1:10" ht="18" thickBot="1" x14ac:dyDescent="0.3">
      <c r="A21" s="125"/>
      <c r="B21" s="101" t="s">
        <v>48</v>
      </c>
      <c r="C21" s="102">
        <v>1</v>
      </c>
      <c r="D21" s="103">
        <v>1</v>
      </c>
      <c r="E21" s="101">
        <v>1</v>
      </c>
    </row>
    <row r="22" spans="1:10" x14ac:dyDescent="0.25">
      <c r="A22" s="125"/>
      <c r="B22" s="82" t="s">
        <v>51</v>
      </c>
      <c r="C22" s="99">
        <f>C21-C19</f>
        <v>-0.13984259211402916</v>
      </c>
      <c r="D22" s="99">
        <f>D21-D19</f>
        <v>-0.61413164044598822</v>
      </c>
      <c r="E22" s="99">
        <f>E21-E19</f>
        <v>-1.4567089828689026</v>
      </c>
      <c r="F22" s="98">
        <f>SUM(C22:E22)</f>
        <v>-2.21068321542892</v>
      </c>
      <c r="G22" s="104" t="s">
        <v>49</v>
      </c>
      <c r="H22" s="100">
        <f>F22-(C7-$G$2)/$H$2</f>
        <v>-1.4570533567116088</v>
      </c>
      <c r="I22" s="120" t="s">
        <v>28</v>
      </c>
      <c r="J22" s="121" t="s">
        <v>98</v>
      </c>
    </row>
    <row r="23" spans="1:10" ht="18" thickBot="1" x14ac:dyDescent="0.3">
      <c r="A23" s="126"/>
      <c r="B23" s="90" t="s">
        <v>52</v>
      </c>
      <c r="C23" s="92">
        <f>C20-C19^2</f>
        <v>0.17938462036916958</v>
      </c>
      <c r="D23" s="92">
        <f>D20-D19^2</f>
        <v>0.93057527751895153</v>
      </c>
      <c r="E23" s="92">
        <f>E20-E19^2</f>
        <v>1.2179288813314697</v>
      </c>
      <c r="F23" s="91">
        <f>-SUM(C23:E23)</f>
        <v>-2.3278887792195908</v>
      </c>
      <c r="G23" s="105" t="s">
        <v>50</v>
      </c>
      <c r="H23" s="89">
        <f>F23-1/$H$2</f>
        <v>-2.8278887792195908</v>
      </c>
      <c r="I23" s="122">
        <f>-F23+$H$2^-1</f>
        <v>2.8278887792195908</v>
      </c>
      <c r="J23" s="123">
        <f>SQRT(1/I23)</f>
        <v>0.59466015218333867</v>
      </c>
    </row>
    <row r="24" spans="1:10" ht="18" thickBot="1" x14ac:dyDescent="0.3">
      <c r="G24" s="106" t="s">
        <v>53</v>
      </c>
      <c r="H24" s="107">
        <f>H22/H23</f>
        <v>0.51524422297602179</v>
      </c>
    </row>
    <row r="25" spans="1:10" ht="18" thickBot="1" x14ac:dyDescent="0.3">
      <c r="A25" s="124" t="s">
        <v>70</v>
      </c>
      <c r="B25" s="65" t="s">
        <v>71</v>
      </c>
      <c r="C25" s="109">
        <f>C7-H24</f>
        <v>-2.022503940410644</v>
      </c>
      <c r="D25" s="81"/>
      <c r="E25" s="81"/>
    </row>
    <row r="26" spans="1:10" x14ac:dyDescent="0.25">
      <c r="A26" s="125"/>
      <c r="B26" s="82" t="s">
        <v>72</v>
      </c>
      <c r="C26" s="83">
        <v>1</v>
      </c>
      <c r="D26" s="84">
        <v>1</v>
      </c>
      <c r="E26" s="85">
        <v>1</v>
      </c>
    </row>
    <row r="27" spans="1:10" x14ac:dyDescent="0.25">
      <c r="A27" s="125"/>
      <c r="B27" s="86" t="s">
        <v>73</v>
      </c>
      <c r="C27" s="87">
        <f>EXP($C25-C$2-C$3)</f>
        <v>6.5907440336441941E-2</v>
      </c>
      <c r="D27" s="88">
        <f t="shared" ref="D27:E27" si="8">EXP($C25-D$2-D$3)</f>
        <v>0.20835666328602415</v>
      </c>
      <c r="E27" s="89">
        <f t="shared" si="8"/>
        <v>0.85341960096062908</v>
      </c>
    </row>
    <row r="28" spans="1:10" x14ac:dyDescent="0.25">
      <c r="A28" s="125"/>
      <c r="B28" s="86" t="s">
        <v>74</v>
      </c>
      <c r="C28" s="87">
        <f>EXP(2*$C25-2*C$2-(C$3+C$4))</f>
        <v>5.8811210480046415E-3</v>
      </c>
      <c r="D28" s="88">
        <f t="shared" ref="D28:E28" si="9">EXP(2*$C25-2*D$2-(D$3+D$4))</f>
        <v>5.5188102639569074E-2</v>
      </c>
      <c r="E28" s="89">
        <f t="shared" si="9"/>
        <v>0.52099862269011865</v>
      </c>
    </row>
    <row r="29" spans="1:10" x14ac:dyDescent="0.25">
      <c r="A29" s="125"/>
      <c r="B29" s="86" t="s">
        <v>75</v>
      </c>
      <c r="C29" s="87">
        <f>EXP(3*$C25-3*C$2-(C$3+C$4+C$5))</f>
        <v>7.7355651917212825E-4</v>
      </c>
      <c r="D29" s="88">
        <f t="shared" ref="D29:E29" si="10">EXP(3*$C25-3*D$2-(D$3+D$4+D$5))</f>
        <v>1.2185460244342755E-2</v>
      </c>
      <c r="E29" s="89">
        <f t="shared" si="10"/>
        <v>8.7640520848078107E-2</v>
      </c>
    </row>
    <row r="30" spans="1:10" ht="18" thickBot="1" x14ac:dyDescent="0.3">
      <c r="A30" s="125"/>
      <c r="B30" s="90" t="s">
        <v>76</v>
      </c>
      <c r="C30" s="91">
        <f>EXP(4*$C25-4*C$2-SUM(C$3:C$6))</f>
        <v>1.2870137474465702E-4</v>
      </c>
      <c r="D30" s="92">
        <f t="shared" ref="D30" si="11">EXP(4*$C25-4*D$2-SUM(D$3:D$6))</f>
        <v>4.8439936623505221E-3</v>
      </c>
      <c r="E30" s="93">
        <f>EXP(4*$C25-4*E$2-SUM(E$3:E$6))</f>
        <v>3.4115080070461185E-2</v>
      </c>
    </row>
    <row r="31" spans="1:10" ht="18" thickBot="1" x14ac:dyDescent="0.3">
      <c r="A31" s="125"/>
      <c r="B31" s="94" t="s">
        <v>77</v>
      </c>
      <c r="C31" s="95">
        <f>SUM(C26:C30)</f>
        <v>1.0726908192783633</v>
      </c>
      <c r="D31" s="96">
        <f t="shared" ref="D31:E31" si="12">SUM(D26:D30)</f>
        <v>1.2805742198322865</v>
      </c>
      <c r="E31" s="97">
        <f t="shared" si="12"/>
        <v>2.4961738245692868</v>
      </c>
    </row>
    <row r="32" spans="1:10" x14ac:dyDescent="0.25">
      <c r="A32" s="125"/>
      <c r="B32" s="82" t="s">
        <v>78</v>
      </c>
      <c r="C32" s="98">
        <f>C26/C31</f>
        <v>0.93223506906932885</v>
      </c>
      <c r="D32" s="99">
        <f t="shared" ref="D32:E32" si="13">D26/D31</f>
        <v>0.78089968118440445</v>
      </c>
      <c r="E32" s="100">
        <f t="shared" si="13"/>
        <v>0.40061312644064334</v>
      </c>
    </row>
    <row r="33" spans="1:10" x14ac:dyDescent="0.25">
      <c r="A33" s="125"/>
      <c r="B33" s="86" t="s">
        <v>79</v>
      </c>
      <c r="C33" s="87">
        <f>C27/C31</f>
        <v>6.1441227194225623E-2</v>
      </c>
      <c r="D33" s="88">
        <f t="shared" ref="D33:E33" si="14">D27/D31</f>
        <v>0.16270565193270256</v>
      </c>
      <c r="E33" s="89">
        <f t="shared" si="14"/>
        <v>0.34189109450656391</v>
      </c>
    </row>
    <row r="34" spans="1:10" x14ac:dyDescent="0.25">
      <c r="A34" s="125"/>
      <c r="B34" s="86" t="s">
        <v>80</v>
      </c>
      <c r="C34" s="87">
        <f>C28/C31</f>
        <v>5.4825872863916904E-3</v>
      </c>
      <c r="D34" s="88">
        <f t="shared" ref="D34:E34" si="15">D28/D31</f>
        <v>4.3096371756411678E-2</v>
      </c>
      <c r="E34" s="89">
        <f t="shared" si="15"/>
        <v>0.20871888710715755</v>
      </c>
    </row>
    <row r="35" spans="1:10" x14ac:dyDescent="0.25">
      <c r="A35" s="125"/>
      <c r="B35" s="86" t="s">
        <v>40</v>
      </c>
      <c r="C35" s="87">
        <f>C29/C31</f>
        <v>7.2113651507945862E-4</v>
      </c>
      <c r="D35" s="88">
        <f t="shared" ref="D35:E35" si="16">D29/D31</f>
        <v>9.5156220198924918E-3</v>
      </c>
      <c r="E35" s="89">
        <f t="shared" si="16"/>
        <v>3.5109943059834954E-2</v>
      </c>
    </row>
    <row r="36" spans="1:10" ht="18" thickBot="1" x14ac:dyDescent="0.3">
      <c r="A36" s="125"/>
      <c r="B36" s="90" t="s">
        <v>81</v>
      </c>
      <c r="C36" s="91">
        <f>C30/C31</f>
        <v>1.1997993497440291E-4</v>
      </c>
      <c r="D36" s="92">
        <f t="shared" ref="D36:E36" si="17">D30/D31</f>
        <v>3.7826731065887984E-3</v>
      </c>
      <c r="E36" s="93">
        <f t="shared" si="17"/>
        <v>1.3666948885800339E-2</v>
      </c>
    </row>
    <row r="37" spans="1:10" x14ac:dyDescent="0.25">
      <c r="A37" s="125"/>
      <c r="B37" s="86" t="s">
        <v>82</v>
      </c>
      <c r="C37" s="98">
        <f t="shared" ref="C37:E37" si="18">C32+2*C33+3*C34+4*C35+5*C36</f>
        <v>1.0750497310521447</v>
      </c>
      <c r="D37" s="99">
        <f t="shared" si="18"/>
        <v>1.2925759539315587</v>
      </c>
      <c r="E37" s="100">
        <f t="shared" si="18"/>
        <v>1.9193264934435852</v>
      </c>
    </row>
    <row r="38" spans="1:10" ht="18" thickBot="1" x14ac:dyDescent="0.3">
      <c r="A38" s="125"/>
      <c r="B38" s="86" t="s">
        <v>83</v>
      </c>
      <c r="C38" s="91">
        <f>C32+4*C33+9*C34+16*C35+25*C36</f>
        <v>1.241880946039388</v>
      </c>
      <c r="D38" s="92">
        <f t="shared" ref="D38:E38" si="19">D32+4*D33+9*D34+16*D35+25*D36</f>
        <v>2.0664064147059196</v>
      </c>
      <c r="E38" s="93">
        <f t="shared" si="19"/>
        <v>4.5500802995336853</v>
      </c>
    </row>
    <row r="39" spans="1:10" ht="18" thickBot="1" x14ac:dyDescent="0.3">
      <c r="A39" s="125"/>
      <c r="B39" s="101" t="s">
        <v>84</v>
      </c>
      <c r="C39" s="102">
        <f>C21</f>
        <v>1</v>
      </c>
      <c r="D39" s="103">
        <f>D21</f>
        <v>1</v>
      </c>
      <c r="E39" s="101">
        <f>E21</f>
        <v>1</v>
      </c>
    </row>
    <row r="40" spans="1:10" x14ac:dyDescent="0.25">
      <c r="A40" s="125"/>
      <c r="B40" s="82" t="s">
        <v>85</v>
      </c>
      <c r="C40" s="99">
        <f>C39-C37</f>
        <v>-7.5049731052144741E-2</v>
      </c>
      <c r="D40" s="99">
        <f>D39-D37</f>
        <v>-0.29257595393155866</v>
      </c>
      <c r="E40" s="99">
        <f>E39-E37</f>
        <v>-0.91932649344358519</v>
      </c>
      <c r="F40" s="98">
        <f>SUM(C40:E40)</f>
        <v>-1.2869521784272886</v>
      </c>
      <c r="G40" s="104" t="s">
        <v>86</v>
      </c>
      <c r="H40" s="100">
        <f>F40-(C25-$G$2)/$H$2</f>
        <v>-0.27570020822196661</v>
      </c>
      <c r="I40" s="120" t="s">
        <v>28</v>
      </c>
      <c r="J40" s="121" t="s">
        <v>98</v>
      </c>
    </row>
    <row r="41" spans="1:10" ht="18" thickBot="1" x14ac:dyDescent="0.3">
      <c r="A41" s="126"/>
      <c r="B41" s="90" t="s">
        <v>52</v>
      </c>
      <c r="C41" s="92">
        <f>C38-C37^2</f>
        <v>8.6149021804099224E-2</v>
      </c>
      <c r="D41" s="92">
        <f>D38-D37^2</f>
        <v>0.3956538180238407</v>
      </c>
      <c r="E41" s="92">
        <f>E38-E37^2</f>
        <v>0.86626611109923646</v>
      </c>
      <c r="F41" s="91">
        <f>-SUM(C41:E41)</f>
        <v>-1.3480689509271764</v>
      </c>
      <c r="G41" s="105" t="s">
        <v>87</v>
      </c>
      <c r="H41" s="89">
        <f>F41-1/$H$2</f>
        <v>-1.8480689509271764</v>
      </c>
      <c r="I41" s="122">
        <f>-F41+$H$2^-1</f>
        <v>1.8480689509271764</v>
      </c>
      <c r="J41" s="123">
        <f>SQRT(1/I41)</f>
        <v>0.73559863504864997</v>
      </c>
    </row>
    <row r="42" spans="1:10" ht="18" thickBot="1" x14ac:dyDescent="0.3">
      <c r="G42" s="106" t="s">
        <v>88</v>
      </c>
      <c r="H42" s="107">
        <f>H40/H41</f>
        <v>0.14918285818483548</v>
      </c>
    </row>
    <row r="43" spans="1:10" ht="18" thickBot="1" x14ac:dyDescent="0.3">
      <c r="A43" s="124" t="s">
        <v>96</v>
      </c>
      <c r="B43" s="65" t="s">
        <v>69</v>
      </c>
      <c r="C43" s="109">
        <f>C25-H42</f>
        <v>-2.1716867985954793</v>
      </c>
      <c r="D43" s="81"/>
      <c r="E43" s="81"/>
    </row>
    <row r="44" spans="1:10" x14ac:dyDescent="0.25">
      <c r="A44" s="125"/>
      <c r="B44" s="82" t="s">
        <v>54</v>
      </c>
      <c r="C44" s="83">
        <v>1</v>
      </c>
      <c r="D44" s="84">
        <v>1</v>
      </c>
      <c r="E44" s="85">
        <v>1</v>
      </c>
    </row>
    <row r="45" spans="1:10" x14ac:dyDescent="0.25">
      <c r="A45" s="125"/>
      <c r="B45" s="86" t="s">
        <v>55</v>
      </c>
      <c r="C45" s="87">
        <f>EXP($C43-C$2-C$3)</f>
        <v>5.6773432599864324E-2</v>
      </c>
      <c r="D45" s="88">
        <f t="shared" ref="D45:E45" si="20">EXP($C43-D$2-D$3)</f>
        <v>0.17948084342855425</v>
      </c>
      <c r="E45" s="89">
        <f t="shared" si="20"/>
        <v>0.73514553056843945</v>
      </c>
    </row>
    <row r="46" spans="1:10" x14ac:dyDescent="0.25">
      <c r="A46" s="125"/>
      <c r="B46" s="86" t="s">
        <v>56</v>
      </c>
      <c r="C46" s="87">
        <f>EXP(2*$C43-2*C$2-(C$3+C$4))</f>
        <v>4.3639677668310646E-3</v>
      </c>
      <c r="D46" s="88">
        <f t="shared" ref="D46:E46" si="21">EXP(2*$C43-2*D$2-(D$3+D$4))</f>
        <v>4.0951223255871631E-2</v>
      </c>
      <c r="E46" s="89">
        <f t="shared" si="21"/>
        <v>0.38659656508081158</v>
      </c>
    </row>
    <row r="47" spans="1:10" x14ac:dyDescent="0.25">
      <c r="A47" s="125"/>
      <c r="B47" s="86" t="s">
        <v>57</v>
      </c>
      <c r="C47" s="87">
        <f>EXP(3*$C43-3*C$2-(C$3+C$4+C$5))</f>
        <v>4.9445204132216871E-4</v>
      </c>
      <c r="D47" s="88">
        <f t="shared" ref="D47:E47" si="22">EXP(3*$C43-3*D$2-(D$3+D$4+D$5))</f>
        <v>7.7888629246038654E-3</v>
      </c>
      <c r="E47" s="89">
        <f t="shared" si="22"/>
        <v>5.6019222076037892E-2</v>
      </c>
    </row>
    <row r="48" spans="1:10" ht="18" thickBot="1" x14ac:dyDescent="0.3">
      <c r="A48" s="125"/>
      <c r="B48" s="90" t="s">
        <v>58</v>
      </c>
      <c r="C48" s="91">
        <f>EXP(4*$C43-4*C$2-SUM(C$3:C$6))</f>
        <v>7.0864057853500519E-5</v>
      </c>
      <c r="D48" s="92">
        <f t="shared" ref="D48:E48" si="23">EXP(4*$C43-4*D$2-SUM(D$3:D$6))</f>
        <v>2.6671435935461739E-3</v>
      </c>
      <c r="E48" s="93">
        <f t="shared" si="23"/>
        <v>1.8784049607755465E-2</v>
      </c>
    </row>
    <row r="49" spans="1:10" ht="18" thickBot="1" x14ac:dyDescent="0.3">
      <c r="A49" s="125"/>
      <c r="B49" s="94" t="s">
        <v>89</v>
      </c>
      <c r="C49" s="95">
        <f>SUM(C44:C48)</f>
        <v>1.061702716465871</v>
      </c>
      <c r="D49" s="96">
        <f t="shared" ref="D49:E49" si="24">SUM(D44:D48)</f>
        <v>1.2308880732025758</v>
      </c>
      <c r="E49" s="97">
        <f t="shared" si="24"/>
        <v>2.1965453673330444</v>
      </c>
    </row>
    <row r="50" spans="1:10" x14ac:dyDescent="0.25">
      <c r="A50" s="125"/>
      <c r="B50" s="82" t="s">
        <v>90</v>
      </c>
      <c r="C50" s="98">
        <f>C44/C49</f>
        <v>0.9418832451787793</v>
      </c>
      <c r="D50" s="99">
        <f t="shared" ref="D50:E50" si="25">D44/D49</f>
        <v>0.81242155299966345</v>
      </c>
      <c r="E50" s="100">
        <f t="shared" si="25"/>
        <v>0.4552603442077589</v>
      </c>
    </row>
    <row r="51" spans="1:10" x14ac:dyDescent="0.25">
      <c r="A51" s="125"/>
      <c r="B51" s="86" t="s">
        <v>91</v>
      </c>
      <c r="C51" s="87">
        <f>C45/C49</f>
        <v>5.3473944937098915E-2</v>
      </c>
      <c r="D51" s="88">
        <f t="shared" ref="D51:E51" si="26">D45/D49</f>
        <v>0.14581410555191548</v>
      </c>
      <c r="E51" s="89">
        <f t="shared" si="26"/>
        <v>0.33468260728938326</v>
      </c>
    </row>
    <row r="52" spans="1:10" x14ac:dyDescent="0.25">
      <c r="A52" s="125"/>
      <c r="B52" s="86" t="s">
        <v>92</v>
      </c>
      <c r="C52" s="87">
        <f>C46/C49</f>
        <v>4.1103481220784339E-3</v>
      </c>
      <c r="D52" s="88">
        <f t="shared" ref="D52:E52" si="27">D46/D49</f>
        <v>3.3269656394771162E-2</v>
      </c>
      <c r="E52" s="89">
        <f t="shared" si="27"/>
        <v>0.17600208528822756</v>
      </c>
    </row>
    <row r="53" spans="1:10" x14ac:dyDescent="0.25">
      <c r="A53" s="125"/>
      <c r="B53" s="86" t="s">
        <v>43</v>
      </c>
      <c r="C53" s="87">
        <f>C47/C49</f>
        <v>4.6571609326579615E-4</v>
      </c>
      <c r="D53" s="88">
        <f t="shared" ref="D53:E53" si="28">D47/D49</f>
        <v>6.3278401133081731E-3</v>
      </c>
      <c r="E53" s="89">
        <f t="shared" si="28"/>
        <v>2.5503330324587896E-2</v>
      </c>
    </row>
    <row r="54" spans="1:10" ht="18" thickBot="1" x14ac:dyDescent="0.3">
      <c r="A54" s="125"/>
      <c r="B54" s="90" t="s">
        <v>41</v>
      </c>
      <c r="C54" s="91">
        <f>C48/C49</f>
        <v>6.674566877759183E-5</v>
      </c>
      <c r="D54" s="92">
        <f t="shared" ref="D54:E54" si="29">D48/D49</f>
        <v>2.1668449403418858E-3</v>
      </c>
      <c r="E54" s="93">
        <f t="shared" si="29"/>
        <v>8.5516328900423714E-3</v>
      </c>
    </row>
    <row r="55" spans="1:10" x14ac:dyDescent="0.25">
      <c r="A55" s="125"/>
      <c r="B55" s="86" t="s">
        <v>42</v>
      </c>
      <c r="C55" s="98">
        <f t="shared" ref="C55:E55" si="30">C50+2*C51+3*C52+4*C53+5*C54</f>
        <v>1.0633587721361635</v>
      </c>
      <c r="D55" s="99">
        <f t="shared" si="30"/>
        <v>1.2400043184427503</v>
      </c>
      <c r="E55" s="100">
        <f t="shared" si="30"/>
        <v>1.7974033003997718</v>
      </c>
    </row>
    <row r="56" spans="1:10" ht="18" thickBot="1" x14ac:dyDescent="0.3">
      <c r="A56" s="125"/>
      <c r="B56" s="86" t="s">
        <v>93</v>
      </c>
      <c r="C56" s="91">
        <f>C50+4*C51+9*C52+16*C53+25*C54</f>
        <v>1.2018922572375734</v>
      </c>
      <c r="D56" s="92">
        <f t="shared" ref="D56:E56" si="31">D50+4*D51+9*D52+16*D53+25*D54</f>
        <v>1.8505214480817438</v>
      </c>
      <c r="E56" s="93">
        <f t="shared" si="31"/>
        <v>3.9998536484038056</v>
      </c>
    </row>
    <row r="57" spans="1:10" ht="18" thickBot="1" x14ac:dyDescent="0.3">
      <c r="A57" s="125"/>
      <c r="B57" s="101" t="s">
        <v>94</v>
      </c>
      <c r="C57" s="102">
        <f>C39</f>
        <v>1</v>
      </c>
      <c r="D57" s="103">
        <f>D39</f>
        <v>1</v>
      </c>
      <c r="E57" s="101">
        <f>E39</f>
        <v>1</v>
      </c>
    </row>
    <row r="58" spans="1:10" x14ac:dyDescent="0.25">
      <c r="A58" s="125"/>
      <c r="B58" s="82" t="s">
        <v>51</v>
      </c>
      <c r="C58" s="99">
        <f>C57-C55</f>
        <v>-6.3358772136163477E-2</v>
      </c>
      <c r="D58" s="99">
        <f>D57-D55</f>
        <v>-0.24000431844275028</v>
      </c>
      <c r="E58" s="99">
        <f>E57-E55</f>
        <v>-0.79740330039977181</v>
      </c>
      <c r="F58" s="98">
        <f>SUM(C58:E58)</f>
        <v>-1.1007663909786856</v>
      </c>
      <c r="G58" s="104" t="s">
        <v>95</v>
      </c>
      <c r="H58" s="100">
        <f>F58-(C43-$G$2)/$H$2</f>
        <v>-1.4922991680945907E-2</v>
      </c>
      <c r="I58" s="120" t="s">
        <v>28</v>
      </c>
      <c r="J58" s="121" t="s">
        <v>98</v>
      </c>
    </row>
    <row r="59" spans="1:10" ht="18" thickBot="1" x14ac:dyDescent="0.3">
      <c r="A59" s="126"/>
      <c r="B59" s="90" t="s">
        <v>52</v>
      </c>
      <c r="C59" s="92">
        <f>C56-C55^2</f>
        <v>7.1160378958644133E-2</v>
      </c>
      <c r="D59" s="92">
        <f>D56-D55^2</f>
        <v>0.31291073832507421</v>
      </c>
      <c r="E59" s="92">
        <f>E56-E55^2</f>
        <v>0.7691950241158132</v>
      </c>
      <c r="F59" s="91">
        <f>-SUM(C59:E59)</f>
        <v>-1.1532661413995315</v>
      </c>
      <c r="G59" s="105" t="s">
        <v>87</v>
      </c>
      <c r="H59" s="89">
        <f>F59-1/$H$2</f>
        <v>-1.6532661413995315</v>
      </c>
      <c r="I59" s="122">
        <f>-F59+$H$2^-1</f>
        <v>1.6532661413995315</v>
      </c>
      <c r="J59" s="123">
        <f>SQRT(1/I59)</f>
        <v>0.77772957478321769</v>
      </c>
    </row>
    <row r="60" spans="1:10" ht="18" thickBot="1" x14ac:dyDescent="0.3">
      <c r="G60" s="106" t="s">
        <v>88</v>
      </c>
      <c r="H60" s="107">
        <f>H58/H59</f>
        <v>9.0263698670519053E-3</v>
      </c>
    </row>
    <row r="61" spans="1:10" ht="18" thickBot="1" x14ac:dyDescent="0.3">
      <c r="A61" s="124" t="s">
        <v>97</v>
      </c>
      <c r="B61" s="65" t="s">
        <v>69</v>
      </c>
      <c r="C61" s="109">
        <f>C43-H60</f>
        <v>-2.1807131684625314</v>
      </c>
      <c r="D61" s="81"/>
      <c r="E61" s="81"/>
    </row>
    <row r="62" spans="1:10" x14ac:dyDescent="0.25">
      <c r="A62" s="125"/>
      <c r="B62" s="82" t="s">
        <v>54</v>
      </c>
      <c r="C62" s="83">
        <v>1</v>
      </c>
      <c r="D62" s="84">
        <v>1</v>
      </c>
      <c r="E62" s="85">
        <v>1</v>
      </c>
    </row>
    <row r="63" spans="1:10" x14ac:dyDescent="0.25">
      <c r="A63" s="125"/>
      <c r="B63" s="86" t="s">
        <v>55</v>
      </c>
      <c r="C63" s="87">
        <f>EXP($C61-C$2-C$3)</f>
        <v>5.6263280473218262E-2</v>
      </c>
      <c r="D63" s="88">
        <f t="shared" ref="D63:E63" si="32">EXP($C61-D$2-D$3)</f>
        <v>0.17786807263464025</v>
      </c>
      <c r="E63" s="89">
        <f t="shared" si="32"/>
        <v>0.72853969331957935</v>
      </c>
    </row>
    <row r="64" spans="1:10" x14ac:dyDescent="0.25">
      <c r="A64" s="125"/>
      <c r="B64" s="86" t="s">
        <v>56</v>
      </c>
      <c r="C64" s="87">
        <f>EXP(2*$C61-2*C$2-(C$3+C$4))</f>
        <v>4.2858930442289285E-3</v>
      </c>
      <c r="D64" s="88">
        <f t="shared" ref="D64:E64" si="33">EXP(2*$C61-2*D$2-(D$3+D$4))</f>
        <v>4.021857453646048E-2</v>
      </c>
      <c r="E64" s="89">
        <f t="shared" si="33"/>
        <v>0.37968005671266181</v>
      </c>
    </row>
    <row r="65" spans="1:10" x14ac:dyDescent="0.25">
      <c r="A65" s="125"/>
      <c r="B65" s="86" t="s">
        <v>57</v>
      </c>
      <c r="C65" s="87">
        <f>EXP(3*$C61-3*C$2-(C$3+C$4+C$5))</f>
        <v>4.8124238041688874E-4</v>
      </c>
      <c r="D65" s="88">
        <f t="shared" ref="D65:E65" si="34">EXP(3*$C61-3*D$2-(D$3+D$4+D$5))</f>
        <v>7.5807775503447146E-3</v>
      </c>
      <c r="E65" s="89">
        <f t="shared" si="34"/>
        <v>5.4522626115339083E-2</v>
      </c>
    </row>
    <row r="66" spans="1:10" ht="18" thickBot="1" x14ac:dyDescent="0.3">
      <c r="A66" s="125"/>
      <c r="B66" s="90" t="s">
        <v>58</v>
      </c>
      <c r="C66" s="91">
        <f>EXP(4*$C61-4*C$2-SUM(C$3:C$6))</f>
        <v>6.8351115545638714E-5</v>
      </c>
      <c r="D66" s="92">
        <f t="shared" ref="D66:E66" si="35">EXP(4*$C61-4*D$2-SUM(D$3:D$6))</f>
        <v>2.5725628119711084E-3</v>
      </c>
      <c r="E66" s="93">
        <f t="shared" si="35"/>
        <v>1.8117939954962393E-2</v>
      </c>
    </row>
    <row r="67" spans="1:10" ht="18" thickBot="1" x14ac:dyDescent="0.3">
      <c r="A67" s="125"/>
      <c r="B67" s="94" t="s">
        <v>89</v>
      </c>
      <c r="C67" s="95">
        <f>SUM(C62:C66)</f>
        <v>1.0610987670134095</v>
      </c>
      <c r="D67" s="96">
        <f t="shared" ref="D67:E67" si="36">SUM(D62:D66)</f>
        <v>1.2282399875334165</v>
      </c>
      <c r="E67" s="97">
        <f t="shared" si="36"/>
        <v>2.1808603161025428</v>
      </c>
    </row>
    <row r="68" spans="1:10" x14ac:dyDescent="0.25">
      <c r="A68" s="125"/>
      <c r="B68" s="82" t="s">
        <v>90</v>
      </c>
      <c r="C68" s="98">
        <f>C62/C67</f>
        <v>0.94241934029818974</v>
      </c>
      <c r="D68" s="99">
        <f t="shared" ref="D68:E68" si="37">D62/D67</f>
        <v>0.81417313403728697</v>
      </c>
      <c r="E68" s="100">
        <f t="shared" si="37"/>
        <v>0.45853464003009559</v>
      </c>
    </row>
    <row r="69" spans="1:10" x14ac:dyDescent="0.25">
      <c r="A69" s="125"/>
      <c r="B69" s="86" t="s">
        <v>91</v>
      </c>
      <c r="C69" s="87">
        <f>C63/C67</f>
        <v>5.3023603666582375E-2</v>
      </c>
      <c r="D69" s="88">
        <f t="shared" ref="D69:E69" si="38">D63/D67</f>
        <v>0.14481540614211685</v>
      </c>
      <c r="E69" s="89">
        <f t="shared" si="38"/>
        <v>0.33406068602392958</v>
      </c>
    </row>
    <row r="70" spans="1:10" x14ac:dyDescent="0.25">
      <c r="A70" s="125"/>
      <c r="B70" s="86" t="s">
        <v>92</v>
      </c>
      <c r="C70" s="87">
        <f>C64/C67</f>
        <v>4.0391084953308272E-3</v>
      </c>
      <c r="D70" s="88">
        <f t="shared" ref="D70:E70" si="39">D64/D67</f>
        <v>3.2744882876862259E-2</v>
      </c>
      <c r="E70" s="89">
        <f t="shared" si="39"/>
        <v>0.17409645813134667</v>
      </c>
    </row>
    <row r="71" spans="1:10" x14ac:dyDescent="0.25">
      <c r="A71" s="125"/>
      <c r="B71" s="86" t="s">
        <v>43</v>
      </c>
      <c r="C71" s="87">
        <f>C65/C67</f>
        <v>4.5353212667601476E-4</v>
      </c>
      <c r="D71" s="88">
        <f t="shared" ref="D71:E71" si="40">D65/D67</f>
        <v>6.1720654166036639E-3</v>
      </c>
      <c r="E71" s="89">
        <f t="shared" si="40"/>
        <v>2.5000512739292498E-2</v>
      </c>
    </row>
    <row r="72" spans="1:10" ht="18" thickBot="1" x14ac:dyDescent="0.3">
      <c r="A72" s="125"/>
      <c r="B72" s="90" t="s">
        <v>41</v>
      </c>
      <c r="C72" s="91">
        <f>C66/C67</f>
        <v>6.4415413221166187E-5</v>
      </c>
      <c r="D72" s="92">
        <f t="shared" ref="D72:E72" si="41">D66/D67</f>
        <v>2.0945115271302933E-3</v>
      </c>
      <c r="E72" s="93">
        <f t="shared" si="41"/>
        <v>8.3077030753355673E-3</v>
      </c>
    </row>
    <row r="73" spans="1:10" x14ac:dyDescent="0.25">
      <c r="A73" s="125"/>
      <c r="B73" s="86" t="s">
        <v>42</v>
      </c>
      <c r="C73" s="98">
        <f t="shared" ref="C73:E73" si="42">C68+2*C69+3*C70+4*C71+5*C72</f>
        <v>1.0627200786901569</v>
      </c>
      <c r="D73" s="99">
        <f t="shared" si="42"/>
        <v>1.2371994142541736</v>
      </c>
      <c r="E73" s="100">
        <f t="shared" si="42"/>
        <v>1.7904859528058426</v>
      </c>
    </row>
    <row r="74" spans="1:10" ht="18" thickBot="1" x14ac:dyDescent="0.3">
      <c r="A74" s="125"/>
      <c r="B74" s="86" t="s">
        <v>93</v>
      </c>
      <c r="C74" s="91">
        <f>C68+4*C69+9*C70+16*C71+25*C72</f>
        <v>1.1997326307798419</v>
      </c>
      <c r="D74" s="92">
        <f t="shared" ref="D74:E74" si="43">D68+4*D69+9*D70+16*D71+25*D72</f>
        <v>1.8392545393414306</v>
      </c>
      <c r="E74" s="93">
        <f t="shared" si="43"/>
        <v>3.9693462880200028</v>
      </c>
    </row>
    <row r="75" spans="1:10" ht="18" thickBot="1" x14ac:dyDescent="0.3">
      <c r="A75" s="125"/>
      <c r="B75" s="101" t="s">
        <v>94</v>
      </c>
      <c r="C75" s="102">
        <f>C57</f>
        <v>1</v>
      </c>
      <c r="D75" s="103">
        <f>D57</f>
        <v>1</v>
      </c>
      <c r="E75" s="101">
        <f>E57</f>
        <v>1</v>
      </c>
    </row>
    <row r="76" spans="1:10" x14ac:dyDescent="0.25">
      <c r="A76" s="125"/>
      <c r="B76" s="82" t="s">
        <v>51</v>
      </c>
      <c r="C76" s="99">
        <f>C75-C73</f>
        <v>-6.2720078690156944E-2</v>
      </c>
      <c r="D76" s="99">
        <f>D75-D73</f>
        <v>-0.23719941425417357</v>
      </c>
      <c r="E76" s="99">
        <f>E75-E73</f>
        <v>-0.79048595280584255</v>
      </c>
      <c r="F76" s="98">
        <f>SUM(C76:E76)</f>
        <v>-1.0904054457501731</v>
      </c>
      <c r="G76" s="104" t="s">
        <v>95</v>
      </c>
      <c r="H76" s="100">
        <f>F76-(C61-$G$2)/$H$2</f>
        <v>-4.886151890737267E-5</v>
      </c>
      <c r="I76" s="120" t="s">
        <v>28</v>
      </c>
      <c r="J76" s="121" t="s">
        <v>98</v>
      </c>
    </row>
    <row r="77" spans="1:10" ht="18" thickBot="1" x14ac:dyDescent="0.3">
      <c r="A77" s="126"/>
      <c r="B77" s="90" t="s">
        <v>52</v>
      </c>
      <c r="C77" s="92">
        <f>C74-C73^2</f>
        <v>7.0358665128628539E-2</v>
      </c>
      <c r="D77" s="92">
        <f>D74-D73^2</f>
        <v>0.30859214871056029</v>
      </c>
      <c r="E77" s="92">
        <f>E74-E73^2</f>
        <v>0.76350634082495672</v>
      </c>
      <c r="F77" s="91">
        <f>-SUM(C77:E77)</f>
        <v>-1.1424571546641455</v>
      </c>
      <c r="G77" s="105" t="s">
        <v>87</v>
      </c>
      <c r="H77" s="89">
        <f>F77-1/$H$2</f>
        <v>-1.6424571546641455</v>
      </c>
      <c r="I77" s="122">
        <f>-F77+$H$2^-1</f>
        <v>1.6424571546641455</v>
      </c>
      <c r="J77" s="123">
        <f>SQRT(1/I77)</f>
        <v>0.78028449173954095</v>
      </c>
    </row>
    <row r="78" spans="1:10" ht="18" thickBot="1" x14ac:dyDescent="0.3">
      <c r="G78" s="106" t="s">
        <v>88</v>
      </c>
      <c r="H78" s="110">
        <f>H76/H77</f>
        <v>2.9749037147555922E-5</v>
      </c>
    </row>
  </sheetData>
  <mergeCells count="4">
    <mergeCell ref="A7:A23"/>
    <mergeCell ref="A25:A41"/>
    <mergeCell ref="A43:A59"/>
    <mergeCell ref="A61:A7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選第1題</vt:lpstr>
      <vt:lpstr>能力估計1</vt:lpstr>
      <vt:lpstr>選第2題</vt:lpstr>
      <vt:lpstr>能力估計2</vt:lpstr>
      <vt:lpstr>選第3題</vt:lpstr>
      <vt:lpstr>能力估計3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Billy</cp:lastModifiedBy>
  <dcterms:created xsi:type="dcterms:W3CDTF">2015-07-13T00:03:53Z</dcterms:created>
  <dcterms:modified xsi:type="dcterms:W3CDTF">2015-12-25T03:05:17Z</dcterms:modified>
</cp:coreProperties>
</file>