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我永远爱八重樱\OneDrive - mail.ecust.edu.cn\学科类\物理\物理实验\密里根油滴\"/>
    </mc:Choice>
  </mc:AlternateContent>
  <xr:revisionPtr revIDLastSave="13" documentId="13_ncr:1_{CAE0C4C3-4221-44A2-BE49-8830257A1351}" xr6:coauthVersionLast="41" xr6:coauthVersionMax="41" xr10:uidLastSave="{6A24F172-7924-4329-A627-16FB7D73638B}"/>
  <bookViews>
    <workbookView xWindow="-108" yWindow="-108" windowWidth="23256" windowHeight="12576" xr2:uid="{72248606-AE23-497D-A8E9-88ED255CAE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D6" i="1"/>
  <c r="B16" i="1"/>
  <c r="J9" i="1" l="1"/>
  <c r="I6" i="1"/>
  <c r="I5" i="1"/>
  <c r="N4" i="1"/>
  <c r="B15" i="1" l="1"/>
  <c r="D20" i="1"/>
  <c r="B20" i="1"/>
  <c r="B21" i="1" l="1"/>
  <c r="B22" i="1" s="1"/>
  <c r="B13" i="1"/>
  <c r="B17" i="1" l="1"/>
</calcChain>
</file>

<file path=xl/sharedStrings.xml><?xml version="1.0" encoding="utf-8"?>
<sst xmlns="http://schemas.openxmlformats.org/spreadsheetml/2006/main" count="24" uniqueCount="23">
  <si>
    <t>平衡电压</t>
    <phoneticPr fontId="1" type="noConversion"/>
  </si>
  <si>
    <t>tg</t>
    <phoneticPr fontId="1" type="noConversion"/>
  </si>
  <si>
    <t>上升电压</t>
    <phoneticPr fontId="1" type="noConversion"/>
  </si>
  <si>
    <t>g</t>
    <phoneticPr fontId="1" type="noConversion"/>
  </si>
  <si>
    <t>rho0</t>
    <phoneticPr fontId="1" type="noConversion"/>
  </si>
  <si>
    <t>rho'</t>
    <phoneticPr fontId="1" type="noConversion"/>
  </si>
  <si>
    <t>d</t>
    <phoneticPr fontId="1" type="noConversion"/>
  </si>
  <si>
    <t>yita</t>
    <phoneticPr fontId="1" type="noConversion"/>
  </si>
  <si>
    <t>p</t>
    <phoneticPr fontId="1" type="noConversion"/>
  </si>
  <si>
    <t>b</t>
    <phoneticPr fontId="1" type="noConversion"/>
  </si>
  <si>
    <t>q</t>
    <phoneticPr fontId="1" type="noConversion"/>
  </si>
  <si>
    <t>l</t>
    <phoneticPr fontId="1" type="noConversion"/>
  </si>
  <si>
    <t>U</t>
    <phoneticPr fontId="1" type="noConversion"/>
  </si>
  <si>
    <t>n</t>
    <phoneticPr fontId="1" type="noConversion"/>
  </si>
  <si>
    <t>r</t>
    <phoneticPr fontId="1" type="noConversion"/>
  </si>
  <si>
    <t>平衡</t>
    <phoneticPr fontId="1" type="noConversion"/>
  </si>
  <si>
    <t>动态</t>
    <phoneticPr fontId="1" type="noConversion"/>
  </si>
  <si>
    <t>k</t>
    <phoneticPr fontId="1" type="noConversion"/>
  </si>
  <si>
    <t>q</t>
    <phoneticPr fontId="1" type="noConversion"/>
  </si>
  <si>
    <t>t1</t>
    <phoneticPr fontId="1" type="noConversion"/>
  </si>
  <si>
    <t>U1</t>
    <phoneticPr fontId="1" type="noConversion"/>
  </si>
  <si>
    <t>t1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</si>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</sst>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E93AE-F316-4855-BDBA-523BA87246F0}">
  <dimension ref="A1:N22"/>
  <sheetViews>
    <sheetView tabSelected="1" workbookViewId="0">
      <selection activeCell="N16" sqref="N16"/>
    </sheetView>
  </sheetViews>
  <sheetFormatPr defaultRowHeight="13.8" x14ac:dyDescent="0.25"/>
  <cols>
    <col min="2" max="2" width="14.88671875" customWidth="1"/>
    <col min="4" max="4" width="11.6640625" customWidth="1"/>
    <col min="14" max="14" width="9.109375" bestFit="1" customWidth="1"/>
  </cols>
  <sheetData>
    <row r="1" spans="1:14" x14ac:dyDescent="0.25">
      <c r="A1" t="s">
        <v>0</v>
      </c>
      <c r="B1">
        <v>150</v>
      </c>
      <c r="C1">
        <v>200</v>
      </c>
      <c r="D1">
        <v>200</v>
      </c>
      <c r="E1">
        <v>200</v>
      </c>
      <c r="F1">
        <v>200</v>
      </c>
      <c r="G1">
        <v>200</v>
      </c>
    </row>
    <row r="2" spans="1:14" x14ac:dyDescent="0.25">
      <c r="A2" t="s">
        <v>1</v>
      </c>
      <c r="B2">
        <v>55.51</v>
      </c>
      <c r="C2">
        <v>50.56</v>
      </c>
      <c r="D2">
        <v>55.42</v>
      </c>
      <c r="E2">
        <v>53.09</v>
      </c>
      <c r="F2">
        <v>50</v>
      </c>
      <c r="G2">
        <v>55.1</v>
      </c>
    </row>
    <row r="3" spans="1:14" x14ac:dyDescent="0.25">
      <c r="A3" t="s">
        <v>2</v>
      </c>
      <c r="B3">
        <v>376</v>
      </c>
      <c r="C3">
        <v>425</v>
      </c>
      <c r="D3">
        <v>425</v>
      </c>
      <c r="E3">
        <v>425</v>
      </c>
      <c r="F3">
        <v>425</v>
      </c>
      <c r="G3">
        <v>425</v>
      </c>
    </row>
    <row r="4" spans="1:14" x14ac:dyDescent="0.25">
      <c r="A4" t="s">
        <v>21</v>
      </c>
      <c r="B4">
        <v>52.28</v>
      </c>
      <c r="C4">
        <v>41.41</v>
      </c>
      <c r="D4">
        <v>41.96</v>
      </c>
      <c r="E4">
        <v>42.69</v>
      </c>
      <c r="F4">
        <v>42.88</v>
      </c>
      <c r="G4">
        <v>44.41</v>
      </c>
      <c r="I4">
        <v>12.09</v>
      </c>
      <c r="J4">
        <v>12.39</v>
      </c>
      <c r="K4">
        <v>12.65</v>
      </c>
      <c r="L4">
        <v>12.62</v>
      </c>
      <c r="M4">
        <v>12.86</v>
      </c>
      <c r="N4">
        <f>_xlfn.STDEV.S(I4:M4)/SQRT(5)*1.2</f>
        <v>0.15744256095478112</v>
      </c>
    </row>
    <row r="5" spans="1:14" x14ac:dyDescent="0.25">
      <c r="I5">
        <f>0.005*0.683</f>
        <v>3.4150000000000005E-3</v>
      </c>
    </row>
    <row r="6" spans="1:14" x14ac:dyDescent="0.25">
      <c r="A6" t="s">
        <v>3</v>
      </c>
      <c r="B6">
        <v>9.7940000000000005</v>
      </c>
      <c r="C6" t="s">
        <v>17</v>
      </c>
      <c r="D6">
        <f>18*PI()*B9*F15/SQRT(2*(B7-B8)*B6)</f>
        <v>4.0820585026112341E-6</v>
      </c>
      <c r="I6">
        <f>SQRT(N4^2+I5^2)</f>
        <v>0.15747959304303516</v>
      </c>
    </row>
    <row r="7" spans="1:14" x14ac:dyDescent="0.25">
      <c r="A7" t="s">
        <v>4</v>
      </c>
      <c r="B7">
        <v>981</v>
      </c>
    </row>
    <row r="8" spans="1:14" x14ac:dyDescent="0.25">
      <c r="A8" t="s">
        <v>5</v>
      </c>
      <c r="B8">
        <v>1.2929999999999999</v>
      </c>
    </row>
    <row r="9" spans="1:14" x14ac:dyDescent="0.25">
      <c r="A9" t="s">
        <v>6</v>
      </c>
      <c r="B9" s="1">
        <v>5.0000000000000001E-3</v>
      </c>
      <c r="J9">
        <f>1.5*20.846*0.16/12.522</f>
        <v>0.39954000958313363</v>
      </c>
    </row>
    <row r="10" spans="1:14" x14ac:dyDescent="0.25">
      <c r="A10" t="s">
        <v>7</v>
      </c>
      <c r="B10" s="1">
        <v>1.8300000000000001E-5</v>
      </c>
    </row>
    <row r="11" spans="1:14" x14ac:dyDescent="0.25">
      <c r="A11" t="s">
        <v>8</v>
      </c>
      <c r="B11" s="1">
        <v>101330</v>
      </c>
    </row>
    <row r="12" spans="1:14" x14ac:dyDescent="0.25">
      <c r="A12" t="s">
        <v>9</v>
      </c>
      <c r="B12" s="1">
        <v>8.2199999999999999E-3</v>
      </c>
    </row>
    <row r="13" spans="1:14" x14ac:dyDescent="0.25">
      <c r="A13" t="s">
        <v>14</v>
      </c>
      <c r="B13">
        <f>SQRT(9*B10*F15/B15/2/B6/(B7-B8))</f>
        <v>5.6998299400645776E-7</v>
      </c>
    </row>
    <row r="14" spans="1:14" x14ac:dyDescent="0.25">
      <c r="A14" t="s">
        <v>15</v>
      </c>
    </row>
    <row r="15" spans="1:14" x14ac:dyDescent="0.25">
      <c r="A15" t="s">
        <v>1</v>
      </c>
      <c r="B15">
        <f>AVERAGE(C2:G2)</f>
        <v>52.834000000000003</v>
      </c>
      <c r="C15" t="s">
        <v>12</v>
      </c>
      <c r="D15">
        <v>200</v>
      </c>
      <c r="E15" t="s">
        <v>11</v>
      </c>
      <c r="F15" s="1">
        <v>2E-3</v>
      </c>
      <c r="I15">
        <v>7.59</v>
      </c>
      <c r="J15">
        <v>7.4</v>
      </c>
      <c r="K15">
        <v>7.58</v>
      </c>
      <c r="L15">
        <v>7.9</v>
      </c>
      <c r="M15">
        <v>7.7</v>
      </c>
      <c r="N15">
        <f>_xlfn.STDEV.S(I15:M15)/SQRT(5)</f>
        <v>8.2073138114732783E-2</v>
      </c>
    </row>
    <row r="16" spans="1:14" x14ac:dyDescent="0.25">
      <c r="A16" t="s">
        <v>10</v>
      </c>
      <c r="B16">
        <f>18*PI()*( $B$10/(1+B12/B11/B13) )^(3/2)*$B$9/SQRT(2*$B$6*($B$7-$B$8))/D15*(F15/B15)^(3/2)</f>
        <v>1.5240100898390043E-19</v>
      </c>
    </row>
    <row r="17" spans="1:4" x14ac:dyDescent="0.25">
      <c r="A17" t="s">
        <v>13</v>
      </c>
      <c r="B17">
        <f>B16/1.602E-19</f>
        <v>0.95131715969975306</v>
      </c>
    </row>
    <row r="19" spans="1:4" x14ac:dyDescent="0.25">
      <c r="A19" t="s">
        <v>16</v>
      </c>
    </row>
    <row r="20" spans="1:4" x14ac:dyDescent="0.25">
      <c r="A20" t="s">
        <v>19</v>
      </c>
      <c r="B20">
        <f>AVERAGE(C4:G4)</f>
        <v>42.67</v>
      </c>
      <c r="C20" t="s">
        <v>20</v>
      </c>
      <c r="D20">
        <f>C3</f>
        <v>425</v>
      </c>
    </row>
    <row r="21" spans="1:4" x14ac:dyDescent="0.25">
      <c r="A21" t="s">
        <v>18</v>
      </c>
      <c r="B21">
        <f>D6*(1/B20+1/B15)*SQRT(F15/B15)*(B10/(1+B12/B11/B13))^(3/2)/D20</f>
        <v>1.6051951046469796E-19</v>
      </c>
    </row>
    <row r="22" spans="1:4" x14ac:dyDescent="0.25">
      <c r="A22" t="s">
        <v>22</v>
      </c>
      <c r="B22">
        <f>B21/1.602E-19</f>
        <v>1.0019944473451807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刘锦</dc:creator>
  <cp:lastModifiedBy>刘锦</cp:lastModifiedBy>
  <dcterms:created xsi:type="dcterms:W3CDTF">2019-03-11T14:47:37Z</dcterms:created>
  <dcterms:modified xsi:type="dcterms:W3CDTF">2019-03-25T12:48:16Z</dcterms:modified>
</cp:coreProperties>
</file>