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4340" activeTab="2"/>
  </bookViews>
  <sheets>
    <sheet name="4月" sheetId="5" r:id="rId1"/>
    <sheet name="5月" sheetId="6" r:id="rId2"/>
    <sheet name="6月" sheetId="7" r:id="rId3"/>
    <sheet name="开发费用估算" sheetId="2" r:id="rId4"/>
    <sheet name="模板使用说明&amp;基础参数" sheetId="3" r:id="rId5"/>
    <sheet name="config" sheetId="4" r:id="rId6"/>
  </sheets>
  <definedNames>
    <definedName name="_xlnm._FilterDatabase" localSheetId="0" hidden="1">'4月'!$A$5:$M$91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s>
  <commentList>
    <comment ref="J5" authorId="0">
      <text>
        <r>
          <rPr>
            <sz val="9"/>
            <rFont val="宋体"/>
            <charset val="134"/>
          </rPr>
          <t>请选择重用程度，缺省为“低”。</t>
        </r>
      </text>
    </comment>
    <comment ref="K5" authorId="0">
      <text>
        <r>
          <rPr>
            <sz val="9"/>
            <color rgb="FF000000"/>
            <rFont val="宋体"/>
            <charset val="134"/>
          </rPr>
          <t>请选择修改类型，缺省为“新增”。</t>
        </r>
      </text>
    </comment>
  </commentList>
</comments>
</file>

<file path=xl/comments2.xml><?xml version="1.0" encoding="utf-8"?>
<comments xmlns="http://schemas.openxmlformats.org/spreadsheetml/2006/main">
  <authors>
    <author>作者</author>
  </authors>
  <commentList>
    <comment ref="J5" authorId="0">
      <text>
        <r>
          <rPr>
            <sz val="9"/>
            <rFont val="宋体"/>
            <charset val="134"/>
          </rPr>
          <t>请选择重用程度，缺省为“低”。</t>
        </r>
      </text>
    </comment>
    <comment ref="K5" authorId="0">
      <text>
        <r>
          <rPr>
            <sz val="9"/>
            <color rgb="FF000000"/>
            <rFont val="宋体"/>
            <charset val="134"/>
          </rPr>
          <t>请选择修改类型，缺省为“新增”。</t>
        </r>
      </text>
    </comment>
  </commentList>
</comments>
</file>

<file path=xl/comments3.xml><?xml version="1.0" encoding="utf-8"?>
<comments xmlns="http://schemas.openxmlformats.org/spreadsheetml/2006/main">
  <authors>
    <author>作者</author>
  </authors>
  <commentList>
    <comment ref="J5" authorId="0">
      <text>
        <r>
          <rPr>
            <sz val="9"/>
            <rFont val="宋体"/>
            <charset val="134"/>
          </rPr>
          <t>请选择重用程度，缺省为“低”。</t>
        </r>
      </text>
    </comment>
    <comment ref="K5" authorId="0">
      <text>
        <r>
          <rPr>
            <sz val="9"/>
            <color rgb="FF000000"/>
            <rFont val="宋体"/>
            <charset val="134"/>
          </rPr>
          <t>请选择修改类型，缺省为“新增”。</t>
        </r>
      </text>
    </comment>
  </commentList>
</comments>
</file>

<file path=xl/sharedStrings.xml><?xml version="1.0" encoding="utf-8"?>
<sst xmlns="http://schemas.openxmlformats.org/spreadsheetml/2006/main" count="966" uniqueCount="352">
  <si>
    <t>规模估算方法</t>
  </si>
  <si>
    <t>估算功能点</t>
  </si>
  <si>
    <t>预报功能评估工作量</t>
  </si>
  <si>
    <t>功能点合计(FP)</t>
  </si>
  <si>
    <t>功能详细描述</t>
  </si>
  <si>
    <t>评估规模合计(FP)</t>
  </si>
  <si>
    <t>工作量规模合计（人天）</t>
  </si>
  <si>
    <t>调整后功能点(FP)</t>
  </si>
  <si>
    <t>填写说明</t>
  </si>
  <si>
    <t>手工填写</t>
  </si>
  <si>
    <t>手工填写，对功能点计数项的补充描述，包含修改内容描述</t>
  </si>
  <si>
    <r>
      <rPr>
        <b/>
        <sz val="10"/>
        <color indexed="8"/>
        <rFont val="宋体"/>
        <charset val="134"/>
      </rPr>
      <t>下拉选择</t>
    </r>
    <r>
      <rPr>
        <sz val="10"/>
        <color indexed="8"/>
        <rFont val="宋体"/>
        <charset val="134"/>
      </rPr>
      <t>，按功能点方法标准判断</t>
    </r>
  </si>
  <si>
    <t>不需填写，公式计算</t>
  </si>
  <si>
    <r>
      <rPr>
        <b/>
        <sz val="10"/>
        <color indexed="8"/>
        <rFont val="宋体"/>
        <charset val="134"/>
      </rPr>
      <t>下拉选择</t>
    </r>
    <r>
      <rPr>
        <sz val="10"/>
        <color indexed="8"/>
        <rFont val="宋体"/>
        <charset val="134"/>
      </rPr>
      <t>，参考“项目特征”中的重用度判断规则说明</t>
    </r>
  </si>
  <si>
    <r>
      <rPr>
        <b/>
        <sz val="10"/>
        <color indexed="8"/>
        <rFont val="宋体"/>
        <charset val="134"/>
      </rPr>
      <t>下拉选择</t>
    </r>
    <r>
      <rPr>
        <sz val="10"/>
        <color indexed="8"/>
        <rFont val="宋体"/>
        <charset val="134"/>
      </rPr>
      <t>，分为新增、修改、删除</t>
    </r>
  </si>
  <si>
    <t>可选填写，对本条工作项内容的补充说明</t>
  </si>
  <si>
    <t>编号</t>
  </si>
  <si>
    <t>子系统/系统子类</t>
  </si>
  <si>
    <t>开发任务编号</t>
  </si>
  <si>
    <t>需求名称</t>
  </si>
  <si>
    <t>开发工作量评估</t>
  </si>
  <si>
    <t>功能项描述</t>
  </si>
  <si>
    <t>功能点计数项名称</t>
  </si>
  <si>
    <t>类别</t>
  </si>
  <si>
    <t>初步功能点</t>
  </si>
  <si>
    <t>重用程度</t>
  </si>
  <si>
    <t>修改类型</t>
  </si>
  <si>
    <t>调整后功能点</t>
  </si>
  <si>
    <t>工作量规模（人天）</t>
  </si>
  <si>
    <t>基层治理组</t>
  </si>
  <si>
    <t>特殊人群关爱服务平台-用户登录</t>
  </si>
  <si>
    <t>特殊人群关爱服务平台-用户登录信息</t>
  </si>
  <si>
    <t>ILF</t>
  </si>
  <si>
    <t>中</t>
  </si>
  <si>
    <t>新增</t>
  </si>
  <si>
    <t>特殊人群关爱服务平台-用户登录查询</t>
  </si>
  <si>
    <t>EQ</t>
  </si>
  <si>
    <t>特殊人群关爱服务平台-数据导入任务</t>
  </si>
  <si>
    <t>特殊人群关爱服务平台-数据导入任务信息</t>
  </si>
  <si>
    <t>特殊人群关爱服务平台-数据导入任务查询</t>
  </si>
  <si>
    <t>特殊人群关爱服务平台-数据导入任务新增</t>
  </si>
  <si>
    <t>EI</t>
  </si>
  <si>
    <t>特殊人群关爱服务平台-数据导入任务撤销</t>
  </si>
  <si>
    <t>特殊人群关爱服务平台-数据导入任务文件上传</t>
  </si>
  <si>
    <t>特殊人群关爱服务平台-清单处理任务</t>
  </si>
  <si>
    <t>特殊人群关爱服务平台-清单信息</t>
  </si>
  <si>
    <t>特殊人群关爱服务平台-清单文件查询</t>
  </si>
  <si>
    <t>特殊人群关爱服务平台-清单文件读取</t>
  </si>
  <si>
    <t>特殊人群关爱服务平台-清单新增</t>
  </si>
  <si>
    <t>特殊人群关爱服务平台-清单文件删除</t>
  </si>
  <si>
    <t>特殊人群关爱服务平台-数据导入任务更新</t>
  </si>
  <si>
    <t>社工工具-文件存储</t>
  </si>
  <si>
    <t>社工工具-文件信息</t>
  </si>
  <si>
    <t>社工工具-文件查询</t>
  </si>
  <si>
    <t>社工工具-文件上传</t>
  </si>
  <si>
    <t>社工工具-文件下载</t>
  </si>
  <si>
    <t>特殊人群关爱服务平台-对接社工工具文件存储</t>
  </si>
  <si>
    <t>特殊人群关爱服务平台-文件存储信息</t>
  </si>
  <si>
    <t>EIF</t>
  </si>
  <si>
    <t>低</t>
  </si>
  <si>
    <t>与社工工具对接文件上传接口</t>
  </si>
  <si>
    <t>与社工工具对接文件下载接口</t>
  </si>
  <si>
    <t>特殊人群关爱服务平台-清单处理任务优化</t>
  </si>
  <si>
    <t>特殊人群关爱服务平台-清单信息优化</t>
  </si>
  <si>
    <t>修改</t>
  </si>
  <si>
    <t>特殊人群关爱服务平台-清单处理任务增加目的表是否存在校验</t>
  </si>
  <si>
    <t>特殊人群关爱服务平台-清单处理任务增加目的表列名与文件中列名是否一致校验</t>
  </si>
  <si>
    <t>特殊人群关爱服务平台-清单处理任务增加清单处理成功数与失败数</t>
  </si>
  <si>
    <t>微信机器人消息采集端-消息采集</t>
  </si>
  <si>
    <t>微信机器人消息采集端-消息采集信息</t>
  </si>
  <si>
    <t>微信机器人消息采集端-消息过滤</t>
  </si>
  <si>
    <t>微信机器人消息采集端-消息加密（消息加密后，传输给微信机器人消息接收端）</t>
  </si>
  <si>
    <t>微信机器人消息采集端-消息解密（解密微信机器人消息接收端传递过来的微信回复信息）</t>
  </si>
  <si>
    <t>微信机器人消息采集端-带引用类型消息采集</t>
  </si>
  <si>
    <t>微信机器人消息采集端-带引用类型消息解析</t>
  </si>
  <si>
    <t>微信机器人消息采集端-消息回复</t>
  </si>
  <si>
    <t>微信机器人消息采集端-消息回复信息</t>
  </si>
  <si>
    <t>微信机器人消息采集端-@群单个成员接口开发</t>
  </si>
  <si>
    <t>微信机器人消息采集端-@群全体成员接口开发</t>
  </si>
  <si>
    <t>微信机器人消息接收端-消息接收</t>
  </si>
  <si>
    <t>微信机器人消息接收端-消息接收信息</t>
  </si>
  <si>
    <t>微信机器人消息接收端-消息接收接口开发</t>
  </si>
  <si>
    <t>微信机器人消息采集端-消息加密（回复消息加密后，传输给微信机器人消息采集端）</t>
  </si>
  <si>
    <t>微信机器人消息采集端-消息解密（解密微信机器人消息采集端传递过来的微信消息）</t>
  </si>
  <si>
    <t>消息查询</t>
  </si>
  <si>
    <t>消息新增</t>
  </si>
  <si>
    <t>消息更新</t>
  </si>
  <si>
    <t>微信机器人采集端-对接微信机器人消息接收端</t>
  </si>
  <si>
    <t>微信机器人采集端-消息推送微信机器人消息接收端对接信息</t>
  </si>
  <si>
    <t>对接微信机器人消息接收端消息接收接口</t>
  </si>
  <si>
    <t>客流运营监控-订单列表导出表格优化</t>
  </si>
  <si>
    <t>客流订单信息改造V1版本</t>
  </si>
  <si>
    <t>客流订单信息导出改造（去除分页，导出全量）</t>
  </si>
  <si>
    <t>EO</t>
  </si>
  <si>
    <t>运营报表有效用户数统计口径优化</t>
  </si>
  <si>
    <t>有效用户数查询改造（调整有效期范围）</t>
  </si>
  <si>
    <t>客流大屏来源分析优化</t>
  </si>
  <si>
    <t>客流大屏来源分析数据改造（增加来源地经纬度字段）</t>
  </si>
  <si>
    <t>客流大屏来源分析数据查询优化（返回值增加来源地经纬度）</t>
  </si>
  <si>
    <t>客流大屏来源分析数据展示优化（增加来源地飞线效果）</t>
  </si>
  <si>
    <t>客流h5告警详情优化</t>
  </si>
  <si>
    <t>客流h5告警详情展示效果优化（只展示当前告警）</t>
  </si>
  <si>
    <t>高</t>
  </si>
  <si>
    <t>客流区域数据口径配置功能</t>
  </si>
  <si>
    <t>客流区域数据口径配置信息</t>
  </si>
  <si>
    <t>客流区域数据口径配置信息查询</t>
  </si>
  <si>
    <t>客流区域数据口径配置信息保存</t>
  </si>
  <si>
    <t>统一渠道短信管理端-模板管理改造</t>
  </si>
  <si>
    <t>文本短信模板查询改造</t>
  </si>
  <si>
    <t>文本短信模板新增改造</t>
  </si>
  <si>
    <t>文本短信模板编辑改造</t>
  </si>
  <si>
    <t>架构组</t>
  </si>
  <si>
    <t>集智通-文档生成</t>
  </si>
  <si>
    <t>任务信息</t>
  </si>
  <si>
    <t>需求文档下载</t>
  </si>
  <si>
    <t>结果文档下载</t>
  </si>
  <si>
    <t>任务列表信息查询</t>
  </si>
  <si>
    <t>集智通-文档生成-查看详情</t>
  </si>
  <si>
    <t>任务详情信息</t>
  </si>
  <si>
    <t>任务详情信息查看详情</t>
  </si>
  <si>
    <t>集智通-文档生成-新建</t>
  </si>
  <si>
    <t>任务新建信息</t>
  </si>
  <si>
    <t>任务新建信息配置</t>
  </si>
  <si>
    <t>任务新建信息提交</t>
  </si>
  <si>
    <t>集智通-文档生成-邮件推送</t>
  </si>
  <si>
    <t>邮件推送信息</t>
  </si>
  <si>
    <t>邮件推送信息配置</t>
  </si>
  <si>
    <t>邮件发送日志记录及每日2次/日发送逻辑校验</t>
  </si>
  <si>
    <t>邮件推送接口调用</t>
  </si>
  <si>
    <t>集智通-微信群消息服务对接</t>
  </si>
  <si>
    <t>微信群消息信息</t>
  </si>
  <si>
    <t>微信群消息接收接口对接</t>
  </si>
  <si>
    <t>微信群消息发送接口对接</t>
  </si>
  <si>
    <t>集智通-微信私信消息服务对接</t>
  </si>
  <si>
    <t>微信私信消息信息</t>
  </si>
  <si>
    <t>微信私信消息接收接口对接</t>
  </si>
  <si>
    <t>集智通-微信群成员服务对接</t>
  </si>
  <si>
    <t>微信群成员信息</t>
  </si>
  <si>
    <t>微信群成员获取接口对接</t>
  </si>
  <si>
    <t>集智通-报障机器人</t>
  </si>
  <si>
    <t>运维报障信息</t>
  </si>
  <si>
    <t>报障信息获取功能</t>
  </si>
  <si>
    <t>报障信息日志记录功能</t>
  </si>
  <si>
    <t>保障信息通知维护人员功能</t>
  </si>
  <si>
    <t>报障信息处理完成反馈功能</t>
  </si>
  <si>
    <t>集智通-报障机器人-维护人员配置</t>
  </si>
  <si>
    <t>维护人员信息</t>
  </si>
  <si>
    <t>维护人员配置功能</t>
  </si>
  <si>
    <t>集智通-报障机器人-工单关闭功能</t>
  </si>
  <si>
    <t>运维报障工单信息</t>
  </si>
  <si>
    <t>多个保障工单关闭功能</t>
  </si>
  <si>
    <t>集智通-报障机器人-新增工单类型</t>
  </si>
  <si>
    <t>报障工单类型信息</t>
  </si>
  <si>
    <t>新增多类型工单处理功能</t>
  </si>
  <si>
    <t>靶向预警-新昌水利实时预警同步任务优化</t>
  </si>
  <si>
    <t>靶向预警-新昌水利实时预警信息</t>
  </si>
  <si>
    <t>靶向预警-新昌水利实时预警同步任务，撤销、投放失败、投放完成的活动仍需同步三天</t>
  </si>
  <si>
    <t>靶向预警-青田水利实时预警同步任务优化</t>
  </si>
  <si>
    <t>靶向预警-青田水利实时预警信息</t>
  </si>
  <si>
    <t>靶向预警-青田水利实时预警同步任务，撤销、投放失败、投放完成的活动仍需同步三天</t>
  </si>
  <si>
    <t>微信机器人接收端-对接微信机器人消息采集端</t>
  </si>
  <si>
    <t>微信机器人接收端-消息回复微信机器人消息采集端对接信息</t>
  </si>
  <si>
    <t>对接微信机器人消息采集端@群单个成员接口</t>
  </si>
  <si>
    <t>对接微信机器人消息采集端@群全体成员接口</t>
  </si>
  <si>
    <t>微信机器人接收端-对接dify平台</t>
  </si>
  <si>
    <t>微信机器人接收端-对接dify平台信息</t>
  </si>
  <si>
    <t>对接dify平台新闻解析接口</t>
  </si>
  <si>
    <t>微信机器人接收端-对接deepseek</t>
  </si>
  <si>
    <t>微信机器人接收端-对接deepseek信息</t>
  </si>
  <si>
    <t>对接deepseek对话接口</t>
  </si>
  <si>
    <t>查询多边形区域客流驻留构成接口</t>
  </si>
  <si>
    <t>多边形区域客流驻留构成信息</t>
  </si>
  <si>
    <t>多边形区域客流驻留构成信息查询</t>
  </si>
  <si>
    <t>AI分析报告下载</t>
  </si>
  <si>
    <t>区域信息</t>
  </si>
  <si>
    <t>查询区域列表</t>
  </si>
  <si>
    <t>分析报告下载</t>
  </si>
  <si>
    <t>客流人群配置功能优化</t>
  </si>
  <si>
    <t>更新客群状态接口优化（开启时校验是否包含红名单）</t>
  </si>
  <si>
    <t>基智通演示-Dify工作流开发</t>
  </si>
  <si>
    <t>基智通工作流配置信息</t>
  </si>
  <si>
    <t>基智通根据问题生成答案</t>
  </si>
  <si>
    <t>基智通演示-MCP接口</t>
  </si>
  <si>
    <t>基智通MCP接口信息</t>
  </si>
  <si>
    <t>多边形区域客流洞察数据查询</t>
  </si>
  <si>
    <t>热点新闻分析-微信消息管理</t>
  </si>
  <si>
    <t>微信消息信息</t>
  </si>
  <si>
    <t>微信消息接收</t>
  </si>
  <si>
    <t>微信消息推送</t>
  </si>
  <si>
    <t>热点新闻分析-MCP接口</t>
  </si>
  <si>
    <t>热点新闻分析MCP接口信息</t>
  </si>
  <si>
    <t>热点新闻分析根据地址查询坐标</t>
  </si>
  <si>
    <t>热点新闻分析根据中心点坐标、半径以及用户画像查询人数</t>
  </si>
  <si>
    <t>热点新闻分析创建短信任务</t>
  </si>
  <si>
    <t>热点新闻分析-Dify工作流开发</t>
  </si>
  <si>
    <t>热点新闻分析工作流配置信息</t>
  </si>
  <si>
    <t>热点新闻分析根据问题生成答案</t>
  </si>
  <si>
    <t>统一渠道外呼中台ftp活动创建在线外呼支撑改造</t>
  </si>
  <si>
    <t>ftp活动创建信息-改造V1版本</t>
  </si>
  <si>
    <t>ftp活动创建信息保存-改造V1版本</t>
  </si>
  <si>
    <t>ftp活动创建信息查询-改造V1版本</t>
  </si>
  <si>
    <t>统一渠道外呼中台在线-民生外呼回执支撑改造</t>
  </si>
  <si>
    <t>在线回执信息-改造V1版本</t>
  </si>
  <si>
    <t>在线回执信息保存-改造V1版本</t>
  </si>
  <si>
    <t>在线回执信息查询-改造V1版本</t>
  </si>
  <si>
    <t>在线回执信息推送-改造V1版本</t>
  </si>
  <si>
    <t>行为自查-短息模版变更</t>
  </si>
  <si>
    <t>短息模版信息</t>
  </si>
  <si>
    <t>短息模版修改上线</t>
  </si>
  <si>
    <t>内容洞察-数据任务管理-下发任务</t>
  </si>
  <si>
    <t>下发任务信息</t>
  </si>
  <si>
    <t>下发任务查询</t>
  </si>
  <si>
    <t>内容洞察-数据任务管理-下发任务-查看详情</t>
  </si>
  <si>
    <t>下发任务详情信息</t>
  </si>
  <si>
    <t>下发任务查看详情功能</t>
  </si>
  <si>
    <t>内容洞察-数据任务管理-下发任务-数据推送</t>
  </si>
  <si>
    <t>数据推送信息</t>
  </si>
  <si>
    <t>数据推送功能</t>
  </si>
  <si>
    <t>内容洞察租户数据小时解析程序</t>
  </si>
  <si>
    <t>小时下发待解析数据信息</t>
  </si>
  <si>
    <t>小时解析程序</t>
  </si>
  <si>
    <t>内容洞察租户数据小时入库程序</t>
  </si>
  <si>
    <t>小时下发解析数据信息</t>
  </si>
  <si>
    <t>小时下发按渠道入库</t>
  </si>
  <si>
    <t>内容洞察租户数据小时加密渠道推送程序</t>
  </si>
  <si>
    <t>小时加密渠道推送信息</t>
  </si>
  <si>
    <t>小时加密渠道推送程序</t>
  </si>
  <si>
    <t>内容洞察租户数据小时非加密渠道推送程序</t>
  </si>
  <si>
    <t>小时加非密渠道推送信息</t>
  </si>
  <si>
    <t>小时非加密渠道推送程序</t>
  </si>
  <si>
    <t>内容洞察租户数据小时下发程序异常监控</t>
  </si>
  <si>
    <t>异常监控信息</t>
  </si>
  <si>
    <t>小时下发数据推送完成短信</t>
  </si>
  <si>
    <t>集智通-文档生成-新建支持文本输入功能</t>
  </si>
  <si>
    <t>任务新建信息配置-支持文本输入</t>
  </si>
  <si>
    <t>精密智巡发起任务接口</t>
  </si>
  <si>
    <t>精密智巡任务信息</t>
  </si>
  <si>
    <t>保存精密智巡任务信息</t>
  </si>
  <si>
    <t>精密智巡获取风险指数接口</t>
  </si>
  <si>
    <t>精密智巡风险指数信息</t>
  </si>
  <si>
    <t>精密智巡风险指数查询</t>
  </si>
  <si>
    <t>精密智巡获取密钥交换加密值接口</t>
  </si>
  <si>
    <t>精密智巡密钥交换加密值信息</t>
  </si>
  <si>
    <t>精密智巡密钥交换加密值信息查询</t>
  </si>
  <si>
    <t>精密智巡文件数据加密接口</t>
  </si>
  <si>
    <t>精密智巡文件数据信息</t>
  </si>
  <si>
    <t>精密智巡文件数据加密</t>
  </si>
  <si>
    <t>精密智巡SDK获取批次号和密钥交换加密值接口</t>
  </si>
  <si>
    <t>精密智巡SDK批次号和密钥交换加密值信息</t>
  </si>
  <si>
    <t>精密智巡SDK批次号和密钥交换加密值信息查询</t>
  </si>
  <si>
    <t>精密智巡SDK生成加密密钥接口</t>
  </si>
  <si>
    <t>精密智巡加密密钥信息</t>
  </si>
  <si>
    <t>精密智巡加密密钥更新</t>
  </si>
  <si>
    <t>精密智巡SDK数据碰撞接口</t>
  </si>
  <si>
    <t>精密智巡数据碰撞信息</t>
  </si>
  <si>
    <t>精密智巡数据碰撞结果查询</t>
  </si>
  <si>
    <t>统一渠道短信每周每月统计并发送邮件</t>
  </si>
  <si>
    <t>短信发送记录统计信息</t>
  </si>
  <si>
    <t>短信发送记录统计信息保存</t>
  </si>
  <si>
    <t>短信发送记录统计信息查询及邮件发送</t>
  </si>
  <si>
    <t>友盟金融接口开发</t>
  </si>
  <si>
    <t>友盟金融信息</t>
  </si>
  <si>
    <t>友盟金融数据处理</t>
  </si>
  <si>
    <t>内容洞察调用统计模块-去重调用量指标</t>
  </si>
  <si>
    <t>去重调用量指标信息</t>
  </si>
  <si>
    <t>去重调用量查询</t>
  </si>
  <si>
    <t>去重调用量图表展示</t>
  </si>
  <si>
    <t>内容洞察-数据解析任务通知短信</t>
  </si>
  <si>
    <t>数据解析任务通知短信信息</t>
  </si>
  <si>
    <t>每日任务开始短信发送</t>
  </si>
  <si>
    <t>规模估算结果（单位：功能点）</t>
  </si>
  <si>
    <t>规模变更调整因子</t>
  </si>
  <si>
    <t>项目完成</t>
  </si>
  <si>
    <t>调整后规模（单位：功能点）</t>
  </si>
  <si>
    <t>基准生产率（单位：人时/功能点）</t>
  </si>
  <si>
    <t>电信行业基准数据25分位</t>
  </si>
  <si>
    <t>电信行业基准数据50分位</t>
  </si>
  <si>
    <t>电信行业基准数据75分位</t>
  </si>
  <si>
    <t>未调整工作量（单位：人天）</t>
  </si>
  <si>
    <t>下限</t>
  </si>
  <si>
    <t>中值</t>
  </si>
  <si>
    <t>上限</t>
  </si>
  <si>
    <t>软件完整性级别调整因子</t>
  </si>
  <si>
    <t>没有明确的完整性级别或等级为C/D</t>
  </si>
  <si>
    <t>开发平台调整因</t>
  </si>
  <si>
    <t>JAVA、C++、C#及其他同级别语言/平台</t>
  </si>
  <si>
    <t>开发团队背景调整因子</t>
  </si>
  <si>
    <t>为本行业开发过类似的项目</t>
  </si>
  <si>
    <t>地区因素</t>
  </si>
  <si>
    <t>地区人员单价系数</t>
  </si>
  <si>
    <t>非功能性特征调整因子</t>
  </si>
  <si>
    <t>分布式处理、性能、可靠性、多重站点影响度均为0</t>
  </si>
  <si>
    <t>应用类型调整因子</t>
  </si>
  <si>
    <t>业务处理</t>
  </si>
  <si>
    <t>调整后工作量（单位：人天）</t>
  </si>
  <si>
    <t>人月基准单价（单位：万元/人月）</t>
  </si>
  <si>
    <t>2020年上海地区人月单价，不包含直接非人力成本</t>
  </si>
  <si>
    <t>基准报价（单位：万元）
（不包含直接非人力成本）</t>
  </si>
  <si>
    <t>本模板通常只填写白色区域；</t>
  </si>
  <si>
    <t>填写顺序为：填写项目特征-&gt;规模估算-&gt;查看结果（“开发工作量估算”相关部分）</t>
  </si>
  <si>
    <t>深灰</t>
  </si>
  <si>
    <t>模板固定部分，不得修改</t>
  </si>
  <si>
    <t>重用程度调整系数</t>
  </si>
  <si>
    <t>浅灰</t>
  </si>
  <si>
    <t>模板固定部分，在必要时统一修改</t>
  </si>
  <si>
    <t>绿色</t>
  </si>
  <si>
    <t>自动计算或引用数据，不得修改</t>
  </si>
  <si>
    <t>白色</t>
  </si>
  <si>
    <t>需填写或修改内容</t>
  </si>
  <si>
    <t>修改类型调整系数</t>
  </si>
  <si>
    <t>应用类型</t>
  </si>
  <si>
    <t>描述</t>
  </si>
  <si>
    <t>调整因子</t>
  </si>
  <si>
    <t>电信类
系统</t>
  </si>
  <si>
    <t>B域系统：BOSS系统、CRM系统、BOMC业务支撑、CMOP系统、渠道酬金平台、清欠系统、客服系统、短信营业厅、网上商城系统等
O域系统：监控系统、网管系统、综合资源管理系统、服务保障系统等</t>
  </si>
  <si>
    <t>非电信类系统</t>
  </si>
  <si>
    <t>M域系统：项目管理系统、人力资源系统、全面预算系统、合同管理、绩效考核系统、综合事务管理系统、供应链管理系统、ERP等
其他：ITSM、大数据等</t>
  </si>
  <si>
    <t>删除</t>
  </si>
  <si>
    <t>预估功能点</t>
  </si>
  <si>
    <t>判断标准</t>
  </si>
  <si>
    <t>分布式处理</t>
  </si>
  <si>
    <t>没有明示对分布式处理的需求事项</t>
  </si>
  <si>
    <t>通过网络进行客户端/服务器及网络基础应用分布处理和传输</t>
  </si>
  <si>
    <t>通过特别的设计保证在多个服务器及处理器上同时相互执行应用中的处理功能</t>
  </si>
  <si>
    <t>性能</t>
  </si>
  <si>
    <t>没有明示对性能的特别需求事项或仅需提供基本性能</t>
  </si>
  <si>
    <t>应答时间或处理率对高峰时间或所有业务时间来说都很重要，存在对连动系统结束处理时间的限制</t>
  </si>
  <si>
    <t>为满足性能需求事项，要求设计阶段开始进行性能分析，或在设计、开发阶段使用分析工具</t>
  </si>
  <si>
    <t>可靠性</t>
  </si>
  <si>
    <t>没有明示对可靠性的特别需求事项或仅需提供基本的可靠性</t>
  </si>
  <si>
    <t>发生故障时带来较多不便或经济损失</t>
  </si>
  <si>
    <t>发生故障时造成重大经济损失或有生命危害</t>
  </si>
  <si>
    <t>多重站点</t>
  </si>
  <si>
    <t>在相同的硬件或软件环境下运行</t>
  </si>
  <si>
    <t>在设计阶段需要考虑不同站点的相似硬件或软件环境下运行需求</t>
  </si>
  <si>
    <t>在设计阶段需要考虑不同站点的不同硬件或软件环境下运行需求</t>
  </si>
  <si>
    <t>开发语言</t>
  </si>
  <si>
    <t>C及其他同级别语言/平台</t>
  </si>
  <si>
    <t>PowerBuilder、ASP及其他同级别语言/平台</t>
  </si>
  <si>
    <t>开发团队背景</t>
  </si>
  <si>
    <t>为本行业开发过类似的软件</t>
  </si>
  <si>
    <t>为其他行业开发过类似的软件，或为本行业开发过不同但相关的软件</t>
  </si>
  <si>
    <t>没有同类软件及本行业相关软件开发背景</t>
  </si>
  <si>
    <t>完整性级别</t>
  </si>
  <si>
    <t>完整性级别为A/B同时为达成完整性级别要求采取了特殊的设计及实现方式</t>
  </si>
  <si>
    <t>完整性级别为A同时为达成完整性级别要求在软件开发全生命周期均采取了特定、明确的措施</t>
  </si>
  <si>
    <t>早期估算</t>
  </si>
  <si>
    <t>中期估算</t>
  </si>
  <si>
    <t>晚期估算</t>
  </si>
  <si>
    <t>项目完成及运维阶段</t>
  </si>
  <si>
    <t>类别/重用程度/修改类型</t>
  </si>
  <si>
    <t>初步功能点/系数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</si>
</sst>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numFmt numFmtId="177" formatCode="0.00_ "/>
    <numFmt numFmtId="178" formatCode="0.0_ "/>
    <numFmt numFmtId="179" formatCode="0.0000_ "/>
  </numFmts>
  <fonts count="40">
    <font>
      <sz val="11"/>
      <color theme="1"/>
      <name val="等线"/>
      <charset val="134"/>
      <scheme val="minor"/>
    </font>
    <font>
      <b/>
      <sz val="11"/>
      <color theme="1"/>
      <name val="等线"/>
      <charset val="134"/>
      <scheme val="minor"/>
    </font>
    <font>
      <sz val="11"/>
      <color theme="1"/>
      <name val="宋体"/>
      <charset val="134"/>
    </font>
    <font>
      <b/>
      <sz val="11"/>
      <color theme="1"/>
      <name val="宋体"/>
      <charset val="134"/>
    </font>
    <font>
      <sz val="11"/>
      <name val="宋体"/>
      <charset val="134"/>
    </font>
    <font>
      <b/>
      <sz val="11"/>
      <color rgb="FFFF0000"/>
      <name val="宋体"/>
      <charset val="134"/>
    </font>
    <font>
      <sz val="11"/>
      <color rgb="FFFF0000"/>
      <name val="宋体"/>
      <charset val="134"/>
    </font>
    <font>
      <b/>
      <sz val="11"/>
      <color theme="3"/>
      <name val="宋体"/>
      <charset val="134"/>
    </font>
    <font>
      <sz val="11"/>
      <color rgb="FF000000"/>
      <name val="等线"/>
      <charset val="134"/>
      <scheme val="minor"/>
    </font>
    <font>
      <sz val="10"/>
      <color theme="1"/>
      <name val="等线"/>
      <charset val="134"/>
      <scheme val="minor"/>
    </font>
    <font>
      <sz val="11"/>
      <color indexed="8"/>
      <name val="宋体"/>
      <charset val="134"/>
    </font>
    <font>
      <b/>
      <sz val="11"/>
      <color indexed="8"/>
      <name val="宋体"/>
      <charset val="134"/>
    </font>
    <font>
      <b/>
      <sz val="11"/>
      <name val="宋体"/>
      <charset val="134"/>
    </font>
    <font>
      <b/>
      <sz val="10"/>
      <color indexed="8"/>
      <name val="宋体"/>
      <charset val="134"/>
    </font>
    <font>
      <sz val="10"/>
      <color indexed="8"/>
      <name val="宋体"/>
      <charset val="134"/>
    </font>
    <font>
      <b/>
      <sz val="9"/>
      <color rgb="FF000000"/>
      <name val="微软雅黑"/>
      <charset val="134"/>
    </font>
    <font>
      <sz val="11"/>
      <color rgb="FF000000"/>
      <name val="宋体"/>
      <charset val="134"/>
    </font>
    <font>
      <b/>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
      <sz val="9"/>
      <color rgb="FF000000"/>
      <name val="宋体"/>
      <charset val="134"/>
    </font>
    <font>
      <sz val="9"/>
      <name val="宋体"/>
      <charset val="134"/>
    </font>
  </fonts>
  <fills count="45">
    <fill>
      <patternFill patternType="none"/>
    </fill>
    <fill>
      <patternFill patternType="gray125"/>
    </fill>
    <fill>
      <patternFill patternType="solid">
        <fgColor rgb="FFFFFF00"/>
        <bgColor indexed="64"/>
      </patternFill>
    </fill>
    <fill>
      <patternFill patternType="solid">
        <fgColor theme="4" tint="0.799920651875362"/>
        <bgColor indexed="64"/>
      </patternFill>
    </fill>
    <fill>
      <patternFill patternType="solid">
        <fgColor theme="0" tint="-0.349986266670736"/>
        <bgColor indexed="64"/>
      </patternFill>
    </fill>
    <fill>
      <patternFill patternType="solid">
        <fgColor rgb="FFA6A6A6"/>
        <bgColor indexed="64"/>
      </patternFill>
    </fill>
    <fill>
      <patternFill patternType="solid">
        <fgColor theme="0" tint="-0.149723807489242"/>
        <bgColor indexed="64"/>
      </patternFill>
    </fill>
    <fill>
      <patternFill patternType="solid">
        <fgColor rgb="FFC4D79B"/>
        <bgColor indexed="64"/>
      </patternFill>
    </fill>
    <fill>
      <patternFill patternType="solid">
        <fgColor theme="0" tint="-0.15"/>
        <bgColor indexed="64"/>
      </patternFill>
    </fill>
    <fill>
      <patternFill patternType="solid">
        <fgColor theme="0"/>
        <bgColor indexed="64"/>
      </patternFill>
    </fill>
    <fill>
      <patternFill patternType="solid">
        <fgColor theme="0" tint="-0.249977111117893"/>
        <bgColor indexed="64"/>
      </patternFill>
    </fill>
    <fill>
      <patternFill patternType="solid">
        <fgColor theme="2" tint="-0.0999786370433668"/>
        <bgColor indexed="64"/>
      </patternFill>
    </fill>
    <fill>
      <patternFill patternType="solid">
        <fgColor theme="2" tint="-0.0999786370433668"/>
        <bgColor rgb="FF000000"/>
      </patternFill>
    </fill>
    <fill>
      <patternFill patternType="solid">
        <fgColor theme="9" tint="0.599993896298105"/>
        <bgColor indexed="64"/>
      </patternFill>
    </fill>
    <fill>
      <patternFill patternType="solid">
        <fgColor theme="5" tint="0.3998535111545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15" borderId="1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4" applyNumberFormat="0" applyFill="0" applyAlignment="0" applyProtection="0">
      <alignment vertical="center"/>
    </xf>
    <xf numFmtId="0" fontId="24" fillId="0" borderId="14" applyNumberFormat="0" applyFill="0" applyAlignment="0" applyProtection="0">
      <alignment vertical="center"/>
    </xf>
    <xf numFmtId="0" fontId="25" fillId="0" borderId="15" applyNumberFormat="0" applyFill="0" applyAlignment="0" applyProtection="0">
      <alignment vertical="center"/>
    </xf>
    <xf numFmtId="0" fontId="25" fillId="0" borderId="0" applyNumberFormat="0" applyFill="0" applyBorder="0" applyAlignment="0" applyProtection="0">
      <alignment vertical="center"/>
    </xf>
    <xf numFmtId="0" fontId="26" fillId="16" borderId="16" applyNumberFormat="0" applyAlignment="0" applyProtection="0">
      <alignment vertical="center"/>
    </xf>
    <xf numFmtId="0" fontId="27" fillId="17" borderId="17" applyNumberFormat="0" applyAlignment="0" applyProtection="0">
      <alignment vertical="center"/>
    </xf>
    <xf numFmtId="0" fontId="28" fillId="17" borderId="16" applyNumberFormat="0" applyAlignment="0" applyProtection="0">
      <alignment vertical="center"/>
    </xf>
    <xf numFmtId="0" fontId="29" fillId="18" borderId="18" applyNumberFormat="0" applyAlignment="0" applyProtection="0">
      <alignment vertical="center"/>
    </xf>
    <xf numFmtId="0" fontId="30" fillId="0" borderId="19" applyNumberFormat="0" applyFill="0" applyAlignment="0" applyProtection="0">
      <alignment vertical="center"/>
    </xf>
    <xf numFmtId="0" fontId="31" fillId="0" borderId="20"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6" fillId="35" borderId="0" applyNumberFormat="0" applyBorder="0" applyAlignment="0" applyProtection="0">
      <alignment vertical="center"/>
    </xf>
    <xf numFmtId="0" fontId="36"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6" fillId="39" borderId="0" applyNumberFormat="0" applyBorder="0" applyAlignment="0" applyProtection="0">
      <alignment vertical="center"/>
    </xf>
    <xf numFmtId="0" fontId="36"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6" fillId="43" borderId="0" applyNumberFormat="0" applyBorder="0" applyAlignment="0" applyProtection="0">
      <alignment vertical="center"/>
    </xf>
    <xf numFmtId="0" fontId="36" fillId="13" borderId="0" applyNumberFormat="0" applyBorder="0" applyAlignment="0" applyProtection="0">
      <alignment vertical="center"/>
    </xf>
    <xf numFmtId="0" fontId="35" fillId="44" borderId="0" applyNumberFormat="0" applyBorder="0" applyAlignment="0" applyProtection="0">
      <alignment vertical="center"/>
    </xf>
    <xf numFmtId="43" fontId="10" fillId="0" borderId="0" applyFont="0" applyFill="0" applyBorder="0" applyAlignment="0" applyProtection="0">
      <alignment vertical="center"/>
    </xf>
    <xf numFmtId="0" fontId="0" fillId="0" borderId="0">
      <alignment vertical="center"/>
    </xf>
    <xf numFmtId="0" fontId="10" fillId="0" borderId="0">
      <alignment vertical="center"/>
    </xf>
    <xf numFmtId="0" fontId="37" fillId="0" borderId="0">
      <alignment vertical="center"/>
    </xf>
    <xf numFmtId="0" fontId="0" fillId="0" borderId="0">
      <alignment vertical="center"/>
    </xf>
    <xf numFmtId="0" fontId="0" fillId="0" borderId="0"/>
    <xf numFmtId="43" fontId="10" fillId="0" borderId="0" applyFont="0" applyFill="0" applyBorder="0" applyAlignment="0" applyProtection="0">
      <alignment vertical="center"/>
    </xf>
  </cellStyleXfs>
  <cellXfs count="10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76" fontId="0" fillId="3" borderId="1" xfId="0" applyNumberFormat="1" applyFill="1" applyBorder="1" applyAlignment="1">
      <alignment horizontal="center" vertical="center"/>
    </xf>
    <xf numFmtId="0" fontId="2" fillId="0" borderId="0" xfId="0" applyFont="1" applyAlignment="1">
      <alignment vertical="center"/>
    </xf>
    <xf numFmtId="0" fontId="2" fillId="4" borderId="0" xfId="0" applyFont="1" applyFill="1" applyAlignment="1">
      <alignment horizontal="center" vertical="center"/>
    </xf>
    <xf numFmtId="0" fontId="3" fillId="5" borderId="2" xfId="0" applyFont="1" applyFill="1" applyBorder="1" applyAlignment="1">
      <alignment horizontal="center" vertical="center"/>
    </xf>
    <xf numFmtId="0" fontId="2" fillId="6" borderId="0" xfId="0" applyFont="1" applyFill="1" applyAlignment="1">
      <alignment horizontal="center" vertical="center"/>
    </xf>
    <xf numFmtId="0" fontId="2" fillId="6" borderId="1" xfId="53" applyFont="1" applyFill="1" applyBorder="1" applyAlignment="1">
      <alignment horizontal="center" vertical="center"/>
    </xf>
    <xf numFmtId="0" fontId="4" fillId="7" borderId="1" xfId="0" applyFont="1" applyFill="1" applyBorder="1" applyAlignment="1">
      <alignment horizontal="center" vertical="center" wrapText="1"/>
    </xf>
    <xf numFmtId="0" fontId="2" fillId="0" borderId="0" xfId="0" applyFont="1" applyAlignment="1">
      <alignment horizontal="center" vertical="center"/>
    </xf>
    <xf numFmtId="0" fontId="3" fillId="5" borderId="3" xfId="0" applyFont="1" applyFill="1" applyBorder="1" applyAlignment="1">
      <alignment horizontal="center" vertical="center"/>
    </xf>
    <xf numFmtId="177" fontId="2" fillId="6" borderId="1" xfId="53" applyNumberFormat="1" applyFont="1" applyFill="1" applyBorder="1" applyAlignment="1">
      <alignment horizontal="center" vertical="center"/>
    </xf>
    <xf numFmtId="0" fontId="2" fillId="0" borderId="1" xfId="0" applyFont="1" applyBorder="1" applyAlignment="1">
      <alignment vertical="center"/>
    </xf>
    <xf numFmtId="0" fontId="3"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justify" vertical="center" wrapText="1"/>
    </xf>
    <xf numFmtId="10" fontId="2" fillId="6" borderId="1" xfId="0" applyNumberFormat="1" applyFont="1" applyFill="1" applyBorder="1" applyAlignment="1">
      <alignment horizontal="justify" vertical="center" wrapText="1"/>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xf>
    <xf numFmtId="177" fontId="2" fillId="6" borderId="1" xfId="0" applyNumberFormat="1" applyFont="1" applyFill="1" applyBorder="1" applyAlignment="1">
      <alignment horizontal="center" vertical="center"/>
    </xf>
    <xf numFmtId="178" fontId="2" fillId="6" borderId="1" xfId="0" applyNumberFormat="1" applyFont="1" applyFill="1" applyBorder="1" applyAlignment="1">
      <alignment horizontal="center" vertical="center" wrapText="1"/>
    </xf>
    <xf numFmtId="0" fontId="0" fillId="0" borderId="0" xfId="0" applyAlignment="1">
      <alignment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177" fontId="2" fillId="7" borderId="1" xfId="0" applyNumberFormat="1" applyFont="1" applyFill="1" applyBorder="1" applyAlignment="1">
      <alignment vertical="center"/>
    </xf>
    <xf numFmtId="0" fontId="2" fillId="8" borderId="1" xfId="0" applyFont="1" applyFill="1" applyBorder="1" applyAlignment="1">
      <alignmen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177" fontId="5" fillId="7" borderId="1" xfId="0" applyNumberFormat="1" applyFont="1" applyFill="1" applyBorder="1" applyAlignment="1">
      <alignment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2" fillId="4" borderId="3" xfId="0" applyFont="1" applyFill="1" applyBorder="1" applyAlignment="1">
      <alignment vertical="center"/>
    </xf>
    <xf numFmtId="0" fontId="2" fillId="4" borderId="10" xfId="0" applyFont="1" applyFill="1" applyBorder="1" applyAlignment="1">
      <alignment vertical="center" wrapText="1"/>
    </xf>
    <xf numFmtId="0" fontId="2" fillId="4" borderId="5" xfId="0" applyFont="1" applyFill="1" applyBorder="1" applyAlignment="1">
      <alignment vertical="center"/>
    </xf>
    <xf numFmtId="0" fontId="2" fillId="4" borderId="7" xfId="0" applyFont="1" applyFill="1" applyBorder="1" applyAlignment="1">
      <alignment vertical="center"/>
    </xf>
    <xf numFmtId="0" fontId="2" fillId="6" borderId="1" xfId="0" applyFont="1" applyFill="1" applyBorder="1" applyAlignment="1">
      <alignment vertical="center"/>
    </xf>
    <xf numFmtId="179" fontId="2" fillId="6" borderId="1" xfId="0" applyNumberFormat="1" applyFont="1" applyFill="1" applyBorder="1" applyAlignment="1">
      <alignment vertical="center"/>
    </xf>
    <xf numFmtId="0" fontId="2" fillId="9" borderId="1" xfId="0" applyFont="1" applyFill="1" applyBorder="1" applyAlignment="1">
      <alignment vertical="center"/>
    </xf>
    <xf numFmtId="0" fontId="3" fillId="4" borderId="4" xfId="0" applyFont="1" applyFill="1" applyBorder="1" applyAlignment="1">
      <alignment horizontal="center" vertical="center" wrapText="1"/>
    </xf>
    <xf numFmtId="177" fontId="6" fillId="7" borderId="1" xfId="0" applyNumberFormat="1" applyFont="1" applyFill="1" applyBorder="1" applyAlignment="1">
      <alignment vertical="center"/>
    </xf>
    <xf numFmtId="177" fontId="7" fillId="7" borderId="1" xfId="0" applyNumberFormat="1" applyFont="1" applyFill="1" applyBorder="1" applyAlignment="1">
      <alignment vertical="center"/>
    </xf>
    <xf numFmtId="177" fontId="8" fillId="0" borderId="0" xfId="0" applyNumberFormat="1" applyFont="1" applyAlignment="1">
      <alignment vertical="center"/>
    </xf>
    <xf numFmtId="0" fontId="9" fillId="0" borderId="0" xfId="0" applyFont="1" applyAlignment="1">
      <alignment vertical="center" wrapText="1"/>
    </xf>
    <xf numFmtId="0" fontId="2"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10" fillId="0" borderId="0" xfId="0" applyFont="1" applyAlignment="1">
      <alignment horizontal="left" vertical="center" wrapText="1"/>
    </xf>
    <xf numFmtId="0" fontId="0" fillId="0" borderId="0" xfId="0" applyAlignment="1">
      <alignment horizontal="center" vertical="center"/>
    </xf>
    <xf numFmtId="0" fontId="11" fillId="4"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2" fillId="10" borderId="1" xfId="0" applyFont="1" applyFill="1" applyBorder="1" applyAlignment="1">
      <alignment horizontal="center" vertical="center" wrapText="1"/>
    </xf>
    <xf numFmtId="177" fontId="2" fillId="7" borderId="2" xfId="0" applyNumberFormat="1" applyFont="1" applyFill="1" applyBorder="1" applyAlignment="1">
      <alignment horizontal="center" vertical="center" wrapText="1"/>
    </xf>
    <xf numFmtId="0" fontId="13" fillId="11" borderId="1" xfId="0" applyFont="1" applyFill="1" applyBorder="1" applyAlignment="1">
      <alignment vertical="center" wrapText="1"/>
    </xf>
    <xf numFmtId="0" fontId="14" fillId="11" borderId="1" xfId="0" applyFont="1" applyFill="1" applyBorder="1" applyAlignment="1">
      <alignment vertical="center" wrapText="1"/>
    </xf>
    <xf numFmtId="0" fontId="14" fillId="11" borderId="2" xfId="0" applyFont="1" applyFill="1" applyBorder="1" applyAlignment="1">
      <alignment vertical="center" wrapText="1"/>
    </xf>
    <xf numFmtId="0" fontId="11" fillId="4" borderId="11"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wrapText="1"/>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2" fillId="0" borderId="1" xfId="0" applyFont="1" applyBorder="1" applyAlignment="1">
      <alignment vertical="center" wrapText="1"/>
    </xf>
    <xf numFmtId="57" fontId="4" fillId="0" borderId="1" xfId="0" applyNumberFormat="1" applyFont="1" applyBorder="1" applyAlignment="1">
      <alignment vertical="center" wrapText="1"/>
    </xf>
    <xf numFmtId="0" fontId="14" fillId="11" borderId="1" xfId="0" applyFont="1" applyFill="1" applyBorder="1" applyAlignment="1">
      <alignment horizontal="center" vertical="center" wrapText="1"/>
    </xf>
    <xf numFmtId="49" fontId="15" fillId="12" borderId="11" xfId="0" applyNumberFormat="1" applyFont="1" applyFill="1" applyBorder="1" applyAlignment="1">
      <alignment horizontal="center" vertical="center"/>
    </xf>
    <xf numFmtId="0" fontId="10" fillId="2" borderId="1" xfId="0" applyFont="1" applyFill="1" applyBorder="1" applyAlignment="1">
      <alignment horizontal="center" vertical="center" wrapText="1"/>
    </xf>
    <xf numFmtId="0" fontId="16"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6" fillId="2" borderId="11" xfId="0" applyFont="1" applyFill="1" applyBorder="1" applyAlignment="1">
      <alignment horizontal="center" vertical="center"/>
    </xf>
    <xf numFmtId="0" fontId="2" fillId="2" borderId="1"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10" xfId="0" applyFont="1" applyFill="1" applyBorder="1" applyAlignment="1">
      <alignment horizontal="center" vertical="center"/>
    </xf>
    <xf numFmtId="0" fontId="12" fillId="10" borderId="1" xfId="0" applyFont="1" applyFill="1" applyBorder="1" applyAlignment="1">
      <alignment vertical="center" wrapText="1"/>
    </xf>
    <xf numFmtId="177" fontId="2" fillId="7"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xf>
    <xf numFmtId="0" fontId="17" fillId="14" borderId="1" xfId="0" applyFont="1" applyFill="1" applyBorder="1" applyAlignment="1">
      <alignment vertical="center" wrapText="1"/>
    </xf>
    <xf numFmtId="0" fontId="17" fillId="14" borderId="1" xfId="0" applyFont="1" applyFill="1" applyBorder="1" applyAlignment="1">
      <alignment horizontal="center" vertical="center" wrapText="1"/>
    </xf>
    <xf numFmtId="0" fontId="2" fillId="0" borderId="1" xfId="0" applyFont="1" applyBorder="1" applyAlignment="1">
      <alignment horizontal="center" vertical="center"/>
    </xf>
    <xf numFmtId="0" fontId="10" fillId="0" borderId="1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xf numFmtId="0" fontId="16"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16"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16"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cellXfs>
  <cellStyles count="5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千位分隔 2 2 2 2" xfId="49"/>
    <cellStyle name="常规 3 2" xfId="50"/>
    <cellStyle name="常规 2 36 2" xfId="51"/>
    <cellStyle name="常规 2" xfId="52"/>
    <cellStyle name="常规 3" xfId="53"/>
    <cellStyle name="常规 4" xfId="54"/>
    <cellStyle name="千位分隔 2 2 2 2 2" xfId="55"/>
  </cellStyles>
  <dxfs count="1">
    <dxf>
      <fill>
        <patternFill patternType="solid">
          <bgColor rgb="FFFF9900"/>
        </patternFill>
      </fill>
    </dxf>
  </dxfs>
  <tableStyles count="0" defaultTableStyle="TableStyleMedium2" defaultPivotStyle="PivotStyleLight16"/>
  <colors>
    <mruColors>
      <color rgb="00C4D79B"/>
      <color rgb="00C4D7C7"/>
      <color rgb="00A6A6A6"/>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132080</xdr:colOff>
      <xdr:row>1</xdr:row>
      <xdr:rowOff>109220</xdr:rowOff>
    </xdr:from>
    <xdr:to>
      <xdr:col>18</xdr:col>
      <xdr:colOff>306070</xdr:colOff>
      <xdr:row>14</xdr:row>
      <xdr:rowOff>33020</xdr:rowOff>
    </xdr:to>
    <xdr:pic>
      <xdr:nvPicPr>
        <xdr:cNvPr id="2" name="图片 1"/>
        <xdr:cNvPicPr>
          <a:picLocks noChangeAspect="1"/>
        </xdr:cNvPicPr>
      </xdr:nvPicPr>
      <xdr:blipFill>
        <a:blip r:embed="rId1"/>
        <a:stretch>
          <a:fillRect/>
        </a:stretch>
      </xdr:blipFill>
      <xdr:spPr>
        <a:xfrm>
          <a:off x="2052320" y="322580"/>
          <a:ext cx="9775190" cy="269748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M91"/>
  <sheetViews>
    <sheetView zoomScale="83" zoomScaleNormal="83" workbookViewId="0">
      <pane ySplit="3" topLeftCell="A74" activePane="bottomLeft" state="frozen"/>
      <selection/>
      <selection pane="bottomLeft" activeCell="E95" sqref="E95"/>
    </sheetView>
  </sheetViews>
  <sheetFormatPr defaultColWidth="9" defaultRowHeight="16.8"/>
  <cols>
    <col min="1" max="1" width="11.0803571428571" style="56" customWidth="1"/>
    <col min="2" max="2" width="21" style="56" customWidth="1"/>
    <col min="3" max="3" width="16.3303571428571" style="56" customWidth="1"/>
    <col min="4" max="4" width="24.5803571428571" style="57" customWidth="1"/>
    <col min="5" max="5" width="14" style="58" customWidth="1"/>
    <col min="6" max="6" width="33.5" style="57" customWidth="1"/>
    <col min="7" max="7" width="66" style="59" customWidth="1"/>
    <col min="8" max="9" width="10.0803571428571" style="60" customWidth="1"/>
    <col min="10" max="10" width="13.5" style="60" customWidth="1"/>
    <col min="11" max="11" width="11.3303571428571" style="60" customWidth="1"/>
    <col min="12" max="12" width="14.3303571428571" style="60" customWidth="1"/>
    <col min="13" max="13" width="15.5" style="60" customWidth="1"/>
    <col min="14" max="16384" width="9" style="23"/>
  </cols>
  <sheetData>
    <row r="1" ht="15" customHeight="1" spans="1:13">
      <c r="A1" s="61" t="s">
        <v>0</v>
      </c>
      <c r="B1" s="61"/>
      <c r="C1" s="62" t="s">
        <v>1</v>
      </c>
      <c r="D1" s="63" t="s">
        <v>2</v>
      </c>
      <c r="E1" s="70">
        <f>SUM(E6:F644)</f>
        <v>310.32</v>
      </c>
      <c r="F1" s="75"/>
      <c r="G1" s="76"/>
      <c r="H1" s="76"/>
      <c r="I1" s="76"/>
      <c r="J1" s="76"/>
      <c r="K1" s="76"/>
      <c r="L1" s="76"/>
      <c r="M1" s="76"/>
    </row>
    <row r="2" ht="32.15" customHeight="1" spans="1:13">
      <c r="A2" s="61" t="s">
        <v>3</v>
      </c>
      <c r="B2" s="61"/>
      <c r="C2" s="64">
        <f>SUM(I61:I1644)</f>
        <v>192</v>
      </c>
      <c r="D2" s="63"/>
      <c r="E2" s="70"/>
      <c r="F2" s="63" t="s">
        <v>4</v>
      </c>
      <c r="G2" s="63"/>
      <c r="H2" s="63"/>
      <c r="I2" s="63"/>
      <c r="J2" s="63"/>
      <c r="K2" s="63"/>
      <c r="L2" s="87" t="s">
        <v>5</v>
      </c>
      <c r="M2" s="90" t="s">
        <v>6</v>
      </c>
    </row>
    <row r="3" ht="30" customHeight="1" spans="1:13">
      <c r="A3" s="61" t="s">
        <v>7</v>
      </c>
      <c r="B3" s="61"/>
      <c r="C3" s="64">
        <f>SUM(L61:L644)</f>
        <v>129.12</v>
      </c>
      <c r="D3" s="63"/>
      <c r="E3" s="70"/>
      <c r="F3" s="63"/>
      <c r="G3" s="63"/>
      <c r="H3" s="63"/>
      <c r="I3" s="63"/>
      <c r="J3" s="63"/>
      <c r="K3" s="63"/>
      <c r="L3" s="88">
        <f>SUM(L6:L431)</f>
        <v>307</v>
      </c>
      <c r="M3" s="88">
        <f>SUM(M6:M211)</f>
        <v>310.32</v>
      </c>
    </row>
    <row r="4" s="54" customFormat="1" ht="60" customHeight="1" spans="1:13">
      <c r="A4" s="65" t="s">
        <v>8</v>
      </c>
      <c r="B4" s="66" t="s">
        <v>9</v>
      </c>
      <c r="C4" s="67" t="s">
        <v>9</v>
      </c>
      <c r="D4" s="66" t="s">
        <v>9</v>
      </c>
      <c r="E4" s="77" t="s">
        <v>9</v>
      </c>
      <c r="F4" s="66" t="s">
        <v>10</v>
      </c>
      <c r="G4" s="66" t="s">
        <v>9</v>
      </c>
      <c r="H4" s="77" t="s">
        <v>11</v>
      </c>
      <c r="I4" s="77" t="s">
        <v>12</v>
      </c>
      <c r="J4" s="77" t="s">
        <v>13</v>
      </c>
      <c r="K4" s="77" t="s">
        <v>14</v>
      </c>
      <c r="L4" s="77" t="s">
        <v>12</v>
      </c>
      <c r="M4" s="77" t="s">
        <v>15</v>
      </c>
    </row>
    <row r="5" ht="36" spans="1:13">
      <c r="A5" s="68" t="s">
        <v>16</v>
      </c>
      <c r="B5" s="68" t="s">
        <v>17</v>
      </c>
      <c r="C5" s="69" t="s">
        <v>18</v>
      </c>
      <c r="D5" s="68" t="s">
        <v>19</v>
      </c>
      <c r="E5" s="78" t="s">
        <v>20</v>
      </c>
      <c r="F5" s="61" t="s">
        <v>21</v>
      </c>
      <c r="G5" s="61" t="s">
        <v>22</v>
      </c>
      <c r="H5" s="61" t="s">
        <v>23</v>
      </c>
      <c r="I5" s="61" t="s">
        <v>24</v>
      </c>
      <c r="J5" s="61" t="s">
        <v>25</v>
      </c>
      <c r="K5" s="61" t="s">
        <v>26</v>
      </c>
      <c r="L5" s="61" t="s">
        <v>27</v>
      </c>
      <c r="M5" s="91" t="s">
        <v>28</v>
      </c>
    </row>
    <row r="6" s="55" customFormat="1" spans="1:13">
      <c r="A6" s="70"/>
      <c r="B6" s="71" t="s">
        <v>29</v>
      </c>
      <c r="C6" s="70"/>
      <c r="D6" s="72"/>
      <c r="E6" s="70">
        <f>SUM(M6:M60)</f>
        <v>179.8</v>
      </c>
      <c r="F6" s="100" t="s">
        <v>30</v>
      </c>
      <c r="G6" s="80" t="s">
        <v>31</v>
      </c>
      <c r="H6" s="84" t="s">
        <v>32</v>
      </c>
      <c r="I6" s="89">
        <f>VLOOKUP(H6,config!$A$1:$B$12,2,FALSE)</f>
        <v>10</v>
      </c>
      <c r="J6" s="84" t="s">
        <v>33</v>
      </c>
      <c r="K6" s="84" t="s">
        <v>34</v>
      </c>
      <c r="L6" s="89">
        <f>TRUNC(VLOOKUP(J6,config!$A$1:$B$12,2,FALSE)*VLOOKUP(K6,config!$A$1:$B$12,2,FALSE)*I6,2)</f>
        <v>6.66</v>
      </c>
      <c r="M6" s="92">
        <f t="shared" ref="M6:M37" si="0">TRUNC(L6*10.12/8*0.8,2)</f>
        <v>6.73</v>
      </c>
    </row>
    <row r="7" s="55" customFormat="1" spans="1:13">
      <c r="A7" s="70"/>
      <c r="B7" s="73"/>
      <c r="C7" s="70"/>
      <c r="D7" s="72"/>
      <c r="E7" s="70"/>
      <c r="F7" s="100"/>
      <c r="G7" s="80" t="s">
        <v>35</v>
      </c>
      <c r="H7" s="84" t="s">
        <v>36</v>
      </c>
      <c r="I7" s="89">
        <f>VLOOKUP(H7,config!$A$1:$B$12,2,FALSE)</f>
        <v>4</v>
      </c>
      <c r="J7" s="84" t="s">
        <v>33</v>
      </c>
      <c r="K7" s="84" t="s">
        <v>34</v>
      </c>
      <c r="L7" s="89">
        <f>TRUNC(VLOOKUP(J7,config!$A$1:$B$12,2,FALSE)*VLOOKUP(K7,config!$A$1:$B$12,2,FALSE)*I7,2)</f>
        <v>2.66</v>
      </c>
      <c r="M7" s="92">
        <f t="shared" si="0"/>
        <v>2.69</v>
      </c>
    </row>
    <row r="8" s="55" customFormat="1" spans="1:13">
      <c r="A8" s="70"/>
      <c r="B8" s="73"/>
      <c r="C8" s="70"/>
      <c r="D8" s="72"/>
      <c r="E8" s="70"/>
      <c r="F8" s="100" t="s">
        <v>37</v>
      </c>
      <c r="G8" s="80" t="s">
        <v>38</v>
      </c>
      <c r="H8" s="84" t="s">
        <v>32</v>
      </c>
      <c r="I8" s="89">
        <f>VLOOKUP(H8,config!$A$1:$B$12,2,FALSE)</f>
        <v>10</v>
      </c>
      <c r="J8" s="84" t="s">
        <v>33</v>
      </c>
      <c r="K8" s="84" t="s">
        <v>34</v>
      </c>
      <c r="L8" s="89">
        <f>TRUNC(VLOOKUP(J8,config!$A$1:$B$12,2,FALSE)*VLOOKUP(K8,config!$A$1:$B$12,2,FALSE)*I8,2)</f>
        <v>6.66</v>
      </c>
      <c r="M8" s="92">
        <f t="shared" si="0"/>
        <v>6.73</v>
      </c>
    </row>
    <row r="9" s="55" customFormat="1" spans="1:13">
      <c r="A9" s="70"/>
      <c r="B9" s="73"/>
      <c r="C9" s="70"/>
      <c r="D9" s="72"/>
      <c r="E9" s="70"/>
      <c r="F9" s="100"/>
      <c r="G9" s="80" t="s">
        <v>39</v>
      </c>
      <c r="H9" s="84" t="s">
        <v>36</v>
      </c>
      <c r="I9" s="89">
        <f>VLOOKUP(H9,config!$A$1:$B$12,2,FALSE)</f>
        <v>4</v>
      </c>
      <c r="J9" s="84" t="s">
        <v>33</v>
      </c>
      <c r="K9" s="84" t="s">
        <v>34</v>
      </c>
      <c r="L9" s="89">
        <f>TRUNC(VLOOKUP(J9,config!$A$1:$B$12,2,FALSE)*VLOOKUP(K9,config!$A$1:$B$12,2,FALSE)*I9,2)</f>
        <v>2.66</v>
      </c>
      <c r="M9" s="92">
        <f t="shared" si="0"/>
        <v>2.69</v>
      </c>
    </row>
    <row r="10" s="55" customFormat="1" spans="1:13">
      <c r="A10" s="70"/>
      <c r="B10" s="73"/>
      <c r="C10" s="70"/>
      <c r="D10" s="72"/>
      <c r="E10" s="70"/>
      <c r="F10" s="100"/>
      <c r="G10" s="80" t="s">
        <v>40</v>
      </c>
      <c r="H10" s="84" t="s">
        <v>41</v>
      </c>
      <c r="I10" s="89">
        <f>VLOOKUP(H10,config!$A$1:$B$12,2,FALSE)</f>
        <v>4</v>
      </c>
      <c r="J10" s="84" t="s">
        <v>33</v>
      </c>
      <c r="K10" s="84" t="s">
        <v>34</v>
      </c>
      <c r="L10" s="89">
        <f>TRUNC(VLOOKUP(J10,config!$A$1:$B$12,2,FALSE)*VLOOKUP(K10,config!$A$1:$B$12,2,FALSE)*I10,2)</f>
        <v>2.66</v>
      </c>
      <c r="M10" s="92">
        <f t="shared" si="0"/>
        <v>2.69</v>
      </c>
    </row>
    <row r="11" s="55" customFormat="1" spans="1:13">
      <c r="A11" s="70"/>
      <c r="B11" s="73"/>
      <c r="C11" s="70"/>
      <c r="D11" s="72"/>
      <c r="E11" s="70"/>
      <c r="F11" s="100"/>
      <c r="G11" s="80" t="s">
        <v>42</v>
      </c>
      <c r="H11" s="84" t="s">
        <v>41</v>
      </c>
      <c r="I11" s="89">
        <f>VLOOKUP(H11,config!$A$1:$B$12,2,FALSE)</f>
        <v>4</v>
      </c>
      <c r="J11" s="84" t="s">
        <v>33</v>
      </c>
      <c r="K11" s="84" t="s">
        <v>34</v>
      </c>
      <c r="L11" s="89">
        <f>TRUNC(VLOOKUP(J11,config!$A$1:$B$12,2,FALSE)*VLOOKUP(K11,config!$A$1:$B$12,2,FALSE)*I11,2)</f>
        <v>2.66</v>
      </c>
      <c r="M11" s="92">
        <f t="shared" si="0"/>
        <v>2.69</v>
      </c>
    </row>
    <row r="12" s="55" customFormat="1" spans="1:13">
      <c r="A12" s="70"/>
      <c r="B12" s="73"/>
      <c r="C12" s="70"/>
      <c r="D12" s="72"/>
      <c r="E12" s="70"/>
      <c r="F12" s="100"/>
      <c r="G12" s="80" t="s">
        <v>43</v>
      </c>
      <c r="H12" s="84" t="s">
        <v>41</v>
      </c>
      <c r="I12" s="89">
        <f>VLOOKUP(H12,config!$A$1:$B$12,2,FALSE)</f>
        <v>4</v>
      </c>
      <c r="J12" s="84" t="s">
        <v>33</v>
      </c>
      <c r="K12" s="84" t="s">
        <v>34</v>
      </c>
      <c r="L12" s="89">
        <f>TRUNC(VLOOKUP(J12,config!$A$1:$B$12,2,FALSE)*VLOOKUP(K12,config!$A$1:$B$12,2,FALSE)*I12,2)</f>
        <v>2.66</v>
      </c>
      <c r="M12" s="92">
        <f t="shared" si="0"/>
        <v>2.69</v>
      </c>
    </row>
    <row r="13" s="55" customFormat="1" spans="1:13">
      <c r="A13" s="70"/>
      <c r="B13" s="73"/>
      <c r="C13" s="70"/>
      <c r="D13" s="72"/>
      <c r="E13" s="70"/>
      <c r="F13" s="101" t="s">
        <v>44</v>
      </c>
      <c r="G13" s="80" t="s">
        <v>45</v>
      </c>
      <c r="H13" s="84" t="s">
        <v>32</v>
      </c>
      <c r="I13" s="89">
        <f>VLOOKUP(H13,config!$A$1:$B$12,2,FALSE)</f>
        <v>10</v>
      </c>
      <c r="J13" s="84" t="s">
        <v>33</v>
      </c>
      <c r="K13" s="84" t="s">
        <v>34</v>
      </c>
      <c r="L13" s="89">
        <f>TRUNC(VLOOKUP(J13,config!$A$1:$B$12,2,FALSE)*VLOOKUP(K13,config!$A$1:$B$12,2,FALSE)*I13,2)</f>
        <v>6.66</v>
      </c>
      <c r="M13" s="92">
        <f t="shared" si="0"/>
        <v>6.73</v>
      </c>
    </row>
    <row r="14" s="55" customFormat="1" spans="1:13">
      <c r="A14" s="70"/>
      <c r="B14" s="73"/>
      <c r="C14" s="70"/>
      <c r="D14" s="72"/>
      <c r="E14" s="70"/>
      <c r="F14" s="101"/>
      <c r="G14" s="80" t="s">
        <v>46</v>
      </c>
      <c r="H14" s="84" t="s">
        <v>36</v>
      </c>
      <c r="I14" s="89">
        <f>VLOOKUP(H14,config!$A$1:$B$12,2,FALSE)</f>
        <v>4</v>
      </c>
      <c r="J14" s="84" t="s">
        <v>33</v>
      </c>
      <c r="K14" s="84" t="s">
        <v>34</v>
      </c>
      <c r="L14" s="89">
        <f>TRUNC(VLOOKUP(J14,config!$A$1:$B$12,2,FALSE)*VLOOKUP(K14,config!$A$1:$B$12,2,FALSE)*I14,2)</f>
        <v>2.66</v>
      </c>
      <c r="M14" s="92">
        <f t="shared" si="0"/>
        <v>2.69</v>
      </c>
    </row>
    <row r="15" s="55" customFormat="1" spans="1:13">
      <c r="A15" s="70"/>
      <c r="B15" s="73"/>
      <c r="C15" s="70"/>
      <c r="D15" s="72"/>
      <c r="E15" s="70"/>
      <c r="F15" s="101"/>
      <c r="G15" s="80" t="s">
        <v>47</v>
      </c>
      <c r="H15" s="84" t="s">
        <v>41</v>
      </c>
      <c r="I15" s="89">
        <f>VLOOKUP(H15,config!$A$1:$B$12,2,FALSE)</f>
        <v>4</v>
      </c>
      <c r="J15" s="84" t="s">
        <v>33</v>
      </c>
      <c r="K15" s="84" t="s">
        <v>34</v>
      </c>
      <c r="L15" s="89">
        <f>TRUNC(VLOOKUP(J15,config!$A$1:$B$12,2,FALSE)*VLOOKUP(K15,config!$A$1:$B$12,2,FALSE)*I15,2)</f>
        <v>2.66</v>
      </c>
      <c r="M15" s="92">
        <f t="shared" si="0"/>
        <v>2.69</v>
      </c>
    </row>
    <row r="16" s="55" customFormat="1" spans="1:13">
      <c r="A16" s="70"/>
      <c r="B16" s="73"/>
      <c r="C16" s="70"/>
      <c r="D16" s="72"/>
      <c r="E16" s="70"/>
      <c r="F16" s="101"/>
      <c r="G16" s="80" t="s">
        <v>48</v>
      </c>
      <c r="H16" s="84" t="s">
        <v>41</v>
      </c>
      <c r="I16" s="89">
        <f>VLOOKUP(H16,config!$A$1:$B$12,2,FALSE)</f>
        <v>4</v>
      </c>
      <c r="J16" s="84" t="s">
        <v>33</v>
      </c>
      <c r="K16" s="84" t="s">
        <v>34</v>
      </c>
      <c r="L16" s="89">
        <f>TRUNC(VLOOKUP(J16,config!$A$1:$B$12,2,FALSE)*VLOOKUP(K16,config!$A$1:$B$12,2,FALSE)*I16,2)</f>
        <v>2.66</v>
      </c>
      <c r="M16" s="92">
        <f t="shared" si="0"/>
        <v>2.69</v>
      </c>
    </row>
    <row r="17" s="55" customFormat="1" spans="1:13">
      <c r="A17" s="70"/>
      <c r="B17" s="73"/>
      <c r="C17" s="70"/>
      <c r="D17" s="72"/>
      <c r="E17" s="70"/>
      <c r="F17" s="101"/>
      <c r="G17" s="80" t="s">
        <v>49</v>
      </c>
      <c r="H17" s="84" t="s">
        <v>41</v>
      </c>
      <c r="I17" s="89">
        <f>VLOOKUP(H17,config!$A$1:$B$12,2,FALSE)</f>
        <v>4</v>
      </c>
      <c r="J17" s="84" t="s">
        <v>33</v>
      </c>
      <c r="K17" s="84" t="s">
        <v>34</v>
      </c>
      <c r="L17" s="89">
        <f>TRUNC(VLOOKUP(J17,config!$A$1:$B$12,2,FALSE)*VLOOKUP(K17,config!$A$1:$B$12,2,FALSE)*I17,2)</f>
        <v>2.66</v>
      </c>
      <c r="M17" s="92">
        <f t="shared" si="0"/>
        <v>2.69</v>
      </c>
    </row>
    <row r="18" s="55" customFormat="1" spans="1:13">
      <c r="A18" s="70"/>
      <c r="B18" s="73"/>
      <c r="C18" s="70"/>
      <c r="D18" s="72"/>
      <c r="E18" s="70"/>
      <c r="F18" s="101"/>
      <c r="G18" s="80" t="s">
        <v>50</v>
      </c>
      <c r="H18" s="84" t="s">
        <v>41</v>
      </c>
      <c r="I18" s="89">
        <f>VLOOKUP(H18,config!$A$1:$B$12,2,FALSE)</f>
        <v>4</v>
      </c>
      <c r="J18" s="84" t="s">
        <v>33</v>
      </c>
      <c r="K18" s="84" t="s">
        <v>34</v>
      </c>
      <c r="L18" s="89">
        <f>TRUNC(VLOOKUP(J18,config!$A$1:$B$12,2,FALSE)*VLOOKUP(K18,config!$A$1:$B$12,2,FALSE)*I18,2)</f>
        <v>2.66</v>
      </c>
      <c r="M18" s="92">
        <f t="shared" si="0"/>
        <v>2.69</v>
      </c>
    </row>
    <row r="19" s="55" customFormat="1" spans="1:13">
      <c r="A19" s="70"/>
      <c r="B19" s="73"/>
      <c r="C19" s="70"/>
      <c r="D19" s="72"/>
      <c r="E19" s="70"/>
      <c r="F19" s="101" t="s">
        <v>51</v>
      </c>
      <c r="G19" s="80" t="s">
        <v>52</v>
      </c>
      <c r="H19" s="84" t="s">
        <v>32</v>
      </c>
      <c r="I19" s="89">
        <f>VLOOKUP(H19,config!$A$1:$B$12,2,FALSE)</f>
        <v>10</v>
      </c>
      <c r="J19" s="84" t="s">
        <v>33</v>
      </c>
      <c r="K19" s="84" t="s">
        <v>34</v>
      </c>
      <c r="L19" s="89">
        <f>TRUNC(VLOOKUP(J19,config!$A$1:$B$12,2,FALSE)*VLOOKUP(K19,config!$A$1:$B$12,2,FALSE)*I19,2)</f>
        <v>6.66</v>
      </c>
      <c r="M19" s="92">
        <f t="shared" si="0"/>
        <v>6.73</v>
      </c>
    </row>
    <row r="20" s="55" customFormat="1" spans="1:13">
      <c r="A20" s="70"/>
      <c r="B20" s="73"/>
      <c r="C20" s="70"/>
      <c r="D20" s="72"/>
      <c r="E20" s="70"/>
      <c r="F20" s="101"/>
      <c r="G20" s="80" t="s">
        <v>53</v>
      </c>
      <c r="H20" s="84" t="s">
        <v>36</v>
      </c>
      <c r="I20" s="89">
        <f>VLOOKUP(H20,config!$A$1:$B$12,2,FALSE)</f>
        <v>4</v>
      </c>
      <c r="J20" s="84" t="s">
        <v>33</v>
      </c>
      <c r="K20" s="84" t="s">
        <v>34</v>
      </c>
      <c r="L20" s="89">
        <f>TRUNC(VLOOKUP(J20,config!$A$1:$B$12,2,FALSE)*VLOOKUP(K20,config!$A$1:$B$12,2,FALSE)*I20,2)</f>
        <v>2.66</v>
      </c>
      <c r="M20" s="92">
        <f t="shared" si="0"/>
        <v>2.69</v>
      </c>
    </row>
    <row r="21" s="55" customFormat="1" spans="1:13">
      <c r="A21" s="70"/>
      <c r="B21" s="73"/>
      <c r="C21" s="70"/>
      <c r="D21" s="72"/>
      <c r="E21" s="70"/>
      <c r="F21" s="101"/>
      <c r="G21" s="80" t="s">
        <v>54</v>
      </c>
      <c r="H21" s="84" t="s">
        <v>41</v>
      </c>
      <c r="I21" s="89">
        <f>VLOOKUP(H21,config!$A$1:$B$12,2,FALSE)</f>
        <v>4</v>
      </c>
      <c r="J21" s="84" t="s">
        <v>33</v>
      </c>
      <c r="K21" s="84" t="s">
        <v>34</v>
      </c>
      <c r="L21" s="89">
        <f>TRUNC(VLOOKUP(J21,config!$A$1:$B$12,2,FALSE)*VLOOKUP(K21,config!$A$1:$B$12,2,FALSE)*I21,2)</f>
        <v>2.66</v>
      </c>
      <c r="M21" s="92">
        <f t="shared" si="0"/>
        <v>2.69</v>
      </c>
    </row>
    <row r="22" s="55" customFormat="1" spans="1:13">
      <c r="A22" s="70"/>
      <c r="B22" s="73"/>
      <c r="C22" s="70"/>
      <c r="D22" s="72"/>
      <c r="E22" s="70"/>
      <c r="F22" s="101"/>
      <c r="G22" s="80" t="s">
        <v>55</v>
      </c>
      <c r="H22" s="84" t="s">
        <v>41</v>
      </c>
      <c r="I22" s="89">
        <f>VLOOKUP(H22,config!$A$1:$B$12,2,FALSE)</f>
        <v>4</v>
      </c>
      <c r="J22" s="84" t="s">
        <v>33</v>
      </c>
      <c r="K22" s="84" t="s">
        <v>34</v>
      </c>
      <c r="L22" s="89">
        <f>TRUNC(VLOOKUP(J22,config!$A$1:$B$12,2,FALSE)*VLOOKUP(K22,config!$A$1:$B$12,2,FALSE)*I22,2)</f>
        <v>2.66</v>
      </c>
      <c r="M22" s="92">
        <f t="shared" si="0"/>
        <v>2.69</v>
      </c>
    </row>
    <row r="23" s="55" customFormat="1" spans="1:13">
      <c r="A23" s="70"/>
      <c r="B23" s="73"/>
      <c r="C23" s="70"/>
      <c r="D23" s="72"/>
      <c r="E23" s="70"/>
      <c r="F23" s="102" t="s">
        <v>56</v>
      </c>
      <c r="G23" s="80" t="s">
        <v>57</v>
      </c>
      <c r="H23" s="103" t="s">
        <v>58</v>
      </c>
      <c r="I23" s="89">
        <f>VLOOKUP(H23,config!$A$1:$B$12,2,FALSE)</f>
        <v>7</v>
      </c>
      <c r="J23" s="103" t="s">
        <v>59</v>
      </c>
      <c r="K23" s="103" t="s">
        <v>34</v>
      </c>
      <c r="L23" s="89">
        <f>TRUNC(VLOOKUP(J23,config!$A$1:$B$12,2,FALSE)*VLOOKUP(K23,config!$A$1:$B$12,2,FALSE)*I23,2)</f>
        <v>7</v>
      </c>
      <c r="M23" s="92">
        <f t="shared" si="0"/>
        <v>7.08</v>
      </c>
    </row>
    <row r="24" s="55" customFormat="1" spans="1:13">
      <c r="A24" s="70"/>
      <c r="B24" s="73"/>
      <c r="C24" s="70"/>
      <c r="D24" s="72"/>
      <c r="E24" s="70"/>
      <c r="F24" s="102"/>
      <c r="G24" s="80" t="s">
        <v>60</v>
      </c>
      <c r="H24" s="103" t="s">
        <v>41</v>
      </c>
      <c r="I24" s="89">
        <f>VLOOKUP(H24,config!$A$1:$B$12,2,FALSE)</f>
        <v>4</v>
      </c>
      <c r="J24" s="103" t="s">
        <v>33</v>
      </c>
      <c r="K24" s="103" t="s">
        <v>34</v>
      </c>
      <c r="L24" s="89">
        <f>TRUNC(VLOOKUP(J24,config!$A$1:$B$12,2,FALSE)*VLOOKUP(K24,config!$A$1:$B$12,2,FALSE)*I24,2)</f>
        <v>2.66</v>
      </c>
      <c r="M24" s="92">
        <f t="shared" si="0"/>
        <v>2.69</v>
      </c>
    </row>
    <row r="25" s="55" customFormat="1" spans="1:13">
      <c r="A25" s="70"/>
      <c r="B25" s="73"/>
      <c r="C25" s="70"/>
      <c r="D25" s="72"/>
      <c r="E25" s="70"/>
      <c r="F25" s="102"/>
      <c r="G25" s="80" t="s">
        <v>61</v>
      </c>
      <c r="H25" s="103" t="s">
        <v>41</v>
      </c>
      <c r="I25" s="89">
        <f>VLOOKUP(H25,config!$A$1:$B$12,2,FALSE)</f>
        <v>4</v>
      </c>
      <c r="J25" s="103" t="s">
        <v>33</v>
      </c>
      <c r="K25" s="103" t="s">
        <v>34</v>
      </c>
      <c r="L25" s="89">
        <f>TRUNC(VLOOKUP(J25,config!$A$1:$B$12,2,FALSE)*VLOOKUP(K25,config!$A$1:$B$12,2,FALSE)*I25,2)</f>
        <v>2.66</v>
      </c>
      <c r="M25" s="92">
        <f t="shared" si="0"/>
        <v>2.69</v>
      </c>
    </row>
    <row r="26" s="55" customFormat="1" spans="1:13">
      <c r="A26" s="70"/>
      <c r="B26" s="73"/>
      <c r="C26" s="70"/>
      <c r="D26" s="72"/>
      <c r="E26" s="70"/>
      <c r="F26" s="104" t="s">
        <v>62</v>
      </c>
      <c r="G26" s="80" t="s">
        <v>63</v>
      </c>
      <c r="H26" s="103" t="s">
        <v>32</v>
      </c>
      <c r="I26" s="89">
        <f>VLOOKUP(H26,config!$A$1:$B$12,2,FALSE)</f>
        <v>10</v>
      </c>
      <c r="J26" s="103" t="s">
        <v>33</v>
      </c>
      <c r="K26" s="103" t="s">
        <v>64</v>
      </c>
      <c r="L26" s="89">
        <f>TRUNC(VLOOKUP(J26,config!$A$1:$B$12,2,FALSE)*VLOOKUP(K26,config!$A$1:$B$12,2,FALSE)*I26,2)</f>
        <v>5.33</v>
      </c>
      <c r="M26" s="92">
        <f t="shared" si="0"/>
        <v>5.39</v>
      </c>
    </row>
    <row r="27" s="55" customFormat="1" spans="1:13">
      <c r="A27" s="70"/>
      <c r="B27" s="73"/>
      <c r="C27" s="70"/>
      <c r="D27" s="72"/>
      <c r="E27" s="70"/>
      <c r="F27" s="104"/>
      <c r="G27" s="80" t="s">
        <v>65</v>
      </c>
      <c r="H27" s="103" t="s">
        <v>41</v>
      </c>
      <c r="I27" s="89">
        <f>VLOOKUP(H27,config!$A$1:$B$12,2,FALSE)</f>
        <v>4</v>
      </c>
      <c r="J27" s="103" t="s">
        <v>33</v>
      </c>
      <c r="K27" s="103" t="s">
        <v>64</v>
      </c>
      <c r="L27" s="89">
        <f>TRUNC(VLOOKUP(J27,config!$A$1:$B$12,2,FALSE)*VLOOKUP(K27,config!$A$1:$B$12,2,FALSE)*I27,2)</f>
        <v>2.13</v>
      </c>
      <c r="M27" s="92">
        <f t="shared" si="0"/>
        <v>2.15</v>
      </c>
    </row>
    <row r="28" s="55" customFormat="1" spans="1:13">
      <c r="A28" s="70"/>
      <c r="B28" s="73"/>
      <c r="C28" s="70"/>
      <c r="D28" s="72"/>
      <c r="E28" s="70"/>
      <c r="F28" s="104"/>
      <c r="G28" s="80" t="s">
        <v>66</v>
      </c>
      <c r="H28" s="103" t="s">
        <v>41</v>
      </c>
      <c r="I28" s="89">
        <f>VLOOKUP(H28,config!$A$1:$B$12,2,FALSE)</f>
        <v>4</v>
      </c>
      <c r="J28" s="103" t="s">
        <v>33</v>
      </c>
      <c r="K28" s="103" t="s">
        <v>64</v>
      </c>
      <c r="L28" s="89">
        <f>TRUNC(VLOOKUP(J28,config!$A$1:$B$12,2,FALSE)*VLOOKUP(K28,config!$A$1:$B$12,2,FALSE)*I28,2)</f>
        <v>2.13</v>
      </c>
      <c r="M28" s="92">
        <f t="shared" si="0"/>
        <v>2.15</v>
      </c>
    </row>
    <row r="29" s="55" customFormat="1" spans="1:13">
      <c r="A29" s="70"/>
      <c r="B29" s="73"/>
      <c r="C29" s="70"/>
      <c r="D29" s="72"/>
      <c r="E29" s="70"/>
      <c r="F29" s="104"/>
      <c r="G29" s="80" t="s">
        <v>67</v>
      </c>
      <c r="H29" s="103" t="s">
        <v>41</v>
      </c>
      <c r="I29" s="89">
        <f>VLOOKUP(H29,config!$A$1:$B$12,2,FALSE)</f>
        <v>4</v>
      </c>
      <c r="J29" s="103" t="s">
        <v>33</v>
      </c>
      <c r="K29" s="103" t="s">
        <v>64</v>
      </c>
      <c r="L29" s="89">
        <f>TRUNC(VLOOKUP(J29,config!$A$1:$B$12,2,FALSE)*VLOOKUP(K29,config!$A$1:$B$12,2,FALSE)*I29,2)</f>
        <v>2.13</v>
      </c>
      <c r="M29" s="92">
        <f t="shared" si="0"/>
        <v>2.15</v>
      </c>
    </row>
    <row r="30" s="55" customFormat="1" spans="1:13">
      <c r="A30" s="70"/>
      <c r="B30" s="73"/>
      <c r="C30" s="70"/>
      <c r="D30" s="72"/>
      <c r="E30" s="70"/>
      <c r="F30" s="104" t="s">
        <v>68</v>
      </c>
      <c r="G30" s="80" t="s">
        <v>69</v>
      </c>
      <c r="H30" s="103" t="s">
        <v>32</v>
      </c>
      <c r="I30" s="89">
        <f>VLOOKUP(H30,config!$A$1:$B$12,2,FALSE)</f>
        <v>10</v>
      </c>
      <c r="J30" s="103" t="s">
        <v>33</v>
      </c>
      <c r="K30" s="103" t="s">
        <v>34</v>
      </c>
      <c r="L30" s="89">
        <f>TRUNC(VLOOKUP(J30,config!$A$1:$B$12,2,FALSE)*VLOOKUP(K30,config!$A$1:$B$12,2,FALSE)*I30,2)</f>
        <v>6.66</v>
      </c>
      <c r="M30" s="92">
        <f t="shared" si="0"/>
        <v>6.73</v>
      </c>
    </row>
    <row r="31" s="55" customFormat="1" spans="1:13">
      <c r="A31" s="70"/>
      <c r="B31" s="73"/>
      <c r="C31" s="70"/>
      <c r="D31" s="72"/>
      <c r="E31" s="70"/>
      <c r="F31" s="104"/>
      <c r="G31" s="80" t="s">
        <v>70</v>
      </c>
      <c r="H31" s="103" t="s">
        <v>41</v>
      </c>
      <c r="I31" s="89">
        <f>VLOOKUP(H31,config!$A$1:$B$12,2,FALSE)</f>
        <v>4</v>
      </c>
      <c r="J31" s="103" t="s">
        <v>33</v>
      </c>
      <c r="K31" s="103" t="s">
        <v>34</v>
      </c>
      <c r="L31" s="89">
        <f>TRUNC(VLOOKUP(J31,config!$A$1:$B$12,2,FALSE)*VLOOKUP(K31,config!$A$1:$B$12,2,FALSE)*I31,2)</f>
        <v>2.66</v>
      </c>
      <c r="M31" s="92">
        <f t="shared" si="0"/>
        <v>2.69</v>
      </c>
    </row>
    <row r="32" s="55" customFormat="1" spans="1:13">
      <c r="A32" s="70"/>
      <c r="B32" s="73"/>
      <c r="C32" s="70"/>
      <c r="D32" s="72"/>
      <c r="E32" s="70"/>
      <c r="F32" s="104"/>
      <c r="G32" s="80" t="s">
        <v>71</v>
      </c>
      <c r="H32" s="103" t="s">
        <v>41</v>
      </c>
      <c r="I32" s="89">
        <f>VLOOKUP(H32,config!$A$1:$B$12,2,FALSE)</f>
        <v>4</v>
      </c>
      <c r="J32" s="103" t="s">
        <v>33</v>
      </c>
      <c r="K32" s="103" t="s">
        <v>34</v>
      </c>
      <c r="L32" s="89">
        <f>TRUNC(VLOOKUP(J32,config!$A$1:$B$12,2,FALSE)*VLOOKUP(K32,config!$A$1:$B$12,2,FALSE)*I32,2)</f>
        <v>2.66</v>
      </c>
      <c r="M32" s="92">
        <f t="shared" si="0"/>
        <v>2.69</v>
      </c>
    </row>
    <row r="33" s="55" customFormat="1" spans="1:13">
      <c r="A33" s="70"/>
      <c r="B33" s="73"/>
      <c r="C33" s="70"/>
      <c r="D33" s="72"/>
      <c r="E33" s="70"/>
      <c r="F33" s="104"/>
      <c r="G33" s="80" t="s">
        <v>72</v>
      </c>
      <c r="H33" s="103" t="s">
        <v>41</v>
      </c>
      <c r="I33" s="89">
        <f>VLOOKUP(H33,config!$A$1:$B$12,2,FALSE)</f>
        <v>4</v>
      </c>
      <c r="J33" s="103" t="s">
        <v>33</v>
      </c>
      <c r="K33" s="103" t="s">
        <v>34</v>
      </c>
      <c r="L33" s="89">
        <f>TRUNC(VLOOKUP(J33,config!$A$1:$B$12,2,FALSE)*VLOOKUP(K33,config!$A$1:$B$12,2,FALSE)*I33,2)</f>
        <v>2.66</v>
      </c>
      <c r="M33" s="92">
        <f t="shared" si="0"/>
        <v>2.69</v>
      </c>
    </row>
    <row r="34" s="55" customFormat="1" spans="1:13">
      <c r="A34" s="70"/>
      <c r="B34" s="73"/>
      <c r="C34" s="70"/>
      <c r="D34" s="72"/>
      <c r="E34" s="70"/>
      <c r="F34" s="104"/>
      <c r="G34" s="80" t="s">
        <v>73</v>
      </c>
      <c r="H34" s="103" t="s">
        <v>41</v>
      </c>
      <c r="I34" s="89">
        <f>VLOOKUP(H34,config!$A$1:$B$12,2,FALSE)</f>
        <v>4</v>
      </c>
      <c r="J34" s="103" t="s">
        <v>33</v>
      </c>
      <c r="K34" s="103" t="s">
        <v>34</v>
      </c>
      <c r="L34" s="89">
        <f>TRUNC(VLOOKUP(J34,config!$A$1:$B$12,2,FALSE)*VLOOKUP(K34,config!$A$1:$B$12,2,FALSE)*I34,2)</f>
        <v>2.66</v>
      </c>
      <c r="M34" s="92">
        <f t="shared" si="0"/>
        <v>2.69</v>
      </c>
    </row>
    <row r="35" s="55" customFormat="1" spans="1:13">
      <c r="A35" s="70"/>
      <c r="B35" s="73"/>
      <c r="C35" s="70"/>
      <c r="D35" s="72"/>
      <c r="E35" s="70"/>
      <c r="F35" s="104"/>
      <c r="G35" s="80" t="s">
        <v>74</v>
      </c>
      <c r="H35" s="103" t="s">
        <v>41</v>
      </c>
      <c r="I35" s="89">
        <f>VLOOKUP(H35,config!$A$1:$B$12,2,FALSE)</f>
        <v>4</v>
      </c>
      <c r="J35" s="103" t="s">
        <v>33</v>
      </c>
      <c r="K35" s="103" t="s">
        <v>34</v>
      </c>
      <c r="L35" s="89">
        <f>TRUNC(VLOOKUP(J35,config!$A$1:$B$12,2,FALSE)*VLOOKUP(K35,config!$A$1:$B$12,2,FALSE)*I35,2)</f>
        <v>2.66</v>
      </c>
      <c r="M35" s="92">
        <f t="shared" si="0"/>
        <v>2.69</v>
      </c>
    </row>
    <row r="36" s="55" customFormat="1" spans="1:13">
      <c r="A36" s="70"/>
      <c r="B36" s="73"/>
      <c r="C36" s="70"/>
      <c r="D36" s="72"/>
      <c r="E36" s="70"/>
      <c r="F36" s="104" t="s">
        <v>75</v>
      </c>
      <c r="G36" s="80" t="s">
        <v>76</v>
      </c>
      <c r="H36" s="103" t="s">
        <v>32</v>
      </c>
      <c r="I36" s="89">
        <f>VLOOKUP(H36,config!$A$1:$B$12,2,FALSE)</f>
        <v>10</v>
      </c>
      <c r="J36" s="103" t="s">
        <v>33</v>
      </c>
      <c r="K36" s="103" t="s">
        <v>34</v>
      </c>
      <c r="L36" s="89">
        <f>TRUNC(VLOOKUP(J36,config!$A$1:$B$12,2,FALSE)*VLOOKUP(K36,config!$A$1:$B$12,2,FALSE)*I36,2)</f>
        <v>6.66</v>
      </c>
      <c r="M36" s="92">
        <f t="shared" si="0"/>
        <v>6.73</v>
      </c>
    </row>
    <row r="37" s="55" customFormat="1" spans="1:13">
      <c r="A37" s="70"/>
      <c r="B37" s="73"/>
      <c r="C37" s="70"/>
      <c r="D37" s="72"/>
      <c r="E37" s="70"/>
      <c r="F37" s="104"/>
      <c r="G37" s="80" t="s">
        <v>77</v>
      </c>
      <c r="H37" s="103" t="s">
        <v>41</v>
      </c>
      <c r="I37" s="89">
        <f>VLOOKUP(H37,config!$A$1:$B$12,2,FALSE)</f>
        <v>4</v>
      </c>
      <c r="J37" s="103" t="s">
        <v>33</v>
      </c>
      <c r="K37" s="103" t="s">
        <v>34</v>
      </c>
      <c r="L37" s="89">
        <f>TRUNC(VLOOKUP(J37,config!$A$1:$B$12,2,FALSE)*VLOOKUP(K37,config!$A$1:$B$12,2,FALSE)*I37,2)</f>
        <v>2.66</v>
      </c>
      <c r="M37" s="92">
        <f t="shared" si="0"/>
        <v>2.69</v>
      </c>
    </row>
    <row r="38" s="55" customFormat="1" spans="1:13">
      <c r="A38" s="70"/>
      <c r="B38" s="73"/>
      <c r="C38" s="70"/>
      <c r="D38" s="72"/>
      <c r="E38" s="70"/>
      <c r="F38" s="104"/>
      <c r="G38" s="80" t="s">
        <v>78</v>
      </c>
      <c r="H38" s="103" t="s">
        <v>41</v>
      </c>
      <c r="I38" s="89">
        <f>VLOOKUP(H38,config!$A$1:$B$12,2,FALSE)</f>
        <v>4</v>
      </c>
      <c r="J38" s="103" t="s">
        <v>33</v>
      </c>
      <c r="K38" s="103" t="s">
        <v>34</v>
      </c>
      <c r="L38" s="89">
        <f>TRUNC(VLOOKUP(J38,config!$A$1:$B$12,2,FALSE)*VLOOKUP(K38,config!$A$1:$B$12,2,FALSE)*I38,2)</f>
        <v>2.66</v>
      </c>
      <c r="M38" s="92">
        <f t="shared" ref="M38:M60" si="1">TRUNC(L38*10.12/8*0.8,2)</f>
        <v>2.69</v>
      </c>
    </row>
    <row r="39" s="55" customFormat="1" spans="1:13">
      <c r="A39" s="70"/>
      <c r="B39" s="73"/>
      <c r="C39" s="70"/>
      <c r="D39" s="72"/>
      <c r="E39" s="70"/>
      <c r="F39" s="104" t="s">
        <v>79</v>
      </c>
      <c r="G39" s="80" t="s">
        <v>80</v>
      </c>
      <c r="H39" s="103" t="s">
        <v>32</v>
      </c>
      <c r="I39" s="89">
        <f>VLOOKUP(H39,config!$A$1:$B$12,2,FALSE)</f>
        <v>10</v>
      </c>
      <c r="J39" s="103" t="s">
        <v>33</v>
      </c>
      <c r="K39" s="103" t="s">
        <v>34</v>
      </c>
      <c r="L39" s="89">
        <f>TRUNC(VLOOKUP(J39,config!$A$1:$B$12,2,FALSE)*VLOOKUP(K39,config!$A$1:$B$12,2,FALSE)*I39,2)</f>
        <v>6.66</v>
      </c>
      <c r="M39" s="92">
        <f t="shared" si="1"/>
        <v>6.73</v>
      </c>
    </row>
    <row r="40" s="55" customFormat="1" spans="1:13">
      <c r="A40" s="70"/>
      <c r="B40" s="73"/>
      <c r="C40" s="70"/>
      <c r="D40" s="72"/>
      <c r="E40" s="70"/>
      <c r="F40" s="104"/>
      <c r="G40" s="80" t="s">
        <v>81</v>
      </c>
      <c r="H40" s="103" t="s">
        <v>41</v>
      </c>
      <c r="I40" s="89">
        <f>VLOOKUP(H40,config!$A$1:$B$12,2,FALSE)</f>
        <v>4</v>
      </c>
      <c r="J40" s="103" t="s">
        <v>33</v>
      </c>
      <c r="K40" s="103" t="s">
        <v>34</v>
      </c>
      <c r="L40" s="89">
        <f>TRUNC(VLOOKUP(J40,config!$A$1:$B$12,2,FALSE)*VLOOKUP(K40,config!$A$1:$B$12,2,FALSE)*I40,2)</f>
        <v>2.66</v>
      </c>
      <c r="M40" s="92">
        <f t="shared" si="1"/>
        <v>2.69</v>
      </c>
    </row>
    <row r="41" s="55" customFormat="1" spans="1:13">
      <c r="A41" s="70"/>
      <c r="B41" s="73"/>
      <c r="C41" s="70"/>
      <c r="D41" s="72"/>
      <c r="E41" s="70"/>
      <c r="F41" s="104"/>
      <c r="G41" s="80" t="s">
        <v>82</v>
      </c>
      <c r="H41" s="103" t="s">
        <v>41</v>
      </c>
      <c r="I41" s="89">
        <f>VLOOKUP(H41,config!$A$1:$B$12,2,FALSE)</f>
        <v>4</v>
      </c>
      <c r="J41" s="103" t="s">
        <v>33</v>
      </c>
      <c r="K41" s="103" t="s">
        <v>34</v>
      </c>
      <c r="L41" s="89">
        <f>TRUNC(VLOOKUP(J41,config!$A$1:$B$12,2,FALSE)*VLOOKUP(K41,config!$A$1:$B$12,2,FALSE)*I41,2)</f>
        <v>2.66</v>
      </c>
      <c r="M41" s="92">
        <f t="shared" si="1"/>
        <v>2.69</v>
      </c>
    </row>
    <row r="42" s="55" customFormat="1" spans="1:13">
      <c r="A42" s="70"/>
      <c r="B42" s="73"/>
      <c r="C42" s="70"/>
      <c r="D42" s="72"/>
      <c r="E42" s="70"/>
      <c r="F42" s="104"/>
      <c r="G42" s="80" t="s">
        <v>83</v>
      </c>
      <c r="H42" s="103" t="s">
        <v>41</v>
      </c>
      <c r="I42" s="89">
        <f>VLOOKUP(H42,config!$A$1:$B$12,2,FALSE)</f>
        <v>4</v>
      </c>
      <c r="J42" s="103" t="s">
        <v>33</v>
      </c>
      <c r="K42" s="103" t="s">
        <v>34</v>
      </c>
      <c r="L42" s="89">
        <f>TRUNC(VLOOKUP(J42,config!$A$1:$B$12,2,FALSE)*VLOOKUP(K42,config!$A$1:$B$12,2,FALSE)*I42,2)</f>
        <v>2.66</v>
      </c>
      <c r="M42" s="92">
        <f t="shared" si="1"/>
        <v>2.69</v>
      </c>
    </row>
    <row r="43" s="55" customFormat="1" spans="1:13">
      <c r="A43" s="70"/>
      <c r="B43" s="73"/>
      <c r="C43" s="70"/>
      <c r="D43" s="72"/>
      <c r="E43" s="70"/>
      <c r="F43" s="104"/>
      <c r="G43" s="80" t="s">
        <v>84</v>
      </c>
      <c r="H43" s="103" t="s">
        <v>36</v>
      </c>
      <c r="I43" s="89">
        <f>VLOOKUP(H43,config!$A$1:$B$12,2,FALSE)</f>
        <v>4</v>
      </c>
      <c r="J43" s="103" t="s">
        <v>33</v>
      </c>
      <c r="K43" s="103" t="s">
        <v>34</v>
      </c>
      <c r="L43" s="89">
        <f>TRUNC(VLOOKUP(J43,config!$A$1:$B$12,2,FALSE)*VLOOKUP(K43,config!$A$1:$B$12,2,FALSE)*I43,2)</f>
        <v>2.66</v>
      </c>
      <c r="M43" s="92">
        <f t="shared" si="1"/>
        <v>2.69</v>
      </c>
    </row>
    <row r="44" s="55" customFormat="1" spans="1:13">
      <c r="A44" s="70"/>
      <c r="B44" s="73"/>
      <c r="C44" s="70"/>
      <c r="D44" s="72"/>
      <c r="E44" s="70"/>
      <c r="F44" s="104"/>
      <c r="G44" s="80" t="s">
        <v>85</v>
      </c>
      <c r="H44" s="103" t="s">
        <v>41</v>
      </c>
      <c r="I44" s="89">
        <f>VLOOKUP(H44,config!$A$1:$B$12,2,FALSE)</f>
        <v>4</v>
      </c>
      <c r="J44" s="103" t="s">
        <v>33</v>
      </c>
      <c r="K44" s="103" t="s">
        <v>34</v>
      </c>
      <c r="L44" s="89">
        <f>TRUNC(VLOOKUP(J44,config!$A$1:$B$12,2,FALSE)*VLOOKUP(K44,config!$A$1:$B$12,2,FALSE)*I44,2)</f>
        <v>2.66</v>
      </c>
      <c r="M44" s="92">
        <f t="shared" si="1"/>
        <v>2.69</v>
      </c>
    </row>
    <row r="45" s="55" customFormat="1" spans="1:13">
      <c r="A45" s="70"/>
      <c r="B45" s="73"/>
      <c r="C45" s="70"/>
      <c r="D45" s="72"/>
      <c r="E45" s="70"/>
      <c r="F45" s="104"/>
      <c r="G45" s="80" t="s">
        <v>86</v>
      </c>
      <c r="H45" s="103" t="s">
        <v>41</v>
      </c>
      <c r="I45" s="89">
        <f>VLOOKUP(H45,config!$A$1:$B$12,2,FALSE)</f>
        <v>4</v>
      </c>
      <c r="J45" s="103" t="s">
        <v>33</v>
      </c>
      <c r="K45" s="103" t="s">
        <v>34</v>
      </c>
      <c r="L45" s="89">
        <f>TRUNC(VLOOKUP(J45,config!$A$1:$B$12,2,FALSE)*VLOOKUP(K45,config!$A$1:$B$12,2,FALSE)*I45,2)</f>
        <v>2.66</v>
      </c>
      <c r="M45" s="92">
        <f t="shared" si="1"/>
        <v>2.69</v>
      </c>
    </row>
    <row r="46" s="55" customFormat="1" spans="1:13">
      <c r="A46" s="70"/>
      <c r="B46" s="73"/>
      <c r="C46" s="70"/>
      <c r="D46" s="72"/>
      <c r="E46" s="70"/>
      <c r="F46" s="104" t="s">
        <v>87</v>
      </c>
      <c r="G46" s="80" t="s">
        <v>88</v>
      </c>
      <c r="H46" s="103" t="s">
        <v>58</v>
      </c>
      <c r="I46" s="89">
        <f>VLOOKUP(H46,config!$A$1:$B$12,2,FALSE)</f>
        <v>7</v>
      </c>
      <c r="J46" s="103" t="s">
        <v>33</v>
      </c>
      <c r="K46" s="103" t="s">
        <v>34</v>
      </c>
      <c r="L46" s="89">
        <f>TRUNC(VLOOKUP(J46,config!$A$1:$B$12,2,FALSE)*VLOOKUP(K46,config!$A$1:$B$12,2,FALSE)*I46,2)</f>
        <v>4.66</v>
      </c>
      <c r="M46" s="92">
        <f t="shared" si="1"/>
        <v>4.71</v>
      </c>
    </row>
    <row r="47" s="55" customFormat="1" spans="1:13">
      <c r="A47" s="70"/>
      <c r="B47" s="73"/>
      <c r="C47" s="70"/>
      <c r="D47" s="72"/>
      <c r="E47" s="70"/>
      <c r="F47" s="104"/>
      <c r="G47" s="80" t="s">
        <v>89</v>
      </c>
      <c r="H47" s="103" t="s">
        <v>41</v>
      </c>
      <c r="I47" s="89">
        <f>VLOOKUP(H47,config!$A$1:$B$12,2,FALSE)</f>
        <v>4</v>
      </c>
      <c r="J47" s="103" t="s">
        <v>33</v>
      </c>
      <c r="K47" s="103" t="s">
        <v>34</v>
      </c>
      <c r="L47" s="89">
        <f>TRUNC(VLOOKUP(J47,config!$A$1:$B$12,2,FALSE)*VLOOKUP(K47,config!$A$1:$B$12,2,FALSE)*I47,2)</f>
        <v>2.66</v>
      </c>
      <c r="M47" s="92">
        <f t="shared" si="1"/>
        <v>2.69</v>
      </c>
    </row>
    <row r="48" s="55" customFormat="1" spans="1:13">
      <c r="A48" s="70"/>
      <c r="B48" s="73"/>
      <c r="C48" s="70"/>
      <c r="D48" s="72"/>
      <c r="E48" s="70"/>
      <c r="F48" s="105" t="s">
        <v>90</v>
      </c>
      <c r="G48" s="80" t="s">
        <v>91</v>
      </c>
      <c r="H48" s="101" t="s">
        <v>32</v>
      </c>
      <c r="I48" s="89">
        <f>VLOOKUP(H48,config!$A$1:$B$12,2,FALSE)</f>
        <v>10</v>
      </c>
      <c r="J48" s="103" t="s">
        <v>33</v>
      </c>
      <c r="K48" s="103" t="s">
        <v>64</v>
      </c>
      <c r="L48" s="89">
        <f>TRUNC(VLOOKUP(J48,config!$A$1:$B$12,2,FALSE)*VLOOKUP(K48,config!$A$1:$B$12,2,FALSE)*I48,2)</f>
        <v>5.33</v>
      </c>
      <c r="M48" s="92">
        <f t="shared" si="1"/>
        <v>5.39</v>
      </c>
    </row>
    <row r="49" s="55" customFormat="1" spans="1:13">
      <c r="A49" s="70"/>
      <c r="B49" s="73"/>
      <c r="C49" s="70"/>
      <c r="D49" s="72"/>
      <c r="E49" s="70"/>
      <c r="F49" s="105"/>
      <c r="G49" s="80" t="s">
        <v>92</v>
      </c>
      <c r="H49" s="101" t="s">
        <v>93</v>
      </c>
      <c r="I49" s="89">
        <f>VLOOKUP(H49,config!$A$1:$B$12,2,FALSE)</f>
        <v>5</v>
      </c>
      <c r="J49" s="103" t="s">
        <v>33</v>
      </c>
      <c r="K49" s="103" t="s">
        <v>64</v>
      </c>
      <c r="L49" s="89">
        <f>TRUNC(VLOOKUP(J49,config!$A$1:$B$12,2,FALSE)*VLOOKUP(K49,config!$A$1:$B$12,2,FALSE)*I49,2)</f>
        <v>2.66</v>
      </c>
      <c r="M49" s="92">
        <f t="shared" si="1"/>
        <v>2.69</v>
      </c>
    </row>
    <row r="50" s="55" customFormat="1" ht="17" spans="1:13">
      <c r="A50" s="70"/>
      <c r="B50" s="73"/>
      <c r="C50" s="70"/>
      <c r="D50" s="72"/>
      <c r="E50" s="70"/>
      <c r="F50" s="105" t="s">
        <v>94</v>
      </c>
      <c r="G50" s="80" t="s">
        <v>95</v>
      </c>
      <c r="H50" s="101" t="s">
        <v>36</v>
      </c>
      <c r="I50" s="89">
        <f>VLOOKUP(H50,config!$A$1:$B$12,2,FALSE)</f>
        <v>4</v>
      </c>
      <c r="J50" s="103" t="s">
        <v>33</v>
      </c>
      <c r="K50" s="103" t="s">
        <v>64</v>
      </c>
      <c r="L50" s="89">
        <f>TRUNC(VLOOKUP(J50,config!$A$1:$B$12,2,FALSE)*VLOOKUP(K50,config!$A$1:$B$12,2,FALSE)*I50,2)</f>
        <v>2.13</v>
      </c>
      <c r="M50" s="92">
        <f t="shared" si="1"/>
        <v>2.15</v>
      </c>
    </row>
    <row r="51" s="55" customFormat="1" spans="1:13">
      <c r="A51" s="70"/>
      <c r="B51" s="73"/>
      <c r="C51" s="70"/>
      <c r="D51" s="72"/>
      <c r="E51" s="70"/>
      <c r="F51" s="105" t="s">
        <v>96</v>
      </c>
      <c r="G51" s="80" t="s">
        <v>97</v>
      </c>
      <c r="H51" s="101" t="s">
        <v>32</v>
      </c>
      <c r="I51" s="89">
        <f>VLOOKUP(H51,config!$A$1:$B$12,2,FALSE)</f>
        <v>10</v>
      </c>
      <c r="J51" s="103" t="s">
        <v>33</v>
      </c>
      <c r="K51" s="103" t="s">
        <v>64</v>
      </c>
      <c r="L51" s="89">
        <f>TRUNC(VLOOKUP(J51,config!$A$1:$B$12,2,FALSE)*VLOOKUP(K51,config!$A$1:$B$12,2,FALSE)*I51,2)</f>
        <v>5.33</v>
      </c>
      <c r="M51" s="92">
        <f t="shared" si="1"/>
        <v>5.39</v>
      </c>
    </row>
    <row r="52" s="55" customFormat="1" spans="1:13">
      <c r="A52" s="70"/>
      <c r="B52" s="73"/>
      <c r="C52" s="70"/>
      <c r="D52" s="72"/>
      <c r="E52" s="70"/>
      <c r="F52" s="105"/>
      <c r="G52" s="80" t="s">
        <v>98</v>
      </c>
      <c r="H52" s="101" t="s">
        <v>36</v>
      </c>
      <c r="I52" s="89">
        <f>VLOOKUP(H52,config!$A$1:$B$12,2,FALSE)</f>
        <v>4</v>
      </c>
      <c r="J52" s="103" t="s">
        <v>33</v>
      </c>
      <c r="K52" s="103" t="s">
        <v>64</v>
      </c>
      <c r="L52" s="89">
        <f>TRUNC(VLOOKUP(J52,config!$A$1:$B$12,2,FALSE)*VLOOKUP(K52,config!$A$1:$B$12,2,FALSE)*I52,2)</f>
        <v>2.13</v>
      </c>
      <c r="M52" s="92">
        <f t="shared" si="1"/>
        <v>2.15</v>
      </c>
    </row>
    <row r="53" s="55" customFormat="1" spans="1:13">
      <c r="A53" s="70"/>
      <c r="B53" s="73"/>
      <c r="C53" s="70"/>
      <c r="D53" s="72"/>
      <c r="E53" s="70"/>
      <c r="F53" s="105"/>
      <c r="G53" s="80" t="s">
        <v>99</v>
      </c>
      <c r="H53" s="101" t="s">
        <v>93</v>
      </c>
      <c r="I53" s="89">
        <f>VLOOKUP(H53,config!$A$1:$B$12,2,FALSE)</f>
        <v>5</v>
      </c>
      <c r="J53" s="103" t="s">
        <v>33</v>
      </c>
      <c r="K53" s="103" t="s">
        <v>64</v>
      </c>
      <c r="L53" s="89">
        <f>TRUNC(VLOOKUP(J53,config!$A$1:$B$12,2,FALSE)*VLOOKUP(K53,config!$A$1:$B$12,2,FALSE)*I53,2)</f>
        <v>2.66</v>
      </c>
      <c r="M53" s="92">
        <f t="shared" si="1"/>
        <v>2.69</v>
      </c>
    </row>
    <row r="54" s="55" customFormat="1" ht="17" spans="1:13">
      <c r="A54" s="70"/>
      <c r="B54" s="73"/>
      <c r="C54" s="70"/>
      <c r="D54" s="72"/>
      <c r="E54" s="70"/>
      <c r="F54" s="105" t="s">
        <v>100</v>
      </c>
      <c r="G54" s="80" t="s">
        <v>101</v>
      </c>
      <c r="H54" s="101" t="s">
        <v>93</v>
      </c>
      <c r="I54" s="89">
        <f>VLOOKUP(H54,config!$A$1:$B$12,2,FALSE)</f>
        <v>5</v>
      </c>
      <c r="J54" s="103" t="s">
        <v>102</v>
      </c>
      <c r="K54" s="103" t="s">
        <v>64</v>
      </c>
      <c r="L54" s="89">
        <f>TRUNC(VLOOKUP(J54,config!$A$1:$B$12,2,FALSE)*VLOOKUP(K54,config!$A$1:$B$12,2,FALSE)*I54,2)</f>
        <v>1.33</v>
      </c>
      <c r="M54" s="92">
        <f t="shared" si="1"/>
        <v>1.34</v>
      </c>
    </row>
    <row r="55" s="55" customFormat="1" spans="1:13">
      <c r="A55" s="70"/>
      <c r="B55" s="73"/>
      <c r="C55" s="70"/>
      <c r="D55" s="72"/>
      <c r="E55" s="70"/>
      <c r="F55" s="105" t="s">
        <v>103</v>
      </c>
      <c r="G55" s="80" t="s">
        <v>104</v>
      </c>
      <c r="H55" s="101" t="s">
        <v>32</v>
      </c>
      <c r="I55" s="89">
        <f>VLOOKUP(H55,config!$A$1:$B$12,2,FALSE)</f>
        <v>10</v>
      </c>
      <c r="J55" s="103" t="s">
        <v>102</v>
      </c>
      <c r="K55" s="103" t="s">
        <v>34</v>
      </c>
      <c r="L55" s="89">
        <f>TRUNC(VLOOKUP(J55,config!$A$1:$B$12,2,FALSE)*VLOOKUP(K55,config!$A$1:$B$12,2,FALSE)*I55,2)</f>
        <v>3.33</v>
      </c>
      <c r="M55" s="92">
        <f t="shared" si="1"/>
        <v>3.36</v>
      </c>
    </row>
    <row r="56" s="55" customFormat="1" spans="1:13">
      <c r="A56" s="70"/>
      <c r="B56" s="73"/>
      <c r="C56" s="70"/>
      <c r="D56" s="72"/>
      <c r="E56" s="70"/>
      <c r="F56" s="105"/>
      <c r="G56" s="80" t="s">
        <v>105</v>
      </c>
      <c r="H56" s="101" t="s">
        <v>36</v>
      </c>
      <c r="I56" s="89">
        <f>VLOOKUP(H56,config!$A$1:$B$12,2,FALSE)</f>
        <v>4</v>
      </c>
      <c r="J56" s="103" t="s">
        <v>102</v>
      </c>
      <c r="K56" s="103" t="s">
        <v>34</v>
      </c>
      <c r="L56" s="89">
        <f>TRUNC(VLOOKUP(J56,config!$A$1:$B$12,2,FALSE)*VLOOKUP(K56,config!$A$1:$B$12,2,FALSE)*I56,2)</f>
        <v>1.33</v>
      </c>
      <c r="M56" s="92">
        <f t="shared" si="1"/>
        <v>1.34</v>
      </c>
    </row>
    <row r="57" s="55" customFormat="1" spans="1:13">
      <c r="A57" s="70"/>
      <c r="B57" s="73"/>
      <c r="C57" s="70"/>
      <c r="D57" s="72"/>
      <c r="E57" s="70"/>
      <c r="F57" s="105"/>
      <c r="G57" s="80" t="s">
        <v>106</v>
      </c>
      <c r="H57" s="101" t="s">
        <v>41</v>
      </c>
      <c r="I57" s="89">
        <f>VLOOKUP(H57,config!$A$1:$B$12,2,FALSE)</f>
        <v>4</v>
      </c>
      <c r="J57" s="103" t="s">
        <v>102</v>
      </c>
      <c r="K57" s="103" t="s">
        <v>34</v>
      </c>
      <c r="L57" s="89">
        <f>TRUNC(VLOOKUP(J57,config!$A$1:$B$12,2,FALSE)*VLOOKUP(K57,config!$A$1:$B$12,2,FALSE)*I57,2)</f>
        <v>1.33</v>
      </c>
      <c r="M57" s="92">
        <f t="shared" si="1"/>
        <v>1.34</v>
      </c>
    </row>
    <row r="58" s="55" customFormat="1" spans="1:13">
      <c r="A58" s="70"/>
      <c r="B58" s="73"/>
      <c r="C58" s="70"/>
      <c r="D58" s="72"/>
      <c r="E58" s="70"/>
      <c r="F58" s="100" t="s">
        <v>107</v>
      </c>
      <c r="G58" s="80" t="s">
        <v>108</v>
      </c>
      <c r="H58" s="103" t="s">
        <v>36</v>
      </c>
      <c r="I58" s="89">
        <f>VLOOKUP(H58,config!$A$1:$B$12,2,FALSE)</f>
        <v>4</v>
      </c>
      <c r="J58" s="103" t="s">
        <v>102</v>
      </c>
      <c r="K58" s="103" t="s">
        <v>64</v>
      </c>
      <c r="L58" s="89">
        <f>TRUNC(VLOOKUP(J58,config!$A$1:$B$12,2,FALSE)*VLOOKUP(K58,config!$A$1:$B$12,2,FALSE)*I58,2)</f>
        <v>1.06</v>
      </c>
      <c r="M58" s="92">
        <f t="shared" si="1"/>
        <v>1.07</v>
      </c>
    </row>
    <row r="59" s="55" customFormat="1" spans="1:13">
      <c r="A59" s="70"/>
      <c r="B59" s="73"/>
      <c r="C59" s="70"/>
      <c r="D59" s="72"/>
      <c r="E59" s="70"/>
      <c r="F59" s="100"/>
      <c r="G59" s="80" t="s">
        <v>109</v>
      </c>
      <c r="H59" s="103" t="s">
        <v>41</v>
      </c>
      <c r="I59" s="89">
        <f>VLOOKUP(H59,config!$A$1:$B$12,2,FALSE)</f>
        <v>4</v>
      </c>
      <c r="J59" s="103" t="s">
        <v>102</v>
      </c>
      <c r="K59" s="103" t="s">
        <v>64</v>
      </c>
      <c r="L59" s="89">
        <f>TRUNC(VLOOKUP(J59,config!$A$1:$B$12,2,FALSE)*VLOOKUP(K59,config!$A$1:$B$12,2,FALSE)*I59,2)</f>
        <v>1.06</v>
      </c>
      <c r="M59" s="92">
        <f t="shared" si="1"/>
        <v>1.07</v>
      </c>
    </row>
    <row r="60" s="55" customFormat="1" spans="1:13">
      <c r="A60" s="70"/>
      <c r="B60" s="74"/>
      <c r="C60" s="70"/>
      <c r="D60" s="72"/>
      <c r="E60" s="70"/>
      <c r="F60" s="100"/>
      <c r="G60" s="80" t="s">
        <v>110</v>
      </c>
      <c r="H60" s="103" t="s">
        <v>41</v>
      </c>
      <c r="I60" s="89">
        <f>VLOOKUP(H60,config!$A$1:$B$12,2,FALSE)</f>
        <v>4</v>
      </c>
      <c r="J60" s="103" t="s">
        <v>102</v>
      </c>
      <c r="K60" s="103" t="s">
        <v>64</v>
      </c>
      <c r="L60" s="89">
        <f>TRUNC(VLOOKUP(J60,config!$A$1:$B$12,2,FALSE)*VLOOKUP(K60,config!$A$1:$B$12,2,FALSE)*I60,2)</f>
        <v>1.06</v>
      </c>
      <c r="M60" s="92">
        <f t="shared" si="1"/>
        <v>1.07</v>
      </c>
    </row>
    <row r="61" s="55" customFormat="1" spans="1:13">
      <c r="A61" s="70"/>
      <c r="B61" s="71" t="s">
        <v>111</v>
      </c>
      <c r="C61" s="70"/>
      <c r="D61" s="72"/>
      <c r="E61" s="71">
        <f>SUM(M61:M91)</f>
        <v>130.52</v>
      </c>
      <c r="F61" s="83" t="s">
        <v>112</v>
      </c>
      <c r="G61" s="80" t="s">
        <v>113</v>
      </c>
      <c r="H61" s="84" t="s">
        <v>32</v>
      </c>
      <c r="I61" s="89">
        <f>VLOOKUP(H61,config!$A$1:$B$12,2,FALSE)</f>
        <v>10</v>
      </c>
      <c r="J61" s="84" t="s">
        <v>102</v>
      </c>
      <c r="K61" s="84" t="s">
        <v>34</v>
      </c>
      <c r="L61" s="89">
        <f>TRUNC(VLOOKUP(J61,config!$A$1:$B$12,2,FALSE)*VLOOKUP(K61,config!$A$1:$B$12,2,FALSE)*I61,2)</f>
        <v>3.33</v>
      </c>
      <c r="M61" s="92">
        <f t="shared" ref="M61:M91" si="2">TRUNC(L61*10.12/8*0.8,2)</f>
        <v>3.36</v>
      </c>
    </row>
    <row r="62" s="55" customFormat="1" spans="1:13">
      <c r="A62" s="70"/>
      <c r="B62" s="73"/>
      <c r="C62" s="70"/>
      <c r="D62" s="72"/>
      <c r="E62" s="73"/>
      <c r="F62" s="86"/>
      <c r="G62" s="80" t="s">
        <v>114</v>
      </c>
      <c r="H62" s="84" t="s">
        <v>93</v>
      </c>
      <c r="I62" s="89">
        <f>VLOOKUP(H62,config!$A$1:$B$12,2,FALSE)</f>
        <v>5</v>
      </c>
      <c r="J62" s="84" t="s">
        <v>102</v>
      </c>
      <c r="K62" s="84" t="s">
        <v>34</v>
      </c>
      <c r="L62" s="89">
        <f>TRUNC(VLOOKUP(J62,config!$A$1:$B$12,2,FALSE)*VLOOKUP(K62,config!$A$1:$B$12,2,FALSE)*I62,2)</f>
        <v>1.66</v>
      </c>
      <c r="M62" s="92">
        <f t="shared" si="2"/>
        <v>1.67</v>
      </c>
    </row>
    <row r="63" s="55" customFormat="1" spans="1:13">
      <c r="A63" s="70"/>
      <c r="B63" s="73"/>
      <c r="C63" s="70"/>
      <c r="D63" s="72"/>
      <c r="E63" s="73"/>
      <c r="F63" s="86"/>
      <c r="G63" s="80" t="s">
        <v>115</v>
      </c>
      <c r="H63" s="84" t="s">
        <v>93</v>
      </c>
      <c r="I63" s="89">
        <f>VLOOKUP(H63,config!$A$1:$B$12,2,FALSE)</f>
        <v>5</v>
      </c>
      <c r="J63" s="84" t="s">
        <v>102</v>
      </c>
      <c r="K63" s="84" t="s">
        <v>34</v>
      </c>
      <c r="L63" s="89">
        <f>TRUNC(VLOOKUP(J63,config!$A$1:$B$12,2,FALSE)*VLOOKUP(K63,config!$A$1:$B$12,2,FALSE)*I63,2)</f>
        <v>1.66</v>
      </c>
      <c r="M63" s="92">
        <f t="shared" si="2"/>
        <v>1.67</v>
      </c>
    </row>
    <row r="64" s="55" customFormat="1" spans="1:13">
      <c r="A64" s="70"/>
      <c r="B64" s="73"/>
      <c r="C64" s="70"/>
      <c r="D64" s="72"/>
      <c r="E64" s="73"/>
      <c r="F64" s="85"/>
      <c r="G64" s="80" t="s">
        <v>116</v>
      </c>
      <c r="H64" s="84" t="s">
        <v>36</v>
      </c>
      <c r="I64" s="89">
        <f>VLOOKUP(H64,config!$A$1:$B$12,2,FALSE)</f>
        <v>4</v>
      </c>
      <c r="J64" s="84" t="s">
        <v>102</v>
      </c>
      <c r="K64" s="84" t="s">
        <v>34</v>
      </c>
      <c r="L64" s="89">
        <f>TRUNC(VLOOKUP(J64,config!$A$1:$B$12,2,FALSE)*VLOOKUP(K64,config!$A$1:$B$12,2,FALSE)*I64,2)</f>
        <v>1.33</v>
      </c>
      <c r="M64" s="92">
        <f t="shared" si="2"/>
        <v>1.34</v>
      </c>
    </row>
    <row r="65" s="55" customFormat="1" spans="1:13">
      <c r="A65" s="70"/>
      <c r="B65" s="73"/>
      <c r="C65" s="70"/>
      <c r="D65" s="72"/>
      <c r="E65" s="73"/>
      <c r="F65" s="83" t="s">
        <v>117</v>
      </c>
      <c r="G65" s="80" t="s">
        <v>118</v>
      </c>
      <c r="H65" s="84" t="s">
        <v>32</v>
      </c>
      <c r="I65" s="89">
        <f>VLOOKUP(H65,config!$A$1:$B$12,2,FALSE)</f>
        <v>10</v>
      </c>
      <c r="J65" s="84" t="s">
        <v>59</v>
      </c>
      <c r="K65" s="84" t="s">
        <v>34</v>
      </c>
      <c r="L65" s="89">
        <f>TRUNC(VLOOKUP(J65,config!$A$1:$B$12,2,FALSE)*VLOOKUP(K65,config!$A$1:$B$12,2,FALSE)*I65,2)</f>
        <v>10</v>
      </c>
      <c r="M65" s="92">
        <f t="shared" si="2"/>
        <v>10.12</v>
      </c>
    </row>
    <row r="66" s="55" customFormat="1" spans="1:13">
      <c r="A66" s="70"/>
      <c r="B66" s="73"/>
      <c r="C66" s="70"/>
      <c r="D66" s="72"/>
      <c r="E66" s="73"/>
      <c r="F66" s="85"/>
      <c r="G66" s="80" t="s">
        <v>119</v>
      </c>
      <c r="H66" s="84" t="s">
        <v>36</v>
      </c>
      <c r="I66" s="89">
        <f>VLOOKUP(H66,config!$A$1:$B$12,2,FALSE)</f>
        <v>4</v>
      </c>
      <c r="J66" s="84" t="s">
        <v>102</v>
      </c>
      <c r="K66" s="84" t="s">
        <v>34</v>
      </c>
      <c r="L66" s="89">
        <f>TRUNC(VLOOKUP(J66,config!$A$1:$B$12,2,FALSE)*VLOOKUP(K66,config!$A$1:$B$12,2,FALSE)*I66,2)</f>
        <v>1.33</v>
      </c>
      <c r="M66" s="92">
        <f t="shared" si="2"/>
        <v>1.34</v>
      </c>
    </row>
    <row r="67" s="55" customFormat="1" spans="1:13">
      <c r="A67" s="70"/>
      <c r="B67" s="73"/>
      <c r="C67" s="70"/>
      <c r="D67" s="72"/>
      <c r="E67" s="73"/>
      <c r="F67" s="83" t="s">
        <v>120</v>
      </c>
      <c r="G67" s="80" t="s">
        <v>121</v>
      </c>
      <c r="H67" s="84" t="s">
        <v>32</v>
      </c>
      <c r="I67" s="89">
        <f>VLOOKUP(H67,config!$A$1:$B$12,2,FALSE)</f>
        <v>10</v>
      </c>
      <c r="J67" s="84" t="s">
        <v>59</v>
      </c>
      <c r="K67" s="84" t="s">
        <v>34</v>
      </c>
      <c r="L67" s="89">
        <f>TRUNC(VLOOKUP(J67,config!$A$1:$B$12,2,FALSE)*VLOOKUP(K67,config!$A$1:$B$12,2,FALSE)*I67,2)</f>
        <v>10</v>
      </c>
      <c r="M67" s="92">
        <f t="shared" si="2"/>
        <v>10.12</v>
      </c>
    </row>
    <row r="68" s="55" customFormat="1" spans="1:13">
      <c r="A68" s="70"/>
      <c r="B68" s="73"/>
      <c r="C68" s="70"/>
      <c r="D68" s="72"/>
      <c r="E68" s="73"/>
      <c r="F68" s="86"/>
      <c r="G68" s="80" t="s">
        <v>122</v>
      </c>
      <c r="H68" s="84" t="s">
        <v>41</v>
      </c>
      <c r="I68" s="89">
        <f>VLOOKUP(H68,config!$A$1:$B$12,2,FALSE)</f>
        <v>4</v>
      </c>
      <c r="J68" s="84" t="s">
        <v>102</v>
      </c>
      <c r="K68" s="84" t="s">
        <v>34</v>
      </c>
      <c r="L68" s="89">
        <f>TRUNC(VLOOKUP(J68,config!$A$1:$B$12,2,FALSE)*VLOOKUP(K68,config!$A$1:$B$12,2,FALSE)*I68,2)</f>
        <v>1.33</v>
      </c>
      <c r="M68" s="92">
        <f t="shared" si="2"/>
        <v>1.34</v>
      </c>
    </row>
    <row r="69" s="55" customFormat="1" spans="1:13">
      <c r="A69" s="70"/>
      <c r="B69" s="73"/>
      <c r="C69" s="70"/>
      <c r="D69" s="72"/>
      <c r="E69" s="73"/>
      <c r="F69" s="85"/>
      <c r="G69" s="80" t="s">
        <v>123</v>
      </c>
      <c r="H69" s="84" t="s">
        <v>41</v>
      </c>
      <c r="I69" s="89">
        <f>VLOOKUP(H69,config!$A$1:$B$12,2,FALSE)</f>
        <v>4</v>
      </c>
      <c r="J69" s="84" t="s">
        <v>59</v>
      </c>
      <c r="K69" s="84" t="s">
        <v>34</v>
      </c>
      <c r="L69" s="89">
        <f>TRUNC(VLOOKUP(J69,config!$A$1:$B$12,2,FALSE)*VLOOKUP(K69,config!$A$1:$B$12,2,FALSE)*I69,2)</f>
        <v>4</v>
      </c>
      <c r="M69" s="92">
        <f t="shared" si="2"/>
        <v>4.04</v>
      </c>
    </row>
    <row r="70" s="55" customFormat="1" spans="1:13">
      <c r="A70" s="70"/>
      <c r="B70" s="73"/>
      <c r="C70" s="70"/>
      <c r="D70" s="72"/>
      <c r="E70" s="73"/>
      <c r="F70" s="83" t="s">
        <v>124</v>
      </c>
      <c r="G70" s="80" t="s">
        <v>125</v>
      </c>
      <c r="H70" s="84" t="s">
        <v>32</v>
      </c>
      <c r="I70" s="89">
        <f>VLOOKUP(H70,config!$A$1:$B$12,2,FALSE)</f>
        <v>10</v>
      </c>
      <c r="J70" s="84" t="s">
        <v>59</v>
      </c>
      <c r="K70" s="84" t="s">
        <v>34</v>
      </c>
      <c r="L70" s="89">
        <f>TRUNC(VLOOKUP(J70,config!$A$1:$B$12,2,FALSE)*VLOOKUP(K70,config!$A$1:$B$12,2,FALSE)*I70,2)</f>
        <v>10</v>
      </c>
      <c r="M70" s="92">
        <f t="shared" si="2"/>
        <v>10.12</v>
      </c>
    </row>
    <row r="71" s="55" customFormat="1" spans="1:13">
      <c r="A71" s="70"/>
      <c r="B71" s="73"/>
      <c r="C71" s="70"/>
      <c r="D71" s="72"/>
      <c r="E71" s="73"/>
      <c r="F71" s="86"/>
      <c r="G71" s="80" t="s">
        <v>126</v>
      </c>
      <c r="H71" s="84" t="s">
        <v>41</v>
      </c>
      <c r="I71" s="89">
        <f>VLOOKUP(H71,config!$A$1:$B$12,2,FALSE)</f>
        <v>4</v>
      </c>
      <c r="J71" s="84" t="s">
        <v>59</v>
      </c>
      <c r="K71" s="84" t="s">
        <v>34</v>
      </c>
      <c r="L71" s="89">
        <f>TRUNC(VLOOKUP(J71,config!$A$1:$B$12,2,FALSE)*VLOOKUP(K71,config!$A$1:$B$12,2,FALSE)*I71,2)</f>
        <v>4</v>
      </c>
      <c r="M71" s="92">
        <f t="shared" si="2"/>
        <v>4.04</v>
      </c>
    </row>
    <row r="72" s="55" customFormat="1" spans="1:13">
      <c r="A72" s="70"/>
      <c r="B72" s="73"/>
      <c r="C72" s="70"/>
      <c r="D72" s="72"/>
      <c r="E72" s="73"/>
      <c r="F72" s="86"/>
      <c r="G72" s="80" t="s">
        <v>127</v>
      </c>
      <c r="H72" s="84" t="s">
        <v>41</v>
      </c>
      <c r="I72" s="89">
        <f>VLOOKUP(H72,config!$A$1:$B$12,2,FALSE)</f>
        <v>4</v>
      </c>
      <c r="J72" s="84" t="s">
        <v>59</v>
      </c>
      <c r="K72" s="84" t="s">
        <v>34</v>
      </c>
      <c r="L72" s="89">
        <f>TRUNC(VLOOKUP(J72,config!$A$1:$B$12,2,FALSE)*VLOOKUP(K72,config!$A$1:$B$12,2,FALSE)*I72,2)</f>
        <v>4</v>
      </c>
      <c r="M72" s="92">
        <f t="shared" si="2"/>
        <v>4.04</v>
      </c>
    </row>
    <row r="73" s="55" customFormat="1" spans="1:13">
      <c r="A73" s="70"/>
      <c r="B73" s="73"/>
      <c r="C73" s="70"/>
      <c r="D73" s="72"/>
      <c r="E73" s="73"/>
      <c r="F73" s="85"/>
      <c r="G73" s="80" t="s">
        <v>128</v>
      </c>
      <c r="H73" s="84" t="s">
        <v>41</v>
      </c>
      <c r="I73" s="89">
        <f>VLOOKUP(H73,config!$A$1:$B$12,2,FALSE)</f>
        <v>4</v>
      </c>
      <c r="J73" s="84" t="s">
        <v>59</v>
      </c>
      <c r="K73" s="84" t="s">
        <v>34</v>
      </c>
      <c r="L73" s="89">
        <f>TRUNC(VLOOKUP(J73,config!$A$1:$B$12,2,FALSE)*VLOOKUP(K73,config!$A$1:$B$12,2,FALSE)*I73,2)</f>
        <v>4</v>
      </c>
      <c r="M73" s="92">
        <f t="shared" si="2"/>
        <v>4.04</v>
      </c>
    </row>
    <row r="74" s="55" customFormat="1" spans="1:13">
      <c r="A74" s="70"/>
      <c r="B74" s="73"/>
      <c r="C74" s="70"/>
      <c r="D74" s="72"/>
      <c r="E74" s="73"/>
      <c r="F74" s="83" t="s">
        <v>129</v>
      </c>
      <c r="G74" s="80" t="s">
        <v>130</v>
      </c>
      <c r="H74" s="84" t="s">
        <v>32</v>
      </c>
      <c r="I74" s="89">
        <f>VLOOKUP(H74,config!$A$1:$B$12,2,FALSE)</f>
        <v>10</v>
      </c>
      <c r="J74" s="84" t="s">
        <v>59</v>
      </c>
      <c r="K74" s="84" t="s">
        <v>34</v>
      </c>
      <c r="L74" s="89">
        <f>TRUNC(VLOOKUP(J74,config!$A$1:$B$12,2,FALSE)*VLOOKUP(K74,config!$A$1:$B$12,2,FALSE)*I74,2)</f>
        <v>10</v>
      </c>
      <c r="M74" s="92">
        <f t="shared" si="2"/>
        <v>10.12</v>
      </c>
    </row>
    <row r="75" s="55" customFormat="1" spans="1:13">
      <c r="A75" s="70"/>
      <c r="B75" s="73"/>
      <c r="C75" s="70"/>
      <c r="D75" s="72"/>
      <c r="E75" s="73"/>
      <c r="F75" s="86"/>
      <c r="G75" s="80" t="s">
        <v>131</v>
      </c>
      <c r="H75" s="84" t="s">
        <v>41</v>
      </c>
      <c r="I75" s="89">
        <f>VLOOKUP(H75,config!$A$1:$B$12,2,FALSE)</f>
        <v>4</v>
      </c>
      <c r="J75" s="84" t="s">
        <v>59</v>
      </c>
      <c r="K75" s="84" t="s">
        <v>34</v>
      </c>
      <c r="L75" s="89">
        <f>TRUNC(VLOOKUP(J75,config!$A$1:$B$12,2,FALSE)*VLOOKUP(K75,config!$A$1:$B$12,2,FALSE)*I75,2)</f>
        <v>4</v>
      </c>
      <c r="M75" s="92">
        <f t="shared" si="2"/>
        <v>4.04</v>
      </c>
    </row>
    <row r="76" s="55" customFormat="1" spans="1:13">
      <c r="A76" s="70"/>
      <c r="B76" s="73"/>
      <c r="C76" s="70"/>
      <c r="D76" s="72"/>
      <c r="E76" s="73"/>
      <c r="F76" s="85"/>
      <c r="G76" s="80" t="s">
        <v>132</v>
      </c>
      <c r="H76" s="84" t="s">
        <v>41</v>
      </c>
      <c r="I76" s="89">
        <f>VLOOKUP(H76,config!$A$1:$B$12,2,FALSE)</f>
        <v>4</v>
      </c>
      <c r="J76" s="84" t="s">
        <v>59</v>
      </c>
      <c r="K76" s="84" t="s">
        <v>34</v>
      </c>
      <c r="L76" s="89">
        <f>TRUNC(VLOOKUP(J76,config!$A$1:$B$12,2,FALSE)*VLOOKUP(K76,config!$A$1:$B$12,2,FALSE)*I76,2)</f>
        <v>4</v>
      </c>
      <c r="M76" s="92">
        <f t="shared" si="2"/>
        <v>4.04</v>
      </c>
    </row>
    <row r="77" s="55" customFormat="1" spans="1:13">
      <c r="A77" s="70"/>
      <c r="B77" s="73"/>
      <c r="C77" s="70"/>
      <c r="D77" s="72"/>
      <c r="E77" s="73"/>
      <c r="F77" s="83" t="s">
        <v>133</v>
      </c>
      <c r="G77" s="80" t="s">
        <v>134</v>
      </c>
      <c r="H77" s="84" t="s">
        <v>32</v>
      </c>
      <c r="I77" s="89">
        <f>VLOOKUP(H77,config!$A$1:$B$12,2,FALSE)</f>
        <v>10</v>
      </c>
      <c r="J77" s="84" t="s">
        <v>59</v>
      </c>
      <c r="K77" s="84" t="s">
        <v>34</v>
      </c>
      <c r="L77" s="89">
        <f>TRUNC(VLOOKUP(J77,config!$A$1:$B$12,2,FALSE)*VLOOKUP(K77,config!$A$1:$B$12,2,FALSE)*I77,2)</f>
        <v>10</v>
      </c>
      <c r="M77" s="92">
        <f t="shared" si="2"/>
        <v>10.12</v>
      </c>
    </row>
    <row r="78" s="55" customFormat="1" spans="1:13">
      <c r="A78" s="70"/>
      <c r="B78" s="73"/>
      <c r="C78" s="70"/>
      <c r="D78" s="72"/>
      <c r="E78" s="73"/>
      <c r="F78" s="85"/>
      <c r="G78" s="80" t="s">
        <v>135</v>
      </c>
      <c r="H78" s="84" t="s">
        <v>41</v>
      </c>
      <c r="I78" s="89">
        <f>VLOOKUP(H78,config!$A$1:$B$12,2,FALSE)</f>
        <v>4</v>
      </c>
      <c r="J78" s="84" t="s">
        <v>59</v>
      </c>
      <c r="K78" s="84" t="s">
        <v>34</v>
      </c>
      <c r="L78" s="89">
        <f>TRUNC(VLOOKUP(J78,config!$A$1:$B$12,2,FALSE)*VLOOKUP(K78,config!$A$1:$B$12,2,FALSE)*I78,2)</f>
        <v>4</v>
      </c>
      <c r="M78" s="92">
        <f t="shared" si="2"/>
        <v>4.04</v>
      </c>
    </row>
    <row r="79" s="55" customFormat="1" spans="1:13">
      <c r="A79" s="70"/>
      <c r="B79" s="73"/>
      <c r="C79" s="70"/>
      <c r="D79" s="72"/>
      <c r="E79" s="73"/>
      <c r="F79" s="83" t="s">
        <v>136</v>
      </c>
      <c r="G79" s="80" t="s">
        <v>137</v>
      </c>
      <c r="H79" s="84" t="s">
        <v>32</v>
      </c>
      <c r="I79" s="89">
        <f>VLOOKUP(H79,config!$A$1:$B$12,2,FALSE)</f>
        <v>10</v>
      </c>
      <c r="J79" s="84" t="s">
        <v>59</v>
      </c>
      <c r="K79" s="84" t="s">
        <v>34</v>
      </c>
      <c r="L79" s="89">
        <f>TRUNC(VLOOKUP(J79,config!$A$1:$B$12,2,FALSE)*VLOOKUP(K79,config!$A$1:$B$12,2,FALSE)*I79,2)</f>
        <v>10</v>
      </c>
      <c r="M79" s="92">
        <f t="shared" si="2"/>
        <v>10.12</v>
      </c>
    </row>
    <row r="80" s="55" customFormat="1" spans="1:13">
      <c r="A80" s="70"/>
      <c r="B80" s="73"/>
      <c r="C80" s="70"/>
      <c r="D80" s="72"/>
      <c r="E80" s="73"/>
      <c r="F80" s="85"/>
      <c r="G80" s="80" t="s">
        <v>138</v>
      </c>
      <c r="H80" s="84" t="s">
        <v>41</v>
      </c>
      <c r="I80" s="89">
        <f>VLOOKUP(H80,config!$A$1:$B$12,2,FALSE)</f>
        <v>4</v>
      </c>
      <c r="J80" s="84" t="s">
        <v>59</v>
      </c>
      <c r="K80" s="84" t="s">
        <v>34</v>
      </c>
      <c r="L80" s="89">
        <f>TRUNC(VLOOKUP(J80,config!$A$1:$B$12,2,FALSE)*VLOOKUP(K80,config!$A$1:$B$12,2,FALSE)*I80,2)</f>
        <v>4</v>
      </c>
      <c r="M80" s="92">
        <f t="shared" si="2"/>
        <v>4.04</v>
      </c>
    </row>
    <row r="81" s="55" customFormat="1" spans="1:13">
      <c r="A81" s="70"/>
      <c r="B81" s="73"/>
      <c r="C81" s="70"/>
      <c r="D81" s="72"/>
      <c r="E81" s="73"/>
      <c r="F81" s="83" t="s">
        <v>139</v>
      </c>
      <c r="G81" s="80" t="s">
        <v>140</v>
      </c>
      <c r="H81" s="84" t="s">
        <v>32</v>
      </c>
      <c r="I81" s="89">
        <f>VLOOKUP(H81,config!$A$1:$B$12,2,FALSE)</f>
        <v>10</v>
      </c>
      <c r="J81" s="84" t="s">
        <v>59</v>
      </c>
      <c r="K81" s="84" t="s">
        <v>34</v>
      </c>
      <c r="L81" s="89">
        <f>TRUNC(VLOOKUP(J81,config!$A$1:$B$12,2,FALSE)*VLOOKUP(K81,config!$A$1:$B$12,2,FALSE)*I81,2)</f>
        <v>10</v>
      </c>
      <c r="M81" s="92">
        <f t="shared" si="2"/>
        <v>10.12</v>
      </c>
    </row>
    <row r="82" s="55" customFormat="1" spans="1:13">
      <c r="A82" s="70"/>
      <c r="B82" s="73"/>
      <c r="C82" s="70"/>
      <c r="D82" s="72"/>
      <c r="E82" s="73"/>
      <c r="F82" s="86"/>
      <c r="G82" s="80" t="s">
        <v>141</v>
      </c>
      <c r="H82" s="84" t="s">
        <v>41</v>
      </c>
      <c r="I82" s="89">
        <f>VLOOKUP(H82,config!$A$1:$B$12,2,FALSE)</f>
        <v>4</v>
      </c>
      <c r="J82" s="84" t="s">
        <v>102</v>
      </c>
      <c r="K82" s="84" t="s">
        <v>34</v>
      </c>
      <c r="L82" s="89">
        <f>TRUNC(VLOOKUP(J82,config!$A$1:$B$12,2,FALSE)*VLOOKUP(K82,config!$A$1:$B$12,2,FALSE)*I82,2)</f>
        <v>1.33</v>
      </c>
      <c r="M82" s="92">
        <f t="shared" si="2"/>
        <v>1.34</v>
      </c>
    </row>
    <row r="83" s="55" customFormat="1" spans="1:13">
      <c r="A83" s="70"/>
      <c r="B83" s="73"/>
      <c r="C83" s="70"/>
      <c r="D83" s="72"/>
      <c r="E83" s="73"/>
      <c r="F83" s="86"/>
      <c r="G83" s="80" t="s">
        <v>142</v>
      </c>
      <c r="H83" s="84" t="s">
        <v>41</v>
      </c>
      <c r="I83" s="89">
        <f>VLOOKUP(H83,config!$A$1:$B$12,2,FALSE)</f>
        <v>4</v>
      </c>
      <c r="J83" s="84" t="s">
        <v>102</v>
      </c>
      <c r="K83" s="84" t="s">
        <v>34</v>
      </c>
      <c r="L83" s="89">
        <f>TRUNC(VLOOKUP(J83,config!$A$1:$B$12,2,FALSE)*VLOOKUP(K83,config!$A$1:$B$12,2,FALSE)*I83,2)</f>
        <v>1.33</v>
      </c>
      <c r="M83" s="92">
        <f t="shared" si="2"/>
        <v>1.34</v>
      </c>
    </row>
    <row r="84" s="55" customFormat="1" spans="1:13">
      <c r="A84" s="70"/>
      <c r="B84" s="73"/>
      <c r="C84" s="70"/>
      <c r="D84" s="72"/>
      <c r="E84" s="73"/>
      <c r="F84" s="86"/>
      <c r="G84" s="80" t="s">
        <v>143</v>
      </c>
      <c r="H84" s="84" t="s">
        <v>41</v>
      </c>
      <c r="I84" s="89">
        <f>VLOOKUP(H84,config!$A$1:$B$12,2,FALSE)</f>
        <v>4</v>
      </c>
      <c r="J84" s="84" t="s">
        <v>102</v>
      </c>
      <c r="K84" s="84" t="s">
        <v>34</v>
      </c>
      <c r="L84" s="89">
        <f>TRUNC(VLOOKUP(J84,config!$A$1:$B$12,2,FALSE)*VLOOKUP(K84,config!$A$1:$B$12,2,FALSE)*I84,2)</f>
        <v>1.33</v>
      </c>
      <c r="M84" s="92">
        <f t="shared" si="2"/>
        <v>1.34</v>
      </c>
    </row>
    <row r="85" s="55" customFormat="1" spans="1:13">
      <c r="A85" s="70"/>
      <c r="B85" s="73"/>
      <c r="C85" s="70"/>
      <c r="D85" s="72"/>
      <c r="E85" s="73"/>
      <c r="F85" s="85"/>
      <c r="G85" s="80" t="s">
        <v>144</v>
      </c>
      <c r="H85" s="84" t="s">
        <v>41</v>
      </c>
      <c r="I85" s="89">
        <f>VLOOKUP(H85,config!$A$1:$B$12,2,FALSE)</f>
        <v>4</v>
      </c>
      <c r="J85" s="84" t="s">
        <v>102</v>
      </c>
      <c r="K85" s="84" t="s">
        <v>34</v>
      </c>
      <c r="L85" s="89">
        <f>TRUNC(VLOOKUP(J85,config!$A$1:$B$12,2,FALSE)*VLOOKUP(K85,config!$A$1:$B$12,2,FALSE)*I85,2)</f>
        <v>1.33</v>
      </c>
      <c r="M85" s="92">
        <f t="shared" si="2"/>
        <v>1.34</v>
      </c>
    </row>
    <row r="86" s="55" customFormat="1" spans="1:13">
      <c r="A86" s="70"/>
      <c r="B86" s="73"/>
      <c r="C86" s="70"/>
      <c r="D86" s="72"/>
      <c r="E86" s="73"/>
      <c r="F86" s="83" t="s">
        <v>145</v>
      </c>
      <c r="G86" s="80" t="s">
        <v>146</v>
      </c>
      <c r="H86" s="84" t="s">
        <v>32</v>
      </c>
      <c r="I86" s="89">
        <f>VLOOKUP(H86,config!$A$1:$B$12,2,FALSE)</f>
        <v>10</v>
      </c>
      <c r="J86" s="84" t="s">
        <v>102</v>
      </c>
      <c r="K86" s="84" t="s">
        <v>64</v>
      </c>
      <c r="L86" s="89">
        <f>TRUNC(VLOOKUP(J86,config!$A$1:$B$12,2,FALSE)*VLOOKUP(K86,config!$A$1:$B$12,2,FALSE)*I86,2)</f>
        <v>2.66</v>
      </c>
      <c r="M86" s="92">
        <f t="shared" si="2"/>
        <v>2.69</v>
      </c>
    </row>
    <row r="87" s="55" customFormat="1" spans="1:13">
      <c r="A87" s="70"/>
      <c r="B87" s="73"/>
      <c r="C87" s="70"/>
      <c r="D87" s="72"/>
      <c r="E87" s="73"/>
      <c r="F87" s="85"/>
      <c r="G87" s="80" t="s">
        <v>147</v>
      </c>
      <c r="H87" s="84" t="s">
        <v>41</v>
      </c>
      <c r="I87" s="89">
        <f>VLOOKUP(H87,config!$A$1:$B$12,2,FALSE)</f>
        <v>4</v>
      </c>
      <c r="J87" s="84" t="s">
        <v>102</v>
      </c>
      <c r="K87" s="84" t="s">
        <v>64</v>
      </c>
      <c r="L87" s="89">
        <f>TRUNC(VLOOKUP(J87,config!$A$1:$B$12,2,FALSE)*VLOOKUP(K87,config!$A$1:$B$12,2,FALSE)*I87,2)</f>
        <v>1.06</v>
      </c>
      <c r="M87" s="92">
        <f t="shared" si="2"/>
        <v>1.07</v>
      </c>
    </row>
    <row r="88" s="55" customFormat="1" spans="1:13">
      <c r="A88" s="70"/>
      <c r="B88" s="73"/>
      <c r="C88" s="70"/>
      <c r="D88" s="72"/>
      <c r="E88" s="73"/>
      <c r="F88" s="83" t="s">
        <v>148</v>
      </c>
      <c r="G88" s="80" t="s">
        <v>149</v>
      </c>
      <c r="H88" s="84" t="s">
        <v>32</v>
      </c>
      <c r="I88" s="89">
        <f>VLOOKUP(H88,config!$A$1:$B$12,2,FALSE)</f>
        <v>10</v>
      </c>
      <c r="J88" s="84" t="s">
        <v>102</v>
      </c>
      <c r="K88" s="84" t="s">
        <v>64</v>
      </c>
      <c r="L88" s="89">
        <f>TRUNC(VLOOKUP(J88,config!$A$1:$B$12,2,FALSE)*VLOOKUP(K88,config!$A$1:$B$12,2,FALSE)*I88,2)</f>
        <v>2.66</v>
      </c>
      <c r="M88" s="92">
        <f t="shared" si="2"/>
        <v>2.69</v>
      </c>
    </row>
    <row r="89" s="55" customFormat="1" spans="1:13">
      <c r="A89" s="70"/>
      <c r="B89" s="73"/>
      <c r="C89" s="70"/>
      <c r="D89" s="72"/>
      <c r="E89" s="73"/>
      <c r="F89" s="85"/>
      <c r="G89" s="80" t="s">
        <v>150</v>
      </c>
      <c r="H89" s="84" t="s">
        <v>41</v>
      </c>
      <c r="I89" s="89">
        <f>VLOOKUP(H89,config!$A$1:$B$12,2,FALSE)</f>
        <v>4</v>
      </c>
      <c r="J89" s="84" t="s">
        <v>102</v>
      </c>
      <c r="K89" s="84" t="s">
        <v>64</v>
      </c>
      <c r="L89" s="89">
        <f>TRUNC(VLOOKUP(J89,config!$A$1:$B$12,2,FALSE)*VLOOKUP(K89,config!$A$1:$B$12,2,FALSE)*I89,2)</f>
        <v>1.06</v>
      </c>
      <c r="M89" s="92">
        <f t="shared" si="2"/>
        <v>1.07</v>
      </c>
    </row>
    <row r="90" s="55" customFormat="1" spans="1:13">
      <c r="A90" s="70"/>
      <c r="B90" s="73"/>
      <c r="C90" s="70"/>
      <c r="D90" s="72"/>
      <c r="E90" s="73"/>
      <c r="F90" s="83" t="s">
        <v>151</v>
      </c>
      <c r="G90" s="80" t="s">
        <v>152</v>
      </c>
      <c r="H90" s="84" t="s">
        <v>32</v>
      </c>
      <c r="I90" s="89">
        <f>VLOOKUP(H90,config!$A$1:$B$12,2,FALSE)</f>
        <v>10</v>
      </c>
      <c r="J90" s="84" t="s">
        <v>102</v>
      </c>
      <c r="K90" s="84" t="s">
        <v>64</v>
      </c>
      <c r="L90" s="89">
        <f>TRUNC(VLOOKUP(J90,config!$A$1:$B$12,2,FALSE)*VLOOKUP(K90,config!$A$1:$B$12,2,FALSE)*I90,2)</f>
        <v>2.66</v>
      </c>
      <c r="M90" s="92">
        <f t="shared" si="2"/>
        <v>2.69</v>
      </c>
    </row>
    <row r="91" s="55" customFormat="1" spans="1:13">
      <c r="A91" s="70"/>
      <c r="B91" s="74"/>
      <c r="C91" s="70"/>
      <c r="D91" s="72"/>
      <c r="E91" s="74"/>
      <c r="F91" s="85"/>
      <c r="G91" s="80" t="s">
        <v>153</v>
      </c>
      <c r="H91" s="84" t="s">
        <v>41</v>
      </c>
      <c r="I91" s="89">
        <f>VLOOKUP(H91,config!$A$1:$B$12,2,FALSE)</f>
        <v>4</v>
      </c>
      <c r="J91" s="84" t="s">
        <v>102</v>
      </c>
      <c r="K91" s="84" t="s">
        <v>64</v>
      </c>
      <c r="L91" s="89">
        <f>TRUNC(VLOOKUP(J91,config!$A$1:$B$12,2,FALSE)*VLOOKUP(K91,config!$A$1:$B$12,2,FALSE)*I91,2)</f>
        <v>1.06</v>
      </c>
      <c r="M91" s="92">
        <f t="shared" si="2"/>
        <v>1.07</v>
      </c>
    </row>
  </sheetData>
  <autoFilter ref="A5:M91">
    <extLst/>
  </autoFilter>
  <mergeCells count="35">
    <mergeCell ref="A1:B1"/>
    <mergeCell ref="A2:B2"/>
    <mergeCell ref="A3:B3"/>
    <mergeCell ref="B6:B60"/>
    <mergeCell ref="B61:B91"/>
    <mergeCell ref="D1:D3"/>
    <mergeCell ref="E1:E3"/>
    <mergeCell ref="E6:E60"/>
    <mergeCell ref="E61:E91"/>
    <mergeCell ref="F6:F7"/>
    <mergeCell ref="F8:F12"/>
    <mergeCell ref="F13:F18"/>
    <mergeCell ref="F19:F22"/>
    <mergeCell ref="F23:F25"/>
    <mergeCell ref="F26:F29"/>
    <mergeCell ref="F30:F35"/>
    <mergeCell ref="F36:F38"/>
    <mergeCell ref="F39:F45"/>
    <mergeCell ref="F46:F47"/>
    <mergeCell ref="F48:F49"/>
    <mergeCell ref="F51:F53"/>
    <mergeCell ref="F55:F57"/>
    <mergeCell ref="F58:F60"/>
    <mergeCell ref="F61:F64"/>
    <mergeCell ref="F65:F66"/>
    <mergeCell ref="F67:F69"/>
    <mergeCell ref="F70:F73"/>
    <mergeCell ref="F74:F76"/>
    <mergeCell ref="F77:F78"/>
    <mergeCell ref="F79:F80"/>
    <mergeCell ref="F81:F85"/>
    <mergeCell ref="F86:F87"/>
    <mergeCell ref="F88:F89"/>
    <mergeCell ref="F90:F91"/>
    <mergeCell ref="F2:K3"/>
  </mergeCells>
  <conditionalFormatting sqref="F6">
    <cfRule type="duplicateValues" dxfId="0" priority="9"/>
  </conditionalFormatting>
  <conditionalFormatting sqref="F8">
    <cfRule type="duplicateValues" dxfId="0" priority="8"/>
  </conditionalFormatting>
  <conditionalFormatting sqref="F58">
    <cfRule type="duplicateValues" dxfId="0" priority="5"/>
  </conditionalFormatting>
  <conditionalFormatting sqref="F61">
    <cfRule type="duplicateValues" dxfId="0" priority="24"/>
  </conditionalFormatting>
  <conditionalFormatting sqref="G6:G32">
    <cfRule type="duplicateValues" dxfId="0" priority="3"/>
  </conditionalFormatting>
  <conditionalFormatting sqref="G33:G51">
    <cfRule type="duplicateValues" dxfId="0" priority="2"/>
  </conditionalFormatting>
  <conditionalFormatting sqref="G52:G60">
    <cfRule type="duplicateValues" dxfId="0" priority="1"/>
  </conditionalFormatting>
  <conditionalFormatting sqref="G61:G91">
    <cfRule type="duplicateValues" dxfId="0" priority="25"/>
  </conditionalFormatting>
  <conditionalFormatting sqref="F67 F77 F79 F65 F74 F70">
    <cfRule type="duplicateValues" dxfId="0" priority="23"/>
  </conditionalFormatting>
  <conditionalFormatting sqref="F86 F90 F81 F88">
    <cfRule type="duplicateValues" dxfId="0" priority="22"/>
  </conditionalFormatting>
  <dataValidations count="7">
    <dataValidation type="list" allowBlank="1" showInputMessage="1" showErrorMessage="1" sqref="C1">
      <formula1>"预估功能点,估算功能点"</formula1>
    </dataValidation>
    <dataValidation type="list" allowBlank="1" showInputMessage="1" showErrorMessage="1" sqref="H6:H22">
      <formula1>"ILF,EIF,EI,EO,EQ"</formula1>
    </dataValidation>
    <dataValidation type="list" showInputMessage="1" showErrorMessage="1" sqref="H23:H47 H48:H57 H58:H60">
      <formula1>"类型,ILF,EIF,EQ,EI,EO,"</formula1>
    </dataValidation>
    <dataValidation type="list" allowBlank="1" showInputMessage="1" showErrorMessage="1" sqref="J6:J22">
      <formula1>"高,中,低"</formula1>
    </dataValidation>
    <dataValidation type="list" showInputMessage="1" showErrorMessage="1" sqref="J23:J47 J48:J57 J58:J60">
      <formula1>"高,中,低,"</formula1>
    </dataValidation>
    <dataValidation type="list" allowBlank="1" showInputMessage="1" showErrorMessage="1" sqref="K6:K22">
      <formula1>"新增,修改,删除"</formula1>
    </dataValidation>
    <dataValidation type="list" showInputMessage="1" showErrorMessage="1" sqref="K23:K47 K48:K57 K58:K60">
      <formula1>"新增,修改,"</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
  <sheetViews>
    <sheetView zoomScale="88" zoomScaleNormal="88" topLeftCell="A42" workbookViewId="0">
      <selection activeCell="E70" sqref="E70"/>
    </sheetView>
  </sheetViews>
  <sheetFormatPr defaultColWidth="9" defaultRowHeight="16.8"/>
  <cols>
    <col min="1" max="1" width="11.0803571428571" style="56" customWidth="1"/>
    <col min="2" max="2" width="21" style="56" customWidth="1"/>
    <col min="3" max="3" width="16.3303571428571" style="56" customWidth="1"/>
    <col min="4" max="4" width="24.5803571428571" style="57" customWidth="1"/>
    <col min="5" max="5" width="14" style="58" customWidth="1"/>
    <col min="6" max="6" width="33.5" style="57" customWidth="1"/>
    <col min="7" max="7" width="66" style="59" customWidth="1"/>
    <col min="8" max="9" width="10.0803571428571" style="60" customWidth="1"/>
    <col min="10" max="10" width="13.5" style="60" customWidth="1"/>
    <col min="11" max="11" width="11.3303571428571" style="60" customWidth="1"/>
    <col min="12" max="12" width="14.3303571428571" style="60" customWidth="1"/>
    <col min="13" max="13" width="15.5" style="60" customWidth="1"/>
    <col min="14" max="16384" width="9" style="23"/>
  </cols>
  <sheetData>
    <row r="1" s="23" customFormat="1" ht="15" customHeight="1" spans="1:13">
      <c r="A1" s="61" t="s">
        <v>0</v>
      </c>
      <c r="B1" s="61"/>
      <c r="C1" s="62" t="s">
        <v>1</v>
      </c>
      <c r="D1" s="63" t="s">
        <v>2</v>
      </c>
      <c r="E1" s="70">
        <f>SUM(E6:F736)</f>
        <v>229.9</v>
      </c>
      <c r="F1" s="75"/>
      <c r="G1" s="76"/>
      <c r="H1" s="76"/>
      <c r="I1" s="76"/>
      <c r="J1" s="76"/>
      <c r="K1" s="76"/>
      <c r="L1" s="76"/>
      <c r="M1" s="76"/>
    </row>
    <row r="2" s="23" customFormat="1" ht="32.15" customHeight="1" spans="1:13">
      <c r="A2" s="61" t="s">
        <v>3</v>
      </c>
      <c r="B2" s="61"/>
      <c r="C2" s="64">
        <f>SUM(I43:I1736)</f>
        <v>138</v>
      </c>
      <c r="D2" s="63"/>
      <c r="E2" s="70"/>
      <c r="F2" s="63" t="s">
        <v>4</v>
      </c>
      <c r="G2" s="63"/>
      <c r="H2" s="63"/>
      <c r="I2" s="63"/>
      <c r="J2" s="63"/>
      <c r="K2" s="63"/>
      <c r="L2" s="87" t="s">
        <v>5</v>
      </c>
      <c r="M2" s="90" t="s">
        <v>6</v>
      </c>
    </row>
    <row r="3" s="23" customFormat="1" ht="30" customHeight="1" spans="1:13">
      <c r="A3" s="61" t="s">
        <v>7</v>
      </c>
      <c r="B3" s="61"/>
      <c r="C3" s="64">
        <f>SUM(L43:L736)</f>
        <v>82.4</v>
      </c>
      <c r="D3" s="63"/>
      <c r="E3" s="70"/>
      <c r="F3" s="63"/>
      <c r="G3" s="63"/>
      <c r="H3" s="63"/>
      <c r="I3" s="63"/>
      <c r="J3" s="63"/>
      <c r="K3" s="63"/>
      <c r="L3" s="88">
        <f>SUM(L6:L523)</f>
        <v>227.42</v>
      </c>
      <c r="M3" s="88">
        <f>SUM(M6:M303)</f>
        <v>229.9</v>
      </c>
    </row>
    <row r="4" s="54" customFormat="1" ht="60" customHeight="1" spans="1:13">
      <c r="A4" s="65" t="s">
        <v>8</v>
      </c>
      <c r="B4" s="66" t="s">
        <v>9</v>
      </c>
      <c r="C4" s="67" t="s">
        <v>9</v>
      </c>
      <c r="D4" s="66" t="s">
        <v>9</v>
      </c>
      <c r="E4" s="77" t="s">
        <v>9</v>
      </c>
      <c r="F4" s="66" t="s">
        <v>10</v>
      </c>
      <c r="G4" s="66" t="s">
        <v>9</v>
      </c>
      <c r="H4" s="77" t="s">
        <v>11</v>
      </c>
      <c r="I4" s="77" t="s">
        <v>12</v>
      </c>
      <c r="J4" s="77" t="s">
        <v>13</v>
      </c>
      <c r="K4" s="77" t="s">
        <v>14</v>
      </c>
      <c r="L4" s="77" t="s">
        <v>12</v>
      </c>
      <c r="M4" s="77" t="s">
        <v>15</v>
      </c>
    </row>
    <row r="5" s="23" customFormat="1" ht="36" spans="1:13">
      <c r="A5" s="68" t="s">
        <v>16</v>
      </c>
      <c r="B5" s="68" t="s">
        <v>17</v>
      </c>
      <c r="C5" s="69" t="s">
        <v>18</v>
      </c>
      <c r="D5" s="68" t="s">
        <v>19</v>
      </c>
      <c r="E5" s="78" t="s">
        <v>20</v>
      </c>
      <c r="F5" s="61" t="s">
        <v>21</v>
      </c>
      <c r="G5" s="61" t="s">
        <v>22</v>
      </c>
      <c r="H5" s="61" t="s">
        <v>23</v>
      </c>
      <c r="I5" s="61" t="s">
        <v>24</v>
      </c>
      <c r="J5" s="61" t="s">
        <v>25</v>
      </c>
      <c r="K5" s="61" t="s">
        <v>26</v>
      </c>
      <c r="L5" s="61" t="s">
        <v>27</v>
      </c>
      <c r="M5" s="91" t="s">
        <v>28</v>
      </c>
    </row>
    <row r="6" s="55" customFormat="1" ht="17" spans="1:13">
      <c r="A6" s="72"/>
      <c r="B6" s="93" t="s">
        <v>29</v>
      </c>
      <c r="C6" s="72"/>
      <c r="D6" s="72"/>
      <c r="E6" s="93">
        <f>SUM(M6:M42)</f>
        <v>146.6</v>
      </c>
      <c r="F6" s="96" t="s">
        <v>154</v>
      </c>
      <c r="G6" s="80" t="s">
        <v>155</v>
      </c>
      <c r="H6" s="81" t="s">
        <v>32</v>
      </c>
      <c r="I6" s="89">
        <f>VLOOKUP(H6,config!$A$1:$B$12,2,FALSE)</f>
        <v>10</v>
      </c>
      <c r="J6" s="81" t="s">
        <v>102</v>
      </c>
      <c r="K6" s="81" t="s">
        <v>64</v>
      </c>
      <c r="L6" s="89">
        <f>TRUNC(VLOOKUP(J6,config!$A$1:$B$12,2,FALSE)*VLOOKUP(K6,config!$A$1:$B$12,2,FALSE)*I6,2)</f>
        <v>2.66</v>
      </c>
      <c r="M6" s="92">
        <f t="shared" ref="M6:M42" si="0">TRUNC(L6*10.12/8*0.8,2)</f>
        <v>2.69</v>
      </c>
    </row>
    <row r="7" s="55" customFormat="1" ht="17" spans="1:13">
      <c r="A7" s="72"/>
      <c r="B7" s="94"/>
      <c r="C7" s="72"/>
      <c r="D7" s="72"/>
      <c r="E7" s="94"/>
      <c r="F7" s="96"/>
      <c r="G7" s="80" t="s">
        <v>156</v>
      </c>
      <c r="H7" s="81" t="s">
        <v>41</v>
      </c>
      <c r="I7" s="89">
        <f>VLOOKUP(H7,config!$A$1:$B$12,2,FALSE)</f>
        <v>4</v>
      </c>
      <c r="J7" s="81" t="s">
        <v>102</v>
      </c>
      <c r="K7" s="81" t="s">
        <v>64</v>
      </c>
      <c r="L7" s="89">
        <f>TRUNC(VLOOKUP(J7,config!$A$1:$B$12,2,FALSE)*VLOOKUP(K7,config!$A$1:$B$12,2,FALSE)*I7,2)</f>
        <v>1.06</v>
      </c>
      <c r="M7" s="92">
        <f t="shared" si="0"/>
        <v>1.07</v>
      </c>
    </row>
    <row r="8" s="55" customFormat="1" ht="17" spans="1:13">
      <c r="A8" s="72"/>
      <c r="B8" s="94"/>
      <c r="C8" s="72"/>
      <c r="D8" s="72"/>
      <c r="E8" s="94"/>
      <c r="F8" s="96" t="s">
        <v>157</v>
      </c>
      <c r="G8" s="80" t="s">
        <v>158</v>
      </c>
      <c r="H8" s="81" t="s">
        <v>32</v>
      </c>
      <c r="I8" s="89">
        <f>VLOOKUP(H8,config!$A$1:$B$12,2,FALSE)</f>
        <v>10</v>
      </c>
      <c r="J8" s="81" t="s">
        <v>102</v>
      </c>
      <c r="K8" s="81" t="s">
        <v>64</v>
      </c>
      <c r="L8" s="89">
        <f>TRUNC(VLOOKUP(J8,config!$A$1:$B$12,2,FALSE)*VLOOKUP(K8,config!$A$1:$B$12,2,FALSE)*I8,2)</f>
        <v>2.66</v>
      </c>
      <c r="M8" s="92">
        <f t="shared" si="0"/>
        <v>2.69</v>
      </c>
    </row>
    <row r="9" s="55" customFormat="1" ht="17" spans="1:13">
      <c r="A9" s="72"/>
      <c r="B9" s="94"/>
      <c r="C9" s="72"/>
      <c r="D9" s="72"/>
      <c r="E9" s="94"/>
      <c r="F9" s="96"/>
      <c r="G9" s="80" t="s">
        <v>159</v>
      </c>
      <c r="H9" s="81" t="s">
        <v>41</v>
      </c>
      <c r="I9" s="89">
        <f>VLOOKUP(H9,config!$A$1:$B$12,2,FALSE)</f>
        <v>4</v>
      </c>
      <c r="J9" s="81" t="s">
        <v>102</v>
      </c>
      <c r="K9" s="81" t="s">
        <v>64</v>
      </c>
      <c r="L9" s="89">
        <f>TRUNC(VLOOKUP(J9,config!$A$1:$B$12,2,FALSE)*VLOOKUP(K9,config!$A$1:$B$12,2,FALSE)*I9,2)</f>
        <v>1.06</v>
      </c>
      <c r="M9" s="92">
        <f t="shared" si="0"/>
        <v>1.07</v>
      </c>
    </row>
    <row r="10" s="55" customFormat="1" ht="17" spans="1:13">
      <c r="A10" s="72"/>
      <c r="B10" s="94"/>
      <c r="C10" s="72"/>
      <c r="D10" s="72"/>
      <c r="E10" s="94"/>
      <c r="F10" s="96" t="s">
        <v>160</v>
      </c>
      <c r="G10" s="80" t="s">
        <v>161</v>
      </c>
      <c r="H10" s="81" t="s">
        <v>58</v>
      </c>
      <c r="I10" s="89">
        <f>VLOOKUP(H10,config!$A$1:$B$12,2,FALSE)</f>
        <v>7</v>
      </c>
      <c r="J10" s="81" t="s">
        <v>33</v>
      </c>
      <c r="K10" s="81" t="s">
        <v>34</v>
      </c>
      <c r="L10" s="89">
        <f>TRUNC(VLOOKUP(J10,config!$A$1:$B$12,2,FALSE)*VLOOKUP(K10,config!$A$1:$B$12,2,FALSE)*I10,2)</f>
        <v>4.66</v>
      </c>
      <c r="M10" s="92">
        <f t="shared" si="0"/>
        <v>4.71</v>
      </c>
    </row>
    <row r="11" s="55" customFormat="1" ht="17" spans="1:13">
      <c r="A11" s="72"/>
      <c r="B11" s="94"/>
      <c r="C11" s="72"/>
      <c r="D11" s="72"/>
      <c r="E11" s="94"/>
      <c r="F11" s="96"/>
      <c r="G11" s="80" t="s">
        <v>162</v>
      </c>
      <c r="H11" s="81" t="s">
        <v>41</v>
      </c>
      <c r="I11" s="89">
        <f>VLOOKUP(H11,config!$A$1:$B$12,2,FALSE)</f>
        <v>4</v>
      </c>
      <c r="J11" s="81" t="s">
        <v>33</v>
      </c>
      <c r="K11" s="81" t="s">
        <v>34</v>
      </c>
      <c r="L11" s="89">
        <f>TRUNC(VLOOKUP(J11,config!$A$1:$B$12,2,FALSE)*VLOOKUP(K11,config!$A$1:$B$12,2,FALSE)*I11,2)</f>
        <v>2.66</v>
      </c>
      <c r="M11" s="92">
        <f t="shared" si="0"/>
        <v>2.69</v>
      </c>
    </row>
    <row r="12" s="55" customFormat="1" ht="17" spans="1:13">
      <c r="A12" s="72"/>
      <c r="B12" s="94"/>
      <c r="C12" s="72"/>
      <c r="D12" s="72"/>
      <c r="E12" s="94"/>
      <c r="F12" s="96"/>
      <c r="G12" s="80" t="s">
        <v>163</v>
      </c>
      <c r="H12" s="81" t="s">
        <v>41</v>
      </c>
      <c r="I12" s="89">
        <f>VLOOKUP(H12,config!$A$1:$B$12,2,FALSE)</f>
        <v>4</v>
      </c>
      <c r="J12" s="81" t="s">
        <v>33</v>
      </c>
      <c r="K12" s="81" t="s">
        <v>34</v>
      </c>
      <c r="L12" s="89">
        <f>TRUNC(VLOOKUP(J12,config!$A$1:$B$12,2,FALSE)*VLOOKUP(K12,config!$A$1:$B$12,2,FALSE)*I12,2)</f>
        <v>2.66</v>
      </c>
      <c r="M12" s="92">
        <f t="shared" si="0"/>
        <v>2.69</v>
      </c>
    </row>
    <row r="13" s="55" customFormat="1" ht="17" spans="1:13">
      <c r="A13" s="72"/>
      <c r="B13" s="94"/>
      <c r="C13" s="72"/>
      <c r="D13" s="72"/>
      <c r="E13" s="94"/>
      <c r="F13" s="96" t="s">
        <v>164</v>
      </c>
      <c r="G13" s="80" t="s">
        <v>165</v>
      </c>
      <c r="H13" s="81" t="s">
        <v>58</v>
      </c>
      <c r="I13" s="89">
        <f>VLOOKUP(H13,config!$A$1:$B$12,2,FALSE)</f>
        <v>7</v>
      </c>
      <c r="J13" s="81" t="s">
        <v>33</v>
      </c>
      <c r="K13" s="81" t="s">
        <v>34</v>
      </c>
      <c r="L13" s="89">
        <f>TRUNC(VLOOKUP(J13,config!$A$1:$B$12,2,FALSE)*VLOOKUP(K13,config!$A$1:$B$12,2,FALSE)*I13,2)</f>
        <v>4.66</v>
      </c>
      <c r="M13" s="92">
        <f t="shared" si="0"/>
        <v>4.71</v>
      </c>
    </row>
    <row r="14" s="55" customFormat="1" ht="17" spans="1:13">
      <c r="A14" s="72"/>
      <c r="B14" s="94"/>
      <c r="C14" s="72"/>
      <c r="D14" s="72"/>
      <c r="E14" s="94"/>
      <c r="F14" s="96"/>
      <c r="G14" s="80" t="s">
        <v>166</v>
      </c>
      <c r="H14" s="81" t="s">
        <v>41</v>
      </c>
      <c r="I14" s="89">
        <f>VLOOKUP(H14,config!$A$1:$B$12,2,FALSE)</f>
        <v>4</v>
      </c>
      <c r="J14" s="81" t="s">
        <v>33</v>
      </c>
      <c r="K14" s="81" t="s">
        <v>34</v>
      </c>
      <c r="L14" s="89">
        <f>TRUNC(VLOOKUP(J14,config!$A$1:$B$12,2,FALSE)*VLOOKUP(K14,config!$A$1:$B$12,2,FALSE)*I14,2)</f>
        <v>2.66</v>
      </c>
      <c r="M14" s="92">
        <f t="shared" si="0"/>
        <v>2.69</v>
      </c>
    </row>
    <row r="15" s="55" customFormat="1" ht="17" spans="1:13">
      <c r="A15" s="72"/>
      <c r="B15" s="94"/>
      <c r="C15" s="72"/>
      <c r="D15" s="72"/>
      <c r="E15" s="94"/>
      <c r="F15" s="96" t="s">
        <v>167</v>
      </c>
      <c r="G15" s="80" t="s">
        <v>168</v>
      </c>
      <c r="H15" s="81" t="s">
        <v>58</v>
      </c>
      <c r="I15" s="89">
        <f>VLOOKUP(H15,config!$A$1:$B$12,2,FALSE)</f>
        <v>7</v>
      </c>
      <c r="J15" s="81" t="s">
        <v>33</v>
      </c>
      <c r="K15" s="81" t="s">
        <v>34</v>
      </c>
      <c r="L15" s="89">
        <f>TRUNC(VLOOKUP(J15,config!$A$1:$B$12,2,FALSE)*VLOOKUP(K15,config!$A$1:$B$12,2,FALSE)*I15,2)</f>
        <v>4.66</v>
      </c>
      <c r="M15" s="92">
        <f t="shared" si="0"/>
        <v>4.71</v>
      </c>
    </row>
    <row r="16" s="55" customFormat="1" ht="17" spans="1:13">
      <c r="A16" s="72"/>
      <c r="B16" s="94"/>
      <c r="C16" s="72"/>
      <c r="D16" s="72"/>
      <c r="E16" s="94"/>
      <c r="F16" s="96"/>
      <c r="G16" s="80" t="s">
        <v>169</v>
      </c>
      <c r="H16" s="81" t="s">
        <v>41</v>
      </c>
      <c r="I16" s="89">
        <f>VLOOKUP(H16,config!$A$1:$B$12,2,FALSE)</f>
        <v>4</v>
      </c>
      <c r="J16" s="81" t="s">
        <v>33</v>
      </c>
      <c r="K16" s="81" t="s">
        <v>34</v>
      </c>
      <c r="L16" s="89">
        <f>TRUNC(VLOOKUP(J16,config!$A$1:$B$12,2,FALSE)*VLOOKUP(K16,config!$A$1:$B$12,2,FALSE)*I16,2)</f>
        <v>2.66</v>
      </c>
      <c r="M16" s="92">
        <f t="shared" si="0"/>
        <v>2.69</v>
      </c>
    </row>
    <row r="17" s="55" customFormat="1" ht="17" spans="1:13">
      <c r="A17" s="70"/>
      <c r="B17" s="94"/>
      <c r="C17" s="70"/>
      <c r="D17" s="72"/>
      <c r="E17" s="94"/>
      <c r="F17" s="79" t="s">
        <v>170</v>
      </c>
      <c r="G17" s="80" t="s">
        <v>171</v>
      </c>
      <c r="H17" s="81" t="s">
        <v>32</v>
      </c>
      <c r="I17" s="89">
        <f>VLOOKUP(H17,config!$A$1:$B$12,2,FALSE)</f>
        <v>10</v>
      </c>
      <c r="J17" s="81" t="s">
        <v>33</v>
      </c>
      <c r="K17" s="81" t="s">
        <v>34</v>
      </c>
      <c r="L17" s="89">
        <f>TRUNC(VLOOKUP(J17,config!$A$1:$B$12,2,FALSE)*VLOOKUP(K17,config!$A$1:$B$12,2,FALSE)*I17,2)</f>
        <v>6.66</v>
      </c>
      <c r="M17" s="92">
        <f t="shared" si="0"/>
        <v>6.73</v>
      </c>
    </row>
    <row r="18" s="55" customFormat="1" ht="17" spans="1:13">
      <c r="A18" s="70"/>
      <c r="B18" s="94"/>
      <c r="C18" s="70"/>
      <c r="D18" s="72"/>
      <c r="E18" s="94"/>
      <c r="F18" s="79"/>
      <c r="G18" s="80" t="s">
        <v>172</v>
      </c>
      <c r="H18" s="81" t="s">
        <v>36</v>
      </c>
      <c r="I18" s="89">
        <f>VLOOKUP(H18,config!$A$1:$B$12,2,FALSE)</f>
        <v>4</v>
      </c>
      <c r="J18" s="81" t="s">
        <v>33</v>
      </c>
      <c r="K18" s="81" t="s">
        <v>34</v>
      </c>
      <c r="L18" s="89">
        <f>TRUNC(VLOOKUP(J18,config!$A$1:$B$12,2,FALSE)*VLOOKUP(K18,config!$A$1:$B$12,2,FALSE)*I18,2)</f>
        <v>2.66</v>
      </c>
      <c r="M18" s="92">
        <f t="shared" si="0"/>
        <v>2.69</v>
      </c>
    </row>
    <row r="19" s="55" customFormat="1" ht="17" spans="1:13">
      <c r="A19" s="70"/>
      <c r="B19" s="94"/>
      <c r="C19" s="70"/>
      <c r="D19" s="72"/>
      <c r="E19" s="94"/>
      <c r="F19" s="79" t="s">
        <v>173</v>
      </c>
      <c r="G19" s="80" t="s">
        <v>174</v>
      </c>
      <c r="H19" s="81" t="s">
        <v>32</v>
      </c>
      <c r="I19" s="89">
        <f>VLOOKUP(H19,config!$A$1:$B$12,2,FALSE)</f>
        <v>10</v>
      </c>
      <c r="J19" s="81" t="s">
        <v>33</v>
      </c>
      <c r="K19" s="81" t="s">
        <v>34</v>
      </c>
      <c r="L19" s="89">
        <f>TRUNC(VLOOKUP(J19,config!$A$1:$B$12,2,FALSE)*VLOOKUP(K19,config!$A$1:$B$12,2,FALSE)*I19,2)</f>
        <v>6.66</v>
      </c>
      <c r="M19" s="92">
        <f t="shared" si="0"/>
        <v>6.73</v>
      </c>
    </row>
    <row r="20" s="55" customFormat="1" ht="17" spans="1:13">
      <c r="A20" s="70"/>
      <c r="B20" s="94"/>
      <c r="C20" s="70"/>
      <c r="D20" s="72"/>
      <c r="E20" s="94"/>
      <c r="F20" s="79"/>
      <c r="G20" s="80" t="s">
        <v>175</v>
      </c>
      <c r="H20" s="81" t="s">
        <v>36</v>
      </c>
      <c r="I20" s="89">
        <f>VLOOKUP(H20,config!$A$1:$B$12,2,FALSE)</f>
        <v>4</v>
      </c>
      <c r="J20" s="81" t="s">
        <v>33</v>
      </c>
      <c r="K20" s="81" t="s">
        <v>34</v>
      </c>
      <c r="L20" s="89">
        <f>TRUNC(VLOOKUP(J20,config!$A$1:$B$12,2,FALSE)*VLOOKUP(K20,config!$A$1:$B$12,2,FALSE)*I20,2)</f>
        <v>2.66</v>
      </c>
      <c r="M20" s="92">
        <f t="shared" si="0"/>
        <v>2.69</v>
      </c>
    </row>
    <row r="21" s="55" customFormat="1" ht="17" spans="1:13">
      <c r="A21" s="70"/>
      <c r="B21" s="94"/>
      <c r="C21" s="70"/>
      <c r="D21" s="72"/>
      <c r="E21" s="94"/>
      <c r="F21" s="79"/>
      <c r="G21" s="80" t="s">
        <v>176</v>
      </c>
      <c r="H21" s="81" t="s">
        <v>93</v>
      </c>
      <c r="I21" s="89">
        <f>VLOOKUP(H21,config!$A$1:$B$12,2,FALSE)</f>
        <v>5</v>
      </c>
      <c r="J21" s="81" t="s">
        <v>33</v>
      </c>
      <c r="K21" s="81" t="s">
        <v>34</v>
      </c>
      <c r="L21" s="89">
        <f>TRUNC(VLOOKUP(J21,config!$A$1:$B$12,2,FALSE)*VLOOKUP(K21,config!$A$1:$B$12,2,FALSE)*I21,2)</f>
        <v>3.33</v>
      </c>
      <c r="M21" s="92">
        <f t="shared" si="0"/>
        <v>3.36</v>
      </c>
    </row>
    <row r="22" s="55" customFormat="1" ht="17" spans="1:13">
      <c r="A22" s="70"/>
      <c r="B22" s="94"/>
      <c r="C22" s="70"/>
      <c r="D22" s="72"/>
      <c r="E22" s="94"/>
      <c r="F22" s="79" t="s">
        <v>177</v>
      </c>
      <c r="G22" s="80" t="s">
        <v>178</v>
      </c>
      <c r="H22" s="81" t="s">
        <v>41</v>
      </c>
      <c r="I22" s="89">
        <f>VLOOKUP(H22,config!$A$1:$B$12,2,FALSE)</f>
        <v>4</v>
      </c>
      <c r="J22" s="81" t="s">
        <v>102</v>
      </c>
      <c r="K22" s="81" t="s">
        <v>64</v>
      </c>
      <c r="L22" s="89">
        <f>TRUNC(VLOOKUP(J22,config!$A$1:$B$12,2,FALSE)*VLOOKUP(K22,config!$A$1:$B$12,2,FALSE)*I22,2)</f>
        <v>1.06</v>
      </c>
      <c r="M22" s="92">
        <f t="shared" si="0"/>
        <v>1.07</v>
      </c>
    </row>
    <row r="23" s="55" customFormat="1" ht="17" spans="1:13">
      <c r="A23" s="70"/>
      <c r="B23" s="94"/>
      <c r="C23" s="70"/>
      <c r="D23" s="72"/>
      <c r="E23" s="94"/>
      <c r="F23" s="79" t="s">
        <v>179</v>
      </c>
      <c r="G23" s="80" t="s">
        <v>180</v>
      </c>
      <c r="H23" s="81" t="s">
        <v>32</v>
      </c>
      <c r="I23" s="89">
        <f>VLOOKUP(H23,config!$A$1:$B$12,2,FALSE)</f>
        <v>10</v>
      </c>
      <c r="J23" s="81" t="s">
        <v>59</v>
      </c>
      <c r="K23" s="81" t="s">
        <v>34</v>
      </c>
      <c r="L23" s="89">
        <f>TRUNC(VLOOKUP(J23,config!$A$1:$B$12,2,FALSE)*VLOOKUP(K23,config!$A$1:$B$12,2,FALSE)*I23,2)</f>
        <v>10</v>
      </c>
      <c r="M23" s="92">
        <f t="shared" si="0"/>
        <v>10.12</v>
      </c>
    </row>
    <row r="24" s="55" customFormat="1" ht="17" spans="1:13">
      <c r="A24" s="70"/>
      <c r="B24" s="94"/>
      <c r="C24" s="70"/>
      <c r="D24" s="72"/>
      <c r="E24" s="94"/>
      <c r="F24" s="79"/>
      <c r="G24" s="80" t="s">
        <v>181</v>
      </c>
      <c r="H24" s="81" t="s">
        <v>36</v>
      </c>
      <c r="I24" s="89">
        <f>VLOOKUP(H24,config!$A$1:$B$12,2,FALSE)</f>
        <v>4</v>
      </c>
      <c r="J24" s="81" t="s">
        <v>59</v>
      </c>
      <c r="K24" s="81" t="s">
        <v>34</v>
      </c>
      <c r="L24" s="89">
        <f>TRUNC(VLOOKUP(J24,config!$A$1:$B$12,2,FALSE)*VLOOKUP(K24,config!$A$1:$B$12,2,FALSE)*I24,2)</f>
        <v>4</v>
      </c>
      <c r="M24" s="92">
        <f t="shared" si="0"/>
        <v>4.04</v>
      </c>
    </row>
    <row r="25" s="55" customFormat="1" ht="17" spans="1:13">
      <c r="A25" s="70"/>
      <c r="B25" s="94"/>
      <c r="C25" s="70"/>
      <c r="D25" s="72"/>
      <c r="E25" s="94"/>
      <c r="F25" s="79" t="s">
        <v>182</v>
      </c>
      <c r="G25" s="80" t="s">
        <v>183</v>
      </c>
      <c r="H25" s="81" t="s">
        <v>32</v>
      </c>
      <c r="I25" s="89">
        <f>VLOOKUP(H25,config!$A$1:$B$12,2,FALSE)</f>
        <v>10</v>
      </c>
      <c r="J25" s="81" t="s">
        <v>59</v>
      </c>
      <c r="K25" s="81" t="s">
        <v>34</v>
      </c>
      <c r="L25" s="89">
        <f>TRUNC(VLOOKUP(J25,config!$A$1:$B$12,2,FALSE)*VLOOKUP(K25,config!$A$1:$B$12,2,FALSE)*I25,2)</f>
        <v>10</v>
      </c>
      <c r="M25" s="92">
        <f t="shared" si="0"/>
        <v>10.12</v>
      </c>
    </row>
    <row r="26" s="55" customFormat="1" ht="17" spans="1:13">
      <c r="A26" s="70"/>
      <c r="B26" s="94"/>
      <c r="C26" s="70"/>
      <c r="D26" s="72"/>
      <c r="E26" s="94"/>
      <c r="F26" s="79"/>
      <c r="G26" s="80" t="s">
        <v>184</v>
      </c>
      <c r="H26" s="81" t="s">
        <v>36</v>
      </c>
      <c r="I26" s="89">
        <f>VLOOKUP(H26,config!$A$1:$B$12,2,FALSE)</f>
        <v>4</v>
      </c>
      <c r="J26" s="81" t="s">
        <v>59</v>
      </c>
      <c r="K26" s="81" t="s">
        <v>34</v>
      </c>
      <c r="L26" s="89">
        <f>TRUNC(VLOOKUP(J26,config!$A$1:$B$12,2,FALSE)*VLOOKUP(K26,config!$A$1:$B$12,2,FALSE)*I26,2)</f>
        <v>4</v>
      </c>
      <c r="M26" s="92">
        <f t="shared" si="0"/>
        <v>4.04</v>
      </c>
    </row>
    <row r="27" s="55" customFormat="1" ht="17" spans="1:13">
      <c r="A27" s="70"/>
      <c r="B27" s="94"/>
      <c r="C27" s="70"/>
      <c r="D27" s="72"/>
      <c r="E27" s="94"/>
      <c r="F27" s="79" t="s">
        <v>185</v>
      </c>
      <c r="G27" s="80" t="s">
        <v>186</v>
      </c>
      <c r="H27" s="97" t="s">
        <v>32</v>
      </c>
      <c r="I27" s="89">
        <f>VLOOKUP(H27,config!$A$1:$B$12,2,FALSE)</f>
        <v>10</v>
      </c>
      <c r="J27" s="81" t="s">
        <v>33</v>
      </c>
      <c r="K27" s="81" t="s">
        <v>34</v>
      </c>
      <c r="L27" s="89">
        <f>TRUNC(VLOOKUP(J27,config!$A$1:$B$12,2,FALSE)*VLOOKUP(K27,config!$A$1:$B$12,2,FALSE)*I27,2)</f>
        <v>6.66</v>
      </c>
      <c r="M27" s="92">
        <f t="shared" si="0"/>
        <v>6.73</v>
      </c>
    </row>
    <row r="28" s="55" customFormat="1" ht="17" spans="1:13">
      <c r="A28" s="70"/>
      <c r="B28" s="94"/>
      <c r="C28" s="70"/>
      <c r="D28" s="72"/>
      <c r="E28" s="94"/>
      <c r="F28" s="79"/>
      <c r="G28" s="80" t="s">
        <v>187</v>
      </c>
      <c r="H28" s="97" t="s">
        <v>41</v>
      </c>
      <c r="I28" s="89">
        <f>VLOOKUP(H28,config!$A$1:$B$12,2,FALSE)</f>
        <v>4</v>
      </c>
      <c r="J28" s="81" t="s">
        <v>33</v>
      </c>
      <c r="K28" s="81" t="s">
        <v>34</v>
      </c>
      <c r="L28" s="89">
        <f>TRUNC(VLOOKUP(J28,config!$A$1:$B$12,2,FALSE)*VLOOKUP(K28,config!$A$1:$B$12,2,FALSE)*I28,2)</f>
        <v>2.66</v>
      </c>
      <c r="M28" s="92">
        <f t="shared" si="0"/>
        <v>2.69</v>
      </c>
    </row>
    <row r="29" s="55" customFormat="1" ht="17" spans="1:13">
      <c r="A29" s="70"/>
      <c r="B29" s="94"/>
      <c r="C29" s="70"/>
      <c r="D29" s="72"/>
      <c r="E29" s="94"/>
      <c r="F29" s="79"/>
      <c r="G29" s="80" t="s">
        <v>188</v>
      </c>
      <c r="H29" s="97" t="s">
        <v>36</v>
      </c>
      <c r="I29" s="89">
        <f>VLOOKUP(H29,config!$A$1:$B$12,2,FALSE)</f>
        <v>4</v>
      </c>
      <c r="J29" s="81" t="s">
        <v>33</v>
      </c>
      <c r="K29" s="81" t="s">
        <v>34</v>
      </c>
      <c r="L29" s="89">
        <f>TRUNC(VLOOKUP(J29,config!$A$1:$B$12,2,FALSE)*VLOOKUP(K29,config!$A$1:$B$12,2,FALSE)*I29,2)</f>
        <v>2.66</v>
      </c>
      <c r="M29" s="92">
        <f t="shared" si="0"/>
        <v>2.69</v>
      </c>
    </row>
    <row r="30" s="55" customFormat="1" ht="17" spans="1:13">
      <c r="A30" s="70"/>
      <c r="B30" s="94"/>
      <c r="C30" s="70"/>
      <c r="D30" s="72"/>
      <c r="E30" s="94"/>
      <c r="F30" s="79" t="s">
        <v>189</v>
      </c>
      <c r="G30" s="80" t="s">
        <v>190</v>
      </c>
      <c r="H30" s="97" t="s">
        <v>32</v>
      </c>
      <c r="I30" s="89">
        <f>VLOOKUP(H30,config!$A$1:$B$12,2,FALSE)</f>
        <v>10</v>
      </c>
      <c r="J30" s="81" t="s">
        <v>33</v>
      </c>
      <c r="K30" s="81" t="s">
        <v>34</v>
      </c>
      <c r="L30" s="89">
        <f>TRUNC(VLOOKUP(J30,config!$A$1:$B$12,2,FALSE)*VLOOKUP(K30,config!$A$1:$B$12,2,FALSE)*I30,2)</f>
        <v>6.66</v>
      </c>
      <c r="M30" s="92">
        <f t="shared" si="0"/>
        <v>6.73</v>
      </c>
    </row>
    <row r="31" s="55" customFormat="1" ht="17" spans="1:13">
      <c r="A31" s="70"/>
      <c r="B31" s="94"/>
      <c r="C31" s="70"/>
      <c r="D31" s="72"/>
      <c r="E31" s="94"/>
      <c r="F31" s="79"/>
      <c r="G31" s="80" t="s">
        <v>191</v>
      </c>
      <c r="H31" s="97" t="s">
        <v>36</v>
      </c>
      <c r="I31" s="89">
        <f>VLOOKUP(H31,config!$A$1:$B$12,2,FALSE)</f>
        <v>4</v>
      </c>
      <c r="J31" s="81" t="s">
        <v>33</v>
      </c>
      <c r="K31" s="81" t="s">
        <v>34</v>
      </c>
      <c r="L31" s="89">
        <f>TRUNC(VLOOKUP(J31,config!$A$1:$B$12,2,FALSE)*VLOOKUP(K31,config!$A$1:$B$12,2,FALSE)*I31,2)</f>
        <v>2.66</v>
      </c>
      <c r="M31" s="92">
        <f t="shared" si="0"/>
        <v>2.69</v>
      </c>
    </row>
    <row r="32" s="55" customFormat="1" ht="17" spans="1:13">
      <c r="A32" s="70"/>
      <c r="B32" s="94"/>
      <c r="C32" s="70"/>
      <c r="D32" s="72"/>
      <c r="E32" s="94"/>
      <c r="F32" s="79"/>
      <c r="G32" s="80" t="s">
        <v>192</v>
      </c>
      <c r="H32" s="97" t="s">
        <v>36</v>
      </c>
      <c r="I32" s="89">
        <f>VLOOKUP(H32,config!$A$1:$B$12,2,FALSE)</f>
        <v>4</v>
      </c>
      <c r="J32" s="81" t="s">
        <v>33</v>
      </c>
      <c r="K32" s="81" t="s">
        <v>34</v>
      </c>
      <c r="L32" s="89">
        <f>TRUNC(VLOOKUP(J32,config!$A$1:$B$12,2,FALSE)*VLOOKUP(K32,config!$A$1:$B$12,2,FALSE)*I32,2)</f>
        <v>2.66</v>
      </c>
      <c r="M32" s="92">
        <f t="shared" si="0"/>
        <v>2.69</v>
      </c>
    </row>
    <row r="33" s="55" customFormat="1" ht="17" spans="1:13">
      <c r="A33" s="70"/>
      <c r="B33" s="94"/>
      <c r="C33" s="70"/>
      <c r="D33" s="72"/>
      <c r="E33" s="94"/>
      <c r="F33" s="79"/>
      <c r="G33" s="80" t="s">
        <v>193</v>
      </c>
      <c r="H33" s="97" t="s">
        <v>41</v>
      </c>
      <c r="I33" s="89">
        <f>VLOOKUP(H33,config!$A$1:$B$12,2,FALSE)</f>
        <v>4</v>
      </c>
      <c r="J33" s="81" t="s">
        <v>33</v>
      </c>
      <c r="K33" s="81" t="s">
        <v>34</v>
      </c>
      <c r="L33" s="89">
        <f>TRUNC(VLOOKUP(J33,config!$A$1:$B$12,2,FALSE)*VLOOKUP(K33,config!$A$1:$B$12,2,FALSE)*I33,2)</f>
        <v>2.66</v>
      </c>
      <c r="M33" s="92">
        <f t="shared" si="0"/>
        <v>2.69</v>
      </c>
    </row>
    <row r="34" s="55" customFormat="1" ht="17" spans="1:13">
      <c r="A34" s="70"/>
      <c r="B34" s="94"/>
      <c r="C34" s="70"/>
      <c r="D34" s="72"/>
      <c r="E34" s="94"/>
      <c r="F34" s="79" t="s">
        <v>194</v>
      </c>
      <c r="G34" s="80" t="s">
        <v>195</v>
      </c>
      <c r="H34" s="97" t="s">
        <v>32</v>
      </c>
      <c r="I34" s="89">
        <f>VLOOKUP(H34,config!$A$1:$B$12,2,FALSE)</f>
        <v>10</v>
      </c>
      <c r="J34" s="81" t="s">
        <v>59</v>
      </c>
      <c r="K34" s="81" t="s">
        <v>34</v>
      </c>
      <c r="L34" s="89">
        <f>TRUNC(VLOOKUP(J34,config!$A$1:$B$12,2,FALSE)*VLOOKUP(K34,config!$A$1:$B$12,2,FALSE)*I34,2)</f>
        <v>10</v>
      </c>
      <c r="M34" s="92">
        <f t="shared" si="0"/>
        <v>10.12</v>
      </c>
    </row>
    <row r="35" s="55" customFormat="1" ht="17" spans="1:13">
      <c r="A35" s="70"/>
      <c r="B35" s="94"/>
      <c r="C35" s="70"/>
      <c r="D35" s="72"/>
      <c r="E35" s="94"/>
      <c r="F35" s="79"/>
      <c r="G35" s="80" t="s">
        <v>196</v>
      </c>
      <c r="H35" s="97" t="s">
        <v>36</v>
      </c>
      <c r="I35" s="89">
        <f>VLOOKUP(H35,config!$A$1:$B$12,2,FALSE)</f>
        <v>4</v>
      </c>
      <c r="J35" s="81" t="s">
        <v>59</v>
      </c>
      <c r="K35" s="81" t="s">
        <v>34</v>
      </c>
      <c r="L35" s="89">
        <f>TRUNC(VLOOKUP(J35,config!$A$1:$B$12,2,FALSE)*VLOOKUP(K35,config!$A$1:$B$12,2,FALSE)*I35,2)</f>
        <v>4</v>
      </c>
      <c r="M35" s="92">
        <f t="shared" si="0"/>
        <v>4.04</v>
      </c>
    </row>
    <row r="36" s="55" customFormat="1" ht="17" spans="1:13">
      <c r="A36" s="70"/>
      <c r="B36" s="94"/>
      <c r="C36" s="70"/>
      <c r="D36" s="72"/>
      <c r="E36" s="94"/>
      <c r="F36" s="96" t="s">
        <v>197</v>
      </c>
      <c r="G36" s="80" t="s">
        <v>198</v>
      </c>
      <c r="H36" s="81" t="s">
        <v>32</v>
      </c>
      <c r="I36" s="89">
        <f>VLOOKUP(H36,config!$A$1:$B$12,2,FALSE)</f>
        <v>10</v>
      </c>
      <c r="J36" s="81" t="s">
        <v>33</v>
      </c>
      <c r="K36" s="81" t="s">
        <v>64</v>
      </c>
      <c r="L36" s="89">
        <f>TRUNC(VLOOKUP(J36,config!$A$1:$B$12,2,FALSE)*VLOOKUP(K36,config!$A$1:$B$12,2,FALSE)*I36,2)</f>
        <v>5.33</v>
      </c>
      <c r="M36" s="92">
        <f t="shared" si="0"/>
        <v>5.39</v>
      </c>
    </row>
    <row r="37" s="55" customFormat="1" ht="17" spans="1:13">
      <c r="A37" s="70"/>
      <c r="B37" s="94"/>
      <c r="C37" s="70"/>
      <c r="D37" s="72"/>
      <c r="E37" s="94"/>
      <c r="F37" s="96"/>
      <c r="G37" s="80" t="s">
        <v>199</v>
      </c>
      <c r="H37" s="81" t="s">
        <v>41</v>
      </c>
      <c r="I37" s="89">
        <f>VLOOKUP(H37,config!$A$1:$B$12,2,FALSE)</f>
        <v>4</v>
      </c>
      <c r="J37" s="81" t="s">
        <v>33</v>
      </c>
      <c r="K37" s="81" t="s">
        <v>64</v>
      </c>
      <c r="L37" s="89">
        <f>TRUNC(VLOOKUP(J37,config!$A$1:$B$12,2,FALSE)*VLOOKUP(K37,config!$A$1:$B$12,2,FALSE)*I37,2)</f>
        <v>2.13</v>
      </c>
      <c r="M37" s="92">
        <f t="shared" si="0"/>
        <v>2.15</v>
      </c>
    </row>
    <row r="38" s="55" customFormat="1" ht="17" spans="1:13">
      <c r="A38" s="70"/>
      <c r="B38" s="94"/>
      <c r="C38" s="70"/>
      <c r="D38" s="72"/>
      <c r="E38" s="94"/>
      <c r="F38" s="96"/>
      <c r="G38" s="80" t="s">
        <v>200</v>
      </c>
      <c r="H38" s="81" t="s">
        <v>36</v>
      </c>
      <c r="I38" s="89">
        <f>VLOOKUP(H38,config!$A$1:$B$12,2,FALSE)</f>
        <v>4</v>
      </c>
      <c r="J38" s="81" t="s">
        <v>33</v>
      </c>
      <c r="K38" s="81" t="s">
        <v>64</v>
      </c>
      <c r="L38" s="89">
        <f>TRUNC(VLOOKUP(J38,config!$A$1:$B$12,2,FALSE)*VLOOKUP(K38,config!$A$1:$B$12,2,FALSE)*I38,2)</f>
        <v>2.13</v>
      </c>
      <c r="M38" s="92">
        <f t="shared" si="0"/>
        <v>2.15</v>
      </c>
    </row>
    <row r="39" s="55" customFormat="1" ht="17" spans="1:13">
      <c r="A39" s="70"/>
      <c r="B39" s="94"/>
      <c r="C39" s="70"/>
      <c r="D39" s="72"/>
      <c r="E39" s="94"/>
      <c r="F39" s="96" t="s">
        <v>201</v>
      </c>
      <c r="G39" s="80" t="s">
        <v>202</v>
      </c>
      <c r="H39" s="81" t="s">
        <v>32</v>
      </c>
      <c r="I39" s="89">
        <f>VLOOKUP(H39,config!$A$1:$B$12,2,FALSE)</f>
        <v>10</v>
      </c>
      <c r="J39" s="81" t="s">
        <v>33</v>
      </c>
      <c r="K39" s="81" t="s">
        <v>64</v>
      </c>
      <c r="L39" s="89">
        <f>TRUNC(VLOOKUP(J39,config!$A$1:$B$12,2,FALSE)*VLOOKUP(K39,config!$A$1:$B$12,2,FALSE)*I39,2)</f>
        <v>5.33</v>
      </c>
      <c r="M39" s="92">
        <f t="shared" si="0"/>
        <v>5.39</v>
      </c>
    </row>
    <row r="40" s="55" customFormat="1" ht="17" spans="1:13">
      <c r="A40" s="70"/>
      <c r="B40" s="94"/>
      <c r="C40" s="70"/>
      <c r="D40" s="72"/>
      <c r="E40" s="94"/>
      <c r="F40" s="96"/>
      <c r="G40" s="80" t="s">
        <v>203</v>
      </c>
      <c r="H40" s="81" t="s">
        <v>41</v>
      </c>
      <c r="I40" s="89">
        <f>VLOOKUP(H40,config!$A$1:$B$12,2,FALSE)</f>
        <v>4</v>
      </c>
      <c r="J40" s="81" t="s">
        <v>33</v>
      </c>
      <c r="K40" s="81" t="s">
        <v>64</v>
      </c>
      <c r="L40" s="89">
        <f>TRUNC(VLOOKUP(J40,config!$A$1:$B$12,2,FALSE)*VLOOKUP(K40,config!$A$1:$B$12,2,FALSE)*I40,2)</f>
        <v>2.13</v>
      </c>
      <c r="M40" s="92">
        <f t="shared" si="0"/>
        <v>2.15</v>
      </c>
    </row>
    <row r="41" s="55" customFormat="1" ht="17" spans="1:13">
      <c r="A41" s="70"/>
      <c r="B41" s="94"/>
      <c r="C41" s="70"/>
      <c r="D41" s="72"/>
      <c r="E41" s="94"/>
      <c r="F41" s="96"/>
      <c r="G41" s="80" t="s">
        <v>204</v>
      </c>
      <c r="H41" s="81" t="s">
        <v>36</v>
      </c>
      <c r="I41" s="89">
        <f>VLOOKUP(H41,config!$A$1:$B$12,2,FALSE)</f>
        <v>4</v>
      </c>
      <c r="J41" s="81" t="s">
        <v>33</v>
      </c>
      <c r="K41" s="81" t="s">
        <v>64</v>
      </c>
      <c r="L41" s="89">
        <f>TRUNC(VLOOKUP(J41,config!$A$1:$B$12,2,FALSE)*VLOOKUP(K41,config!$A$1:$B$12,2,FALSE)*I41,2)</f>
        <v>2.13</v>
      </c>
      <c r="M41" s="92">
        <f t="shared" si="0"/>
        <v>2.15</v>
      </c>
    </row>
    <row r="42" s="55" customFormat="1" ht="17" spans="1:13">
      <c r="A42" s="70"/>
      <c r="B42" s="95"/>
      <c r="C42" s="70"/>
      <c r="D42" s="72"/>
      <c r="E42" s="95"/>
      <c r="F42" s="96"/>
      <c r="G42" s="80" t="s">
        <v>205</v>
      </c>
      <c r="H42" s="81" t="s">
        <v>36</v>
      </c>
      <c r="I42" s="89">
        <f>VLOOKUP(H42,config!$A$1:$B$12,2,FALSE)</f>
        <v>4</v>
      </c>
      <c r="J42" s="81" t="s">
        <v>33</v>
      </c>
      <c r="K42" s="81" t="s">
        <v>64</v>
      </c>
      <c r="L42" s="89">
        <f>TRUNC(VLOOKUP(J42,config!$A$1:$B$12,2,FALSE)*VLOOKUP(K42,config!$A$1:$B$12,2,FALSE)*I42,2)</f>
        <v>2.13</v>
      </c>
      <c r="M42" s="92">
        <f t="shared" si="0"/>
        <v>2.15</v>
      </c>
    </row>
    <row r="43" s="55" customFormat="1" spans="1:13">
      <c r="A43" s="70"/>
      <c r="B43" s="71" t="s">
        <v>111</v>
      </c>
      <c r="C43" s="70"/>
      <c r="D43" s="72"/>
      <c r="E43" s="71">
        <f>SUM(M43:M63)</f>
        <v>83.3</v>
      </c>
      <c r="F43" s="98" t="s">
        <v>206</v>
      </c>
      <c r="G43" s="80" t="s">
        <v>207</v>
      </c>
      <c r="H43" s="84" t="s">
        <v>32</v>
      </c>
      <c r="I43" s="89">
        <f>VLOOKUP(H43,config!$A$1:$B$12,2,FALSE)</f>
        <v>10</v>
      </c>
      <c r="J43" s="84" t="s">
        <v>102</v>
      </c>
      <c r="K43" s="84" t="s">
        <v>64</v>
      </c>
      <c r="L43" s="89">
        <f>TRUNC(VLOOKUP(J43,config!$A$1:$B$12,2,FALSE)*VLOOKUP(K43,config!$A$1:$B$12,2,FALSE)*I43,2)</f>
        <v>2.66</v>
      </c>
      <c r="M43" s="92">
        <f t="shared" ref="M43:M68" si="1">TRUNC(L43*10.12/8*0.8,2)</f>
        <v>2.69</v>
      </c>
    </row>
    <row r="44" s="55" customFormat="1" spans="1:13">
      <c r="A44" s="70"/>
      <c r="B44" s="73"/>
      <c r="C44" s="70"/>
      <c r="D44" s="72"/>
      <c r="E44" s="73"/>
      <c r="F44" s="99"/>
      <c r="G44" s="80" t="s">
        <v>208</v>
      </c>
      <c r="H44" s="84" t="s">
        <v>41</v>
      </c>
      <c r="I44" s="89">
        <f>VLOOKUP(H44,config!$A$1:$B$12,2,FALSE)</f>
        <v>4</v>
      </c>
      <c r="J44" s="84" t="s">
        <v>102</v>
      </c>
      <c r="K44" s="84" t="s">
        <v>64</v>
      </c>
      <c r="L44" s="89">
        <f>TRUNC(VLOOKUP(J44,config!$A$1:$B$12,2,FALSE)*VLOOKUP(K44,config!$A$1:$B$12,2,FALSE)*I44,2)</f>
        <v>1.06</v>
      </c>
      <c r="M44" s="92">
        <f t="shared" si="1"/>
        <v>1.07</v>
      </c>
    </row>
    <row r="45" s="55" customFormat="1" spans="1:13">
      <c r="A45" s="70"/>
      <c r="B45" s="73"/>
      <c r="C45" s="70"/>
      <c r="D45" s="72"/>
      <c r="E45" s="73"/>
      <c r="F45" s="98" t="s">
        <v>209</v>
      </c>
      <c r="G45" s="80" t="s">
        <v>210</v>
      </c>
      <c r="H45" s="84" t="s">
        <v>32</v>
      </c>
      <c r="I45" s="89">
        <f>VLOOKUP(H45,config!$A$1:$B$12,2,FALSE)</f>
        <v>10</v>
      </c>
      <c r="J45" s="84" t="s">
        <v>33</v>
      </c>
      <c r="K45" s="84" t="s">
        <v>34</v>
      </c>
      <c r="L45" s="89">
        <f>TRUNC(VLOOKUP(J45,config!$A$1:$B$12,2,FALSE)*VLOOKUP(K45,config!$A$1:$B$12,2,FALSE)*I45,2)</f>
        <v>6.66</v>
      </c>
      <c r="M45" s="92">
        <f t="shared" si="1"/>
        <v>6.73</v>
      </c>
    </row>
    <row r="46" s="55" customFormat="1" spans="1:13">
      <c r="A46" s="70"/>
      <c r="B46" s="73"/>
      <c r="C46" s="70"/>
      <c r="D46" s="72"/>
      <c r="E46" s="73"/>
      <c r="F46" s="99"/>
      <c r="G46" s="80" t="s">
        <v>211</v>
      </c>
      <c r="H46" s="84" t="s">
        <v>36</v>
      </c>
      <c r="I46" s="89">
        <f>VLOOKUP(H46,config!$A$1:$B$12,2,FALSE)</f>
        <v>4</v>
      </c>
      <c r="J46" s="84" t="s">
        <v>33</v>
      </c>
      <c r="K46" s="84" t="s">
        <v>34</v>
      </c>
      <c r="L46" s="89">
        <f>TRUNC(VLOOKUP(J46,config!$A$1:$B$12,2,FALSE)*VLOOKUP(K46,config!$A$1:$B$12,2,FALSE)*I46,2)</f>
        <v>2.66</v>
      </c>
      <c r="M46" s="92">
        <f t="shared" si="1"/>
        <v>2.69</v>
      </c>
    </row>
    <row r="47" s="55" customFormat="1" spans="1:13">
      <c r="A47" s="70"/>
      <c r="B47" s="73"/>
      <c r="C47" s="70"/>
      <c r="D47" s="72"/>
      <c r="E47" s="73"/>
      <c r="F47" s="98" t="s">
        <v>212</v>
      </c>
      <c r="G47" s="80" t="s">
        <v>213</v>
      </c>
      <c r="H47" s="84" t="s">
        <v>32</v>
      </c>
      <c r="I47" s="89">
        <f>VLOOKUP(H47,config!$A$1:$B$12,2,FALSE)</f>
        <v>10</v>
      </c>
      <c r="J47" s="84" t="s">
        <v>33</v>
      </c>
      <c r="K47" s="84" t="s">
        <v>34</v>
      </c>
      <c r="L47" s="89">
        <f>TRUNC(VLOOKUP(J47,config!$A$1:$B$12,2,FALSE)*VLOOKUP(K47,config!$A$1:$B$12,2,FALSE)*I47,2)</f>
        <v>6.66</v>
      </c>
      <c r="M47" s="92">
        <f t="shared" si="1"/>
        <v>6.73</v>
      </c>
    </row>
    <row r="48" s="55" customFormat="1" spans="1:13">
      <c r="A48" s="70"/>
      <c r="B48" s="73"/>
      <c r="C48" s="70"/>
      <c r="D48" s="72"/>
      <c r="E48" s="73"/>
      <c r="F48" s="99"/>
      <c r="G48" s="80" t="s">
        <v>214</v>
      </c>
      <c r="H48" s="84" t="s">
        <v>36</v>
      </c>
      <c r="I48" s="89">
        <f>VLOOKUP(H48,config!$A$1:$B$12,2,FALSE)</f>
        <v>4</v>
      </c>
      <c r="J48" s="84" t="s">
        <v>33</v>
      </c>
      <c r="K48" s="84" t="s">
        <v>34</v>
      </c>
      <c r="L48" s="89">
        <f>TRUNC(VLOOKUP(J48,config!$A$1:$B$12,2,FALSE)*VLOOKUP(K48,config!$A$1:$B$12,2,FALSE)*I48,2)</f>
        <v>2.66</v>
      </c>
      <c r="M48" s="92">
        <f t="shared" si="1"/>
        <v>2.69</v>
      </c>
    </row>
    <row r="49" s="55" customFormat="1" spans="1:13">
      <c r="A49" s="70"/>
      <c r="B49" s="73"/>
      <c r="C49" s="70"/>
      <c r="D49" s="72"/>
      <c r="E49" s="73"/>
      <c r="F49" s="98" t="s">
        <v>215</v>
      </c>
      <c r="G49" s="80" t="s">
        <v>216</v>
      </c>
      <c r="H49" s="84" t="s">
        <v>32</v>
      </c>
      <c r="I49" s="89">
        <f>VLOOKUP(H49,config!$A$1:$B$12,2,FALSE)</f>
        <v>10</v>
      </c>
      <c r="J49" s="84" t="s">
        <v>59</v>
      </c>
      <c r="K49" s="84" t="s">
        <v>34</v>
      </c>
      <c r="L49" s="89">
        <f>TRUNC(VLOOKUP(J49,config!$A$1:$B$12,2,FALSE)*VLOOKUP(K49,config!$A$1:$B$12,2,FALSE)*I49,2)</f>
        <v>10</v>
      </c>
      <c r="M49" s="92">
        <f t="shared" si="1"/>
        <v>10.12</v>
      </c>
    </row>
    <row r="50" s="55" customFormat="1" spans="1:13">
      <c r="A50" s="70"/>
      <c r="B50" s="73"/>
      <c r="C50" s="70"/>
      <c r="D50" s="72"/>
      <c r="E50" s="73"/>
      <c r="F50" s="99"/>
      <c r="G50" s="80" t="s">
        <v>217</v>
      </c>
      <c r="H50" s="84" t="s">
        <v>36</v>
      </c>
      <c r="I50" s="89">
        <f>VLOOKUP(H50,config!$A$1:$B$12,2,FALSE)</f>
        <v>4</v>
      </c>
      <c r="J50" s="84" t="s">
        <v>33</v>
      </c>
      <c r="K50" s="84" t="s">
        <v>34</v>
      </c>
      <c r="L50" s="89">
        <f>TRUNC(VLOOKUP(J50,config!$A$1:$B$12,2,FALSE)*VLOOKUP(K50,config!$A$1:$B$12,2,FALSE)*I50,2)</f>
        <v>2.66</v>
      </c>
      <c r="M50" s="92">
        <f t="shared" si="1"/>
        <v>2.69</v>
      </c>
    </row>
    <row r="51" s="55" customFormat="1" spans="1:13">
      <c r="A51" s="70"/>
      <c r="B51" s="73"/>
      <c r="C51" s="70"/>
      <c r="D51" s="72"/>
      <c r="E51" s="73"/>
      <c r="F51" s="98" t="s">
        <v>218</v>
      </c>
      <c r="G51" s="80" t="s">
        <v>219</v>
      </c>
      <c r="H51" s="84" t="s">
        <v>32</v>
      </c>
      <c r="I51" s="89">
        <f>VLOOKUP(H51,config!$A$1:$B$12,2,FALSE)</f>
        <v>10</v>
      </c>
      <c r="J51" s="84" t="s">
        <v>33</v>
      </c>
      <c r="K51" s="84" t="s">
        <v>34</v>
      </c>
      <c r="L51" s="89">
        <f>TRUNC(VLOOKUP(J51,config!$A$1:$B$12,2,FALSE)*VLOOKUP(K51,config!$A$1:$B$12,2,FALSE)*I51,2)</f>
        <v>6.66</v>
      </c>
      <c r="M51" s="92">
        <f t="shared" si="1"/>
        <v>6.73</v>
      </c>
    </row>
    <row r="52" s="55" customFormat="1" spans="1:13">
      <c r="A52" s="70"/>
      <c r="B52" s="73"/>
      <c r="C52" s="70"/>
      <c r="D52" s="72"/>
      <c r="E52" s="73"/>
      <c r="F52" s="99"/>
      <c r="G52" s="80" t="s">
        <v>220</v>
      </c>
      <c r="H52" s="84" t="s">
        <v>41</v>
      </c>
      <c r="I52" s="89">
        <f>VLOOKUP(H52,config!$A$1:$B$12,2,FALSE)</f>
        <v>4</v>
      </c>
      <c r="J52" s="84" t="s">
        <v>33</v>
      </c>
      <c r="K52" s="84" t="s">
        <v>34</v>
      </c>
      <c r="L52" s="89">
        <f>TRUNC(VLOOKUP(J52,config!$A$1:$B$12,2,FALSE)*VLOOKUP(K52,config!$A$1:$B$12,2,FALSE)*I52,2)</f>
        <v>2.66</v>
      </c>
      <c r="M52" s="92">
        <f t="shared" si="1"/>
        <v>2.69</v>
      </c>
    </row>
    <row r="53" s="55" customFormat="1" spans="1:13">
      <c r="A53" s="70"/>
      <c r="B53" s="73"/>
      <c r="C53" s="70"/>
      <c r="D53" s="72"/>
      <c r="E53" s="73"/>
      <c r="F53" s="98" t="s">
        <v>221</v>
      </c>
      <c r="G53" s="80" t="s">
        <v>222</v>
      </c>
      <c r="H53" s="84" t="s">
        <v>32</v>
      </c>
      <c r="I53" s="89">
        <f>VLOOKUP(H53,config!$A$1:$B$12,2,FALSE)</f>
        <v>10</v>
      </c>
      <c r="J53" s="84" t="s">
        <v>33</v>
      </c>
      <c r="K53" s="84" t="s">
        <v>34</v>
      </c>
      <c r="L53" s="89">
        <f>TRUNC(VLOOKUP(J53,config!$A$1:$B$12,2,FALSE)*VLOOKUP(K53,config!$A$1:$B$12,2,FALSE)*I53,2)</f>
        <v>6.66</v>
      </c>
      <c r="M53" s="92">
        <f t="shared" si="1"/>
        <v>6.73</v>
      </c>
    </row>
    <row r="54" s="55" customFormat="1" spans="1:13">
      <c r="A54" s="70"/>
      <c r="B54" s="73"/>
      <c r="C54" s="70"/>
      <c r="D54" s="72"/>
      <c r="E54" s="73"/>
      <c r="F54" s="99"/>
      <c r="G54" s="80" t="s">
        <v>223</v>
      </c>
      <c r="H54" s="84" t="s">
        <v>41</v>
      </c>
      <c r="I54" s="89">
        <f>VLOOKUP(H54,config!$A$1:$B$12,2,FALSE)</f>
        <v>4</v>
      </c>
      <c r="J54" s="84" t="s">
        <v>33</v>
      </c>
      <c r="K54" s="84" t="s">
        <v>34</v>
      </c>
      <c r="L54" s="89">
        <f>TRUNC(VLOOKUP(J54,config!$A$1:$B$12,2,FALSE)*VLOOKUP(K54,config!$A$1:$B$12,2,FALSE)*I54,2)</f>
        <v>2.66</v>
      </c>
      <c r="M54" s="92">
        <f t="shared" si="1"/>
        <v>2.69</v>
      </c>
    </row>
    <row r="55" s="55" customFormat="1" spans="1:13">
      <c r="A55" s="70"/>
      <c r="B55" s="73"/>
      <c r="C55" s="70"/>
      <c r="D55" s="72"/>
      <c r="E55" s="73"/>
      <c r="F55" s="98" t="s">
        <v>224</v>
      </c>
      <c r="G55" s="80" t="s">
        <v>225</v>
      </c>
      <c r="H55" s="84" t="s">
        <v>32</v>
      </c>
      <c r="I55" s="89">
        <f>VLOOKUP(H55,config!$A$1:$B$12,2,FALSE)</f>
        <v>10</v>
      </c>
      <c r="J55" s="84" t="s">
        <v>33</v>
      </c>
      <c r="K55" s="84" t="s">
        <v>34</v>
      </c>
      <c r="L55" s="89">
        <f>TRUNC(VLOOKUP(J55,config!$A$1:$B$12,2,FALSE)*VLOOKUP(K55,config!$A$1:$B$12,2,FALSE)*I55,2)</f>
        <v>6.66</v>
      </c>
      <c r="M55" s="92">
        <f t="shared" si="1"/>
        <v>6.73</v>
      </c>
    </row>
    <row r="56" s="55" customFormat="1" spans="1:13">
      <c r="A56" s="70"/>
      <c r="B56" s="73"/>
      <c r="C56" s="70"/>
      <c r="D56" s="72"/>
      <c r="E56" s="73"/>
      <c r="F56" s="99"/>
      <c r="G56" s="80" t="s">
        <v>226</v>
      </c>
      <c r="H56" s="84" t="s">
        <v>41</v>
      </c>
      <c r="I56" s="89">
        <f>VLOOKUP(H56,config!$A$1:$B$12,2,FALSE)</f>
        <v>4</v>
      </c>
      <c r="J56" s="84" t="s">
        <v>33</v>
      </c>
      <c r="K56" s="84" t="s">
        <v>34</v>
      </c>
      <c r="L56" s="89">
        <f>TRUNC(VLOOKUP(J56,config!$A$1:$B$12,2,FALSE)*VLOOKUP(K56,config!$A$1:$B$12,2,FALSE)*I56,2)</f>
        <v>2.66</v>
      </c>
      <c r="M56" s="92">
        <f t="shared" si="1"/>
        <v>2.69</v>
      </c>
    </row>
    <row r="57" s="55" customFormat="1" spans="1:13">
      <c r="A57" s="70"/>
      <c r="B57" s="73"/>
      <c r="C57" s="70"/>
      <c r="D57" s="72"/>
      <c r="E57" s="73"/>
      <c r="F57" s="98" t="s">
        <v>227</v>
      </c>
      <c r="G57" s="80" t="s">
        <v>228</v>
      </c>
      <c r="H57" s="84" t="s">
        <v>32</v>
      </c>
      <c r="I57" s="89">
        <f>VLOOKUP(H57,config!$A$1:$B$12,2,FALSE)</f>
        <v>10</v>
      </c>
      <c r="J57" s="84" t="s">
        <v>33</v>
      </c>
      <c r="K57" s="84" t="s">
        <v>34</v>
      </c>
      <c r="L57" s="89">
        <f>TRUNC(VLOOKUP(J57,config!$A$1:$B$12,2,FALSE)*VLOOKUP(K57,config!$A$1:$B$12,2,FALSE)*I57,2)</f>
        <v>6.66</v>
      </c>
      <c r="M57" s="92">
        <f t="shared" si="1"/>
        <v>6.73</v>
      </c>
    </row>
    <row r="58" s="55" customFormat="1" spans="1:13">
      <c r="A58" s="70"/>
      <c r="B58" s="73"/>
      <c r="C58" s="70"/>
      <c r="D58" s="72"/>
      <c r="E58" s="73"/>
      <c r="F58" s="99"/>
      <c r="G58" s="80" t="s">
        <v>229</v>
      </c>
      <c r="H58" s="84" t="s">
        <v>41</v>
      </c>
      <c r="I58" s="89">
        <f>VLOOKUP(H58,config!$A$1:$B$12,2,FALSE)</f>
        <v>4</v>
      </c>
      <c r="J58" s="84" t="s">
        <v>33</v>
      </c>
      <c r="K58" s="84" t="s">
        <v>34</v>
      </c>
      <c r="L58" s="89">
        <f>TRUNC(VLOOKUP(J58,config!$A$1:$B$12,2,FALSE)*VLOOKUP(K58,config!$A$1:$B$12,2,FALSE)*I58,2)</f>
        <v>2.66</v>
      </c>
      <c r="M58" s="92">
        <f t="shared" si="1"/>
        <v>2.69</v>
      </c>
    </row>
    <row r="59" s="55" customFormat="1" spans="1:13">
      <c r="A59" s="70"/>
      <c r="B59" s="73"/>
      <c r="C59" s="70"/>
      <c r="D59" s="72"/>
      <c r="E59" s="73"/>
      <c r="F59" s="98" t="s">
        <v>230</v>
      </c>
      <c r="G59" s="80" t="s">
        <v>231</v>
      </c>
      <c r="H59" s="84" t="s">
        <v>41</v>
      </c>
      <c r="I59" s="89">
        <f>VLOOKUP(H59,config!$A$1:$B$12,2,FALSE)</f>
        <v>4</v>
      </c>
      <c r="J59" s="84" t="s">
        <v>33</v>
      </c>
      <c r="K59" s="84" t="s">
        <v>34</v>
      </c>
      <c r="L59" s="89">
        <f>TRUNC(VLOOKUP(J59,config!$A$1:$B$12,2,FALSE)*VLOOKUP(K59,config!$A$1:$B$12,2,FALSE)*I59,2)</f>
        <v>2.66</v>
      </c>
      <c r="M59" s="92">
        <f t="shared" si="1"/>
        <v>2.69</v>
      </c>
    </row>
    <row r="60" s="55" customFormat="1" spans="1:13">
      <c r="A60" s="70"/>
      <c r="B60" s="73"/>
      <c r="C60" s="70"/>
      <c r="D60" s="72"/>
      <c r="E60" s="73"/>
      <c r="F60" s="99"/>
      <c r="G60" s="80" t="s">
        <v>232</v>
      </c>
      <c r="H60" s="84" t="s">
        <v>41</v>
      </c>
      <c r="I60" s="89">
        <f>VLOOKUP(H60,config!$A$1:$B$12,2,FALSE)</f>
        <v>4</v>
      </c>
      <c r="J60" s="84" t="s">
        <v>33</v>
      </c>
      <c r="K60" s="84" t="s">
        <v>34</v>
      </c>
      <c r="L60" s="89">
        <f>TRUNC(VLOOKUP(J60,config!$A$1:$B$12,2,FALSE)*VLOOKUP(K60,config!$A$1:$B$12,2,FALSE)*I60,2)</f>
        <v>2.66</v>
      </c>
      <c r="M60" s="92">
        <f t="shared" si="1"/>
        <v>2.69</v>
      </c>
    </row>
    <row r="61" s="55" customFormat="1" spans="1:13">
      <c r="A61" s="70"/>
      <c r="B61" s="73"/>
      <c r="C61" s="70"/>
      <c r="D61" s="72"/>
      <c r="E61" s="73"/>
      <c r="F61" s="84" t="s">
        <v>233</v>
      </c>
      <c r="G61" s="80" t="s">
        <v>121</v>
      </c>
      <c r="H61" s="84" t="s">
        <v>32</v>
      </c>
      <c r="I61" s="89">
        <f>VLOOKUP(H61,config!$A$1:$B$12,2,FALSE)</f>
        <v>10</v>
      </c>
      <c r="J61" s="84" t="s">
        <v>102</v>
      </c>
      <c r="K61" s="84" t="s">
        <v>64</v>
      </c>
      <c r="L61" s="89">
        <f>TRUNC(VLOOKUP(J61,config!$A$1:$B$12,2,FALSE)*VLOOKUP(K61,config!$A$1:$B$12,2,FALSE)*I61,2)</f>
        <v>2.66</v>
      </c>
      <c r="M61" s="92">
        <f t="shared" si="1"/>
        <v>2.69</v>
      </c>
    </row>
    <row r="62" s="55" customFormat="1" spans="1:13">
      <c r="A62" s="70"/>
      <c r="B62" s="73"/>
      <c r="C62" s="70"/>
      <c r="D62" s="72"/>
      <c r="E62" s="73"/>
      <c r="F62" s="84"/>
      <c r="G62" s="80" t="s">
        <v>234</v>
      </c>
      <c r="H62" s="84" t="s">
        <v>41</v>
      </c>
      <c r="I62" s="89">
        <f>VLOOKUP(H62,config!$A$1:$B$12,2,FALSE)</f>
        <v>4</v>
      </c>
      <c r="J62" s="84" t="s">
        <v>102</v>
      </c>
      <c r="K62" s="84" t="s">
        <v>64</v>
      </c>
      <c r="L62" s="89">
        <f>TRUNC(VLOOKUP(J62,config!$A$1:$B$12,2,FALSE)*VLOOKUP(K62,config!$A$1:$B$12,2,FALSE)*I62,2)</f>
        <v>1.06</v>
      </c>
      <c r="M62" s="92">
        <f t="shared" si="1"/>
        <v>1.07</v>
      </c>
    </row>
    <row r="63" s="55" customFormat="1" spans="1:13">
      <c r="A63" s="70"/>
      <c r="B63" s="74"/>
      <c r="C63" s="70"/>
      <c r="D63" s="72"/>
      <c r="E63" s="74"/>
      <c r="F63" s="84"/>
      <c r="G63" s="80" t="s">
        <v>123</v>
      </c>
      <c r="H63" s="84" t="s">
        <v>41</v>
      </c>
      <c r="I63" s="89">
        <f>VLOOKUP(H63,config!$A$1:$B$12,2,FALSE)</f>
        <v>4</v>
      </c>
      <c r="J63" s="84" t="s">
        <v>102</v>
      </c>
      <c r="K63" s="84" t="s">
        <v>64</v>
      </c>
      <c r="L63" s="89">
        <f>TRUNC(VLOOKUP(J63,config!$A$1:$B$12,2,FALSE)*VLOOKUP(K63,config!$A$1:$B$12,2,FALSE)*I63,2)</f>
        <v>1.06</v>
      </c>
      <c r="M63" s="92">
        <f t="shared" si="1"/>
        <v>1.07</v>
      </c>
    </row>
  </sheetData>
  <mergeCells count="34">
    <mergeCell ref="A1:B1"/>
    <mergeCell ref="A2:B2"/>
    <mergeCell ref="A3:B3"/>
    <mergeCell ref="B6:B42"/>
    <mergeCell ref="B43:B63"/>
    <mergeCell ref="D1:D3"/>
    <mergeCell ref="E1:E3"/>
    <mergeCell ref="E6:E42"/>
    <mergeCell ref="E43:E63"/>
    <mergeCell ref="F6:F7"/>
    <mergeCell ref="F8:F9"/>
    <mergeCell ref="F10:F12"/>
    <mergeCell ref="F13:F14"/>
    <mergeCell ref="F15:F16"/>
    <mergeCell ref="F17:F18"/>
    <mergeCell ref="F19:F21"/>
    <mergeCell ref="F23:F24"/>
    <mergeCell ref="F25:F26"/>
    <mergeCell ref="F27:F29"/>
    <mergeCell ref="F30:F33"/>
    <mergeCell ref="F34:F35"/>
    <mergeCell ref="F36:F38"/>
    <mergeCell ref="F39:F42"/>
    <mergeCell ref="F43:F44"/>
    <mergeCell ref="F45:F46"/>
    <mergeCell ref="F47:F48"/>
    <mergeCell ref="F49:F50"/>
    <mergeCell ref="F51:F52"/>
    <mergeCell ref="F53:F54"/>
    <mergeCell ref="F55:F56"/>
    <mergeCell ref="F57:F58"/>
    <mergeCell ref="F59:F60"/>
    <mergeCell ref="F61:F63"/>
    <mergeCell ref="F2:K3"/>
  </mergeCells>
  <conditionalFormatting sqref="F61">
    <cfRule type="duplicateValues" dxfId="0" priority="9"/>
  </conditionalFormatting>
  <conditionalFormatting sqref="G6:G36">
    <cfRule type="duplicateValues" dxfId="0" priority="2"/>
  </conditionalFormatting>
  <conditionalFormatting sqref="G37:G42">
    <cfRule type="duplicateValues" dxfId="0" priority="1"/>
  </conditionalFormatting>
  <conditionalFormatting sqref="G43:G60">
    <cfRule type="duplicateValues" dxfId="0" priority="12"/>
  </conditionalFormatting>
  <conditionalFormatting sqref="G61:G63">
    <cfRule type="duplicateValues" dxfId="0" priority="10"/>
  </conditionalFormatting>
  <conditionalFormatting sqref="F45 F53 F55 F57 F59 F43 F51 F49 F47">
    <cfRule type="duplicateValues" dxfId="0" priority="11"/>
  </conditionalFormatting>
  <dataValidations count="6">
    <dataValidation type="list" allowBlank="1" showInputMessage="1" showErrorMessage="1" sqref="C1">
      <formula1>"预估功能点,估算功能点"</formula1>
    </dataValidation>
    <dataValidation type="list" allowBlank="1" showInputMessage="1" showErrorMessage="1" sqref="J43 J44 J45 J46 J47 J48 J49 J50 J51:J52 J53:J54 J55:J56 J57:J58 J59:J60">
      <formula1>"高,中,低"</formula1>
    </dataValidation>
    <dataValidation type="list" allowBlank="1" showInputMessage="1" showErrorMessage="1" sqref="K43 K44 K45 K46 K47 K48 K49 K50 K51:K52 K53:K54 K55:K56 K57:K58 K59:K60">
      <formula1>"新增,修改,删除"</formula1>
    </dataValidation>
    <dataValidation type="list" showInputMessage="1" showErrorMessage="1" sqref="H6:H16 H17:H26 H27:H35 H36:H42">
      <formula1>"类型,ILF,EIF,EQ,EI,EO,"</formula1>
    </dataValidation>
    <dataValidation type="list" showInputMessage="1" showErrorMessage="1" sqref="J6:J16 J17:J26 J27:J35 J36:J42">
      <formula1>"高,中,低,"</formula1>
    </dataValidation>
    <dataValidation type="list" showInputMessage="1" showErrorMessage="1" sqref="K6:K16 K17:K26 K27:K35 K36:K42">
      <formula1>"新增,修改,"</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abSelected="1" zoomScale="90" zoomScaleNormal="90" topLeftCell="A2" workbookViewId="0">
      <selection activeCell="A6" sqref="$A6:$XFD29"/>
    </sheetView>
  </sheetViews>
  <sheetFormatPr defaultColWidth="9" defaultRowHeight="16.8"/>
  <cols>
    <col min="1" max="1" width="11.0803571428571" style="56" customWidth="1"/>
    <col min="2" max="2" width="21" style="56" customWidth="1"/>
    <col min="3" max="3" width="16.3303571428571" style="56" customWidth="1"/>
    <col min="4" max="4" width="24.5803571428571" style="57" customWidth="1"/>
    <col min="5" max="5" width="14" style="58" customWidth="1"/>
    <col min="6" max="6" width="33.5" style="57" customWidth="1"/>
    <col min="7" max="7" width="66" style="59" customWidth="1"/>
    <col min="8" max="9" width="10.0803571428571" style="60" customWidth="1"/>
    <col min="10" max="10" width="13.5" style="60" customWidth="1"/>
    <col min="11" max="11" width="11.3303571428571" style="60" customWidth="1"/>
    <col min="12" max="12" width="14.3303571428571" style="60" customWidth="1"/>
    <col min="13" max="13" width="15.5" style="60" customWidth="1"/>
    <col min="14" max="16384" width="9" style="23"/>
  </cols>
  <sheetData>
    <row r="1" s="23" customFormat="1" ht="15" customHeight="1" spans="1:13">
      <c r="A1" s="61" t="s">
        <v>0</v>
      </c>
      <c r="B1" s="61"/>
      <c r="C1" s="62" t="s">
        <v>1</v>
      </c>
      <c r="D1" s="63" t="s">
        <v>2</v>
      </c>
      <c r="E1" s="70">
        <f>SUM(E6:F730)</f>
        <v>107.73</v>
      </c>
      <c r="F1" s="75"/>
      <c r="G1" s="76"/>
      <c r="H1" s="76"/>
      <c r="I1" s="76"/>
      <c r="J1" s="76"/>
      <c r="K1" s="76"/>
      <c r="L1" s="76"/>
      <c r="M1" s="76"/>
    </row>
    <row r="2" s="23" customFormat="1" ht="32.15" customHeight="1" spans="1:13">
      <c r="A2" s="61" t="s">
        <v>3</v>
      </c>
      <c r="B2" s="61"/>
      <c r="C2" s="64">
        <f>SUM(I6:I1730)</f>
        <v>162</v>
      </c>
      <c r="D2" s="63"/>
      <c r="E2" s="70"/>
      <c r="F2" s="63" t="s">
        <v>4</v>
      </c>
      <c r="G2" s="63"/>
      <c r="H2" s="63"/>
      <c r="I2" s="63"/>
      <c r="J2" s="63"/>
      <c r="K2" s="63"/>
      <c r="L2" s="87" t="s">
        <v>5</v>
      </c>
      <c r="M2" s="90" t="s">
        <v>6</v>
      </c>
    </row>
    <row r="3" s="23" customFormat="1" ht="30" customHeight="1" spans="1:13">
      <c r="A3" s="61" t="s">
        <v>7</v>
      </c>
      <c r="B3" s="61"/>
      <c r="C3" s="64">
        <f>SUM(L6:L730)</f>
        <v>106.58</v>
      </c>
      <c r="D3" s="63"/>
      <c r="E3" s="70"/>
      <c r="F3" s="63"/>
      <c r="G3" s="63"/>
      <c r="H3" s="63"/>
      <c r="I3" s="63"/>
      <c r="J3" s="63"/>
      <c r="K3" s="63"/>
      <c r="L3" s="88">
        <f>SUM(L6:L517)</f>
        <v>106.58</v>
      </c>
      <c r="M3" s="88">
        <f>SUM(M6:M297)</f>
        <v>107.73</v>
      </c>
    </row>
    <row r="4" s="54" customFormat="1" ht="60" customHeight="1" spans="1:13">
      <c r="A4" s="65" t="s">
        <v>8</v>
      </c>
      <c r="B4" s="66" t="s">
        <v>9</v>
      </c>
      <c r="C4" s="67" t="s">
        <v>9</v>
      </c>
      <c r="D4" s="66" t="s">
        <v>9</v>
      </c>
      <c r="E4" s="77" t="s">
        <v>9</v>
      </c>
      <c r="F4" s="66" t="s">
        <v>10</v>
      </c>
      <c r="G4" s="66" t="s">
        <v>9</v>
      </c>
      <c r="H4" s="77" t="s">
        <v>11</v>
      </c>
      <c r="I4" s="77" t="s">
        <v>12</v>
      </c>
      <c r="J4" s="77" t="s">
        <v>13</v>
      </c>
      <c r="K4" s="77" t="s">
        <v>14</v>
      </c>
      <c r="L4" s="77" t="s">
        <v>12</v>
      </c>
      <c r="M4" s="77" t="s">
        <v>15</v>
      </c>
    </row>
    <row r="5" s="23" customFormat="1" ht="36" spans="1:13">
      <c r="A5" s="68" t="s">
        <v>16</v>
      </c>
      <c r="B5" s="68" t="s">
        <v>17</v>
      </c>
      <c r="C5" s="69" t="s">
        <v>18</v>
      </c>
      <c r="D5" s="68" t="s">
        <v>19</v>
      </c>
      <c r="E5" s="78" t="s">
        <v>20</v>
      </c>
      <c r="F5" s="61" t="s">
        <v>21</v>
      </c>
      <c r="G5" s="61" t="s">
        <v>22</v>
      </c>
      <c r="H5" s="61" t="s">
        <v>23</v>
      </c>
      <c r="I5" s="61" t="s">
        <v>24</v>
      </c>
      <c r="J5" s="61" t="s">
        <v>25</v>
      </c>
      <c r="K5" s="61" t="s">
        <v>26</v>
      </c>
      <c r="L5" s="61" t="s">
        <v>27</v>
      </c>
      <c r="M5" s="91" t="s">
        <v>28</v>
      </c>
    </row>
    <row r="6" s="55" customFormat="1" ht="17" spans="1:13">
      <c r="A6" s="70"/>
      <c r="B6" s="71" t="s">
        <v>29</v>
      </c>
      <c r="C6" s="70"/>
      <c r="D6" s="72"/>
      <c r="E6" s="70">
        <f>SUM(M6:M22)</f>
        <v>73.39</v>
      </c>
      <c r="F6" s="79" t="s">
        <v>235</v>
      </c>
      <c r="G6" s="80" t="s">
        <v>236</v>
      </c>
      <c r="H6" s="81" t="s">
        <v>32</v>
      </c>
      <c r="I6" s="89">
        <f>VLOOKUP(H6,config!$A$1:$B$12,2,FALSE)</f>
        <v>10</v>
      </c>
      <c r="J6" s="81" t="s">
        <v>59</v>
      </c>
      <c r="K6" s="81" t="s">
        <v>34</v>
      </c>
      <c r="L6" s="89">
        <f>TRUNC(VLOOKUP(J6,config!$A$1:$B$12,2,FALSE)*VLOOKUP(K6,config!$A$1:$B$12,2,FALSE)*I6,2)</f>
        <v>10</v>
      </c>
      <c r="M6" s="92">
        <f t="shared" ref="M6:M29" si="0">TRUNC(L6*10.12/8*0.8,2)</f>
        <v>10.12</v>
      </c>
    </row>
    <row r="7" s="55" customFormat="1" ht="17" spans="1:13">
      <c r="A7" s="70"/>
      <c r="B7" s="73"/>
      <c r="C7" s="70"/>
      <c r="D7" s="72"/>
      <c r="E7" s="70"/>
      <c r="F7" s="79"/>
      <c r="G7" s="80" t="s">
        <v>237</v>
      </c>
      <c r="H7" s="81" t="s">
        <v>41</v>
      </c>
      <c r="I7" s="89">
        <f>VLOOKUP(H7,config!$A$1:$B$12,2,FALSE)</f>
        <v>4</v>
      </c>
      <c r="J7" s="81" t="s">
        <v>59</v>
      </c>
      <c r="K7" s="81" t="s">
        <v>34</v>
      </c>
      <c r="L7" s="89">
        <f>TRUNC(VLOOKUP(J7,config!$A$1:$B$12,2,FALSE)*VLOOKUP(K7,config!$A$1:$B$12,2,FALSE)*I7,2)</f>
        <v>4</v>
      </c>
      <c r="M7" s="92">
        <f t="shared" si="0"/>
        <v>4.04</v>
      </c>
    </row>
    <row r="8" s="55" customFormat="1" ht="17" spans="1:13">
      <c r="A8" s="70"/>
      <c r="B8" s="73"/>
      <c r="C8" s="70"/>
      <c r="D8" s="72"/>
      <c r="E8" s="70"/>
      <c r="F8" s="79" t="s">
        <v>238</v>
      </c>
      <c r="G8" s="80" t="s">
        <v>239</v>
      </c>
      <c r="H8" s="81" t="s">
        <v>32</v>
      </c>
      <c r="I8" s="89">
        <f>VLOOKUP(H8,config!$A$1:$B$12,2,FALSE)</f>
        <v>10</v>
      </c>
      <c r="J8" s="81" t="s">
        <v>102</v>
      </c>
      <c r="K8" s="81" t="s">
        <v>34</v>
      </c>
      <c r="L8" s="89">
        <f>TRUNC(VLOOKUP(J8,config!$A$1:$B$12,2,FALSE)*VLOOKUP(K8,config!$A$1:$B$12,2,FALSE)*I8,2)</f>
        <v>3.33</v>
      </c>
      <c r="M8" s="92">
        <f t="shared" si="0"/>
        <v>3.36</v>
      </c>
    </row>
    <row r="9" s="55" customFormat="1" ht="17" spans="1:13">
      <c r="A9" s="70"/>
      <c r="B9" s="73"/>
      <c r="C9" s="70"/>
      <c r="D9" s="72"/>
      <c r="E9" s="70"/>
      <c r="F9" s="79"/>
      <c r="G9" s="80" t="s">
        <v>240</v>
      </c>
      <c r="H9" s="81" t="s">
        <v>36</v>
      </c>
      <c r="I9" s="89">
        <f>VLOOKUP(H9,config!$A$1:$B$12,2,FALSE)</f>
        <v>4</v>
      </c>
      <c r="J9" s="81" t="s">
        <v>102</v>
      </c>
      <c r="K9" s="81" t="s">
        <v>34</v>
      </c>
      <c r="L9" s="89">
        <f>TRUNC(VLOOKUP(J9,config!$A$1:$B$12,2,FALSE)*VLOOKUP(K9,config!$A$1:$B$12,2,FALSE)*I9,2)</f>
        <v>1.33</v>
      </c>
      <c r="M9" s="92">
        <f t="shared" si="0"/>
        <v>1.34</v>
      </c>
    </row>
    <row r="10" s="55" customFormat="1" ht="17" spans="1:13">
      <c r="A10" s="70"/>
      <c r="B10" s="73"/>
      <c r="C10" s="70"/>
      <c r="D10" s="72"/>
      <c r="E10" s="70"/>
      <c r="F10" s="79" t="s">
        <v>241</v>
      </c>
      <c r="G10" s="80" t="s">
        <v>242</v>
      </c>
      <c r="H10" s="81" t="s">
        <v>32</v>
      </c>
      <c r="I10" s="89">
        <f>VLOOKUP(H10,config!$A$1:$B$12,2,FALSE)</f>
        <v>10</v>
      </c>
      <c r="J10" s="81" t="s">
        <v>102</v>
      </c>
      <c r="K10" s="81" t="s">
        <v>34</v>
      </c>
      <c r="L10" s="89">
        <f>TRUNC(VLOOKUP(J10,config!$A$1:$B$12,2,FALSE)*VLOOKUP(K10,config!$A$1:$B$12,2,FALSE)*I10,2)</f>
        <v>3.33</v>
      </c>
      <c r="M10" s="92">
        <f t="shared" si="0"/>
        <v>3.36</v>
      </c>
    </row>
    <row r="11" s="55" customFormat="1" ht="17" spans="1:13">
      <c r="A11" s="70"/>
      <c r="B11" s="73"/>
      <c r="C11" s="70"/>
      <c r="D11" s="72"/>
      <c r="E11" s="70"/>
      <c r="F11" s="79"/>
      <c r="G11" s="80" t="s">
        <v>243</v>
      </c>
      <c r="H11" s="81" t="s">
        <v>36</v>
      </c>
      <c r="I11" s="89">
        <f>VLOOKUP(H11,config!$A$1:$B$12,2,FALSE)</f>
        <v>4</v>
      </c>
      <c r="J11" s="81" t="s">
        <v>102</v>
      </c>
      <c r="K11" s="81" t="s">
        <v>34</v>
      </c>
      <c r="L11" s="89">
        <f>TRUNC(VLOOKUP(J11,config!$A$1:$B$12,2,FALSE)*VLOOKUP(K11,config!$A$1:$B$12,2,FALSE)*I11,2)</f>
        <v>1.33</v>
      </c>
      <c r="M11" s="92">
        <f t="shared" si="0"/>
        <v>1.34</v>
      </c>
    </row>
    <row r="12" s="55" customFormat="1" ht="17" spans="1:13">
      <c r="A12" s="70"/>
      <c r="B12" s="73"/>
      <c r="C12" s="70"/>
      <c r="D12" s="72"/>
      <c r="E12" s="70"/>
      <c r="F12" s="79" t="s">
        <v>244</v>
      </c>
      <c r="G12" s="80" t="s">
        <v>245</v>
      </c>
      <c r="H12" s="81" t="s">
        <v>32</v>
      </c>
      <c r="I12" s="89">
        <f>VLOOKUP(H12,config!$A$1:$B$12,2,FALSE)</f>
        <v>10</v>
      </c>
      <c r="J12" s="81" t="s">
        <v>59</v>
      </c>
      <c r="K12" s="81" t="s">
        <v>34</v>
      </c>
      <c r="L12" s="89">
        <f>TRUNC(VLOOKUP(J12,config!$A$1:$B$12,2,FALSE)*VLOOKUP(K12,config!$A$1:$B$12,2,FALSE)*I12,2)</f>
        <v>10</v>
      </c>
      <c r="M12" s="92">
        <f t="shared" si="0"/>
        <v>10.12</v>
      </c>
    </row>
    <row r="13" s="55" customFormat="1" ht="17" spans="1:13">
      <c r="A13" s="70"/>
      <c r="B13" s="73"/>
      <c r="C13" s="70"/>
      <c r="D13" s="72"/>
      <c r="E13" s="70"/>
      <c r="F13" s="79"/>
      <c r="G13" s="80" t="s">
        <v>246</v>
      </c>
      <c r="H13" s="81" t="s">
        <v>41</v>
      </c>
      <c r="I13" s="89">
        <f>VLOOKUP(H13,config!$A$1:$B$12,2,FALSE)</f>
        <v>4</v>
      </c>
      <c r="J13" s="81" t="s">
        <v>59</v>
      </c>
      <c r="K13" s="81" t="s">
        <v>34</v>
      </c>
      <c r="L13" s="89">
        <f>TRUNC(VLOOKUP(J13,config!$A$1:$B$12,2,FALSE)*VLOOKUP(K13,config!$A$1:$B$12,2,FALSE)*I13,2)</f>
        <v>4</v>
      </c>
      <c r="M13" s="92">
        <f t="shared" si="0"/>
        <v>4.04</v>
      </c>
    </row>
    <row r="14" s="55" customFormat="1" ht="17" spans="1:13">
      <c r="A14" s="70"/>
      <c r="B14" s="73"/>
      <c r="C14" s="70"/>
      <c r="D14" s="72"/>
      <c r="E14" s="70"/>
      <c r="F14" s="79" t="s">
        <v>247</v>
      </c>
      <c r="G14" s="80" t="s">
        <v>248</v>
      </c>
      <c r="H14" s="81" t="s">
        <v>32</v>
      </c>
      <c r="I14" s="89">
        <f>VLOOKUP(H14,config!$A$1:$B$12,2,FALSE)</f>
        <v>10</v>
      </c>
      <c r="J14" s="81" t="s">
        <v>102</v>
      </c>
      <c r="K14" s="81" t="s">
        <v>34</v>
      </c>
      <c r="L14" s="89">
        <f>TRUNC(VLOOKUP(J14,config!$A$1:$B$12,2,FALSE)*VLOOKUP(K14,config!$A$1:$B$12,2,FALSE)*I14,2)</f>
        <v>3.33</v>
      </c>
      <c r="M14" s="92">
        <f t="shared" si="0"/>
        <v>3.36</v>
      </c>
    </row>
    <row r="15" s="55" customFormat="1" ht="17" spans="1:13">
      <c r="A15" s="70"/>
      <c r="B15" s="73"/>
      <c r="C15" s="70"/>
      <c r="D15" s="72"/>
      <c r="E15" s="70"/>
      <c r="F15" s="79"/>
      <c r="G15" s="80" t="s">
        <v>249</v>
      </c>
      <c r="H15" s="81" t="s">
        <v>36</v>
      </c>
      <c r="I15" s="89">
        <f>VLOOKUP(H15,config!$A$1:$B$12,2,FALSE)</f>
        <v>4</v>
      </c>
      <c r="J15" s="81" t="s">
        <v>102</v>
      </c>
      <c r="K15" s="81" t="s">
        <v>34</v>
      </c>
      <c r="L15" s="89">
        <f>TRUNC(VLOOKUP(J15,config!$A$1:$B$12,2,FALSE)*VLOOKUP(K15,config!$A$1:$B$12,2,FALSE)*I15,2)</f>
        <v>1.33</v>
      </c>
      <c r="M15" s="92">
        <f t="shared" si="0"/>
        <v>1.34</v>
      </c>
    </row>
    <row r="16" s="55" customFormat="1" ht="17" spans="1:13">
      <c r="A16" s="70"/>
      <c r="B16" s="73"/>
      <c r="C16" s="70"/>
      <c r="D16" s="72"/>
      <c r="E16" s="70"/>
      <c r="F16" s="79" t="s">
        <v>250</v>
      </c>
      <c r="G16" s="80" t="s">
        <v>251</v>
      </c>
      <c r="H16" s="81" t="s">
        <v>32</v>
      </c>
      <c r="I16" s="89">
        <f>VLOOKUP(H16,config!$A$1:$B$12,2,FALSE)</f>
        <v>10</v>
      </c>
      <c r="J16" s="81" t="s">
        <v>102</v>
      </c>
      <c r="K16" s="81" t="s">
        <v>34</v>
      </c>
      <c r="L16" s="89">
        <f>TRUNC(VLOOKUP(J16,config!$A$1:$B$12,2,FALSE)*VLOOKUP(K16,config!$A$1:$B$12,2,FALSE)*I16,2)</f>
        <v>3.33</v>
      </c>
      <c r="M16" s="92">
        <f t="shared" si="0"/>
        <v>3.36</v>
      </c>
    </row>
    <row r="17" s="55" customFormat="1" ht="17" spans="1:13">
      <c r="A17" s="70"/>
      <c r="B17" s="73"/>
      <c r="C17" s="70"/>
      <c r="D17" s="72"/>
      <c r="E17" s="70"/>
      <c r="F17" s="79"/>
      <c r="G17" s="80" t="s">
        <v>252</v>
      </c>
      <c r="H17" s="81" t="s">
        <v>41</v>
      </c>
      <c r="I17" s="89">
        <f>VLOOKUP(H17,config!$A$1:$B$12,2,FALSE)</f>
        <v>4</v>
      </c>
      <c r="J17" s="81" t="s">
        <v>102</v>
      </c>
      <c r="K17" s="81" t="s">
        <v>34</v>
      </c>
      <c r="L17" s="89">
        <f>TRUNC(VLOOKUP(J17,config!$A$1:$B$12,2,FALSE)*VLOOKUP(K17,config!$A$1:$B$12,2,FALSE)*I17,2)</f>
        <v>1.33</v>
      </c>
      <c r="M17" s="92">
        <f t="shared" si="0"/>
        <v>1.34</v>
      </c>
    </row>
    <row r="18" s="55" customFormat="1" ht="17" spans="1:13">
      <c r="A18" s="70"/>
      <c r="B18" s="73"/>
      <c r="C18" s="70"/>
      <c r="D18" s="72"/>
      <c r="E18" s="70"/>
      <c r="F18" s="79" t="s">
        <v>253</v>
      </c>
      <c r="G18" s="80" t="s">
        <v>254</v>
      </c>
      <c r="H18" s="81" t="s">
        <v>32</v>
      </c>
      <c r="I18" s="89">
        <f>VLOOKUP(H18,config!$A$1:$B$12,2,FALSE)</f>
        <v>10</v>
      </c>
      <c r="J18" s="81" t="s">
        <v>59</v>
      </c>
      <c r="K18" s="81" t="s">
        <v>34</v>
      </c>
      <c r="L18" s="89">
        <f>TRUNC(VLOOKUP(J18,config!$A$1:$B$12,2,FALSE)*VLOOKUP(K18,config!$A$1:$B$12,2,FALSE)*I18,2)</f>
        <v>10</v>
      </c>
      <c r="M18" s="92">
        <f t="shared" si="0"/>
        <v>10.12</v>
      </c>
    </row>
    <row r="19" s="55" customFormat="1" ht="17" spans="1:13">
      <c r="A19" s="70"/>
      <c r="B19" s="73"/>
      <c r="C19" s="70"/>
      <c r="D19" s="72"/>
      <c r="E19" s="70"/>
      <c r="F19" s="79"/>
      <c r="G19" s="80" t="s">
        <v>255</v>
      </c>
      <c r="H19" s="81" t="s">
        <v>36</v>
      </c>
      <c r="I19" s="89">
        <f>VLOOKUP(H19,config!$A$1:$B$12,2,FALSE)</f>
        <v>4</v>
      </c>
      <c r="J19" s="81" t="s">
        <v>59</v>
      </c>
      <c r="K19" s="81" t="s">
        <v>34</v>
      </c>
      <c r="L19" s="89">
        <f>TRUNC(VLOOKUP(J19,config!$A$1:$B$12,2,FALSE)*VLOOKUP(K19,config!$A$1:$B$12,2,FALSE)*I19,2)</f>
        <v>4</v>
      </c>
      <c r="M19" s="92">
        <f t="shared" si="0"/>
        <v>4.04</v>
      </c>
    </row>
    <row r="20" s="55" customFormat="1" ht="17" spans="1:13">
      <c r="A20" s="70"/>
      <c r="B20" s="73"/>
      <c r="C20" s="70"/>
      <c r="D20" s="72"/>
      <c r="E20" s="70"/>
      <c r="F20" s="82" t="s">
        <v>256</v>
      </c>
      <c r="G20" s="80" t="s">
        <v>257</v>
      </c>
      <c r="H20" s="81" t="s">
        <v>32</v>
      </c>
      <c r="I20" s="89">
        <f>VLOOKUP(H20,config!$A$1:$B$12,2,FALSE)</f>
        <v>10</v>
      </c>
      <c r="J20" s="81" t="s">
        <v>33</v>
      </c>
      <c r="K20" s="81" t="s">
        <v>34</v>
      </c>
      <c r="L20" s="89">
        <f>TRUNC(VLOOKUP(J20,config!$A$1:$B$12,2,FALSE)*VLOOKUP(K20,config!$A$1:$B$12,2,FALSE)*I20,2)</f>
        <v>6.66</v>
      </c>
      <c r="M20" s="92">
        <f t="shared" si="0"/>
        <v>6.73</v>
      </c>
    </row>
    <row r="21" s="55" customFormat="1" ht="17" spans="1:13">
      <c r="A21" s="70"/>
      <c r="B21" s="73"/>
      <c r="C21" s="70"/>
      <c r="D21" s="72"/>
      <c r="E21" s="70"/>
      <c r="F21" s="82"/>
      <c r="G21" s="80" t="s">
        <v>258</v>
      </c>
      <c r="H21" s="81" t="s">
        <v>41</v>
      </c>
      <c r="I21" s="89">
        <f>VLOOKUP(H21,config!$A$1:$B$12,2,FALSE)</f>
        <v>4</v>
      </c>
      <c r="J21" s="81" t="s">
        <v>33</v>
      </c>
      <c r="K21" s="81" t="s">
        <v>34</v>
      </c>
      <c r="L21" s="89">
        <f>TRUNC(VLOOKUP(J21,config!$A$1:$B$12,2,FALSE)*VLOOKUP(K21,config!$A$1:$B$12,2,FALSE)*I21,2)</f>
        <v>2.66</v>
      </c>
      <c r="M21" s="92">
        <f t="shared" si="0"/>
        <v>2.69</v>
      </c>
    </row>
    <row r="22" s="55" customFormat="1" ht="17" spans="1:13">
      <c r="A22" s="70"/>
      <c r="B22" s="74"/>
      <c r="C22" s="70"/>
      <c r="D22" s="72"/>
      <c r="E22" s="70"/>
      <c r="F22" s="82"/>
      <c r="G22" s="80" t="s">
        <v>259</v>
      </c>
      <c r="H22" s="81" t="s">
        <v>36</v>
      </c>
      <c r="I22" s="89">
        <f>VLOOKUP(H22,config!$A$1:$B$12,2,FALSE)</f>
        <v>4</v>
      </c>
      <c r="J22" s="81" t="s">
        <v>33</v>
      </c>
      <c r="K22" s="81" t="s">
        <v>34</v>
      </c>
      <c r="L22" s="89">
        <f>TRUNC(VLOOKUP(J22,config!$A$1:$B$12,2,FALSE)*VLOOKUP(K22,config!$A$1:$B$12,2,FALSE)*I22,2)</f>
        <v>2.66</v>
      </c>
      <c r="M22" s="92">
        <f t="shared" si="0"/>
        <v>2.69</v>
      </c>
    </row>
    <row r="23" s="55" customFormat="1" spans="1:13">
      <c r="A23" s="70"/>
      <c r="B23" s="71" t="s">
        <v>111</v>
      </c>
      <c r="C23" s="70"/>
      <c r="D23" s="72"/>
      <c r="E23" s="71">
        <f>SUM(M23:M29)</f>
        <v>34.34</v>
      </c>
      <c r="F23" s="83" t="s">
        <v>260</v>
      </c>
      <c r="G23" s="80" t="s">
        <v>261</v>
      </c>
      <c r="H23" s="84" t="s">
        <v>32</v>
      </c>
      <c r="I23" s="89">
        <f>VLOOKUP(H23,config!$A$1:$B$12,2,FALSE)</f>
        <v>10</v>
      </c>
      <c r="J23" s="84" t="s">
        <v>33</v>
      </c>
      <c r="K23" s="84" t="s">
        <v>34</v>
      </c>
      <c r="L23" s="89">
        <f>TRUNC(VLOOKUP(J23,config!$A$1:$B$12,2,FALSE)*VLOOKUP(K23,config!$A$1:$B$12,2,FALSE)*I23,2)</f>
        <v>6.66</v>
      </c>
      <c r="M23" s="92">
        <f t="shared" si="0"/>
        <v>6.73</v>
      </c>
    </row>
    <row r="24" s="55" customFormat="1" spans="1:13">
      <c r="A24" s="70"/>
      <c r="B24" s="73"/>
      <c r="C24" s="70"/>
      <c r="D24" s="72"/>
      <c r="E24" s="73"/>
      <c r="F24" s="85"/>
      <c r="G24" s="80" t="s">
        <v>262</v>
      </c>
      <c r="H24" s="84" t="s">
        <v>41</v>
      </c>
      <c r="I24" s="89">
        <f>VLOOKUP(H24,config!$A$1:$B$12,2,FALSE)</f>
        <v>4</v>
      </c>
      <c r="J24" s="84" t="s">
        <v>33</v>
      </c>
      <c r="K24" s="84" t="s">
        <v>34</v>
      </c>
      <c r="L24" s="89">
        <f>TRUNC(VLOOKUP(J24,config!$A$1:$B$12,2,FALSE)*VLOOKUP(K24,config!$A$1:$B$12,2,FALSE)*I24,2)</f>
        <v>2.66</v>
      </c>
      <c r="M24" s="92">
        <f t="shared" si="0"/>
        <v>2.69</v>
      </c>
    </row>
    <row r="25" s="55" customFormat="1" spans="1:13">
      <c r="A25" s="70"/>
      <c r="B25" s="73"/>
      <c r="C25" s="70"/>
      <c r="D25" s="72"/>
      <c r="E25" s="73"/>
      <c r="F25" s="83" t="s">
        <v>263</v>
      </c>
      <c r="G25" s="80" t="s">
        <v>264</v>
      </c>
      <c r="H25" s="84" t="s">
        <v>32</v>
      </c>
      <c r="I25" s="89">
        <f>VLOOKUP(H25,config!$A$1:$B$12,2,FALSE)</f>
        <v>10</v>
      </c>
      <c r="J25" s="84" t="s">
        <v>59</v>
      </c>
      <c r="K25" s="84" t="s">
        <v>34</v>
      </c>
      <c r="L25" s="89">
        <f>TRUNC(VLOOKUP(J25,config!$A$1:$B$12,2,FALSE)*VLOOKUP(K25,config!$A$1:$B$12,2,FALSE)*I25,2)</f>
        <v>10</v>
      </c>
      <c r="M25" s="92">
        <f t="shared" si="0"/>
        <v>10.12</v>
      </c>
    </row>
    <row r="26" s="55" customFormat="1" spans="1:13">
      <c r="A26" s="70"/>
      <c r="B26" s="73"/>
      <c r="C26" s="70"/>
      <c r="D26" s="72"/>
      <c r="E26" s="73"/>
      <c r="F26" s="86"/>
      <c r="G26" s="80" t="s">
        <v>265</v>
      </c>
      <c r="H26" s="84" t="s">
        <v>41</v>
      </c>
      <c r="I26" s="89">
        <f>VLOOKUP(H26,config!$A$1:$B$12,2,FALSE)</f>
        <v>4</v>
      </c>
      <c r="J26" s="84" t="s">
        <v>33</v>
      </c>
      <c r="K26" s="84" t="s">
        <v>34</v>
      </c>
      <c r="L26" s="89">
        <f>TRUNC(VLOOKUP(J26,config!$A$1:$B$12,2,FALSE)*VLOOKUP(K26,config!$A$1:$B$12,2,FALSE)*I26,2)</f>
        <v>2.66</v>
      </c>
      <c r="M26" s="92">
        <f t="shared" si="0"/>
        <v>2.69</v>
      </c>
    </row>
    <row r="27" s="55" customFormat="1" spans="1:13">
      <c r="A27" s="70"/>
      <c r="B27" s="73"/>
      <c r="C27" s="70"/>
      <c r="D27" s="72"/>
      <c r="E27" s="73"/>
      <c r="F27" s="85"/>
      <c r="G27" s="80" t="s">
        <v>266</v>
      </c>
      <c r="H27" s="84" t="s">
        <v>41</v>
      </c>
      <c r="I27" s="89">
        <f>VLOOKUP(H27,config!$A$1:$B$12,2,FALSE)</f>
        <v>4</v>
      </c>
      <c r="J27" s="84" t="s">
        <v>33</v>
      </c>
      <c r="K27" s="84" t="s">
        <v>34</v>
      </c>
      <c r="L27" s="89">
        <f>TRUNC(VLOOKUP(J27,config!$A$1:$B$12,2,FALSE)*VLOOKUP(K27,config!$A$1:$B$12,2,FALSE)*I27,2)</f>
        <v>2.66</v>
      </c>
      <c r="M27" s="92">
        <f t="shared" si="0"/>
        <v>2.69</v>
      </c>
    </row>
    <row r="28" s="55" customFormat="1" spans="1:13">
      <c r="A28" s="70"/>
      <c r="B28" s="73"/>
      <c r="C28" s="70"/>
      <c r="D28" s="72"/>
      <c r="E28" s="73"/>
      <c r="F28" s="83" t="s">
        <v>267</v>
      </c>
      <c r="G28" s="80" t="s">
        <v>268</v>
      </c>
      <c r="H28" s="84" t="s">
        <v>32</v>
      </c>
      <c r="I28" s="89">
        <f>VLOOKUP(H28,config!$A$1:$B$12,2,FALSE)</f>
        <v>10</v>
      </c>
      <c r="J28" s="84" t="s">
        <v>33</v>
      </c>
      <c r="K28" s="84" t="s">
        <v>34</v>
      </c>
      <c r="L28" s="89">
        <f>TRUNC(VLOOKUP(J28,config!$A$1:$B$12,2,FALSE)*VLOOKUP(K28,config!$A$1:$B$12,2,FALSE)*I28,2)</f>
        <v>6.66</v>
      </c>
      <c r="M28" s="92">
        <f t="shared" si="0"/>
        <v>6.73</v>
      </c>
    </row>
    <row r="29" s="55" customFormat="1" spans="1:13">
      <c r="A29" s="70"/>
      <c r="B29" s="74"/>
      <c r="C29" s="70"/>
      <c r="D29" s="72"/>
      <c r="E29" s="74"/>
      <c r="F29" s="85"/>
      <c r="G29" s="80" t="s">
        <v>269</v>
      </c>
      <c r="H29" s="84" t="s">
        <v>41</v>
      </c>
      <c r="I29" s="89">
        <f>VLOOKUP(H29,config!$A$1:$B$12,2,FALSE)</f>
        <v>4</v>
      </c>
      <c r="J29" s="84" t="s">
        <v>33</v>
      </c>
      <c r="K29" s="84" t="s">
        <v>34</v>
      </c>
      <c r="L29" s="89">
        <f>TRUNC(VLOOKUP(J29,config!$A$1:$B$12,2,FALSE)*VLOOKUP(K29,config!$A$1:$B$12,2,FALSE)*I29,2)</f>
        <v>2.66</v>
      </c>
      <c r="M29" s="92">
        <f t="shared" si="0"/>
        <v>2.69</v>
      </c>
    </row>
  </sheetData>
  <mergeCells count="21">
    <mergeCell ref="A1:B1"/>
    <mergeCell ref="A2:B2"/>
    <mergeCell ref="A3:B3"/>
    <mergeCell ref="B6:B22"/>
    <mergeCell ref="B23:B29"/>
    <mergeCell ref="D1:D3"/>
    <mergeCell ref="E1:E3"/>
    <mergeCell ref="E6:E22"/>
    <mergeCell ref="E23:E29"/>
    <mergeCell ref="F6:F7"/>
    <mergeCell ref="F8:F9"/>
    <mergeCell ref="F10:F11"/>
    <mergeCell ref="F12:F13"/>
    <mergeCell ref="F14:F15"/>
    <mergeCell ref="F16:F17"/>
    <mergeCell ref="F18:F19"/>
    <mergeCell ref="F20:F22"/>
    <mergeCell ref="F23:F24"/>
    <mergeCell ref="F25:F27"/>
    <mergeCell ref="F28:F29"/>
    <mergeCell ref="F2:K3"/>
  </mergeCells>
  <conditionalFormatting sqref="F23">
    <cfRule type="duplicateValues" dxfId="0" priority="3"/>
  </conditionalFormatting>
  <conditionalFormatting sqref="G6:G22">
    <cfRule type="duplicateValues" dxfId="0" priority="1"/>
  </conditionalFormatting>
  <conditionalFormatting sqref="G23:G29">
    <cfRule type="duplicateValues" dxfId="0" priority="4"/>
  </conditionalFormatting>
  <conditionalFormatting sqref="F28 F25">
    <cfRule type="duplicateValues" dxfId="0" priority="2"/>
  </conditionalFormatting>
  <dataValidations count="6">
    <dataValidation type="list" allowBlank="1" showInputMessage="1" showErrorMessage="1" sqref="C1">
      <formula1>"预估功能点,估算功能点"</formula1>
    </dataValidation>
    <dataValidation type="list" allowBlank="1" showInputMessage="1" showErrorMessage="1" sqref="J23 J24 J25 J26 J27 J28 J29">
      <formula1>"高,中,低"</formula1>
    </dataValidation>
    <dataValidation type="list" allowBlank="1" showInputMessage="1" showErrorMessage="1" sqref="K23 K24 K25 K26 K27 K28 K29">
      <formula1>"新增,修改,删除"</formula1>
    </dataValidation>
    <dataValidation type="list" showInputMessage="1" showErrorMessage="1" sqref="H6:H19 H20:H22">
      <formula1>"类型,ILF,EIF,EQ,EI,EO,"</formula1>
    </dataValidation>
    <dataValidation type="list" showInputMessage="1" showErrorMessage="1" sqref="J6:J19 J20:J22">
      <formula1>"高,中,低,"</formula1>
    </dataValidation>
    <dataValidation type="list" showInputMessage="1" showErrorMessage="1" sqref="K6:K19 K20:K22">
      <formula1>"新增,修改,"</formula1>
    </dataValidation>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G22"/>
  <sheetViews>
    <sheetView zoomScale="160" zoomScaleNormal="160" workbookViewId="0">
      <selection activeCell="C11" sqref="C11"/>
    </sheetView>
  </sheetViews>
  <sheetFormatPr defaultColWidth="9" defaultRowHeight="16.8" outlineLevelCol="6"/>
  <cols>
    <col min="1" max="1" width="10.5" style="23" customWidth="1"/>
    <col min="2" max="2" width="22.5" style="23" customWidth="1"/>
    <col min="3" max="3" width="28.3303571428571" style="23" customWidth="1"/>
    <col min="4" max="4" width="41.5803571428571" style="23" customWidth="1"/>
    <col min="5" max="5" width="4.58035714285714" style="23" customWidth="1"/>
    <col min="6" max="16384" width="9" style="23"/>
  </cols>
  <sheetData>
    <row r="1" spans="1:4">
      <c r="A1" s="24" t="s">
        <v>270</v>
      </c>
      <c r="B1" s="25"/>
      <c r="C1" s="26">
        <f>'4月'!L3</f>
        <v>307</v>
      </c>
      <c r="D1" s="27"/>
    </row>
    <row r="2" spans="1:4">
      <c r="A2" s="24" t="s">
        <v>271</v>
      </c>
      <c r="B2" s="25"/>
      <c r="C2" s="26">
        <v>1</v>
      </c>
      <c r="D2" s="27" t="s">
        <v>272</v>
      </c>
    </row>
    <row r="3" spans="1:4">
      <c r="A3" s="28" t="s">
        <v>273</v>
      </c>
      <c r="B3" s="29"/>
      <c r="C3" s="30">
        <f>C1*C2</f>
        <v>307</v>
      </c>
      <c r="D3" s="27"/>
    </row>
    <row r="4" spans="1:4">
      <c r="A4" s="31" t="s">
        <v>274</v>
      </c>
      <c r="B4" s="32"/>
      <c r="C4" s="26">
        <v>4.96</v>
      </c>
      <c r="D4" s="27" t="s">
        <v>275</v>
      </c>
    </row>
    <row r="5" spans="1:4">
      <c r="A5" s="33"/>
      <c r="B5" s="34"/>
      <c r="C5" s="30">
        <v>10.12</v>
      </c>
      <c r="D5" s="27" t="s">
        <v>276</v>
      </c>
    </row>
    <row r="6" spans="1:4">
      <c r="A6" s="35"/>
      <c r="B6" s="36"/>
      <c r="C6" s="26">
        <v>17.47</v>
      </c>
      <c r="D6" s="27" t="s">
        <v>277</v>
      </c>
    </row>
    <row r="7" spans="1:7">
      <c r="A7" s="37" t="s">
        <v>278</v>
      </c>
      <c r="B7" s="38"/>
      <c r="C7" s="26">
        <f>IFERROR(C3*C4/8,"")</f>
        <v>190.34</v>
      </c>
      <c r="D7" s="27" t="s">
        <v>279</v>
      </c>
      <c r="G7" s="53"/>
    </row>
    <row r="8" spans="1:7">
      <c r="A8" s="39"/>
      <c r="B8" s="40"/>
      <c r="C8" s="30">
        <f>IFERROR(C3*C5/8,"")</f>
        <v>388.355</v>
      </c>
      <c r="D8" s="27" t="s">
        <v>280</v>
      </c>
      <c r="G8" s="53"/>
    </row>
    <row r="9" spans="1:7">
      <c r="A9" s="41"/>
      <c r="B9" s="42"/>
      <c r="C9" s="26">
        <f>IFERROR(C3*C6/8,"")</f>
        <v>670.41125</v>
      </c>
      <c r="D9" s="27" t="s">
        <v>281</v>
      </c>
      <c r="G9" s="53"/>
    </row>
    <row r="10" spans="1:4">
      <c r="A10" s="24" t="s">
        <v>282</v>
      </c>
      <c r="B10" s="43"/>
      <c r="C10" s="26">
        <v>1</v>
      </c>
      <c r="D10" s="27" t="s">
        <v>283</v>
      </c>
    </row>
    <row r="11" spans="1:4">
      <c r="A11" s="24" t="s">
        <v>284</v>
      </c>
      <c r="B11" s="43"/>
      <c r="C11" s="26">
        <v>1</v>
      </c>
      <c r="D11" s="27" t="s">
        <v>285</v>
      </c>
    </row>
    <row r="12" spans="1:4">
      <c r="A12" s="24" t="s">
        <v>286</v>
      </c>
      <c r="B12" s="43"/>
      <c r="C12" s="30">
        <v>0.8</v>
      </c>
      <c r="D12" s="27" t="s">
        <v>287</v>
      </c>
    </row>
    <row r="13" ht="14.25" hidden="1" customHeight="1" spans="1:4">
      <c r="A13" s="44"/>
      <c r="B13" s="45" t="s">
        <v>288</v>
      </c>
      <c r="C13" s="26">
        <v>1</v>
      </c>
      <c r="D13" s="27" t="s">
        <v>289</v>
      </c>
    </row>
    <row r="14" ht="14.25" customHeight="1" spans="1:4">
      <c r="A14" s="33" t="s">
        <v>290</v>
      </c>
      <c r="B14" s="46"/>
      <c r="C14" s="26">
        <v>1</v>
      </c>
      <c r="D14" s="27" t="s">
        <v>291</v>
      </c>
    </row>
    <row r="15" ht="14.25" customHeight="1" spans="1:4">
      <c r="A15" s="33" t="s">
        <v>292</v>
      </c>
      <c r="B15" s="46"/>
      <c r="C15" s="26">
        <v>1</v>
      </c>
      <c r="D15" s="27" t="s">
        <v>293</v>
      </c>
    </row>
    <row r="16" spans="1:4">
      <c r="A16" s="37" t="s">
        <v>294</v>
      </c>
      <c r="B16" s="38"/>
      <c r="C16" s="26">
        <f>C7*C10*C11*C12</f>
        <v>152.272</v>
      </c>
      <c r="D16" s="27" t="s">
        <v>279</v>
      </c>
    </row>
    <row r="17" spans="1:4">
      <c r="A17" s="39"/>
      <c r="B17" s="40"/>
      <c r="C17" s="30">
        <f>MIN(C8*C10*C11*C12,'4月'!M3)</f>
        <v>310.32</v>
      </c>
      <c r="D17" s="47" t="s">
        <v>280</v>
      </c>
    </row>
    <row r="18" spans="1:4">
      <c r="A18" s="41"/>
      <c r="B18" s="42"/>
      <c r="C18" s="26">
        <f>C9*C10*C11*C12</f>
        <v>536.329</v>
      </c>
      <c r="D18" s="27" t="s">
        <v>281</v>
      </c>
    </row>
    <row r="19" hidden="1" spans="1:4">
      <c r="A19" s="24" t="s">
        <v>295</v>
      </c>
      <c r="B19" s="25"/>
      <c r="C19" s="48">
        <v>2.9508</v>
      </c>
      <c r="D19" s="49" t="s">
        <v>296</v>
      </c>
    </row>
    <row r="20" hidden="1" spans="1:4">
      <c r="A20" s="50" t="s">
        <v>297</v>
      </c>
      <c r="B20" s="38"/>
      <c r="C20" s="51">
        <f>IFERROR(C16*C19/21.75,"")</f>
        <v>20.6585847172414</v>
      </c>
      <c r="D20" s="47" t="s">
        <v>279</v>
      </c>
    </row>
    <row r="21" hidden="1" spans="1:4">
      <c r="A21" s="39"/>
      <c r="B21" s="40"/>
      <c r="C21" s="52">
        <f>IFERROR(C17*C19/21.75,"")</f>
        <v>42.1007933793103</v>
      </c>
      <c r="D21" s="47" t="s">
        <v>280</v>
      </c>
    </row>
    <row r="22" hidden="1" spans="1:4">
      <c r="A22" s="41"/>
      <c r="B22" s="42"/>
      <c r="C22" s="51">
        <f>IFERROR(C18*C19/21.75,"")</f>
        <v>72.7632006068966</v>
      </c>
      <c r="D22" s="47" t="s">
        <v>281</v>
      </c>
    </row>
  </sheetData>
  <mergeCells count="13">
    <mergeCell ref="A1:B1"/>
    <mergeCell ref="A2:B2"/>
    <mergeCell ref="A3:B3"/>
    <mergeCell ref="A10:B10"/>
    <mergeCell ref="A11:B11"/>
    <mergeCell ref="A12:B12"/>
    <mergeCell ref="A14:B14"/>
    <mergeCell ref="A15:B15"/>
    <mergeCell ref="A19:B19"/>
    <mergeCell ref="A20:B22"/>
    <mergeCell ref="A16:B18"/>
    <mergeCell ref="A4:B6"/>
    <mergeCell ref="A7:B9"/>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2:I54"/>
  <sheetViews>
    <sheetView workbookViewId="0">
      <selection activeCell="A6" sqref="A6"/>
    </sheetView>
  </sheetViews>
  <sheetFormatPr defaultColWidth="9" defaultRowHeight="16.8"/>
  <cols>
    <col min="1" max="2" width="10.5803571428571" style="5" customWidth="1"/>
    <col min="3" max="3" width="20.5803571428571" style="5" customWidth="1"/>
    <col min="4" max="4" width="10.5803571428571" style="5" hidden="1" customWidth="1"/>
    <col min="5" max="5" width="15.5803571428571" style="5" hidden="1" customWidth="1"/>
    <col min="6" max="7" width="10.5803571428571" style="5" hidden="1" customWidth="1"/>
    <col min="8" max="8" width="60.5803571428571" style="5" hidden="1" customWidth="1"/>
    <col min="9" max="9" width="10.5803571428571" style="5" hidden="1" customWidth="1"/>
    <col min="10" max="10" width="4.58035714285714" style="5" customWidth="1"/>
    <col min="11" max="16384" width="9" style="5"/>
  </cols>
  <sheetData>
    <row r="2" spans="1:1">
      <c r="A2" s="5" t="s">
        <v>298</v>
      </c>
    </row>
    <row r="3" spans="1:1">
      <c r="A3" s="5" t="s">
        <v>299</v>
      </c>
    </row>
    <row r="4" spans="1:5">
      <c r="A4" s="6" t="s">
        <v>300</v>
      </c>
      <c r="B4" s="5" t="s">
        <v>301</v>
      </c>
      <c r="D4" s="7" t="s">
        <v>302</v>
      </c>
      <c r="E4" s="12"/>
    </row>
    <row r="5" spans="1:5">
      <c r="A5" s="8" t="s">
        <v>303</v>
      </c>
      <c r="B5" s="5" t="s">
        <v>304</v>
      </c>
      <c r="D5" s="9" t="s">
        <v>102</v>
      </c>
      <c r="E5" s="13">
        <v>0.333333333333333</v>
      </c>
    </row>
    <row r="6" ht="17" spans="1:5">
      <c r="A6" s="10" t="s">
        <v>305</v>
      </c>
      <c r="B6" s="5" t="s">
        <v>306</v>
      </c>
      <c r="D6" s="9" t="s">
        <v>33</v>
      </c>
      <c r="E6" s="13">
        <v>0.666666666666667</v>
      </c>
    </row>
    <row r="7" spans="1:5">
      <c r="A7" s="11" t="s">
        <v>307</v>
      </c>
      <c r="B7" s="5" t="s">
        <v>308</v>
      </c>
      <c r="D7" s="9" t="s">
        <v>59</v>
      </c>
      <c r="E7" s="13">
        <v>1</v>
      </c>
    </row>
    <row r="8" spans="5:5">
      <c r="E8" s="14"/>
    </row>
    <row r="9" ht="17" spans="4:9">
      <c r="D9" s="7" t="s">
        <v>309</v>
      </c>
      <c r="E9" s="12"/>
      <c r="G9" s="15" t="s">
        <v>310</v>
      </c>
      <c r="H9" s="15" t="s">
        <v>311</v>
      </c>
      <c r="I9" s="15" t="s">
        <v>312</v>
      </c>
    </row>
    <row r="10" ht="68" spans="4:9">
      <c r="D10" s="9" t="s">
        <v>34</v>
      </c>
      <c r="E10" s="13">
        <v>1</v>
      </c>
      <c r="G10" s="16" t="s">
        <v>313</v>
      </c>
      <c r="H10" s="17" t="s">
        <v>314</v>
      </c>
      <c r="I10" s="21">
        <v>10.93</v>
      </c>
    </row>
    <row r="11" ht="51" spans="4:9">
      <c r="D11" s="9" t="s">
        <v>64</v>
      </c>
      <c r="E11" s="13">
        <v>0.8</v>
      </c>
      <c r="G11" s="16" t="s">
        <v>315</v>
      </c>
      <c r="H11" s="17" t="s">
        <v>316</v>
      </c>
      <c r="I11" s="21">
        <v>8.99</v>
      </c>
    </row>
    <row r="12" spans="4:9">
      <c r="D12" s="9" t="s">
        <v>317</v>
      </c>
      <c r="E12" s="13">
        <v>0.2</v>
      </c>
      <c r="G12" s="16"/>
      <c r="H12" s="17"/>
      <c r="I12" s="22"/>
    </row>
    <row r="13" spans="5:9">
      <c r="E13" s="14"/>
      <c r="G13" s="16"/>
      <c r="H13" s="17"/>
      <c r="I13" s="22"/>
    </row>
    <row r="14" spans="4:9">
      <c r="D14" s="7" t="s">
        <v>318</v>
      </c>
      <c r="E14" s="12"/>
      <c r="G14" s="16"/>
      <c r="H14" s="18"/>
      <c r="I14" s="22"/>
    </row>
    <row r="15" spans="4:9">
      <c r="D15" s="9" t="s">
        <v>32</v>
      </c>
      <c r="E15" s="13">
        <v>35</v>
      </c>
      <c r="G15" s="16"/>
      <c r="H15" s="17"/>
      <c r="I15" s="22"/>
    </row>
    <row r="16" spans="4:9">
      <c r="D16" s="9" t="s">
        <v>58</v>
      </c>
      <c r="E16" s="13">
        <v>15</v>
      </c>
      <c r="G16" s="16"/>
      <c r="H16" s="17"/>
      <c r="I16" s="22"/>
    </row>
    <row r="17" spans="4:9">
      <c r="D17" s="9" t="s">
        <v>41</v>
      </c>
      <c r="E17" s="13"/>
      <c r="G17" s="16"/>
      <c r="H17" s="17"/>
      <c r="I17" s="22"/>
    </row>
    <row r="18" spans="4:5">
      <c r="D18" s="9" t="s">
        <v>93</v>
      </c>
      <c r="E18" s="13"/>
    </row>
    <row r="19" ht="17" spans="4:9">
      <c r="D19" s="9" t="s">
        <v>36</v>
      </c>
      <c r="E19" s="13"/>
      <c r="G19" s="15" t="s">
        <v>312</v>
      </c>
      <c r="H19" s="15" t="s">
        <v>319</v>
      </c>
      <c r="I19" s="15" t="s">
        <v>312</v>
      </c>
    </row>
    <row r="20" ht="17" spans="5:9">
      <c r="E20" s="14"/>
      <c r="G20" s="16" t="s">
        <v>320</v>
      </c>
      <c r="H20" s="17" t="s">
        <v>321</v>
      </c>
      <c r="I20" s="16">
        <v>-1</v>
      </c>
    </row>
    <row r="21" ht="17" spans="4:9">
      <c r="D21" s="7" t="s">
        <v>1</v>
      </c>
      <c r="E21" s="12"/>
      <c r="G21" s="16"/>
      <c r="H21" s="17" t="s">
        <v>322</v>
      </c>
      <c r="I21" s="16">
        <v>0</v>
      </c>
    </row>
    <row r="22" ht="34" spans="4:9">
      <c r="D22" s="9" t="s">
        <v>32</v>
      </c>
      <c r="E22" s="13">
        <v>10</v>
      </c>
      <c r="G22" s="16"/>
      <c r="H22" s="17" t="s">
        <v>323</v>
      </c>
      <c r="I22" s="16">
        <v>1</v>
      </c>
    </row>
    <row r="23" ht="17" spans="4:9">
      <c r="D23" s="9" t="s">
        <v>58</v>
      </c>
      <c r="E23" s="13">
        <v>7</v>
      </c>
      <c r="G23" s="16" t="s">
        <v>324</v>
      </c>
      <c r="H23" s="17" t="s">
        <v>325</v>
      </c>
      <c r="I23" s="16">
        <v>-1</v>
      </c>
    </row>
    <row r="24" ht="34" spans="4:9">
      <c r="D24" s="9" t="s">
        <v>41</v>
      </c>
      <c r="E24" s="13">
        <v>4</v>
      </c>
      <c r="G24" s="16"/>
      <c r="H24" s="17" t="s">
        <v>326</v>
      </c>
      <c r="I24" s="16">
        <v>0</v>
      </c>
    </row>
    <row r="25" ht="34" spans="4:9">
      <c r="D25" s="9" t="s">
        <v>93</v>
      </c>
      <c r="E25" s="13">
        <v>5</v>
      </c>
      <c r="G25" s="16"/>
      <c r="H25" s="17" t="s">
        <v>327</v>
      </c>
      <c r="I25" s="16">
        <v>1</v>
      </c>
    </row>
    <row r="26" ht="17" spans="4:9">
      <c r="D26" s="9" t="s">
        <v>36</v>
      </c>
      <c r="E26" s="13">
        <v>4</v>
      </c>
      <c r="G26" s="16" t="s">
        <v>328</v>
      </c>
      <c r="H26" s="17" t="s">
        <v>329</v>
      </c>
      <c r="I26" s="16">
        <v>-1</v>
      </c>
    </row>
    <row r="27" ht="17" spans="7:9">
      <c r="G27" s="16"/>
      <c r="H27" s="17" t="s">
        <v>330</v>
      </c>
      <c r="I27" s="16">
        <v>0</v>
      </c>
    </row>
    <row r="28" ht="17" spans="7:9">
      <c r="G28" s="16"/>
      <c r="H28" s="17" t="s">
        <v>331</v>
      </c>
      <c r="I28" s="16">
        <v>1</v>
      </c>
    </row>
    <row r="29" ht="17" spans="7:9">
      <c r="G29" s="16" t="s">
        <v>332</v>
      </c>
      <c r="H29" s="17" t="s">
        <v>333</v>
      </c>
      <c r="I29" s="16">
        <v>-1</v>
      </c>
    </row>
    <row r="30" ht="17" spans="7:9">
      <c r="G30" s="16"/>
      <c r="H30" s="17" t="s">
        <v>334</v>
      </c>
      <c r="I30" s="16">
        <v>0</v>
      </c>
    </row>
    <row r="31" ht="17" spans="7:9">
      <c r="G31" s="16"/>
      <c r="H31" s="17" t="s">
        <v>335</v>
      </c>
      <c r="I31" s="16">
        <v>1</v>
      </c>
    </row>
    <row r="34" ht="17" spans="8:9">
      <c r="H34" s="15" t="s">
        <v>336</v>
      </c>
      <c r="I34" s="15" t="s">
        <v>312</v>
      </c>
    </row>
    <row r="35" ht="17" spans="8:9">
      <c r="H35" s="19" t="s">
        <v>337</v>
      </c>
      <c r="I35" s="22">
        <v>1.5</v>
      </c>
    </row>
    <row r="36" ht="17" spans="8:9">
      <c r="H36" s="19" t="s">
        <v>285</v>
      </c>
      <c r="I36" s="22">
        <v>1</v>
      </c>
    </row>
    <row r="37" ht="17" spans="8:9">
      <c r="H37" s="19" t="s">
        <v>338</v>
      </c>
      <c r="I37" s="22">
        <v>0.6</v>
      </c>
    </row>
    <row r="40" ht="17" spans="8:9">
      <c r="H40" s="15" t="s">
        <v>339</v>
      </c>
      <c r="I40" s="15" t="s">
        <v>312</v>
      </c>
    </row>
    <row r="41" ht="17" spans="8:9">
      <c r="H41" s="19" t="s">
        <v>340</v>
      </c>
      <c r="I41" s="22">
        <v>0.8</v>
      </c>
    </row>
    <row r="42" ht="34" spans="8:9">
      <c r="H42" s="19" t="s">
        <v>341</v>
      </c>
      <c r="I42" s="22">
        <v>1</v>
      </c>
    </row>
    <row r="43" ht="17" spans="8:9">
      <c r="H43" s="19" t="s">
        <v>342</v>
      </c>
      <c r="I43" s="22">
        <v>1.2</v>
      </c>
    </row>
    <row r="45" ht="17" spans="8:9">
      <c r="H45" s="15" t="s">
        <v>343</v>
      </c>
      <c r="I45" s="15" t="s">
        <v>312</v>
      </c>
    </row>
    <row r="46" ht="17" spans="8:9">
      <c r="H46" s="19" t="s">
        <v>283</v>
      </c>
      <c r="I46" s="22">
        <v>1</v>
      </c>
    </row>
    <row r="47" ht="34" spans="8:9">
      <c r="H47" s="19" t="s">
        <v>344</v>
      </c>
      <c r="I47" s="22">
        <v>1.1</v>
      </c>
    </row>
    <row r="48" ht="34" spans="8:9">
      <c r="H48" s="19" t="s">
        <v>345</v>
      </c>
      <c r="I48" s="22">
        <v>1.3</v>
      </c>
    </row>
    <row r="50" spans="8:9">
      <c r="H50" s="7" t="s">
        <v>271</v>
      </c>
      <c r="I50" s="12"/>
    </row>
    <row r="51" spans="8:9">
      <c r="H51" s="20" t="s">
        <v>346</v>
      </c>
      <c r="I51" s="21">
        <v>1.39</v>
      </c>
    </row>
    <row r="52" spans="8:9">
      <c r="H52" s="20" t="s">
        <v>347</v>
      </c>
      <c r="I52" s="21">
        <v>1.21</v>
      </c>
    </row>
    <row r="53" spans="8:9">
      <c r="H53" s="20" t="s">
        <v>348</v>
      </c>
      <c r="I53" s="21">
        <v>1.1</v>
      </c>
    </row>
    <row r="54" spans="8:9">
      <c r="H54" s="20" t="s">
        <v>349</v>
      </c>
      <c r="I54" s="21">
        <v>1</v>
      </c>
    </row>
  </sheetData>
  <sheetProtection algorithmName="SHA-512" hashValue="v4tOwubSSHwbN3Nfuv4mDoYsHVEOWMmncDGJ50jYXBnQXBaJmL6aTJzsLq8938BrwpkVgDurttSbp1eBGQgBmg==" saltValue="crgpNuST//CtvIOa7qVDOw==" spinCount="100000" sheet="1" objects="1" scenarios="1"/>
  <mergeCells count="9">
    <mergeCell ref="D4:E4"/>
    <mergeCell ref="D9:E9"/>
    <mergeCell ref="D14:E14"/>
    <mergeCell ref="D21:E21"/>
    <mergeCell ref="H50:I50"/>
    <mergeCell ref="G20:G22"/>
    <mergeCell ref="G23:G25"/>
    <mergeCell ref="G26:G28"/>
    <mergeCell ref="G29:G3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B12"/>
  <sheetViews>
    <sheetView workbookViewId="0">
      <selection activeCell="H17" sqref="H17"/>
    </sheetView>
  </sheetViews>
  <sheetFormatPr defaultColWidth="9" defaultRowHeight="16.8" outlineLevelCol="1"/>
  <sheetData>
    <row r="1" spans="1:2">
      <c r="A1" s="1" t="s">
        <v>350</v>
      </c>
      <c r="B1" s="1" t="s">
        <v>351</v>
      </c>
    </row>
    <row r="2" spans="1:2">
      <c r="A2" s="2" t="s">
        <v>32</v>
      </c>
      <c r="B2" s="2">
        <v>10</v>
      </c>
    </row>
    <row r="3" spans="1:2">
      <c r="A3" s="2" t="s">
        <v>58</v>
      </c>
      <c r="B3" s="2">
        <v>7</v>
      </c>
    </row>
    <row r="4" spans="1:2">
      <c r="A4" s="2" t="s">
        <v>41</v>
      </c>
      <c r="B4" s="2">
        <v>4</v>
      </c>
    </row>
    <row r="5" spans="1:2">
      <c r="A5" s="2" t="s">
        <v>93</v>
      </c>
      <c r="B5" s="2">
        <v>5</v>
      </c>
    </row>
    <row r="6" spans="1:2">
      <c r="A6" s="2" t="s">
        <v>36</v>
      </c>
      <c r="B6" s="2">
        <v>4</v>
      </c>
    </row>
    <row r="7" spans="1:2">
      <c r="A7" s="3" t="s">
        <v>102</v>
      </c>
      <c r="B7" s="4">
        <v>0.333333333333333</v>
      </c>
    </row>
    <row r="8" spans="1:2">
      <c r="A8" s="3" t="s">
        <v>33</v>
      </c>
      <c r="B8" s="4">
        <v>0.666666666666667</v>
      </c>
    </row>
    <row r="9" spans="1:2">
      <c r="A9" s="3" t="s">
        <v>59</v>
      </c>
      <c r="B9" s="3">
        <v>1</v>
      </c>
    </row>
    <row r="10" spans="1:2">
      <c r="A10" s="2" t="s">
        <v>34</v>
      </c>
      <c r="B10" s="2">
        <v>1</v>
      </c>
    </row>
    <row r="11" spans="1:2">
      <c r="A11" s="2" t="s">
        <v>64</v>
      </c>
      <c r="B11" s="2">
        <v>0.8</v>
      </c>
    </row>
    <row r="12" spans="1:2">
      <c r="A12" s="2" t="s">
        <v>317</v>
      </c>
      <c r="B12" s="2">
        <v>0.2</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4月</vt:lpstr>
      <vt:lpstr>5月</vt:lpstr>
      <vt:lpstr>6月</vt:lpstr>
      <vt:lpstr>开发费用估算</vt:lpstr>
      <vt:lpstr>模板使用说明&amp;基础参数</vt:lpstr>
      <vt:lpstr>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lixiuwen</dc:creator>
  <cp:lastModifiedBy>其实我叫蠢萌天天</cp:lastModifiedBy>
  <dcterms:created xsi:type="dcterms:W3CDTF">2023-11-06T06:26:00Z</dcterms:created>
  <dcterms:modified xsi:type="dcterms:W3CDTF">2025-07-28T21:31:51Z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50943662FFA542C0B4A100DD8D9D9DC5_13</vt:lpwstr>
  </property>
  <property fmtid="{D5CDD505-2E9C-101B-9397-08002B2CF9AE}" pid="4" name="KSOReadingLayout">
    <vt:bool>false</vt:bool>
  </property>
</Properties>
</file>